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updateLinks="always" defaultThemeVersion="124226"/>
  <bookViews>
    <workbookView xWindow="19185" yWindow="-15" windowWidth="9660" windowHeight="12675" tabRatio="834" firstSheet="4" activeTab="4"/>
  </bookViews>
  <sheets>
    <sheet name="단가대비표" sheetId="27" state="hidden" r:id="rId1"/>
    <sheet name="산출" sheetId="38" state="hidden" r:id="rId2"/>
    <sheet name="시간단노임" sheetId="43" state="hidden" r:id="rId3"/>
    <sheet name="기계경비" sheetId="42" state="hidden" r:id="rId4"/>
    <sheet name="내역서" sheetId="29" r:id="rId5"/>
    <sheet name="원가계산서" sheetId="30" r:id="rId6"/>
    <sheet name="갑지" sheetId="31" state="hidden" r:id="rId7"/>
    <sheet name="표지" sheetId="32" state="hidden" r:id="rId8"/>
    <sheet name="변경내역서" sheetId="39" state="hidden" r:id="rId9"/>
    <sheet name="변경원가계산" sheetId="33" state="hidden" r:id="rId10"/>
    <sheet name="변경갑지" sheetId="41" state="hidden" r:id="rId11"/>
    <sheet name="변경표지" sheetId="40" state="hidden" r:id="rId12"/>
  </sheets>
  <definedNames>
    <definedName name="_xlnm._FilterDatabase" localSheetId="4" hidden="1">내역서!$A$1:$N$52</definedName>
    <definedName name="_xlnm._FilterDatabase" localSheetId="8" hidden="1">변경내역서!$AF$3:$AR$60</definedName>
    <definedName name="_xlnm.Print_Area" localSheetId="6">갑지!$A$1:$N$21</definedName>
    <definedName name="_xlnm.Print_Area" localSheetId="3">기계경비!$A$1:$L$19</definedName>
    <definedName name="_xlnm.Print_Area" localSheetId="4">내역서!$B$1:$N$35</definedName>
    <definedName name="_xlnm.Print_Area" localSheetId="0">단가대비표!$A$1:$O$19</definedName>
    <definedName name="_xlnm.Print_Area" localSheetId="10">변경갑지!$A$1:$N$28</definedName>
    <definedName name="_xlnm.Print_Area" localSheetId="8">변경내역서!$A$1:$AS$90</definedName>
    <definedName name="_xlnm.Print_Area" localSheetId="11">변경표지!$A$1:$N$20</definedName>
    <definedName name="_xlnm.Print_Area" localSheetId="1">산출!$A$1:$I$20</definedName>
    <definedName name="_xlnm.Print_Area" localSheetId="2">시간단노임!$A$1:$I$30</definedName>
    <definedName name="_xlnm.Print_Area" localSheetId="5">원가계산서!$A$1:$I$28</definedName>
    <definedName name="_xlnm.Print_Area" localSheetId="7">표지!$A$1:$N$21</definedName>
    <definedName name="_xlnm.Print_Titles" localSheetId="4">내역서!$1:$3</definedName>
    <definedName name="_xlnm.Print_Titles" localSheetId="1">산출!$1:$3</definedName>
    <definedName name="영구" localSheetId="1">EVALUATE(산출!B1)</definedName>
  </definedNames>
  <calcPr calcId="125725"/>
</workbook>
</file>

<file path=xl/calcChain.xml><?xml version="1.0" encoding="utf-8"?>
<calcChain xmlns="http://schemas.openxmlformats.org/spreadsheetml/2006/main">
  <c r="G3" i="43"/>
  <c r="N8" i="27"/>
  <c r="E11" i="29"/>
  <c r="E10"/>
  <c r="E9"/>
  <c r="E8"/>
  <c r="E7"/>
  <c r="E6"/>
  <c r="E5"/>
  <c r="C6"/>
  <c r="C11"/>
  <c r="C10"/>
  <c r="C9"/>
  <c r="C8"/>
  <c r="C7"/>
  <c r="C5"/>
  <c r="M26" l="1"/>
  <c r="K26"/>
  <c r="G25"/>
  <c r="F25"/>
  <c r="G24"/>
  <c r="F24"/>
  <c r="F23"/>
  <c r="F22"/>
  <c r="F21"/>
  <c r="I23"/>
  <c r="G23" s="1"/>
  <c r="I22"/>
  <c r="G22" s="1"/>
  <c r="I21"/>
  <c r="G21" s="1"/>
  <c r="E36" i="38"/>
  <c r="G283"/>
  <c r="G279"/>
  <c r="G275"/>
  <c r="G271"/>
  <c r="G267"/>
  <c r="G262"/>
  <c r="G257"/>
  <c r="G253"/>
  <c r="G251"/>
  <c r="G246"/>
  <c r="G241"/>
  <c r="G236"/>
  <c r="G232"/>
  <c r="G228"/>
  <c r="G224"/>
  <c r="G220"/>
  <c r="G216"/>
  <c r="G212"/>
  <c r="G208"/>
  <c r="G204"/>
  <c r="G200"/>
  <c r="G196"/>
  <c r="G192"/>
  <c r="G188"/>
  <c r="G184"/>
  <c r="G180"/>
  <c r="G176"/>
  <c r="G172"/>
  <c r="G168"/>
  <c r="G164"/>
  <c r="G160"/>
  <c r="G156"/>
  <c r="G152"/>
  <c r="G148"/>
  <c r="G144"/>
  <c r="G140"/>
  <c r="G136"/>
  <c r="G132"/>
  <c r="G128"/>
  <c r="G124"/>
  <c r="G120"/>
  <c r="G116"/>
  <c r="G112"/>
  <c r="G108"/>
  <c r="G104"/>
  <c r="G100"/>
  <c r="G96"/>
  <c r="G92"/>
  <c r="G88"/>
  <c r="G84"/>
  <c r="G80"/>
  <c r="G76"/>
  <c r="G73"/>
  <c r="G68"/>
  <c r="G64"/>
  <c r="G60"/>
  <c r="G56"/>
  <c r="G52"/>
  <c r="G48"/>
  <c r="G44"/>
  <c r="G39"/>
  <c r="G217"/>
  <c r="G189"/>
  <c r="G177"/>
  <c r="G169"/>
  <c r="G161"/>
  <c r="G153"/>
  <c r="G145"/>
  <c r="G129"/>
  <c r="G125"/>
  <c r="G117"/>
  <c r="G109"/>
  <c r="G101"/>
  <c r="G93"/>
  <c r="G85"/>
  <c r="G77"/>
  <c r="G69"/>
  <c r="G61"/>
  <c r="G57"/>
  <c r="G49"/>
  <c r="G285"/>
  <c r="G277"/>
  <c r="G269"/>
  <c r="G259"/>
  <c r="G248"/>
  <c r="G234"/>
  <c r="G226"/>
  <c r="G214"/>
  <c r="G202"/>
  <c r="G186"/>
  <c r="G174"/>
  <c r="G158"/>
  <c r="G146"/>
  <c r="G134"/>
  <c r="G118"/>
  <c r="G106"/>
  <c r="G90"/>
  <c r="G70"/>
  <c r="G59"/>
  <c r="G46"/>
  <c r="G284"/>
  <c r="G280"/>
  <c r="G276"/>
  <c r="G272"/>
  <c r="G268"/>
  <c r="G264"/>
  <c r="G258"/>
  <c r="G254"/>
  <c r="G245"/>
  <c r="G247"/>
  <c r="G242"/>
  <c r="G237"/>
  <c r="G233"/>
  <c r="G229"/>
  <c r="G225"/>
  <c r="G221"/>
  <c r="G213"/>
  <c r="G209"/>
  <c r="G205"/>
  <c r="G201"/>
  <c r="G197"/>
  <c r="G193"/>
  <c r="G185"/>
  <c r="G181"/>
  <c r="G173"/>
  <c r="G165"/>
  <c r="G157"/>
  <c r="G149"/>
  <c r="G141"/>
  <c r="G137"/>
  <c r="G133"/>
  <c r="G121"/>
  <c r="G113"/>
  <c r="G105"/>
  <c r="G97"/>
  <c r="G89"/>
  <c r="G81"/>
  <c r="G72"/>
  <c r="G65"/>
  <c r="G53"/>
  <c r="G45"/>
  <c r="G281"/>
  <c r="G273"/>
  <c r="G265"/>
  <c r="G249"/>
  <c r="G243"/>
  <c r="G230"/>
  <c r="G218"/>
  <c r="G206"/>
  <c r="G198"/>
  <c r="G190"/>
  <c r="G178"/>
  <c r="G166"/>
  <c r="G150"/>
  <c r="G138"/>
  <c r="G126"/>
  <c r="G114"/>
  <c r="G98"/>
  <c r="G94"/>
  <c r="G82"/>
  <c r="G78"/>
  <c r="G62"/>
  <c r="G50"/>
  <c r="G5"/>
  <c r="G286"/>
  <c r="G282"/>
  <c r="G278"/>
  <c r="G274"/>
  <c r="G270"/>
  <c r="G266"/>
  <c r="G260"/>
  <c r="G256"/>
  <c r="G252"/>
  <c r="G250"/>
  <c r="G244"/>
  <c r="G239"/>
  <c r="G235"/>
  <c r="G231"/>
  <c r="G227"/>
  <c r="G223"/>
  <c r="G219"/>
  <c r="G215"/>
  <c r="G211"/>
  <c r="G207"/>
  <c r="G203"/>
  <c r="G199"/>
  <c r="G195"/>
  <c r="G191"/>
  <c r="G187"/>
  <c r="G183"/>
  <c r="G179"/>
  <c r="G175"/>
  <c r="G171"/>
  <c r="G167"/>
  <c r="G163"/>
  <c r="G159"/>
  <c r="G155"/>
  <c r="G151"/>
  <c r="G147"/>
  <c r="G143"/>
  <c r="G139"/>
  <c r="G135"/>
  <c r="G131"/>
  <c r="G127"/>
  <c r="G123"/>
  <c r="G119"/>
  <c r="G115"/>
  <c r="G111"/>
  <c r="G107"/>
  <c r="G103"/>
  <c r="G99"/>
  <c r="G95"/>
  <c r="G91"/>
  <c r="G87"/>
  <c r="G83"/>
  <c r="G79"/>
  <c r="G75"/>
  <c r="G71"/>
  <c r="G67"/>
  <c r="G63"/>
  <c r="G58"/>
  <c r="G55"/>
  <c r="G51"/>
  <c r="G47"/>
  <c r="G43"/>
  <c r="G29"/>
  <c r="G40"/>
  <c r="G255"/>
  <c r="G238"/>
  <c r="G222"/>
  <c r="G210"/>
  <c r="G194"/>
  <c r="G182"/>
  <c r="G170"/>
  <c r="G162"/>
  <c r="G154"/>
  <c r="G142"/>
  <c r="G130"/>
  <c r="G122"/>
  <c r="G110"/>
  <c r="G102"/>
  <c r="G86"/>
  <c r="G74"/>
  <c r="G66"/>
  <c r="G54"/>
  <c r="G42"/>
  <c r="E5" l="1"/>
  <c r="D5" i="29" s="1"/>
  <c r="G26"/>
  <c r="I26"/>
  <c r="E39" i="38"/>
  <c r="E43"/>
  <c r="E49"/>
  <c r="E51"/>
  <c r="E57"/>
  <c r="E61"/>
  <c r="E67"/>
  <c r="E71"/>
  <c r="E77"/>
  <c r="E83"/>
  <c r="E87"/>
  <c r="E93"/>
  <c r="E99"/>
  <c r="E105"/>
  <c r="E109"/>
  <c r="E115"/>
  <c r="E119"/>
  <c r="E125"/>
  <c r="E127"/>
  <c r="E135"/>
  <c r="E141"/>
  <c r="E149"/>
  <c r="E171"/>
  <c r="E241"/>
  <c r="E243"/>
  <c r="E245"/>
  <c r="E247"/>
  <c r="E249"/>
  <c r="E251"/>
  <c r="E253"/>
  <c r="E255"/>
  <c r="E257"/>
  <c r="E259"/>
  <c r="E264"/>
  <c r="E266"/>
  <c r="E268"/>
  <c r="E270"/>
  <c r="E272"/>
  <c r="E274"/>
  <c r="E276"/>
  <c r="E278"/>
  <c r="E280"/>
  <c r="E282"/>
  <c r="E284"/>
  <c r="E286"/>
  <c r="E47"/>
  <c r="E55"/>
  <c r="E59"/>
  <c r="E65"/>
  <c r="E69"/>
  <c r="E75"/>
  <c r="E79"/>
  <c r="E85"/>
  <c r="E91"/>
  <c r="E97"/>
  <c r="E101"/>
  <c r="E107"/>
  <c r="E111"/>
  <c r="E117"/>
  <c r="E123"/>
  <c r="E129"/>
  <c r="E133"/>
  <c r="E139"/>
  <c r="E145"/>
  <c r="E153"/>
  <c r="E187"/>
  <c r="E40"/>
  <c r="E42"/>
  <c r="E44"/>
  <c r="E46"/>
  <c r="E48"/>
  <c r="E50"/>
  <c r="E52"/>
  <c r="E54"/>
  <c r="E56"/>
  <c r="E58"/>
  <c r="E60"/>
  <c r="E62"/>
  <c r="E64"/>
  <c r="E66"/>
  <c r="E68"/>
  <c r="E70"/>
  <c r="E72"/>
  <c r="E74"/>
  <c r="E76"/>
  <c r="E78"/>
  <c r="E80"/>
  <c r="E82"/>
  <c r="E84"/>
  <c r="E86"/>
  <c r="E88"/>
  <c r="E90"/>
  <c r="E92"/>
  <c r="E94"/>
  <c r="E96"/>
  <c r="E98"/>
  <c r="E100"/>
  <c r="E102"/>
  <c r="E104"/>
  <c r="E106"/>
  <c r="E108"/>
  <c r="E110"/>
  <c r="E112"/>
  <c r="E114"/>
  <c r="E116"/>
  <c r="E118"/>
  <c r="E120"/>
  <c r="E122"/>
  <c r="E124"/>
  <c r="E126"/>
  <c r="E128"/>
  <c r="E130"/>
  <c r="E132"/>
  <c r="E134"/>
  <c r="E136"/>
  <c r="E138"/>
  <c r="E140"/>
  <c r="E142"/>
  <c r="E144"/>
  <c r="E146"/>
  <c r="E148"/>
  <c r="E150"/>
  <c r="E152"/>
  <c r="E154"/>
  <c r="E156"/>
  <c r="E158"/>
  <c r="E160"/>
  <c r="E162"/>
  <c r="E164"/>
  <c r="E166"/>
  <c r="E168"/>
  <c r="E170"/>
  <c r="E172"/>
  <c r="E174"/>
  <c r="E176"/>
  <c r="E178"/>
  <c r="E180"/>
  <c r="E182"/>
  <c r="E184"/>
  <c r="E186"/>
  <c r="E188"/>
  <c r="E190"/>
  <c r="E192"/>
  <c r="E194"/>
  <c r="E196"/>
  <c r="E198"/>
  <c r="E200"/>
  <c r="E202"/>
  <c r="E204"/>
  <c r="E206"/>
  <c r="E208"/>
  <c r="E210"/>
  <c r="E212"/>
  <c r="E214"/>
  <c r="E216"/>
  <c r="E218"/>
  <c r="E220"/>
  <c r="E222"/>
  <c r="E224"/>
  <c r="E226"/>
  <c r="E228"/>
  <c r="E230"/>
  <c r="E232"/>
  <c r="E234"/>
  <c r="E236"/>
  <c r="E238"/>
  <c r="E242"/>
  <c r="E244"/>
  <c r="E246"/>
  <c r="E248"/>
  <c r="E250"/>
  <c r="E252"/>
  <c r="E254"/>
  <c r="E256"/>
  <c r="E258"/>
  <c r="E260"/>
  <c r="E265"/>
  <c r="E267"/>
  <c r="E269"/>
  <c r="E271"/>
  <c r="E273"/>
  <c r="E275"/>
  <c r="E277"/>
  <c r="E279"/>
  <c r="E281"/>
  <c r="E283"/>
  <c r="E285"/>
  <c r="E45"/>
  <c r="E53"/>
  <c r="E63"/>
  <c r="E73"/>
  <c r="E81"/>
  <c r="E89"/>
  <c r="E95"/>
  <c r="E103"/>
  <c r="E113"/>
  <c r="E121"/>
  <c r="E131"/>
  <c r="E137"/>
  <c r="E143"/>
  <c r="E147"/>
  <c r="E151"/>
  <c r="E155"/>
  <c r="E157"/>
  <c r="E159"/>
  <c r="E161"/>
  <c r="E163"/>
  <c r="E165"/>
  <c r="E167"/>
  <c r="E169"/>
  <c r="E173"/>
  <c r="E175"/>
  <c r="E177"/>
  <c r="E179"/>
  <c r="E181"/>
  <c r="E183"/>
  <c r="E185"/>
  <c r="E189"/>
  <c r="E191"/>
  <c r="E193"/>
  <c r="E195"/>
  <c r="E197"/>
  <c r="E199"/>
  <c r="E201"/>
  <c r="E203"/>
  <c r="E205"/>
  <c r="E207"/>
  <c r="E209"/>
  <c r="E211"/>
  <c r="E213"/>
  <c r="E215"/>
  <c r="E217"/>
  <c r="E219"/>
  <c r="E221"/>
  <c r="E223"/>
  <c r="E225"/>
  <c r="E227"/>
  <c r="E229"/>
  <c r="E231"/>
  <c r="E233"/>
  <c r="E235"/>
  <c r="E237"/>
  <c r="E239"/>
  <c r="E262"/>
  <c r="E261" s="1"/>
  <c r="E29"/>
  <c r="G30"/>
  <c r="E263" l="1"/>
  <c r="E41"/>
  <c r="E240"/>
  <c r="E30"/>
  <c r="G31"/>
  <c r="H8" i="30" l="1"/>
  <c r="E31" i="38"/>
  <c r="G32"/>
  <c r="E32" l="1"/>
  <c r="G33"/>
  <c r="E33" l="1"/>
  <c r="E37" l="1"/>
  <c r="G34"/>
  <c r="G35"/>
  <c r="E35" l="1"/>
  <c r="E34"/>
  <c r="X23" i="30"/>
  <c r="AT1" i="29"/>
  <c r="AL4" s="1"/>
  <c r="AL44"/>
  <c r="G16" i="38"/>
  <c r="G26"/>
  <c r="G21"/>
  <c r="G17"/>
  <c r="G11"/>
  <c r="G22"/>
  <c r="G12"/>
  <c r="G6"/>
  <c r="G23"/>
  <c r="G19"/>
  <c r="G13"/>
  <c r="G7"/>
  <c r="G24"/>
  <c r="G20"/>
  <c r="G8"/>
  <c r="G9"/>
  <c r="G10"/>
  <c r="G25"/>
  <c r="G18"/>
  <c r="E13" l="1"/>
  <c r="E12"/>
  <c r="E11"/>
  <c r="D11" i="29" s="1"/>
  <c r="E10" i="38"/>
  <c r="D10" i="29" s="1"/>
  <c r="E9" i="38"/>
  <c r="D9" i="29" s="1"/>
  <c r="E8" i="38"/>
  <c r="D8" i="29" s="1"/>
  <c r="E17" i="38"/>
  <c r="E19"/>
  <c r="E25"/>
  <c r="E7"/>
  <c r="D7" i="29" s="1"/>
  <c r="E6" i="38"/>
  <c r="E16"/>
  <c r="E18"/>
  <c r="E20"/>
  <c r="E21"/>
  <c r="E22"/>
  <c r="E23"/>
  <c r="E24"/>
  <c r="E26"/>
  <c r="AN11" i="29"/>
  <c r="AP4"/>
  <c r="AF11"/>
  <c r="AG11"/>
  <c r="AI11"/>
  <c r="AF10" l="1"/>
  <c r="AG10"/>
  <c r="AI10"/>
  <c r="A9" i="42"/>
  <c r="AH11" i="29" l="1"/>
  <c r="H5" i="42"/>
  <c r="J5"/>
  <c r="H6"/>
  <c r="J6"/>
  <c r="I7"/>
  <c r="J7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4"/>
  <c r="I4"/>
  <c r="A4"/>
  <c r="A5" s="1"/>
  <c r="E4"/>
  <c r="G4" s="1"/>
  <c r="J4" s="1"/>
  <c r="AT2" i="39"/>
  <c r="E19" i="31"/>
  <c r="N7" i="27"/>
  <c r="N5"/>
  <c r="U24" i="30"/>
  <c r="U22"/>
  <c r="U21"/>
  <c r="U20"/>
  <c r="U19"/>
  <c r="U18"/>
  <c r="U14"/>
  <c r="U11"/>
  <c r="E13" i="39"/>
  <c r="AI13" s="1"/>
  <c r="M27"/>
  <c r="L27"/>
  <c r="D25"/>
  <c r="C25"/>
  <c r="AG25" s="1"/>
  <c r="C23"/>
  <c r="AG23" s="1"/>
  <c r="D23"/>
  <c r="D13"/>
  <c r="AH13" s="1"/>
  <c r="D22"/>
  <c r="D24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B57"/>
  <c r="B49"/>
  <c r="AF49" s="1"/>
  <c r="B47"/>
  <c r="AF47" s="1"/>
  <c r="B45"/>
  <c r="AF45" s="1"/>
  <c r="B43"/>
  <c r="AF43" s="1"/>
  <c r="B41"/>
  <c r="AF41" s="1"/>
  <c r="B39"/>
  <c r="AF39" s="1"/>
  <c r="B37"/>
  <c r="AF37" s="1"/>
  <c r="B59"/>
  <c r="B61"/>
  <c r="B63"/>
  <c r="B65"/>
  <c r="B67"/>
  <c r="B69"/>
  <c r="B71"/>
  <c r="B73"/>
  <c r="B75"/>
  <c r="B35"/>
  <c r="AF35" s="1"/>
  <c r="B33"/>
  <c r="AF33" s="1"/>
  <c r="B31"/>
  <c r="AF31" s="1"/>
  <c r="B29"/>
  <c r="AF29" s="1"/>
  <c r="B27"/>
  <c r="B25"/>
  <c r="AF25" s="1"/>
  <c r="B23"/>
  <c r="AF23" s="1"/>
  <c r="AR44" i="29"/>
  <c r="AR45"/>
  <c r="AR46"/>
  <c r="AR47"/>
  <c r="B21" i="39"/>
  <c r="AF21" s="1"/>
  <c r="C21"/>
  <c r="E21"/>
  <c r="AI21" s="1"/>
  <c r="E25" i="41"/>
  <c r="E24"/>
  <c r="E23"/>
  <c r="E22"/>
  <c r="I16"/>
  <c r="B1" i="39"/>
  <c r="AF1" s="1"/>
  <c r="B9" i="41" s="1"/>
  <c r="AH49" i="39"/>
  <c r="AH47"/>
  <c r="AH45"/>
  <c r="AH43"/>
  <c r="AH41"/>
  <c r="AH39"/>
  <c r="AH37"/>
  <c r="AH35"/>
  <c r="AH33"/>
  <c r="AH31"/>
  <c r="AH29"/>
  <c r="AH23"/>
  <c r="D49"/>
  <c r="D47"/>
  <c r="D45"/>
  <c r="Z13"/>
  <c r="V9"/>
  <c r="V13" s="1"/>
  <c r="B2" i="30"/>
  <c r="B10" i="31" s="1"/>
  <c r="AG5" i="29"/>
  <c r="C7" i="39" s="1"/>
  <c r="AI5" i="29"/>
  <c r="E7" i="39" s="1"/>
  <c r="AI7" s="1"/>
  <c r="AF6" i="29"/>
  <c r="B9" i="39" s="1"/>
  <c r="AG6" i="29"/>
  <c r="C9" i="39" s="1"/>
  <c r="AG9" s="1"/>
  <c r="AI6" i="29"/>
  <c r="E9" i="39" s="1"/>
  <c r="AI9" s="1"/>
  <c r="AG7" i="29"/>
  <c r="C11" i="39" s="1"/>
  <c r="AG11" s="1"/>
  <c r="AI7" i="29"/>
  <c r="E11" i="39" s="1"/>
  <c r="AI11" s="1"/>
  <c r="AG8" i="29"/>
  <c r="C15" i="39" s="1"/>
  <c r="AG15" s="1"/>
  <c r="AI8" i="29"/>
  <c r="E15" i="39" s="1"/>
  <c r="AI15" s="1"/>
  <c r="AG9" i="29"/>
  <c r="C17" i="39" s="1"/>
  <c r="AG17" s="1"/>
  <c r="AI9" i="29"/>
  <c r="E17" i="39" s="1"/>
  <c r="AI17" s="1"/>
  <c r="B19"/>
  <c r="AF19" s="1"/>
  <c r="C19"/>
  <c r="AI4" i="29"/>
  <c r="E5" i="39" s="1"/>
  <c r="AI5" s="1"/>
  <c r="AG4" i="29"/>
  <c r="C5" i="39" s="1"/>
  <c r="AG5" s="1"/>
  <c r="AF1" i="29"/>
  <c r="B13" i="39"/>
  <c r="C13"/>
  <c r="AG13" s="1"/>
  <c r="E19"/>
  <c r="AI19" s="1"/>
  <c r="AG27"/>
  <c r="AG29"/>
  <c r="AG31"/>
  <c r="AG33"/>
  <c r="AE47" i="29"/>
  <c r="AE48"/>
  <c r="AE49"/>
  <c r="AE50"/>
  <c r="AE51"/>
  <c r="AE52"/>
  <c r="AE53"/>
  <c r="AE54"/>
  <c r="AE55"/>
  <c r="AE56"/>
  <c r="A11"/>
  <c r="A40"/>
  <c r="A9"/>
  <c r="A8"/>
  <c r="A7"/>
  <c r="A6"/>
  <c r="A5"/>
  <c r="A4"/>
  <c r="AG49" i="39"/>
  <c r="AG47"/>
  <c r="AG45"/>
  <c r="AG43"/>
  <c r="AG41"/>
  <c r="AG39"/>
  <c r="AG37"/>
  <c r="AG35"/>
  <c r="H31" i="33"/>
  <c r="S2" i="30"/>
  <c r="B2" i="33" s="1"/>
  <c r="X4" i="29"/>
  <c r="V4"/>
  <c r="X5"/>
  <c r="X7"/>
  <c r="V7"/>
  <c r="AJ44"/>
  <c r="AM44"/>
  <c r="AO44"/>
  <c r="AQ44"/>
  <c r="F44"/>
  <c r="I44"/>
  <c r="K44"/>
  <c r="M44"/>
  <c r="AJ45"/>
  <c r="AM45"/>
  <c r="AO45"/>
  <c r="AQ45"/>
  <c r="F45"/>
  <c r="I45"/>
  <c r="K45"/>
  <c r="M45"/>
  <c r="AJ46"/>
  <c r="AM46"/>
  <c r="AO46"/>
  <c r="AQ46"/>
  <c r="F46"/>
  <c r="I46"/>
  <c r="K46"/>
  <c r="M46"/>
  <c r="AJ47"/>
  <c r="AM47"/>
  <c r="AO47"/>
  <c r="AQ47"/>
  <c r="F47"/>
  <c r="I47"/>
  <c r="K47"/>
  <c r="M47"/>
  <c r="AJ48"/>
  <c r="AM48"/>
  <c r="AO48"/>
  <c r="AQ48"/>
  <c r="F48"/>
  <c r="I48"/>
  <c r="K48"/>
  <c r="M48"/>
  <c r="AJ49"/>
  <c r="AM49"/>
  <c r="AO49"/>
  <c r="AQ49"/>
  <c r="F49"/>
  <c r="I49"/>
  <c r="K49"/>
  <c r="M49"/>
  <c r="AJ50"/>
  <c r="AM50"/>
  <c r="AO50"/>
  <c r="AQ50"/>
  <c r="K50"/>
  <c r="M50"/>
  <c r="AJ51"/>
  <c r="AM51"/>
  <c r="AO51"/>
  <c r="AQ51"/>
  <c r="K51"/>
  <c r="M51"/>
  <c r="AJ52"/>
  <c r="AM52"/>
  <c r="AO52"/>
  <c r="AQ52"/>
  <c r="F52"/>
  <c r="I52"/>
  <c r="K52"/>
  <c r="M52"/>
  <c r="AJ53"/>
  <c r="AM53"/>
  <c r="AO53"/>
  <c r="AQ53"/>
  <c r="N15" i="27"/>
  <c r="N14"/>
  <c r="N13"/>
  <c r="C3" i="43" s="1"/>
  <c r="D7" i="42" s="1"/>
  <c r="N12" i="27"/>
  <c r="Z5" i="29"/>
  <c r="Z4"/>
  <c r="Z7"/>
  <c r="V8"/>
  <c r="AB5"/>
  <c r="AB7"/>
  <c r="V9"/>
  <c r="V5"/>
  <c r="X13" i="39"/>
  <c r="AB13"/>
  <c r="AH14"/>
  <c r="A6" i="42" l="1"/>
  <c r="A7" s="1"/>
  <c r="A8" s="1"/>
  <c r="AL11" i="29"/>
  <c r="AO11"/>
  <c r="A10" i="42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H10" i="29"/>
  <c r="AK53"/>
  <c r="AL29" i="39"/>
  <c r="AL30" s="1"/>
  <c r="AS32"/>
  <c r="AS33" s="1"/>
  <c r="AL35"/>
  <c r="AL36" s="1"/>
  <c r="AN27"/>
  <c r="AN28" s="1"/>
  <c r="AF5" i="29"/>
  <c r="B7" i="39" s="1"/>
  <c r="AF7" s="1"/>
  <c r="AN5" i="29"/>
  <c r="AN4"/>
  <c r="AJ4" s="1"/>
  <c r="AP31" i="39"/>
  <c r="AP32" s="1"/>
  <c r="AN39"/>
  <c r="AN40" s="1"/>
  <c r="AP37"/>
  <c r="AP38" s="1"/>
  <c r="AN35"/>
  <c r="AO35" s="1"/>
  <c r="AF7" i="29"/>
  <c r="B11" i="39" s="1"/>
  <c r="AF11" s="1"/>
  <c r="AP27"/>
  <c r="AP28" s="1"/>
  <c r="AL33"/>
  <c r="AM33" s="1"/>
  <c r="AP43"/>
  <c r="AP44" s="1"/>
  <c r="G47" i="29"/>
  <c r="AK47"/>
  <c r="AK44"/>
  <c r="AL31" i="39"/>
  <c r="AM31" s="1"/>
  <c r="AP39"/>
  <c r="AP40" s="1"/>
  <c r="AL39"/>
  <c r="AP49"/>
  <c r="AQ49" s="1"/>
  <c r="G52" i="29"/>
  <c r="AK52"/>
  <c r="AK51"/>
  <c r="AK50"/>
  <c r="AK48"/>
  <c r="AF4"/>
  <c r="B5" i="39" s="1"/>
  <c r="AF5" s="1"/>
  <c r="AF9" i="29"/>
  <c r="B17" i="39" s="1"/>
  <c r="AF17" s="1"/>
  <c r="AF8" i="29"/>
  <c r="B15" i="39" s="1"/>
  <c r="AF15" s="1"/>
  <c r="G7" i="42"/>
  <c r="H7" s="1"/>
  <c r="H8" s="1"/>
  <c r="E5"/>
  <c r="G5" s="1"/>
  <c r="I5" s="1"/>
  <c r="G45" i="29"/>
  <c r="J8" i="42"/>
  <c r="G46" i="29"/>
  <c r="AK46"/>
  <c r="AK45"/>
  <c r="G44"/>
  <c r="AN37" i="39"/>
  <c r="AN38" s="1"/>
  <c r="AP45"/>
  <c r="AN31"/>
  <c r="AN23"/>
  <c r="AN24" s="1"/>
  <c r="AN45"/>
  <c r="AN46" s="1"/>
  <c r="AL43"/>
  <c r="AM43" s="1"/>
  <c r="AL37"/>
  <c r="AL38" s="1"/>
  <c r="AP41"/>
  <c r="AQ41" s="1"/>
  <c r="AL41"/>
  <c r="AM41" s="1"/>
  <c r="AL25"/>
  <c r="AP47"/>
  <c r="AP48" s="1"/>
  <c r="AN47"/>
  <c r="AO47" s="1"/>
  <c r="AP35"/>
  <c r="AN29"/>
  <c r="AN30" s="1"/>
  <c r="AL49"/>
  <c r="AP29"/>
  <c r="AN49"/>
  <c r="AH25"/>
  <c r="J25"/>
  <c r="AN25" s="1"/>
  <c r="AN26" s="1"/>
  <c r="AL23"/>
  <c r="AL24" s="1"/>
  <c r="AN33"/>
  <c r="AN41"/>
  <c r="AP33"/>
  <c r="AL47"/>
  <c r="AL48" s="1"/>
  <c r="AN43"/>
  <c r="AL27"/>
  <c r="AP25"/>
  <c r="AP26" s="1"/>
  <c r="AL45"/>
  <c r="AK49" i="29"/>
  <c r="AH32" i="39"/>
  <c r="AH46"/>
  <c r="AH24"/>
  <c r="AH30"/>
  <c r="AH40"/>
  <c r="AH50"/>
  <c r="AH34"/>
  <c r="AH38"/>
  <c r="AH48"/>
  <c r="AH36"/>
  <c r="AF13"/>
  <c r="AF9"/>
  <c r="AG21"/>
  <c r="AG19"/>
  <c r="AG7"/>
  <c r="G49" i="29"/>
  <c r="G48"/>
  <c r="D9" i="40"/>
  <c r="D9" i="32"/>
  <c r="AP11" i="29" l="1"/>
  <c r="AQ11" s="1"/>
  <c r="AP5"/>
  <c r="AL5"/>
  <c r="AP10"/>
  <c r="AQ10" s="1"/>
  <c r="AQ31" i="39"/>
  <c r="AL42"/>
  <c r="AQ43"/>
  <c r="AM11" i="29"/>
  <c r="AN36" i="39"/>
  <c r="AM29"/>
  <c r="AL32"/>
  <c r="AM32" s="1"/>
  <c r="AJ39"/>
  <c r="AM35"/>
  <c r="AJ35"/>
  <c r="AL34"/>
  <c r="AM34" s="1"/>
  <c r="AJ29"/>
  <c r="AP50"/>
  <c r="AQ50" s="1"/>
  <c r="AP7" i="29"/>
  <c r="L11" i="39" s="1"/>
  <c r="AP11" s="1"/>
  <c r="AP12" s="1"/>
  <c r="AH44"/>
  <c r="AQ44" s="1"/>
  <c r="AH42"/>
  <c r="E6" i="42"/>
  <c r="G6" s="1"/>
  <c r="I6" s="1"/>
  <c r="I8" s="1"/>
  <c r="AP6" i="29"/>
  <c r="L9" i="39" s="1"/>
  <c r="AP9" s="1"/>
  <c r="AP10" s="1"/>
  <c r="AN48"/>
  <c r="AJ48" s="1"/>
  <c r="AQ37"/>
  <c r="AM25"/>
  <c r="AP42"/>
  <c r="AO39"/>
  <c r="J7"/>
  <c r="AL40"/>
  <c r="AJ40" s="1"/>
  <c r="AM39"/>
  <c r="AM37"/>
  <c r="J5"/>
  <c r="H13"/>
  <c r="AL13" s="1"/>
  <c r="AQ47"/>
  <c r="AQ39"/>
  <c r="AJ41"/>
  <c r="L13"/>
  <c r="AP13" s="1"/>
  <c r="AP14" s="1"/>
  <c r="AQ14" s="1"/>
  <c r="J13"/>
  <c r="AN13" s="1"/>
  <c r="AN14" s="1"/>
  <c r="AO14" s="1"/>
  <c r="AH6"/>
  <c r="AO49"/>
  <c r="AN50"/>
  <c r="AO50" s="1"/>
  <c r="AQ33"/>
  <c r="AP34"/>
  <c r="AQ34" s="1"/>
  <c r="AJ38"/>
  <c r="AJ27"/>
  <c r="AL28"/>
  <c r="AJ28" s="1"/>
  <c r="AO41"/>
  <c r="AK41" s="1"/>
  <c r="AN42"/>
  <c r="AQ25"/>
  <c r="AH26"/>
  <c r="AJ49"/>
  <c r="AL50"/>
  <c r="AM50" s="1"/>
  <c r="AM49"/>
  <c r="AJ37"/>
  <c r="AO31"/>
  <c r="AN32"/>
  <c r="AO45"/>
  <c r="AJ45"/>
  <c r="AL46"/>
  <c r="AM46" s="1"/>
  <c r="AM45"/>
  <c r="AP36"/>
  <c r="AJ36" s="1"/>
  <c r="AQ35"/>
  <c r="AM47"/>
  <c r="AJ47"/>
  <c r="AP30"/>
  <c r="AJ30" s="1"/>
  <c r="AQ29"/>
  <c r="AN44"/>
  <c r="AO43"/>
  <c r="AN34"/>
  <c r="AO33"/>
  <c r="AJ33"/>
  <c r="AJ25"/>
  <c r="AL26"/>
  <c r="AJ26" s="1"/>
  <c r="AL44"/>
  <c r="AJ43"/>
  <c r="AQ45"/>
  <c r="AP46"/>
  <c r="AQ46" s="1"/>
  <c r="AO29"/>
  <c r="AJ31"/>
  <c r="AO37"/>
  <c r="L21"/>
  <c r="AP21" s="1"/>
  <c r="AP22" s="1"/>
  <c r="AO36"/>
  <c r="AM36"/>
  <c r="AQ48"/>
  <c r="AM48"/>
  <c r="AH8"/>
  <c r="AO40"/>
  <c r="AQ40"/>
  <c r="AH10"/>
  <c r="AH16"/>
  <c r="AH9" i="29"/>
  <c r="AH18" i="39"/>
  <c r="AO46"/>
  <c r="AQ32"/>
  <c r="AH12"/>
  <c r="AH20"/>
  <c r="AP8" i="29"/>
  <c r="L15" i="39" s="1"/>
  <c r="AP15" s="1"/>
  <c r="AP16" s="1"/>
  <c r="L5"/>
  <c r="AP5" s="1"/>
  <c r="AP6" s="1"/>
  <c r="AO38"/>
  <c r="AM38"/>
  <c r="AQ38"/>
  <c r="AO30"/>
  <c r="AM30"/>
  <c r="AH22"/>
  <c r="AK11" i="29" l="1"/>
  <c r="AJ11"/>
  <c r="AK43" i="39"/>
  <c r="AK31"/>
  <c r="AL10" i="29"/>
  <c r="AM10" s="1"/>
  <c r="AP9"/>
  <c r="L17" i="39" s="1"/>
  <c r="AP17" s="1"/>
  <c r="AP18" s="1"/>
  <c r="AQ18" s="1"/>
  <c r="AJ5" i="29"/>
  <c r="L7" i="39"/>
  <c r="AP7" s="1"/>
  <c r="AP8" s="1"/>
  <c r="AQ8" s="1"/>
  <c r="AL9" i="29"/>
  <c r="AO44" i="39"/>
  <c r="AM42"/>
  <c r="AJ32"/>
  <c r="AJ42"/>
  <c r="AO48"/>
  <c r="AK48" s="1"/>
  <c r="AK35"/>
  <c r="AM40"/>
  <c r="AK40" s="1"/>
  <c r="AQ42"/>
  <c r="AO32"/>
  <c r="AK32" s="1"/>
  <c r="G8" i="42"/>
  <c r="AO42" i="39"/>
  <c r="AK47"/>
  <c r="AQ30"/>
  <c r="AK30" s="1"/>
  <c r="AK37"/>
  <c r="I13"/>
  <c r="G13" s="1"/>
  <c r="AJ44"/>
  <c r="AK39"/>
  <c r="AJ34"/>
  <c r="J19"/>
  <c r="AN19" s="1"/>
  <c r="AN20" s="1"/>
  <c r="AO20" s="1"/>
  <c r="K13"/>
  <c r="AO34"/>
  <c r="AK34" s="1"/>
  <c r="AQ36"/>
  <c r="AK36" s="1"/>
  <c r="F13"/>
  <c r="AQ13"/>
  <c r="AK29"/>
  <c r="AO13"/>
  <c r="AK33"/>
  <c r="AK45"/>
  <c r="AK49"/>
  <c r="M13"/>
  <c r="L19"/>
  <c r="AP19" s="1"/>
  <c r="AP20" s="1"/>
  <c r="AQ20" s="1"/>
  <c r="J21"/>
  <c r="AN21" s="1"/>
  <c r="AN22" s="1"/>
  <c r="AO22" s="1"/>
  <c r="AQ26"/>
  <c r="AM26"/>
  <c r="AM44"/>
  <c r="AJ46"/>
  <c r="AJ50"/>
  <c r="AO6"/>
  <c r="AQ6"/>
  <c r="AK50"/>
  <c r="AH7" i="29"/>
  <c r="AQ10" i="39"/>
  <c r="AH5" i="29"/>
  <c r="AQ22" i="39"/>
  <c r="AL8" i="29"/>
  <c r="AQ16" i="39"/>
  <c r="AL6" i="29"/>
  <c r="AK38" i="39"/>
  <c r="AK46"/>
  <c r="AH6" i="29"/>
  <c r="AJ13" i="39"/>
  <c r="AL14"/>
  <c r="AM13"/>
  <c r="AL7" i="29"/>
  <c r="AQ12" i="39"/>
  <c r="AH8" i="29"/>
  <c r="AO8" i="39"/>
  <c r="K15" i="29" l="1"/>
  <c r="M15"/>
  <c r="AN9"/>
  <c r="J17" i="39" s="1"/>
  <c r="AN17" s="1"/>
  <c r="AN18" s="1"/>
  <c r="AO18" s="1"/>
  <c r="AK44"/>
  <c r="AM5" i="29"/>
  <c r="AQ5"/>
  <c r="AO5"/>
  <c r="AK42" i="39"/>
  <c r="AN7" i="29"/>
  <c r="J11" i="39" s="1"/>
  <c r="AN11" s="1"/>
  <c r="AN12" s="1"/>
  <c r="AO12" s="1"/>
  <c r="AH4" i="29"/>
  <c r="AK13" i="39"/>
  <c r="D17"/>
  <c r="AQ9" i="29"/>
  <c r="AM9"/>
  <c r="AM7"/>
  <c r="AQ7"/>
  <c r="D11" i="39"/>
  <c r="H7"/>
  <c r="AQ8" i="29"/>
  <c r="AM8"/>
  <c r="D15" i="39"/>
  <c r="H17"/>
  <c r="H21"/>
  <c r="H11"/>
  <c r="AJ14"/>
  <c r="AM14"/>
  <c r="AK14" s="1"/>
  <c r="D19"/>
  <c r="H9"/>
  <c r="AQ24"/>
  <c r="AQ28" s="1"/>
  <c r="D21"/>
  <c r="AM6" i="29"/>
  <c r="D9" i="39"/>
  <c r="AQ6" i="29"/>
  <c r="H15" i="39"/>
  <c r="H5"/>
  <c r="D7"/>
  <c r="H19"/>
  <c r="N14" i="29" l="1"/>
  <c r="I14" s="1"/>
  <c r="G14" s="1"/>
  <c r="AJ9"/>
  <c r="N41"/>
  <c r="AO9"/>
  <c r="AK9" s="1"/>
  <c r="AN10"/>
  <c r="AO4"/>
  <c r="AM4"/>
  <c r="AM40" s="1"/>
  <c r="AQ4"/>
  <c r="AQ40" s="1"/>
  <c r="AQ43" s="1"/>
  <c r="V13" i="30" s="1"/>
  <c r="AK5" i="29"/>
  <c r="AN8"/>
  <c r="H13" i="30"/>
  <c r="AO7" i="29"/>
  <c r="AK7" s="1"/>
  <c r="AJ7"/>
  <c r="AN6"/>
  <c r="D5" i="39"/>
  <c r="AH5" s="1"/>
  <c r="F19"/>
  <c r="AL19"/>
  <c r="M7"/>
  <c r="AH7"/>
  <c r="I7"/>
  <c r="K7"/>
  <c r="AL9"/>
  <c r="AL17"/>
  <c r="F17"/>
  <c r="AH11"/>
  <c r="M11"/>
  <c r="K11"/>
  <c r="I11"/>
  <c r="M19"/>
  <c r="I19"/>
  <c r="K19"/>
  <c r="AH19"/>
  <c r="AL21"/>
  <c r="F21"/>
  <c r="I15"/>
  <c r="M15"/>
  <c r="AH15"/>
  <c r="F7"/>
  <c r="AL7"/>
  <c r="AL15"/>
  <c r="AH9"/>
  <c r="M9"/>
  <c r="I9"/>
  <c r="K21"/>
  <c r="I21"/>
  <c r="M21"/>
  <c r="AH21"/>
  <c r="AL11"/>
  <c r="F11"/>
  <c r="AL5"/>
  <c r="F5"/>
  <c r="M17"/>
  <c r="K17"/>
  <c r="AH17"/>
  <c r="I17"/>
  <c r="I15" i="29" l="1"/>
  <c r="G15"/>
  <c r="H26" i="30"/>
  <c r="E18" i="31" s="1"/>
  <c r="AO10" i="29"/>
  <c r="AK10" s="1"/>
  <c r="AJ10"/>
  <c r="AK4"/>
  <c r="AM41"/>
  <c r="AK41" s="1"/>
  <c r="AM42"/>
  <c r="AK42" s="1"/>
  <c r="J15" i="39"/>
  <c r="AO8" i="29"/>
  <c r="AK8" s="1"/>
  <c r="AJ8"/>
  <c r="M5" i="39"/>
  <c r="M23" s="1"/>
  <c r="J9"/>
  <c r="AJ6" i="29"/>
  <c r="AO6"/>
  <c r="K5" i="39"/>
  <c r="I5"/>
  <c r="I23" s="1"/>
  <c r="G19"/>
  <c r="AL16"/>
  <c r="AM15"/>
  <c r="AQ15"/>
  <c r="AO7"/>
  <c r="AQ7"/>
  <c r="AM7"/>
  <c r="AL6"/>
  <c r="AJ5"/>
  <c r="AL22"/>
  <c r="AJ21"/>
  <c r="AQ11"/>
  <c r="AO11"/>
  <c r="AM11"/>
  <c r="AL10"/>
  <c r="G17"/>
  <c r="AJ11"/>
  <c r="AL12"/>
  <c r="AQ9"/>
  <c r="AM9"/>
  <c r="AL8"/>
  <c r="AJ7"/>
  <c r="L23"/>
  <c r="AP23" s="1"/>
  <c r="AO19"/>
  <c r="AM19"/>
  <c r="AQ19"/>
  <c r="G11"/>
  <c r="AO5"/>
  <c r="AQ5"/>
  <c r="AM5"/>
  <c r="H23" i="33"/>
  <c r="H21" s="1"/>
  <c r="AJ19" i="39"/>
  <c r="AL20"/>
  <c r="G21"/>
  <c r="AO17"/>
  <c r="AQ17"/>
  <c r="AM17"/>
  <c r="AO21"/>
  <c r="AQ21"/>
  <c r="AM21"/>
  <c r="AL18"/>
  <c r="AJ17"/>
  <c r="G7"/>
  <c r="H7" i="30" l="1"/>
  <c r="H6" s="1"/>
  <c r="AO40" i="29"/>
  <c r="AO43" s="1"/>
  <c r="V7" i="30" s="1"/>
  <c r="V6" s="1"/>
  <c r="AM43" i="29"/>
  <c r="V10" i="30" s="1"/>
  <c r="V11" s="1"/>
  <c r="V9" s="1"/>
  <c r="AN15" i="39"/>
  <c r="K15"/>
  <c r="G15" s="1"/>
  <c r="F15"/>
  <c r="H10" i="30"/>
  <c r="H16" s="1"/>
  <c r="V16" s="1"/>
  <c r="H28" i="33" s="1"/>
  <c r="G5" i="39"/>
  <c r="AK6" i="29"/>
  <c r="AK40" s="1"/>
  <c r="AK43" s="1"/>
  <c r="AN9" i="39"/>
  <c r="F9"/>
  <c r="K9"/>
  <c r="AK11"/>
  <c r="AK7"/>
  <c r="AK19"/>
  <c r="AJ8"/>
  <c r="AM8"/>
  <c r="AK8" s="1"/>
  <c r="AJ12"/>
  <c r="AM12"/>
  <c r="AK12" s="1"/>
  <c r="AM23"/>
  <c r="AK5"/>
  <c r="AP24"/>
  <c r="AJ24" s="1"/>
  <c r="AJ23"/>
  <c r="K25"/>
  <c r="G25" s="1"/>
  <c r="I27"/>
  <c r="AM16"/>
  <c r="AJ22"/>
  <c r="AM22"/>
  <c r="AK22" s="1"/>
  <c r="AK21"/>
  <c r="AK17"/>
  <c r="AJ20"/>
  <c r="AM20"/>
  <c r="AK20" s="1"/>
  <c r="AJ18"/>
  <c r="AM18"/>
  <c r="AK18" s="1"/>
  <c r="AQ23"/>
  <c r="AQ27" s="1"/>
  <c r="H22" i="33" s="1"/>
  <c r="H20" s="1"/>
  <c r="AM10" i="39"/>
  <c r="AJ6"/>
  <c r="AM6"/>
  <c r="V18" i="30" l="1"/>
  <c r="AN16" i="39"/>
  <c r="AO15"/>
  <c r="AK15" s="1"/>
  <c r="AJ15"/>
  <c r="H15" i="30"/>
  <c r="V15" s="1"/>
  <c r="V17" s="1"/>
  <c r="J18"/>
  <c r="H11"/>
  <c r="H9" s="1"/>
  <c r="H14" s="1"/>
  <c r="K23" i="39"/>
  <c r="K27" s="1"/>
  <c r="G9"/>
  <c r="G23" s="1"/>
  <c r="G27" s="1"/>
  <c r="AN10"/>
  <c r="AJ9"/>
  <c r="AO9"/>
  <c r="V19" i="30"/>
  <c r="V14"/>
  <c r="V20"/>
  <c r="AM27" i="39"/>
  <c r="H16" i="33" s="1"/>
  <c r="AO25" i="39"/>
  <c r="AK25" s="1"/>
  <c r="AM24"/>
  <c r="AK6"/>
  <c r="AO16" l="1"/>
  <c r="AK16" s="1"/>
  <c r="AJ16"/>
  <c r="H26" i="33"/>
  <c r="H30" s="1"/>
  <c r="H20" i="30"/>
  <c r="H17"/>
  <c r="H19"/>
  <c r="AO10" i="39"/>
  <c r="AJ10"/>
  <c r="AO23"/>
  <c r="AO27" s="1"/>
  <c r="H10" i="33" s="1"/>
  <c r="H8" s="1"/>
  <c r="AK9" i="39"/>
  <c r="AK23" s="1"/>
  <c r="AK27" s="1"/>
  <c r="H18" i="33"/>
  <c r="H14" s="1"/>
  <c r="V12" i="30"/>
  <c r="AM28" i="39"/>
  <c r="H17" i="33" s="1"/>
  <c r="AO26" i="39"/>
  <c r="AK26" s="1"/>
  <c r="H12" i="30" l="1"/>
  <c r="H5" s="1"/>
  <c r="AO24" i="39"/>
  <c r="AO28" s="1"/>
  <c r="H11" i="33" s="1"/>
  <c r="H9" s="1"/>
  <c r="AK10" i="39"/>
  <c r="AK24" s="1"/>
  <c r="AK28" s="1"/>
  <c r="H24" i="33"/>
  <c r="H34"/>
  <c r="H36"/>
  <c r="H6"/>
  <c r="H38" s="1"/>
  <c r="H40" s="1"/>
  <c r="H42" s="1"/>
  <c r="H19"/>
  <c r="H15" s="1"/>
  <c r="V5" i="30"/>
  <c r="H21" l="1"/>
  <c r="J21" s="1"/>
  <c r="H44" i="33"/>
  <c r="H46" s="1"/>
  <c r="H35"/>
  <c r="H25"/>
  <c r="H37"/>
  <c r="H7"/>
  <c r="H39" s="1"/>
  <c r="J41" s="1"/>
  <c r="H41" s="1"/>
  <c r="H43" s="1"/>
  <c r="V21" i="30"/>
  <c r="X21" s="1"/>
  <c r="V22" s="1"/>
  <c r="V23" s="1"/>
  <c r="H23" l="1"/>
  <c r="H24" s="1"/>
  <c r="H25" s="1"/>
  <c r="H45" i="33"/>
  <c r="H47" s="1"/>
  <c r="H52"/>
  <c r="B3" s="1"/>
  <c r="E20" i="41"/>
  <c r="D14" s="1"/>
  <c r="D12" s="1"/>
  <c r="H22" i="30" l="1"/>
  <c r="H28"/>
  <c r="B3" s="1"/>
  <c r="E17" i="31"/>
  <c r="D14" s="1"/>
  <c r="J25" i="30"/>
  <c r="H53" i="33"/>
  <c r="B4" s="1"/>
  <c r="E21" i="41"/>
  <c r="D15" s="1"/>
  <c r="C28" l="1"/>
  <c r="D13"/>
  <c r="C22" i="31"/>
  <c r="D13"/>
  <c r="V24" i="30"/>
  <c r="V25" l="1"/>
  <c r="V28" s="1"/>
  <c r="S3" s="1"/>
  <c r="X22"/>
</calcChain>
</file>

<file path=xl/sharedStrings.xml><?xml version="1.0" encoding="utf-8"?>
<sst xmlns="http://schemas.openxmlformats.org/spreadsheetml/2006/main" count="886" uniqueCount="555">
  <si>
    <t>합계</t>
    <phoneticPr fontId="2" type="noConversion"/>
  </si>
  <si>
    <t>계</t>
    <phoneticPr fontId="2" type="noConversion"/>
  </si>
  <si>
    <t>단    가    산    출    조    사    서</t>
    <phoneticPr fontId="2" type="noConversion"/>
  </si>
  <si>
    <t>품        목</t>
    <phoneticPr fontId="2" type="noConversion"/>
  </si>
  <si>
    <t>규   격</t>
    <phoneticPr fontId="2" type="noConversion"/>
  </si>
  <si>
    <t>단  위</t>
    <phoneticPr fontId="2" type="noConversion"/>
  </si>
  <si>
    <t>수 량</t>
    <phoneticPr fontId="2" type="noConversion"/>
  </si>
  <si>
    <t>단                    가</t>
    <phoneticPr fontId="2" type="noConversion"/>
  </si>
  <si>
    <t>적   용</t>
    <phoneticPr fontId="2" type="noConversion"/>
  </si>
  <si>
    <t>인</t>
    <phoneticPr fontId="2" type="noConversion"/>
  </si>
  <si>
    <t>보통인부</t>
    <phoneticPr fontId="2" type="noConversion"/>
  </si>
  <si>
    <t>화물차운전사</t>
    <phoneticPr fontId="2" type="noConversion"/>
  </si>
  <si>
    <t>조사기간 :</t>
    <phoneticPr fontId="2" type="noConversion"/>
  </si>
  <si>
    <t>조  사  자 :</t>
    <phoneticPr fontId="2" type="noConversion"/>
  </si>
  <si>
    <t>확  인  자 :</t>
    <phoneticPr fontId="2" type="noConversion"/>
  </si>
  <si>
    <t>금      액</t>
    <phoneticPr fontId="2" type="noConversion"/>
  </si>
  <si>
    <t>단    가</t>
    <phoneticPr fontId="2" type="noConversion"/>
  </si>
  <si>
    <t>비  고</t>
    <phoneticPr fontId="2" type="noConversion"/>
  </si>
  <si>
    <t>경           비</t>
    <phoneticPr fontId="29" type="noConversion"/>
  </si>
  <si>
    <t>재   료   비</t>
    <phoneticPr fontId="29" type="noConversion"/>
  </si>
  <si>
    <t>노   무   비</t>
    <phoneticPr fontId="29" type="noConversion"/>
  </si>
  <si>
    <t>총     액</t>
    <phoneticPr fontId="29" type="noConversion"/>
  </si>
  <si>
    <t>단위</t>
  </si>
  <si>
    <t>수량</t>
  </si>
  <si>
    <t>규 격</t>
  </si>
  <si>
    <t>품        명</t>
    <phoneticPr fontId="2" type="noConversion"/>
  </si>
  <si>
    <t>소      계</t>
    <phoneticPr fontId="2" type="noConversion"/>
  </si>
  <si>
    <t xml:space="preserve"> 지급자재</t>
    <phoneticPr fontId="2" type="noConversion"/>
  </si>
  <si>
    <t>지급자재</t>
    <phoneticPr fontId="2" type="noConversion"/>
  </si>
  <si>
    <t xml:space="preserve"> 9.  총      합      계</t>
    <phoneticPr fontId="34" type="noConversion"/>
  </si>
  <si>
    <t xml:space="preserve"> 8. 관  급  자  재  비</t>
    <phoneticPr fontId="2" type="noConversion"/>
  </si>
  <si>
    <t>식</t>
    <phoneticPr fontId="2" type="noConversion"/>
  </si>
  <si>
    <t xml:space="preserve"> 7. 안전공사검사수수료</t>
    <phoneticPr fontId="2" type="noConversion"/>
  </si>
  <si>
    <t xml:space="preserve"> 4 + 5</t>
  </si>
  <si>
    <t xml:space="preserve"> 6.  합              계 </t>
    <phoneticPr fontId="2" type="noConversion"/>
  </si>
  <si>
    <t xml:space="preserve"> 4 의</t>
    <phoneticPr fontId="34" type="noConversion"/>
  </si>
  <si>
    <t xml:space="preserve"> 5.  부  가  가  치  세</t>
  </si>
  <si>
    <t xml:space="preserve"> 1 + 2 + 3</t>
    <phoneticPr fontId="2" type="noConversion"/>
  </si>
  <si>
    <t xml:space="preserve"> 4.  소              계</t>
  </si>
  <si>
    <t xml:space="preserve"> 1 의 나 + 1 의 다 + 2 의</t>
    <phoneticPr fontId="34" type="noConversion"/>
  </si>
  <si>
    <t xml:space="preserve"> 3.  이              윤</t>
  </si>
  <si>
    <t xml:space="preserve"> 1의 </t>
    <phoneticPr fontId="34" type="noConversion"/>
  </si>
  <si>
    <t xml:space="preserve"> 2.  일  반  관  리  비 </t>
  </si>
  <si>
    <t xml:space="preserve"> 가 + 나 의 </t>
    <phoneticPr fontId="34" type="noConversion"/>
  </si>
  <si>
    <t xml:space="preserve">      8) 기타경비</t>
    <phoneticPr fontId="34" type="noConversion"/>
  </si>
  <si>
    <t xml:space="preserve"> 나 의 </t>
    <phoneticPr fontId="34" type="noConversion"/>
  </si>
  <si>
    <t xml:space="preserve">      7) 고용보험료</t>
    <phoneticPr fontId="34" type="noConversion"/>
  </si>
  <si>
    <t xml:space="preserve"> 가 + 나 1) + 관급자재비) 의 </t>
    <phoneticPr fontId="34" type="noConversion"/>
  </si>
  <si>
    <t xml:space="preserve">      6) 안전관리비</t>
    <phoneticPr fontId="34" type="noConversion"/>
  </si>
  <si>
    <t xml:space="preserve"> 다 3) 의</t>
    <phoneticPr fontId="2" type="noConversion"/>
  </si>
  <si>
    <t xml:space="preserve">      5) 노인장기요양보험</t>
    <phoneticPr fontId="2" type="noConversion"/>
  </si>
  <si>
    <t xml:space="preserve"> 나 1) 의</t>
    <phoneticPr fontId="34" type="noConversion"/>
  </si>
  <si>
    <t xml:space="preserve">      4) 연금보험료</t>
    <phoneticPr fontId="2" type="noConversion"/>
  </si>
  <si>
    <t xml:space="preserve">      3) 건강보험료</t>
    <phoneticPr fontId="2" type="noConversion"/>
  </si>
  <si>
    <t xml:space="preserve"> 나 의</t>
    <phoneticPr fontId="34" type="noConversion"/>
  </si>
  <si>
    <t xml:space="preserve">      2) 산재보험료</t>
  </si>
  <si>
    <t xml:space="preserve">      1) 산출경비</t>
    <phoneticPr fontId="2" type="noConversion"/>
  </si>
  <si>
    <t xml:space="preserve"> 다 1) + 다 2) + 다 3) + 다 4) + 다 5) + 다 6) + 다 7) + 다 8)</t>
    <phoneticPr fontId="34" type="noConversion"/>
  </si>
  <si>
    <t xml:space="preserve">  다. 경    비</t>
    <phoneticPr fontId="2" type="noConversion"/>
  </si>
  <si>
    <t xml:space="preserve"> 나 1) 의  </t>
    <phoneticPr fontId="34" type="noConversion"/>
  </si>
  <si>
    <t xml:space="preserve">      2) 간접노무비</t>
  </si>
  <si>
    <t xml:space="preserve">      1) 직접노무비</t>
  </si>
  <si>
    <t xml:space="preserve">  나. 노  무  비</t>
    <phoneticPr fontId="2" type="noConversion"/>
  </si>
  <si>
    <t xml:space="preserve">      2) 부산물공제</t>
  </si>
  <si>
    <t xml:space="preserve">      1) 직접재료비</t>
  </si>
  <si>
    <t xml:space="preserve"> 가 1) + 가 2)</t>
    <phoneticPr fontId="2" type="noConversion"/>
  </si>
  <si>
    <t xml:space="preserve">  가. 재  료  비</t>
    <phoneticPr fontId="2" type="noConversion"/>
  </si>
  <si>
    <t xml:space="preserve"> 가  + 나  + 다 </t>
    <phoneticPr fontId="2" type="noConversion"/>
  </si>
  <si>
    <t xml:space="preserve"> 1.  총      원       가</t>
  </si>
  <si>
    <t>금      액</t>
  </si>
  <si>
    <t>구     성     비</t>
  </si>
  <si>
    <t>구              분</t>
  </si>
  <si>
    <t>공  사  원  가  계  산  서</t>
    <phoneticPr fontId="2" type="noConversion"/>
  </si>
  <si>
    <t>도급예산액 :</t>
    <phoneticPr fontId="2" type="noConversion"/>
  </si>
  <si>
    <t>내      역 :</t>
    <phoneticPr fontId="2" type="noConversion"/>
  </si>
  <si>
    <t>공사개요 :</t>
    <phoneticPr fontId="2" type="noConversion"/>
  </si>
  <si>
    <t>총공사비 :</t>
    <phoneticPr fontId="2" type="noConversion"/>
  </si>
  <si>
    <t>설계자</t>
    <phoneticPr fontId="2" type="noConversion"/>
  </si>
  <si>
    <t>심사자</t>
    <phoneticPr fontId="2" type="noConversion"/>
  </si>
  <si>
    <r>
      <t xml:space="preserve"> </t>
    </r>
    <r>
      <rPr>
        <b/>
        <u/>
        <sz val="20"/>
        <color indexed="8"/>
        <rFont val="굴림"/>
        <family val="3"/>
        <charset val="129"/>
      </rPr>
      <t>설      계      서      용     지 (갑지)</t>
    </r>
    <phoneticPr fontId="2" type="noConversion"/>
  </si>
  <si>
    <t>공  사  명 :</t>
    <phoneticPr fontId="2" type="noConversion"/>
  </si>
  <si>
    <t>공   사   설   계   내   역   서</t>
    <phoneticPr fontId="2" type="noConversion"/>
  </si>
  <si>
    <t xml:space="preserve"> 4 의</t>
    <phoneticPr fontId="34" type="noConversion"/>
  </si>
  <si>
    <t xml:space="preserve"> 1 + 2 + 3</t>
    <phoneticPr fontId="2" type="noConversion"/>
  </si>
  <si>
    <t xml:space="preserve"> 1 의 나 + 1 의 다 + 2 의</t>
    <phoneticPr fontId="34" type="noConversion"/>
  </si>
  <si>
    <t xml:space="preserve"> 1의 </t>
    <phoneticPr fontId="34" type="noConversion"/>
  </si>
  <si>
    <t xml:space="preserve"> 가 + 나 의 </t>
    <phoneticPr fontId="34" type="noConversion"/>
  </si>
  <si>
    <t xml:space="preserve"> 나 의 </t>
    <phoneticPr fontId="34" type="noConversion"/>
  </si>
  <si>
    <t xml:space="preserve"> 가 + 나 1) + 관급자재비) 의 </t>
    <phoneticPr fontId="34" type="noConversion"/>
  </si>
  <si>
    <t xml:space="preserve"> 다 3) 의</t>
    <phoneticPr fontId="2" type="noConversion"/>
  </si>
  <si>
    <t xml:space="preserve"> 나 1) 의</t>
    <phoneticPr fontId="34" type="noConversion"/>
  </si>
  <si>
    <t xml:space="preserve"> 나 의</t>
    <phoneticPr fontId="34" type="noConversion"/>
  </si>
  <si>
    <t xml:space="preserve"> 나 1) 의  </t>
    <phoneticPr fontId="34" type="noConversion"/>
  </si>
  <si>
    <t xml:space="preserve"> 가 1) + 가 2)</t>
    <phoneticPr fontId="2" type="noConversion"/>
  </si>
  <si>
    <t xml:space="preserve"> 가  + 나  + 다 </t>
    <phoneticPr fontId="2" type="noConversion"/>
  </si>
  <si>
    <t>공  사  원  가  계  산  서</t>
    <phoneticPr fontId="2" type="noConversion"/>
  </si>
  <si>
    <t>특별인부</t>
    <phoneticPr fontId="2" type="noConversion"/>
  </si>
  <si>
    <t>품의</t>
    <phoneticPr fontId="2" type="noConversion"/>
  </si>
  <si>
    <t>소계</t>
    <phoneticPr fontId="2" type="noConversion"/>
  </si>
  <si>
    <t>○</t>
    <phoneticPr fontId="2" type="noConversion"/>
  </si>
  <si>
    <t>노무비</t>
    <phoneticPr fontId="2" type="noConversion"/>
  </si>
  <si>
    <t>재료비</t>
    <phoneticPr fontId="2" type="noConversion"/>
  </si>
  <si>
    <t>비   고</t>
    <phoneticPr fontId="2" type="noConversion"/>
  </si>
  <si>
    <t>경비</t>
    <phoneticPr fontId="2" type="noConversion"/>
  </si>
  <si>
    <t>수   량   산   출</t>
    <phoneticPr fontId="2" type="noConversion"/>
  </si>
  <si>
    <t>품         명</t>
    <phoneticPr fontId="2" type="noConversion"/>
  </si>
  <si>
    <t>단위</t>
    <phoneticPr fontId="2" type="noConversion"/>
  </si>
  <si>
    <t>할증</t>
    <phoneticPr fontId="2" type="noConversion"/>
  </si>
  <si>
    <t>산          출          기          초</t>
    <phoneticPr fontId="2" type="noConversion"/>
  </si>
  <si>
    <t>관급자재</t>
    <phoneticPr fontId="2" type="noConversion"/>
  </si>
  <si>
    <t>도시기반처 가로등관리팀</t>
    <phoneticPr fontId="2" type="noConversion"/>
  </si>
  <si>
    <t>관급자재비 :</t>
    <phoneticPr fontId="2" type="noConversion"/>
  </si>
  <si>
    <t>조달수수료 :</t>
    <phoneticPr fontId="2" type="noConversion"/>
  </si>
  <si>
    <t>팀    장</t>
    <phoneticPr fontId="2" type="noConversion"/>
  </si>
  <si>
    <t>처   장</t>
    <phoneticPr fontId="2" type="noConversion"/>
  </si>
  <si>
    <t>★</t>
    <phoneticPr fontId="2" type="noConversion"/>
  </si>
  <si>
    <t>소             계</t>
    <phoneticPr fontId="2" type="noConversion"/>
  </si>
  <si>
    <t>○</t>
    <phoneticPr fontId="2" type="noConversion"/>
  </si>
  <si>
    <t>★</t>
    <phoneticPr fontId="2" type="noConversion"/>
  </si>
  <si>
    <r>
      <t>공사설계</t>
    </r>
    <r>
      <rPr>
        <b/>
        <sz val="28"/>
        <color indexed="10"/>
        <rFont val="굴림"/>
        <family val="3"/>
        <charset val="129"/>
      </rPr>
      <t>변경</t>
    </r>
    <r>
      <rPr>
        <b/>
        <sz val="28"/>
        <rFont val="굴림"/>
        <family val="3"/>
        <charset val="129"/>
      </rPr>
      <t>내역서</t>
    </r>
    <phoneticPr fontId="2" type="noConversion"/>
  </si>
  <si>
    <r>
      <t xml:space="preserve"> 설계</t>
    </r>
    <r>
      <rPr>
        <b/>
        <u/>
        <sz val="14"/>
        <color indexed="10"/>
        <rFont val="굴림"/>
        <family val="3"/>
        <charset val="129"/>
      </rPr>
      <t>(변경)</t>
    </r>
    <r>
      <rPr>
        <b/>
        <u/>
        <sz val="14"/>
        <color indexed="8"/>
        <rFont val="굴림"/>
        <family val="3"/>
        <charset val="129"/>
      </rPr>
      <t xml:space="preserve"> 예산서 </t>
    </r>
    <phoneticPr fontId="2" type="noConversion"/>
  </si>
  <si>
    <t>다기능설치(10㎟ 이하) × 576개소</t>
    <phoneticPr fontId="2" type="noConversion"/>
  </si>
  <si>
    <t>다기능설치(16㎟ 이상) × 263개소</t>
    <phoneticPr fontId="2" type="noConversion"/>
  </si>
  <si>
    <t>가로등주 철거 및 설치 × 12본</t>
    <phoneticPr fontId="2" type="noConversion"/>
  </si>
  <si>
    <t>다기능설치(10㎟ 이하) × 562개소</t>
    <phoneticPr fontId="2" type="noConversion"/>
  </si>
  <si>
    <t>다기능설치(16㎟ 이상) × 264개소</t>
    <phoneticPr fontId="2" type="noConversion"/>
  </si>
  <si>
    <t>2013년도</t>
    <phoneticPr fontId="2" type="noConversion"/>
  </si>
  <si>
    <t>팀장</t>
    <phoneticPr fontId="2" type="noConversion"/>
  </si>
  <si>
    <t>처장</t>
    <phoneticPr fontId="2" type="noConversion"/>
  </si>
  <si>
    <t>가.</t>
    <phoneticPr fontId="2" type="noConversion"/>
  </si>
  <si>
    <t>1)</t>
    <phoneticPr fontId="2" type="noConversion"/>
  </si>
  <si>
    <t>2)</t>
  </si>
  <si>
    <t>2)</t>
    <phoneticPr fontId="2" type="noConversion"/>
  </si>
  <si>
    <t>나.</t>
    <phoneticPr fontId="2" type="noConversion"/>
  </si>
  <si>
    <t>다.</t>
    <phoneticPr fontId="2" type="noConversion"/>
  </si>
  <si>
    <t>3)</t>
  </si>
  <si>
    <t>4)</t>
  </si>
  <si>
    <t>5)</t>
  </si>
  <si>
    <t>6)</t>
  </si>
  <si>
    <t>7)</t>
  </si>
  <si>
    <t>8)</t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</si>
  <si>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</si>
  <si>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</si>
  <si>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</si>
  <si>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</si>
  <si>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</si>
  <si>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</si>
  <si>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</si>
  <si>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</si>
  <si>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총      원       가</t>
    <phoneticPr fontId="2" type="noConversion"/>
  </si>
  <si>
    <t>직접재료비</t>
    <phoneticPr fontId="2" type="noConversion"/>
  </si>
  <si>
    <t>부산물공제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</si>
  <si>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</si>
  <si>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</si>
  <si>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</si>
  <si>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</si>
  <si>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</si>
  <si>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</si>
  <si>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</t>
    <phoneticPr fontId="2" type="noConversion"/>
  </si>
  <si>
    <t>고용보험료</t>
    <phoneticPr fontId="34" type="noConversion"/>
  </si>
  <si>
    <t>기타경비</t>
    <phoneticPr fontId="34" type="noConversion"/>
  </si>
  <si>
    <t xml:space="preserve">일반관리비 </t>
    <phoneticPr fontId="2" type="noConversion"/>
  </si>
  <si>
    <t>이윤</t>
    <phoneticPr fontId="2" type="noConversion"/>
  </si>
  <si>
    <t>소계</t>
    <phoneticPr fontId="2" type="noConversion"/>
  </si>
  <si>
    <t>부가가치세</t>
    <phoneticPr fontId="2" type="noConversion"/>
  </si>
  <si>
    <t>도급금액</t>
    <phoneticPr fontId="2" type="noConversion"/>
  </si>
  <si>
    <t>관급자재비</t>
    <phoneticPr fontId="2" type="noConversion"/>
  </si>
  <si>
    <t>총합계</t>
    <phoneticPr fontId="34" type="noConversion"/>
  </si>
  <si>
    <t>재료비</t>
    <phoneticPr fontId="2" type="noConversion"/>
  </si>
  <si>
    <t>총원가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</si>
  <si>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</si>
  <si>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</si>
  <si>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</si>
  <si>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노인장기요양보험</t>
    <phoneticPr fontId="2" type="noConversion"/>
  </si>
  <si>
    <t>고용보험</t>
    <phoneticPr fontId="34" type="noConversion"/>
  </si>
  <si>
    <t>일반관리비</t>
    <phoneticPr fontId="2" type="noConversion"/>
  </si>
  <si>
    <t>이윤</t>
    <phoneticPr fontId="2" type="noConversion"/>
  </si>
  <si>
    <t>소계</t>
    <phoneticPr fontId="2" type="noConversion"/>
  </si>
  <si>
    <t>3.</t>
  </si>
  <si>
    <t>4.</t>
  </si>
  <si>
    <t>5.</t>
  </si>
  <si>
    <t>6.</t>
  </si>
  <si>
    <t>7.</t>
  </si>
  <si>
    <t>8.</t>
  </si>
  <si>
    <t>9.</t>
  </si>
  <si>
    <t>부가가치세</t>
    <phoneticPr fontId="2" type="noConversion"/>
  </si>
  <si>
    <t>합계</t>
    <phoneticPr fontId="2" type="noConversion"/>
  </si>
  <si>
    <t>관급자재비</t>
    <phoneticPr fontId="2" type="noConversion"/>
  </si>
  <si>
    <t>조달수수료</t>
    <phoneticPr fontId="2" type="noConversion"/>
  </si>
  <si>
    <t>총합계</t>
    <phoneticPr fontId="34" type="noConversion"/>
  </si>
  <si>
    <t>산업안전관리비</t>
    <phoneticPr fontId="34" type="noConversion"/>
  </si>
  <si>
    <t>다의 1) + 2) + 3) + 4) + 5) + 6) + 7) + 8)</t>
    <phoneticPr fontId="34" type="noConversion"/>
  </si>
  <si>
    <t>공  사  원  가  계  산  서</t>
    <phoneticPr fontId="2" type="noConversion"/>
  </si>
  <si>
    <t>한전불입금</t>
    <phoneticPr fontId="2" type="noConversion"/>
  </si>
  <si>
    <t>금액</t>
    <phoneticPr fontId="2" type="noConversion"/>
  </si>
  <si>
    <t>산출</t>
    <phoneticPr fontId="2" type="noConversion"/>
  </si>
  <si>
    <t>구  분</t>
    <phoneticPr fontId="2" type="noConversion"/>
  </si>
  <si>
    <t>잡유 주연료의</t>
    <phoneticPr fontId="2" type="noConversion"/>
  </si>
  <si>
    <t>직종</t>
    <phoneticPr fontId="2" type="noConversion"/>
  </si>
  <si>
    <t>경유</t>
    <phoneticPr fontId="2" type="noConversion"/>
  </si>
  <si>
    <t>1</t>
    <phoneticPr fontId="2" type="noConversion"/>
  </si>
  <si>
    <t>기     계     경     비     산     출</t>
    <phoneticPr fontId="2" type="noConversion"/>
  </si>
  <si>
    <t>1Ton</t>
    <phoneticPr fontId="2" type="noConversion"/>
  </si>
  <si>
    <t>화물트럭</t>
    <phoneticPr fontId="2" type="noConversion"/>
  </si>
  <si>
    <t>㎡</t>
    <phoneticPr fontId="2" type="noConversion"/>
  </si>
  <si>
    <t>hr</t>
    <phoneticPr fontId="2" type="noConversion"/>
  </si>
  <si>
    <t>트럭탑재형크레인</t>
    <phoneticPr fontId="2" type="noConversion"/>
  </si>
  <si>
    <t>5t</t>
    <phoneticPr fontId="2" type="noConversion"/>
  </si>
  <si>
    <t>특별인부</t>
    <phoneticPr fontId="2" type="noConversion"/>
  </si>
  <si>
    <t>보통인부</t>
    <phoneticPr fontId="2" type="noConversion"/>
  </si>
  <si>
    <t>보조</t>
    <phoneticPr fontId="2" type="noConversion"/>
  </si>
  <si>
    <t>1t</t>
    <phoneticPr fontId="2" type="noConversion"/>
  </si>
  <si>
    <t>야간작업</t>
    <phoneticPr fontId="2" type="noConversion"/>
  </si>
  <si>
    <t>지세별할증</t>
    <phoneticPr fontId="2" type="noConversion"/>
  </si>
  <si>
    <t>품의</t>
    <phoneticPr fontId="2" type="noConversion"/>
  </si>
  <si>
    <t>건설9-5</t>
    <phoneticPr fontId="2" type="noConversion"/>
  </si>
  <si>
    <t>노임계수</t>
    <phoneticPr fontId="2" type="noConversion"/>
  </si>
  <si>
    <t>18번</t>
  </si>
  <si>
    <t xml:space="preserve">≒ </t>
    <phoneticPr fontId="2" type="noConversion"/>
  </si>
  <si>
    <t>팀     장   이  기  준  (인)</t>
    <phoneticPr fontId="2" type="noConversion"/>
  </si>
  <si>
    <t>직종별 시간당 노임</t>
    <phoneticPr fontId="2" type="noConversion"/>
  </si>
  <si>
    <t>인</t>
    <phoneticPr fontId="2" type="noConversion"/>
  </si>
  <si>
    <t>￦/hr</t>
    <phoneticPr fontId="2" type="noConversion"/>
  </si>
  <si>
    <t>업무 2급   조  윤  철  (인)</t>
    <phoneticPr fontId="2" type="noConversion"/>
  </si>
  <si>
    <t>개</t>
    <phoneticPr fontId="2" type="noConversion"/>
  </si>
  <si>
    <t>1번</t>
    <phoneticPr fontId="2" type="noConversion"/>
  </si>
  <si>
    <t>2번</t>
    <phoneticPr fontId="2" type="noConversion"/>
  </si>
  <si>
    <t>3번</t>
    <phoneticPr fontId="2" type="noConversion"/>
  </si>
  <si>
    <t>4번</t>
    <phoneticPr fontId="2" type="noConversion"/>
  </si>
  <si>
    <t>5번</t>
    <phoneticPr fontId="2" type="noConversion"/>
  </si>
  <si>
    <t>6번</t>
    <phoneticPr fontId="2" type="noConversion"/>
  </si>
  <si>
    <t>7번</t>
    <phoneticPr fontId="2" type="noConversion"/>
  </si>
  <si>
    <t>8번</t>
    <phoneticPr fontId="2" type="noConversion"/>
  </si>
  <si>
    <t>9번</t>
    <phoneticPr fontId="2" type="noConversion"/>
  </si>
  <si>
    <t>10번</t>
    <phoneticPr fontId="2" type="noConversion"/>
  </si>
  <si>
    <t>11번</t>
    <phoneticPr fontId="2" type="noConversion"/>
  </si>
  <si>
    <t>12번</t>
    <phoneticPr fontId="2" type="noConversion"/>
  </si>
  <si>
    <t>13번</t>
    <phoneticPr fontId="2" type="noConversion"/>
  </si>
  <si>
    <t>14번</t>
    <phoneticPr fontId="2" type="noConversion"/>
  </si>
  <si>
    <t>15번</t>
    <phoneticPr fontId="2" type="noConversion"/>
  </si>
  <si>
    <t>16번</t>
    <phoneticPr fontId="2" type="noConversion"/>
  </si>
  <si>
    <t>17번</t>
    <phoneticPr fontId="2" type="noConversion"/>
  </si>
  <si>
    <t>19번</t>
    <phoneticPr fontId="2" type="noConversion"/>
  </si>
  <si>
    <t>20번</t>
    <phoneticPr fontId="2" type="noConversion"/>
  </si>
  <si>
    <t>21번</t>
    <phoneticPr fontId="2" type="noConversion"/>
  </si>
  <si>
    <t>22번</t>
    <phoneticPr fontId="2" type="noConversion"/>
  </si>
  <si>
    <t>23번</t>
    <phoneticPr fontId="2" type="noConversion"/>
  </si>
  <si>
    <t>24번</t>
    <phoneticPr fontId="2" type="noConversion"/>
  </si>
  <si>
    <t>25번</t>
    <phoneticPr fontId="2" type="noConversion"/>
  </si>
  <si>
    <t>26번</t>
    <phoneticPr fontId="2" type="noConversion"/>
  </si>
  <si>
    <t>27번</t>
    <phoneticPr fontId="2" type="noConversion"/>
  </si>
  <si>
    <t>28번</t>
    <phoneticPr fontId="2" type="noConversion"/>
  </si>
  <si>
    <t>30번</t>
    <phoneticPr fontId="2" type="noConversion"/>
  </si>
  <si>
    <t>31번</t>
    <phoneticPr fontId="2" type="noConversion"/>
  </si>
  <si>
    <t>32번</t>
    <phoneticPr fontId="2" type="noConversion"/>
  </si>
  <si>
    <t>33번</t>
    <phoneticPr fontId="2" type="noConversion"/>
  </si>
  <si>
    <t>34번</t>
    <phoneticPr fontId="2" type="noConversion"/>
  </si>
  <si>
    <t>35번</t>
    <phoneticPr fontId="2" type="noConversion"/>
  </si>
  <si>
    <t>36번</t>
    <phoneticPr fontId="2" type="noConversion"/>
  </si>
  <si>
    <t>37번</t>
    <phoneticPr fontId="2" type="noConversion"/>
  </si>
  <si>
    <t>38번</t>
    <phoneticPr fontId="2" type="noConversion"/>
  </si>
  <si>
    <t>39번</t>
    <phoneticPr fontId="2" type="noConversion"/>
  </si>
  <si>
    <t>40번</t>
    <phoneticPr fontId="2" type="noConversion"/>
  </si>
  <si>
    <t>41번</t>
    <phoneticPr fontId="2" type="noConversion"/>
  </si>
  <si>
    <t>42번</t>
    <phoneticPr fontId="2" type="noConversion"/>
  </si>
  <si>
    <t>43번</t>
    <phoneticPr fontId="2" type="noConversion"/>
  </si>
  <si>
    <t>44번</t>
    <phoneticPr fontId="2" type="noConversion"/>
  </si>
  <si>
    <t>45번</t>
    <phoneticPr fontId="2" type="noConversion"/>
  </si>
  <si>
    <t>46번</t>
    <phoneticPr fontId="2" type="noConversion"/>
  </si>
  <si>
    <t>47번</t>
    <phoneticPr fontId="2" type="noConversion"/>
  </si>
  <si>
    <t>48번</t>
    <phoneticPr fontId="2" type="noConversion"/>
  </si>
  <si>
    <t>49번</t>
    <phoneticPr fontId="2" type="noConversion"/>
  </si>
  <si>
    <t>51번</t>
    <phoneticPr fontId="2" type="noConversion"/>
  </si>
  <si>
    <t>52번</t>
    <phoneticPr fontId="2" type="noConversion"/>
  </si>
  <si>
    <t>53번</t>
    <phoneticPr fontId="2" type="noConversion"/>
  </si>
  <si>
    <t>54번</t>
    <phoneticPr fontId="2" type="noConversion"/>
  </si>
  <si>
    <t>55번</t>
    <phoneticPr fontId="2" type="noConversion"/>
  </si>
  <si>
    <t>56번</t>
    <phoneticPr fontId="2" type="noConversion"/>
  </si>
  <si>
    <t>57번</t>
    <phoneticPr fontId="2" type="noConversion"/>
  </si>
  <si>
    <t>58번</t>
    <phoneticPr fontId="2" type="noConversion"/>
  </si>
  <si>
    <t>59번</t>
    <phoneticPr fontId="2" type="noConversion"/>
  </si>
  <si>
    <t>60번</t>
    <phoneticPr fontId="2" type="noConversion"/>
  </si>
  <si>
    <t>68번</t>
    <phoneticPr fontId="2" type="noConversion"/>
  </si>
  <si>
    <t>69번</t>
    <phoneticPr fontId="2" type="noConversion"/>
  </si>
  <si>
    <t>70번</t>
    <phoneticPr fontId="2" type="noConversion"/>
  </si>
  <si>
    <t>71번</t>
    <phoneticPr fontId="2" type="noConversion"/>
  </si>
  <si>
    <t>72번</t>
    <phoneticPr fontId="2" type="noConversion"/>
  </si>
  <si>
    <t>73번</t>
    <phoneticPr fontId="2" type="noConversion"/>
  </si>
  <si>
    <t>74번</t>
    <phoneticPr fontId="2" type="noConversion"/>
  </si>
  <si>
    <t>75번</t>
    <phoneticPr fontId="2" type="noConversion"/>
  </si>
  <si>
    <t>76번</t>
    <phoneticPr fontId="2" type="noConversion"/>
  </si>
  <si>
    <t>77번</t>
    <phoneticPr fontId="2" type="noConversion"/>
  </si>
  <si>
    <t>78번</t>
    <phoneticPr fontId="2" type="noConversion"/>
  </si>
  <si>
    <t>79번</t>
    <phoneticPr fontId="2" type="noConversion"/>
  </si>
  <si>
    <t>80번</t>
    <phoneticPr fontId="2" type="noConversion"/>
  </si>
  <si>
    <t>81번</t>
    <phoneticPr fontId="2" type="noConversion"/>
  </si>
  <si>
    <t>82번</t>
    <phoneticPr fontId="2" type="noConversion"/>
  </si>
  <si>
    <t>83번</t>
    <phoneticPr fontId="2" type="noConversion"/>
  </si>
  <si>
    <t>84번</t>
    <phoneticPr fontId="2" type="noConversion"/>
  </si>
  <si>
    <t>85번</t>
    <phoneticPr fontId="2" type="noConversion"/>
  </si>
  <si>
    <t>86번</t>
    <phoneticPr fontId="2" type="noConversion"/>
  </si>
  <si>
    <t>87번</t>
    <phoneticPr fontId="2" type="noConversion"/>
  </si>
  <si>
    <t>88번</t>
    <phoneticPr fontId="2" type="noConversion"/>
  </si>
  <si>
    <t>89번</t>
    <phoneticPr fontId="2" type="noConversion"/>
  </si>
  <si>
    <t>90번</t>
    <phoneticPr fontId="2" type="noConversion"/>
  </si>
  <si>
    <t>91번</t>
    <phoneticPr fontId="2" type="noConversion"/>
  </si>
  <si>
    <t>92번</t>
    <phoneticPr fontId="2" type="noConversion"/>
  </si>
  <si>
    <t>93번</t>
    <phoneticPr fontId="2" type="noConversion"/>
  </si>
  <si>
    <t>94번</t>
    <phoneticPr fontId="2" type="noConversion"/>
  </si>
  <si>
    <t>95번</t>
    <phoneticPr fontId="2" type="noConversion"/>
  </si>
  <si>
    <t>96번</t>
    <phoneticPr fontId="2" type="noConversion"/>
  </si>
  <si>
    <t>97번</t>
    <phoneticPr fontId="2" type="noConversion"/>
  </si>
  <si>
    <t>98번</t>
    <phoneticPr fontId="2" type="noConversion"/>
  </si>
  <si>
    <t>99번</t>
    <phoneticPr fontId="2" type="noConversion"/>
  </si>
  <si>
    <t>100번</t>
    <phoneticPr fontId="2" type="noConversion"/>
  </si>
  <si>
    <t>101번</t>
    <phoneticPr fontId="2" type="noConversion"/>
  </si>
  <si>
    <t>102번</t>
    <phoneticPr fontId="2" type="noConversion"/>
  </si>
  <si>
    <t>103번</t>
    <phoneticPr fontId="2" type="noConversion"/>
  </si>
  <si>
    <t>104번</t>
    <phoneticPr fontId="2" type="noConversion"/>
  </si>
  <si>
    <t>105번</t>
    <phoneticPr fontId="2" type="noConversion"/>
  </si>
  <si>
    <t>107번</t>
    <phoneticPr fontId="2" type="noConversion"/>
  </si>
  <si>
    <t>106번</t>
    <phoneticPr fontId="2" type="noConversion"/>
  </si>
  <si>
    <t>108번</t>
    <phoneticPr fontId="2" type="noConversion"/>
  </si>
  <si>
    <t>109번</t>
    <phoneticPr fontId="2" type="noConversion"/>
  </si>
  <si>
    <t>110번</t>
    <phoneticPr fontId="2" type="noConversion"/>
  </si>
  <si>
    <t>111번</t>
    <phoneticPr fontId="2" type="noConversion"/>
  </si>
  <si>
    <t>112번</t>
    <phoneticPr fontId="2" type="noConversion"/>
  </si>
  <si>
    <t>113번</t>
    <phoneticPr fontId="2" type="noConversion"/>
  </si>
  <si>
    <t>114번</t>
    <phoneticPr fontId="2" type="noConversion"/>
  </si>
  <si>
    <t>115번</t>
    <phoneticPr fontId="2" type="noConversion"/>
  </si>
  <si>
    <t>116번</t>
    <phoneticPr fontId="2" type="noConversion"/>
  </si>
  <si>
    <t>117번</t>
    <phoneticPr fontId="2" type="noConversion"/>
  </si>
  <si>
    <t>118번</t>
    <phoneticPr fontId="2" type="noConversion"/>
  </si>
  <si>
    <t>119번</t>
    <phoneticPr fontId="2" type="noConversion"/>
  </si>
  <si>
    <t>120번</t>
    <phoneticPr fontId="2" type="noConversion"/>
  </si>
  <si>
    <t>121번</t>
    <phoneticPr fontId="2" type="noConversion"/>
  </si>
  <si>
    <t>122번</t>
    <phoneticPr fontId="2" type="noConversion"/>
  </si>
  <si>
    <t>123번</t>
    <phoneticPr fontId="2" type="noConversion"/>
  </si>
  <si>
    <t>124번</t>
    <phoneticPr fontId="2" type="noConversion"/>
  </si>
  <si>
    <t>126번</t>
    <phoneticPr fontId="2" type="noConversion"/>
  </si>
  <si>
    <t>127번</t>
    <phoneticPr fontId="2" type="noConversion"/>
  </si>
  <si>
    <t>128번</t>
    <phoneticPr fontId="2" type="noConversion"/>
  </si>
  <si>
    <t>129번</t>
    <phoneticPr fontId="2" type="noConversion"/>
  </si>
  <si>
    <t>130번</t>
    <phoneticPr fontId="2" type="noConversion"/>
  </si>
  <si>
    <t>131번</t>
    <phoneticPr fontId="2" type="noConversion"/>
  </si>
  <si>
    <t>132번</t>
    <phoneticPr fontId="2" type="noConversion"/>
  </si>
  <si>
    <t>134번</t>
    <phoneticPr fontId="2" type="noConversion"/>
  </si>
  <si>
    <t>135번</t>
    <phoneticPr fontId="2" type="noConversion"/>
  </si>
  <si>
    <t>138번</t>
    <phoneticPr fontId="2" type="noConversion"/>
  </si>
  <si>
    <t>139번</t>
    <phoneticPr fontId="2" type="noConversion"/>
  </si>
  <si>
    <t>140번</t>
    <phoneticPr fontId="2" type="noConversion"/>
  </si>
  <si>
    <t>141번</t>
    <phoneticPr fontId="2" type="noConversion"/>
  </si>
  <si>
    <t>143번</t>
    <phoneticPr fontId="2" type="noConversion"/>
  </si>
  <si>
    <t>145번</t>
    <phoneticPr fontId="2" type="noConversion"/>
  </si>
  <si>
    <t>147번</t>
    <phoneticPr fontId="2" type="noConversion"/>
  </si>
  <si>
    <t>148번</t>
    <phoneticPr fontId="2" type="noConversion"/>
  </si>
  <si>
    <t>149번</t>
    <phoneticPr fontId="2" type="noConversion"/>
  </si>
  <si>
    <t>151번</t>
    <phoneticPr fontId="2" type="noConversion"/>
  </si>
  <si>
    <t>152번</t>
    <phoneticPr fontId="2" type="noConversion"/>
  </si>
  <si>
    <t>153번</t>
    <phoneticPr fontId="2" type="noConversion"/>
  </si>
  <si>
    <t>154번</t>
    <phoneticPr fontId="2" type="noConversion"/>
  </si>
  <si>
    <t>155번</t>
    <phoneticPr fontId="2" type="noConversion"/>
  </si>
  <si>
    <t>156번</t>
    <phoneticPr fontId="2" type="noConversion"/>
  </si>
  <si>
    <t>157번</t>
    <phoneticPr fontId="2" type="noConversion"/>
  </si>
  <si>
    <t>158번</t>
    <phoneticPr fontId="2" type="noConversion"/>
  </si>
  <si>
    <t>161번</t>
    <phoneticPr fontId="2" type="noConversion"/>
  </si>
  <si>
    <t>162번</t>
    <phoneticPr fontId="2" type="noConversion"/>
  </si>
  <si>
    <t>163번</t>
    <phoneticPr fontId="2" type="noConversion"/>
  </si>
  <si>
    <t>164번</t>
    <phoneticPr fontId="2" type="noConversion"/>
  </si>
  <si>
    <t>165번</t>
    <phoneticPr fontId="2" type="noConversion"/>
  </si>
  <si>
    <t>166번</t>
    <phoneticPr fontId="2" type="noConversion"/>
  </si>
  <si>
    <t>167번</t>
    <phoneticPr fontId="2" type="noConversion"/>
  </si>
  <si>
    <t>168번</t>
    <phoneticPr fontId="2" type="noConversion"/>
  </si>
  <si>
    <t>169번</t>
    <phoneticPr fontId="2" type="noConversion"/>
  </si>
  <si>
    <t>170번</t>
    <phoneticPr fontId="2" type="noConversion"/>
  </si>
  <si>
    <t>171번</t>
    <phoneticPr fontId="2" type="noConversion"/>
  </si>
  <si>
    <t>172번</t>
    <phoneticPr fontId="2" type="noConversion"/>
  </si>
  <si>
    <t>173번</t>
    <phoneticPr fontId="2" type="noConversion"/>
  </si>
  <si>
    <t>174번</t>
    <phoneticPr fontId="2" type="noConversion"/>
  </si>
  <si>
    <t>175번</t>
    <phoneticPr fontId="2" type="noConversion"/>
  </si>
  <si>
    <t>176번</t>
    <phoneticPr fontId="2" type="noConversion"/>
  </si>
  <si>
    <t>177번</t>
    <phoneticPr fontId="2" type="noConversion"/>
  </si>
  <si>
    <t>178번</t>
    <phoneticPr fontId="2" type="noConversion"/>
  </si>
  <si>
    <t>1. 신천대로(상,하행선)</t>
    <phoneticPr fontId="2" type="noConversion"/>
  </si>
  <si>
    <t>179번</t>
    <phoneticPr fontId="2" type="noConversion"/>
  </si>
  <si>
    <t>180번</t>
    <phoneticPr fontId="2" type="noConversion"/>
  </si>
  <si>
    <t>181번</t>
    <phoneticPr fontId="2" type="noConversion"/>
  </si>
  <si>
    <t>182번</t>
    <phoneticPr fontId="2" type="noConversion"/>
  </si>
  <si>
    <t>183번</t>
    <phoneticPr fontId="2" type="noConversion"/>
  </si>
  <si>
    <t>184번</t>
    <phoneticPr fontId="2" type="noConversion"/>
  </si>
  <si>
    <t>185번</t>
    <phoneticPr fontId="2" type="noConversion"/>
  </si>
  <si>
    <t>186번</t>
    <phoneticPr fontId="2" type="noConversion"/>
  </si>
  <si>
    <t>187번</t>
    <phoneticPr fontId="2" type="noConversion"/>
  </si>
  <si>
    <t>188번</t>
    <phoneticPr fontId="2" type="noConversion"/>
  </si>
  <si>
    <t>189번</t>
    <phoneticPr fontId="2" type="noConversion"/>
  </si>
  <si>
    <t>190번</t>
    <phoneticPr fontId="2" type="noConversion"/>
  </si>
  <si>
    <t>191번</t>
    <phoneticPr fontId="2" type="noConversion"/>
  </si>
  <si>
    <t>192번</t>
    <phoneticPr fontId="2" type="noConversion"/>
  </si>
  <si>
    <t>193번</t>
    <phoneticPr fontId="2" type="noConversion"/>
  </si>
  <si>
    <t>194번</t>
    <phoneticPr fontId="2" type="noConversion"/>
  </si>
  <si>
    <t>195번</t>
    <phoneticPr fontId="2" type="noConversion"/>
  </si>
  <si>
    <t>196번</t>
    <phoneticPr fontId="2" type="noConversion"/>
  </si>
  <si>
    <t>197번</t>
    <phoneticPr fontId="2" type="noConversion"/>
  </si>
  <si>
    <t>198번</t>
    <phoneticPr fontId="2" type="noConversion"/>
  </si>
  <si>
    <t>199번</t>
    <phoneticPr fontId="2" type="noConversion"/>
  </si>
  <si>
    <t>200번</t>
    <phoneticPr fontId="2" type="noConversion"/>
  </si>
  <si>
    <t>201번</t>
    <phoneticPr fontId="2" type="noConversion"/>
  </si>
  <si>
    <t>202번</t>
    <phoneticPr fontId="2" type="noConversion"/>
  </si>
  <si>
    <t>203번</t>
    <phoneticPr fontId="2" type="noConversion"/>
  </si>
  <si>
    <t>204번</t>
    <phoneticPr fontId="2" type="noConversion"/>
  </si>
  <si>
    <t>206번</t>
    <phoneticPr fontId="2" type="noConversion"/>
  </si>
  <si>
    <t>209번</t>
    <phoneticPr fontId="2" type="noConversion"/>
  </si>
  <si>
    <t>210번</t>
    <phoneticPr fontId="2" type="noConversion"/>
  </si>
  <si>
    <t>211번</t>
    <phoneticPr fontId="2" type="noConversion"/>
  </si>
  <si>
    <t>212번</t>
    <phoneticPr fontId="2" type="noConversion"/>
  </si>
  <si>
    <t>213번</t>
    <phoneticPr fontId="2" type="noConversion"/>
  </si>
  <si>
    <t>214번</t>
    <phoneticPr fontId="2" type="noConversion"/>
  </si>
  <si>
    <t>215번</t>
    <phoneticPr fontId="2" type="noConversion"/>
  </si>
  <si>
    <t>216번</t>
    <phoneticPr fontId="2" type="noConversion"/>
  </si>
  <si>
    <t>217번</t>
    <phoneticPr fontId="2" type="noConversion"/>
  </si>
  <si>
    <t>218번</t>
    <phoneticPr fontId="2" type="noConversion"/>
  </si>
  <si>
    <t>219번</t>
    <phoneticPr fontId="2" type="noConversion"/>
  </si>
  <si>
    <t>220번</t>
    <phoneticPr fontId="2" type="noConversion"/>
  </si>
  <si>
    <t>221번</t>
    <phoneticPr fontId="2" type="noConversion"/>
  </si>
  <si>
    <t xml:space="preserve"> </t>
    <phoneticPr fontId="2" type="noConversion"/>
  </si>
  <si>
    <t xml:space="preserve"> </t>
    <phoneticPr fontId="2" type="noConversion"/>
  </si>
  <si>
    <t>2. 도시고속도로(상,하행선)</t>
    <phoneticPr fontId="2" type="noConversion"/>
  </si>
  <si>
    <t>222번</t>
    <phoneticPr fontId="2" type="noConversion"/>
  </si>
  <si>
    <t>223번</t>
    <phoneticPr fontId="2" type="noConversion"/>
  </si>
  <si>
    <t>224번</t>
    <phoneticPr fontId="2" type="noConversion"/>
  </si>
  <si>
    <t>225번</t>
    <phoneticPr fontId="2" type="noConversion"/>
  </si>
  <si>
    <t>226번</t>
    <phoneticPr fontId="2" type="noConversion"/>
  </si>
  <si>
    <t>227번</t>
    <phoneticPr fontId="2" type="noConversion"/>
  </si>
  <si>
    <t>228번</t>
    <phoneticPr fontId="2" type="noConversion"/>
  </si>
  <si>
    <t>229번</t>
    <phoneticPr fontId="2" type="noConversion"/>
  </si>
  <si>
    <t>230번</t>
    <phoneticPr fontId="2" type="noConversion"/>
  </si>
  <si>
    <t>231번</t>
    <phoneticPr fontId="2" type="noConversion"/>
  </si>
  <si>
    <t>232번</t>
    <phoneticPr fontId="2" type="noConversion"/>
  </si>
  <si>
    <t>233번</t>
    <phoneticPr fontId="2" type="noConversion"/>
  </si>
  <si>
    <t>234번</t>
    <phoneticPr fontId="2" type="noConversion"/>
  </si>
  <si>
    <t>235번</t>
    <phoneticPr fontId="2" type="noConversion"/>
  </si>
  <si>
    <t>236번</t>
    <phoneticPr fontId="2" type="noConversion"/>
  </si>
  <si>
    <t>237번</t>
    <phoneticPr fontId="2" type="noConversion"/>
  </si>
  <si>
    <t>238번</t>
    <phoneticPr fontId="2" type="noConversion"/>
  </si>
  <si>
    <t>239번</t>
    <phoneticPr fontId="2" type="noConversion"/>
  </si>
  <si>
    <t>240번</t>
    <phoneticPr fontId="2" type="noConversion"/>
  </si>
  <si>
    <t>3. 신천좌안도로</t>
    <phoneticPr fontId="2" type="noConversion"/>
  </si>
  <si>
    <t>주간작업</t>
    <phoneticPr fontId="2" type="noConversion"/>
  </si>
  <si>
    <t>241번</t>
    <phoneticPr fontId="2" type="noConversion"/>
  </si>
  <si>
    <t xml:space="preserve"> </t>
    <phoneticPr fontId="2" type="noConversion"/>
  </si>
  <si>
    <t>4. 이시아폴리스로</t>
    <phoneticPr fontId="2" type="noConversion"/>
  </si>
  <si>
    <t>242번</t>
    <phoneticPr fontId="2" type="noConversion"/>
  </si>
  <si>
    <t>243번</t>
    <phoneticPr fontId="2" type="noConversion"/>
  </si>
  <si>
    <t>244번</t>
    <phoneticPr fontId="2" type="noConversion"/>
  </si>
  <si>
    <t>245번</t>
    <phoneticPr fontId="2" type="noConversion"/>
  </si>
  <si>
    <t>246번</t>
    <phoneticPr fontId="2" type="noConversion"/>
  </si>
  <si>
    <t>247번</t>
    <phoneticPr fontId="2" type="noConversion"/>
  </si>
  <si>
    <t>248번</t>
    <phoneticPr fontId="2" type="noConversion"/>
  </si>
  <si>
    <t>249번</t>
    <phoneticPr fontId="2" type="noConversion"/>
  </si>
  <si>
    <t>250번</t>
    <phoneticPr fontId="2" type="noConversion"/>
  </si>
  <si>
    <t>251번</t>
    <phoneticPr fontId="2" type="noConversion"/>
  </si>
  <si>
    <t>252번</t>
    <phoneticPr fontId="2" type="noConversion"/>
  </si>
  <si>
    <t>253번</t>
    <phoneticPr fontId="2" type="noConversion"/>
  </si>
  <si>
    <t>254번</t>
    <phoneticPr fontId="2" type="noConversion"/>
  </si>
  <si>
    <t>255번</t>
    <phoneticPr fontId="2" type="noConversion"/>
  </si>
  <si>
    <t>256번</t>
    <phoneticPr fontId="2" type="noConversion"/>
  </si>
  <si>
    <t>257번</t>
    <phoneticPr fontId="2" type="noConversion"/>
  </si>
  <si>
    <t>258번</t>
    <phoneticPr fontId="2" type="noConversion"/>
  </si>
  <si>
    <t>259번</t>
    <phoneticPr fontId="2" type="noConversion"/>
  </si>
  <si>
    <t>260번</t>
    <phoneticPr fontId="2" type="noConversion"/>
  </si>
  <si>
    <t>261번</t>
    <phoneticPr fontId="2" type="noConversion"/>
  </si>
  <si>
    <t>262번</t>
    <phoneticPr fontId="2" type="noConversion"/>
  </si>
  <si>
    <t>263번</t>
    <phoneticPr fontId="2" type="noConversion"/>
  </si>
  <si>
    <t>264번</t>
    <phoneticPr fontId="2" type="noConversion"/>
  </si>
  <si>
    <t>■. 영문표기 오류표지판 크기</t>
    <phoneticPr fontId="2" type="noConversion"/>
  </si>
  <si>
    <t>방호차량</t>
    <phoneticPr fontId="2" type="noConversion"/>
  </si>
  <si>
    <t>■. 도로표지판 개체</t>
    <phoneticPr fontId="2" type="noConversion"/>
  </si>
  <si>
    <t>개소</t>
    <phoneticPr fontId="2" type="noConversion"/>
  </si>
  <si>
    <t>2대*8시간*일</t>
    <phoneticPr fontId="2" type="noConversion"/>
  </si>
  <si>
    <t>1명*일</t>
    <phoneticPr fontId="2" type="noConversion"/>
  </si>
  <si>
    <t>2명*일</t>
    <phoneticPr fontId="2" type="noConversion"/>
  </si>
  <si>
    <t>2개*12개소</t>
    <phoneticPr fontId="2" type="noConversion"/>
  </si>
  <si>
    <t>철거 및 설치포함</t>
    <phoneticPr fontId="2" type="noConversion"/>
  </si>
  <si>
    <t>대형1식</t>
    <phoneticPr fontId="2" type="noConversion"/>
  </si>
  <si>
    <t>면적</t>
    <phoneticPr fontId="2" type="noConversion"/>
  </si>
  <si>
    <t>kg</t>
    <phoneticPr fontId="2" type="noConversion"/>
  </si>
  <si>
    <t>부착식</t>
    <phoneticPr fontId="2" type="noConversion"/>
  </si>
  <si>
    <t>신호</t>
    <phoneticPr fontId="2" type="noConversion"/>
  </si>
  <si>
    <t>현수막</t>
    <phoneticPr fontId="2" type="noConversion"/>
  </si>
  <si>
    <t>알루미늄</t>
    <phoneticPr fontId="2" type="noConversion"/>
  </si>
  <si>
    <t>고재</t>
    <phoneticPr fontId="2" type="noConversion"/>
  </si>
  <si>
    <t>3. 표지판 철거 및 설치</t>
    <phoneticPr fontId="2" type="noConversion"/>
  </si>
  <si>
    <t>4. 표지판 고재처리</t>
    <phoneticPr fontId="2" type="noConversion"/>
  </si>
  <si>
    <t>②,③적용</t>
    <phoneticPr fontId="2" type="noConversion"/>
  </si>
  <si>
    <t>2017년도</t>
    <phoneticPr fontId="2" type="noConversion"/>
  </si>
  <si>
    <t>도로관리처 전용도로팀</t>
    <phoneticPr fontId="2" type="noConversion"/>
  </si>
  <si>
    <t>Ⅱ</t>
    <phoneticPr fontId="2" type="noConversion"/>
  </si>
  <si>
    <t>반사지,도안작업 포함</t>
    <phoneticPr fontId="2" type="noConversion"/>
  </si>
  <si>
    <t>면적*두께*비중*개수*면수</t>
    <phoneticPr fontId="2" type="noConversion"/>
  </si>
  <si>
    <t>표지판제작
(팔달교)</t>
    <phoneticPr fontId="2" type="noConversion"/>
  </si>
  <si>
    <t>4.2*4.25
(야간작업)</t>
    <phoneticPr fontId="2" type="noConversion"/>
  </si>
  <si>
    <t>품셈p583</t>
    <phoneticPr fontId="2" type="noConversion"/>
  </si>
  <si>
    <t>[제1호표]</t>
    <phoneticPr fontId="2" type="noConversion"/>
  </si>
  <si>
    <t>차광망 설치  m당</t>
    <phoneticPr fontId="2" type="noConversion"/>
  </si>
  <si>
    <t>설치공</t>
    <phoneticPr fontId="2" type="noConversion"/>
  </si>
  <si>
    <t>잡재료비</t>
    <phoneticPr fontId="2" type="noConversion"/>
  </si>
  <si>
    <t>기구손료</t>
    <phoneticPr fontId="2" type="noConversion"/>
  </si>
  <si>
    <t>철공</t>
    <phoneticPr fontId="2" type="noConversion"/>
  </si>
  <si>
    <t>조력공</t>
    <phoneticPr fontId="2" type="noConversion"/>
  </si>
  <si>
    <t>보통인부</t>
    <phoneticPr fontId="2" type="noConversion"/>
  </si>
  <si>
    <t>인력품의</t>
    <phoneticPr fontId="2" type="noConversion"/>
  </si>
  <si>
    <t>인</t>
    <phoneticPr fontId="2" type="noConversion"/>
  </si>
  <si>
    <t>%</t>
    <phoneticPr fontId="2" type="noConversion"/>
  </si>
  <si>
    <t xml:space="preserve"> </t>
    <phoneticPr fontId="2" type="noConversion"/>
  </si>
  <si>
    <t>■ 중앙분리대 차광망 설치</t>
    <phoneticPr fontId="2" type="noConversion"/>
  </si>
  <si>
    <t>m</t>
    <phoneticPr fontId="2" type="noConversion"/>
  </si>
  <si>
    <t>차광망설치</t>
    <phoneticPr fontId="2" type="noConversion"/>
  </si>
  <si>
    <t>차광망</t>
    <phoneticPr fontId="2" type="noConversion"/>
  </si>
  <si>
    <t>경간</t>
    <phoneticPr fontId="2" type="noConversion"/>
  </si>
  <si>
    <t>지주</t>
    <phoneticPr fontId="2" type="noConversion"/>
  </si>
  <si>
    <t>셋트앵커</t>
    <phoneticPr fontId="2" type="noConversion"/>
  </si>
  <si>
    <t>스텐</t>
    <phoneticPr fontId="2" type="noConversion"/>
  </si>
  <si>
    <t>584*3680</t>
    <phoneticPr fontId="2" type="noConversion"/>
  </si>
  <si>
    <t>∮50.8*590</t>
    <phoneticPr fontId="2" type="noConversion"/>
  </si>
  <si>
    <t>방호차량</t>
    <phoneticPr fontId="2" type="noConversion"/>
  </si>
  <si>
    <t xml:space="preserve">설계 예산서 </t>
    <phoneticPr fontId="2" type="noConversion"/>
  </si>
  <si>
    <t>■. 중앙분리대 차광망 설치</t>
    <phoneticPr fontId="2" type="noConversion"/>
  </si>
  <si>
    <t>차광망 설치</t>
    <phoneticPr fontId="2" type="noConversion"/>
  </si>
  <si>
    <t>451+595+196</t>
    <phoneticPr fontId="2" type="noConversion"/>
  </si>
  <si>
    <t>1.6T*584*3680</t>
    <phoneticPr fontId="2" type="noConversion"/>
  </si>
  <si>
    <t>(451+595+196)/4</t>
    <phoneticPr fontId="2" type="noConversion"/>
  </si>
  <si>
    <t>124+163+53</t>
    <phoneticPr fontId="2" type="noConversion"/>
  </si>
  <si>
    <t>셋트앵커</t>
    <phoneticPr fontId="2" type="noConversion"/>
  </si>
  <si>
    <t>248+326+106</t>
    <phoneticPr fontId="2" type="noConversion"/>
  </si>
  <si>
    <t>중동교,희망교       대봉교</t>
    <phoneticPr fontId="2" type="noConversion"/>
  </si>
  <si>
    <t>상동~중동,중동~희망,대봉~수성</t>
    <phoneticPr fontId="2" type="noConversion"/>
  </si>
  <si>
    <t>차광망(분체도장)</t>
    <phoneticPr fontId="2" type="noConversion"/>
  </si>
  <si>
    <t>지주(분체도장)</t>
    <phoneticPr fontId="2" type="noConversion"/>
  </si>
  <si>
    <t xml:space="preserve"> </t>
    <phoneticPr fontId="2" type="noConversion"/>
  </si>
  <si>
    <t xml:space="preserve"> </t>
    <phoneticPr fontId="2" type="noConversion"/>
  </si>
  <si>
    <t>물가자료4월</t>
    <phoneticPr fontId="2" type="noConversion"/>
  </si>
  <si>
    <t>A사</t>
    <phoneticPr fontId="2" type="noConversion"/>
  </si>
  <si>
    <t>B사</t>
    <phoneticPr fontId="2" type="noConversion"/>
  </si>
  <si>
    <t>경유</t>
    <phoneticPr fontId="2" type="noConversion"/>
  </si>
  <si>
    <t>저유황</t>
    <phoneticPr fontId="2" type="noConversion"/>
  </si>
  <si>
    <t>ℓ</t>
    <phoneticPr fontId="2" type="noConversion"/>
  </si>
  <si>
    <t>부</t>
    <phoneticPr fontId="2" type="noConversion"/>
  </si>
  <si>
    <t>Ⅱ</t>
    <phoneticPr fontId="2" type="noConversion"/>
  </si>
  <si>
    <t>2*8*6</t>
    <phoneticPr fontId="2" type="noConversion"/>
  </si>
  <si>
    <t>2*6</t>
    <phoneticPr fontId="2" type="noConversion"/>
  </si>
  <si>
    <t>D10*100(SUS)</t>
    <phoneticPr fontId="2" type="noConversion"/>
  </si>
  <si>
    <t xml:space="preserve">상동교지하차도~중동교지하차도 외 2구간 차광망 설치공사 </t>
    <phoneticPr fontId="2" type="noConversion"/>
  </si>
  <si>
    <t>차광망 설치(상동~중동~희망,대봉~수성) : 1,242m</t>
    <phoneticPr fontId="2" type="noConversion"/>
  </si>
  <si>
    <t>차광망(1.6t*584*3680) : 310경간</t>
    <phoneticPr fontId="2" type="noConversion"/>
  </si>
  <si>
    <t>지주(Φ50.8*590) : 340개</t>
    <phoneticPr fontId="2" type="noConversion"/>
  </si>
</sst>
</file>

<file path=xl/styles.xml><?xml version="1.0" encoding="utf-8"?>
<styleSheet xmlns="http://schemas.openxmlformats.org/spreadsheetml/2006/main">
  <numFmts count="4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.000"/>
    <numFmt numFmtId="178" formatCode="#,##0_);[Red]\(#,##0\)"/>
    <numFmt numFmtId="179" formatCode="&quot;P&quot;###0"/>
    <numFmt numFmtId="180" formatCode="&quot;제&quot;#,##0&quot;호표&quot;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\(\5\)*0.0%"/>
    <numFmt numFmtId="185" formatCode="\(\5\)\x0.0%"/>
    <numFmt numFmtId="186" formatCode="\5\x00%"/>
    <numFmt numFmtId="187" formatCode="\5\x0.0%"/>
    <numFmt numFmtId="188" formatCode="_-&quot;₩&quot;* #,##0.00_-;\!\-&quot;₩&quot;* #,##0.00_-;_-&quot;₩&quot;* &quot;-&quot;??_-;_-@_-"/>
    <numFmt numFmtId="189" formatCode="&quot;금&quot;@&quot;원정&quot;"/>
    <numFmt numFmtId="190" formatCode="&quot;일금&quot;@&quot;원&quot;"/>
    <numFmt numFmtId="191" formatCode="&quot;금&quot;#,##0&quot;원&quot;"/>
    <numFmt numFmtId="192" formatCode="&quot;공사명 : &quot;@&quot; 손괴 가로등주 교체 공사&quot;"/>
    <numFmt numFmtId="193" formatCode="#,##0_ "/>
    <numFmt numFmtId="194" formatCode="&quot;물가정보&quot;#,##0&quot;월&quot;"/>
    <numFmt numFmtId="195" formatCode="&quot;품의&quot;#,##0&quot;%&quot;"/>
    <numFmt numFmtId="196" formatCode="&quot;공  사  명 : &quot;@"/>
    <numFmt numFmtId="197" formatCode="_ * #,##0.00_ ;_ * &quot;₩&quot;&quot;₩&quot;&quot;₩&quot;&quot;₩&quot;&quot;₩&quot;&quot;₩&quot;&quot;₩&quot;\-#,##0.00_ ;_ * &quot;-&quot;??_ ;_ @_ "/>
    <numFmt numFmtId="198" formatCode="&quot;₩&quot;#,##0;[Red]&quot;₩&quot;&quot;₩&quot;&quot;₩&quot;&quot;₩&quot;&quot;₩&quot;&quot;₩&quot;&quot;₩&quot;&quot;₩&quot;\-#,##0"/>
    <numFmt numFmtId="199" formatCode="#,##0.00;[Red]&quot;-&quot;#,##0.00"/>
    <numFmt numFmtId="200" formatCode="&quot;$&quot;#,##0.00_);\(&quot;$&quot;#,##0.00\)"/>
    <numFmt numFmtId="201" formatCode="_-* #&quot;₩&quot;\!\!\,##0_-;&quot;₩&quot;&quot;₩&quot;\!\!\-* #&quot;₩&quot;\!\!\,##0_-;_-* &quot;-&quot;_-;_-@_-"/>
    <numFmt numFmtId="202" formatCode="&quot;1) &quot;@"/>
    <numFmt numFmtId="203" formatCode="&quot;2) &quot;@"/>
    <numFmt numFmtId="204" formatCode="&quot;3) &quot;@"/>
    <numFmt numFmtId="205" formatCode="&quot;2013년&quot;\ \ \ General&quot;월    일&quot;"/>
    <numFmt numFmtId="206" formatCode="#,##0.00&quot;%&quot;"/>
    <numFmt numFmtId="207" formatCode="&quot;공사명 : &quot;@"/>
    <numFmt numFmtId="208" formatCode="&quot;~ &quot;yyyy&quot;년&quot;\ mm&quot;월&quot;\ dd&quot;일&quot;"/>
    <numFmt numFmtId="209" formatCode="&quot;× &quot;#,##0"/>
    <numFmt numFmtId="210" formatCode="&quot;× &quot;#,##0.0000000"/>
    <numFmt numFmtId="211" formatCode="#,##0.0&quot;ℓ&quot;"/>
    <numFmt numFmtId="212" formatCode="&quot;× &quot;#,##0.000"/>
    <numFmt numFmtId="213" formatCode="&quot;= &quot;#,##0&quot;￦/Hr&quot;"/>
    <numFmt numFmtId="214" formatCode="&quot;기계&quot;00"/>
    <numFmt numFmtId="215" formatCode="0.0%"/>
    <numFmt numFmtId="216" formatCode="00/00"/>
    <numFmt numFmtId="217" formatCode="&quot;2017년&quot;\ \ \ General&quot;월    일&quot;"/>
    <numFmt numFmtId="218" formatCode="#,##0.0"/>
  </numFmts>
  <fonts count="9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굴림"/>
      <family val="3"/>
      <charset val="129"/>
    </font>
    <font>
      <sz val="12"/>
      <name val="바탕"/>
      <family val="1"/>
      <charset val="129"/>
    </font>
    <font>
      <b/>
      <sz val="18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바탕체"/>
      <family val="1"/>
      <charset val="129"/>
    </font>
    <font>
      <sz val="12"/>
      <color indexed="8"/>
      <name val="굴림"/>
      <family val="3"/>
      <charset val="129"/>
    </font>
    <font>
      <sz val="8"/>
      <name val="굴림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sz val="11"/>
      <name val="돋움체"/>
      <family val="3"/>
      <charset val="129"/>
    </font>
    <font>
      <sz val="11"/>
      <color indexed="8"/>
      <name val="굴림"/>
      <family val="3"/>
      <charset val="129"/>
    </font>
    <font>
      <b/>
      <sz val="12"/>
      <name val="굴림체"/>
      <family val="3"/>
      <charset val="129"/>
    </font>
    <font>
      <b/>
      <sz val="12"/>
      <color indexed="10"/>
      <name val="굴림"/>
      <family val="3"/>
      <charset val="129"/>
    </font>
    <font>
      <sz val="14"/>
      <color indexed="8"/>
      <name val="굴림"/>
      <family val="3"/>
      <charset val="129"/>
    </font>
    <font>
      <b/>
      <u/>
      <sz val="14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u/>
      <sz val="20"/>
      <color indexed="8"/>
      <name val="굴림"/>
      <family val="3"/>
      <charset val="129"/>
    </font>
    <font>
      <b/>
      <sz val="2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i/>
      <sz val="1"/>
      <color indexed="8"/>
      <name val="Courier"/>
      <family val="3"/>
    </font>
    <font>
      <sz val="12"/>
      <name val="Helv"/>
      <family val="2"/>
    </font>
    <font>
      <b/>
      <sz val="10"/>
      <name val="굴림"/>
      <family val="3"/>
      <charset val="129"/>
    </font>
    <font>
      <b/>
      <sz val="28"/>
      <color indexed="10"/>
      <name val="굴림"/>
      <family val="3"/>
      <charset val="129"/>
    </font>
    <font>
      <b/>
      <u/>
      <sz val="14"/>
      <color indexed="10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체"/>
      <family val="3"/>
      <charset val="129"/>
    </font>
    <font>
      <sz val="26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color theme="0"/>
      <name val="돋움"/>
      <family val="3"/>
      <charset val="129"/>
    </font>
    <font>
      <b/>
      <sz val="12"/>
      <color theme="0"/>
      <name val="돋움"/>
      <family val="3"/>
      <charset val="129"/>
    </font>
    <font>
      <sz val="9"/>
      <color theme="0"/>
      <name val="굴림"/>
      <family val="3"/>
      <charset val="129"/>
    </font>
    <font>
      <b/>
      <sz val="12"/>
      <color theme="0"/>
      <name val="굴림"/>
      <family val="3"/>
      <charset val="129"/>
    </font>
    <font>
      <sz val="6"/>
      <color theme="0"/>
      <name val="돋움"/>
      <family val="3"/>
      <charset val="129"/>
    </font>
    <font>
      <b/>
      <sz val="6"/>
      <color theme="0"/>
      <name val="돋움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color theme="0"/>
      <name val="굴림"/>
      <family val="3"/>
      <charset val="129"/>
    </font>
    <font>
      <b/>
      <sz val="10"/>
      <color rgb="FFFF0000"/>
      <name val="굴림체"/>
      <family val="3"/>
      <charset val="129"/>
    </font>
    <font>
      <sz val="11"/>
      <color theme="0"/>
      <name val="돋움"/>
      <family val="3"/>
      <charset val="129"/>
    </font>
    <font>
      <sz val="12"/>
      <color theme="0"/>
      <name val="굴림체"/>
      <family val="3"/>
      <charset val="129"/>
    </font>
    <font>
      <b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8"/>
      <name val="굴림"/>
      <family val="3"/>
      <charset val="129"/>
    </font>
    <font>
      <sz val="8"/>
      <color theme="1"/>
      <name val="굴림"/>
      <family val="3"/>
      <charset val="129"/>
    </font>
    <font>
      <b/>
      <sz val="10"/>
      <name val="돋움"/>
      <family val="3"/>
      <charset val="129"/>
    </font>
    <font>
      <b/>
      <sz val="19"/>
      <name val="굴림"/>
      <family val="3"/>
      <charset val="129"/>
    </font>
    <font>
      <b/>
      <u/>
      <sz val="28"/>
      <name val="굴림"/>
      <family val="3"/>
      <charset val="129"/>
    </font>
    <font>
      <sz val="9"/>
      <name val="돋움"/>
      <family val="3"/>
      <charset val="129"/>
    </font>
    <font>
      <b/>
      <sz val="9"/>
      <name val="굴림"/>
      <family val="3"/>
      <charset val="129"/>
    </font>
    <font>
      <b/>
      <sz val="17"/>
      <name val="굴림"/>
      <family val="3"/>
      <charset val="129"/>
    </font>
    <font>
      <b/>
      <u/>
      <sz val="17"/>
      <color indexed="8"/>
      <name val="굴림"/>
      <family val="3"/>
      <charset val="129"/>
    </font>
    <font>
      <sz val="17"/>
      <color indexed="8"/>
      <name val="굴림"/>
      <family val="3"/>
      <charset val="129"/>
    </font>
    <font>
      <sz val="6"/>
      <color theme="1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medium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2">
    <xf numFmtId="0" fontId="0" fillId="0" borderId="0">
      <alignment vertical="center"/>
    </xf>
    <xf numFmtId="0" fontId="46" fillId="0" borderId="0"/>
    <xf numFmtId="176" fontId="48" fillId="0" borderId="0" applyFont="0" applyFill="0" applyBorder="0" applyAlignment="0" applyProtection="0"/>
    <xf numFmtId="0" fontId="4" fillId="0" borderId="0"/>
    <xf numFmtId="0" fontId="1" fillId="0" borderId="0"/>
    <xf numFmtId="197" fontId="4" fillId="0" borderId="0" applyFont="0" applyFill="0" applyBorder="0" applyAlignment="0" applyProtection="0"/>
    <xf numFmtId="198" fontId="10" fillId="0" borderId="0" applyFont="0" applyFill="0" applyBorder="0" applyAlignment="0" applyProtection="0"/>
    <xf numFmtId="0" fontId="49" fillId="0" borderId="0"/>
    <xf numFmtId="0" fontId="10" fillId="0" borderId="0"/>
    <xf numFmtId="176" fontId="47" fillId="0" borderId="0" applyFont="0" applyFill="0" applyBorder="0" applyAlignment="0" applyProtection="0"/>
    <xf numFmtId="0" fontId="16" fillId="0" borderId="0"/>
    <xf numFmtId="0" fontId="10" fillId="0" borderId="0" applyNumberFormat="0" applyFill="0" applyBorder="0" applyAlignment="0" applyProtection="0"/>
    <xf numFmtId="0" fontId="8" fillId="0" borderId="0"/>
    <xf numFmtId="0" fontId="9" fillId="0" borderId="0"/>
    <xf numFmtId="176" fontId="10" fillId="0" borderId="0" applyFont="0" applyFill="0" applyBorder="0" applyAlignment="0" applyProtection="0"/>
    <xf numFmtId="187" fontId="1" fillId="0" borderId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" fillId="0" borderId="0"/>
    <xf numFmtId="184" fontId="1" fillId="0" borderId="0"/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176" fontId="4" fillId="0" borderId="0" applyFont="0" applyFill="0" applyBorder="0" applyAlignment="0" applyProtection="0"/>
    <xf numFmtId="38" fontId="11" fillId="2" borderId="0" applyNumberFormat="0" applyBorder="0" applyAlignment="0" applyProtection="0"/>
    <xf numFmtId="0" fontId="12" fillId="0" borderId="0">
      <alignment horizontal="left"/>
    </xf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1" fillId="2" borderId="3" applyNumberFormat="0" applyBorder="0" applyAlignment="0" applyProtection="0"/>
    <xf numFmtId="176" fontId="48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4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0" fillId="0" borderId="0"/>
    <xf numFmtId="0" fontId="10" fillId="0" borderId="0"/>
    <xf numFmtId="10" fontId="10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14" fillId="0" borderId="0"/>
    <xf numFmtId="0" fontId="15" fillId="0" borderId="0" applyFill="0" applyBorder="0" applyProtection="0">
      <alignment horizontal="centerContinuous" vertical="center"/>
    </xf>
    <xf numFmtId="0" fontId="16" fillId="2" borderId="0" applyFill="0" applyBorder="0" applyProtection="0">
      <alignment horizontal="center" vertical="center"/>
    </xf>
    <xf numFmtId="0" fontId="29" fillId="0" borderId="5">
      <alignment horizontal="left"/>
    </xf>
    <xf numFmtId="198" fontId="10" fillId="0" borderId="0" applyFont="0" applyFill="0" applyBorder="0" applyAlignment="0" applyProtection="0"/>
    <xf numFmtId="183" fontId="1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0" fontId="51" fillId="0" borderId="0">
      <protection locked="0"/>
    </xf>
    <xf numFmtId="0" fontId="51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18" fillId="0" borderId="0" applyFont="0" applyFill="0" applyBorder="0" applyAlignment="0" applyProtection="0"/>
    <xf numFmtId="0" fontId="54" fillId="0" borderId="0"/>
    <xf numFmtId="181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200" fontId="1" fillId="0" borderId="0" applyFont="0" applyFill="0" applyBorder="0" applyAlignment="0" applyProtection="0"/>
    <xf numFmtId="4" fontId="51" fillId="0" borderId="0">
      <protection locked="0"/>
    </xf>
    <xf numFmtId="193" fontId="1" fillId="0" borderId="0">
      <protection locked="0"/>
    </xf>
    <xf numFmtId="201" fontId="1" fillId="0" borderId="0" applyFont="0" applyFill="0" applyBorder="0" applyAlignment="0" applyProtection="0"/>
    <xf numFmtId="188" fontId="4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18" fillId="0" borderId="0"/>
    <xf numFmtId="0" fontId="10" fillId="0" borderId="0">
      <alignment vertical="center"/>
    </xf>
    <xf numFmtId="0" fontId="63" fillId="0" borderId="0">
      <alignment vertical="center"/>
    </xf>
    <xf numFmtId="0" fontId="4" fillId="0" borderId="0"/>
    <xf numFmtId="0" fontId="1" fillId="0" borderId="0"/>
    <xf numFmtId="0" fontId="4" fillId="0" borderId="0"/>
    <xf numFmtId="0" fontId="1" fillId="0" borderId="0">
      <alignment vertical="center"/>
    </xf>
    <xf numFmtId="0" fontId="51" fillId="0" borderId="6">
      <protection locked="0"/>
    </xf>
    <xf numFmtId="0" fontId="4" fillId="0" borderId="0">
      <protection locked="0"/>
    </xf>
    <xf numFmtId="193" fontId="1" fillId="0" borderId="0">
      <protection locked="0"/>
    </xf>
  </cellStyleXfs>
  <cellXfs count="531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wrapText="1"/>
    </xf>
    <xf numFmtId="3" fontId="25" fillId="0" borderId="0" xfId="101" applyNumberFormat="1" applyFont="1" applyAlignment="1">
      <alignment horizontal="right" vertical="center"/>
    </xf>
    <xf numFmtId="3" fontId="25" fillId="0" borderId="0" xfId="101" applyNumberFormat="1" applyFont="1" applyAlignment="1">
      <alignment horizontal="center" vertical="center"/>
    </xf>
    <xf numFmtId="3" fontId="25" fillId="0" borderId="3" xfId="101" applyNumberFormat="1" applyFont="1" applyBorder="1" applyAlignment="1">
      <alignment horizontal="center" vertical="center"/>
    </xf>
    <xf numFmtId="3" fontId="25" fillId="0" borderId="3" xfId="101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2" fillId="0" borderId="0" xfId="108" applyFont="1">
      <alignment vertical="center"/>
    </xf>
    <xf numFmtId="0" fontId="22" fillId="0" borderId="0" xfId="108" applyFont="1" applyAlignment="1">
      <alignment horizontal="center" vertical="center"/>
    </xf>
    <xf numFmtId="0" fontId="22" fillId="0" borderId="3" xfId="108" applyFont="1" applyBorder="1">
      <alignment vertical="center"/>
    </xf>
    <xf numFmtId="0" fontId="22" fillId="0" borderId="3" xfId="108" applyFont="1" applyBorder="1" applyAlignment="1">
      <alignment horizontal="center" vertical="center"/>
    </xf>
    <xf numFmtId="3" fontId="22" fillId="0" borderId="3" xfId="105" applyNumberFormat="1" applyFont="1" applyBorder="1" applyAlignment="1">
      <alignment vertical="center"/>
    </xf>
    <xf numFmtId="3" fontId="22" fillId="0" borderId="3" xfId="86" applyNumberFormat="1" applyFont="1" applyBorder="1" applyAlignment="1">
      <alignment vertical="center"/>
    </xf>
    <xf numFmtId="3" fontId="21" fillId="0" borderId="3" xfId="105" applyNumberFormat="1" applyFont="1" applyBorder="1" applyAlignment="1">
      <alignment vertical="center"/>
    </xf>
    <xf numFmtId="3" fontId="21" fillId="0" borderId="3" xfId="86" applyNumberFormat="1" applyFont="1" applyBorder="1" applyAlignment="1">
      <alignment vertical="center"/>
    </xf>
    <xf numFmtId="0" fontId="21" fillId="0" borderId="3" xfId="108" applyFont="1" applyBorder="1" applyAlignment="1">
      <alignment horizontal="center" vertical="center"/>
    </xf>
    <xf numFmtId="0" fontId="21" fillId="0" borderId="3" xfId="108" applyFont="1" applyBorder="1">
      <alignment vertical="center"/>
    </xf>
    <xf numFmtId="0" fontId="26" fillId="0" borderId="0" xfId="0" applyFont="1">
      <alignment vertical="center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28" fillId="3" borderId="3" xfId="105" applyNumberFormat="1" applyFont="1" applyFill="1" applyBorder="1" applyAlignment="1">
      <alignment horizontal="center" vertical="center" wrapText="1"/>
    </xf>
    <xf numFmtId="0" fontId="27" fillId="0" borderId="0" xfId="108" applyFont="1" applyAlignment="1">
      <alignment horizontal="center" vertical="center"/>
    </xf>
    <xf numFmtId="0" fontId="22" fillId="0" borderId="0" xfId="108" applyFont="1" applyAlignment="1">
      <alignment horizontal="right" vertical="center"/>
    </xf>
    <xf numFmtId="0" fontId="22" fillId="0" borderId="3" xfId="108" applyFont="1" applyBorder="1" applyAlignment="1">
      <alignment horizontal="right" vertical="center"/>
    </xf>
    <xf numFmtId="0" fontId="27" fillId="0" borderId="3" xfId="108" applyFont="1" applyBorder="1" applyAlignment="1">
      <alignment horizontal="center" vertical="center"/>
    </xf>
    <xf numFmtId="180" fontId="27" fillId="0" borderId="3" xfId="108" applyNumberFormat="1" applyFont="1" applyBorder="1" applyAlignment="1">
      <alignment horizontal="center" vertical="center"/>
    </xf>
    <xf numFmtId="178" fontId="30" fillId="0" borderId="3" xfId="0" applyNumberFormat="1" applyFont="1" applyBorder="1" applyAlignment="1">
      <alignment vertical="center"/>
    </xf>
    <xf numFmtId="178" fontId="5" fillId="0" borderId="3" xfId="0" applyNumberFormat="1" applyFont="1" applyBorder="1" applyAlignment="1">
      <alignment horizontal="left" vertical="center"/>
    </xf>
    <xf numFmtId="178" fontId="30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80" fontId="31" fillId="0" borderId="3" xfId="105" applyNumberFormat="1" applyFont="1" applyBorder="1" applyAlignment="1">
      <alignment horizontal="center" vertical="center"/>
    </xf>
    <xf numFmtId="3" fontId="23" fillId="0" borderId="3" xfId="105" applyNumberFormat="1" applyFont="1" applyBorder="1" applyAlignment="1">
      <alignment vertical="center"/>
    </xf>
    <xf numFmtId="3" fontId="23" fillId="0" borderId="3" xfId="86" applyNumberFormat="1" applyFont="1" applyBorder="1" applyAlignment="1">
      <alignment vertical="center"/>
    </xf>
    <xf numFmtId="3" fontId="23" fillId="0" borderId="3" xfId="105" applyNumberFormat="1" applyFont="1" applyBorder="1" applyAlignment="1">
      <alignment horizontal="right" vertical="center"/>
    </xf>
    <xf numFmtId="3" fontId="22" fillId="0" borderId="3" xfId="105" applyNumberFormat="1" applyFont="1" applyBorder="1" applyAlignment="1">
      <alignment horizontal="right" vertical="center"/>
    </xf>
    <xf numFmtId="180" fontId="31" fillId="0" borderId="3" xfId="108" applyNumberFormat="1" applyFont="1" applyBorder="1" applyAlignment="1">
      <alignment horizontal="center" vertical="center"/>
    </xf>
    <xf numFmtId="0" fontId="23" fillId="0" borderId="0" xfId="87" applyFont="1" applyAlignment="1">
      <alignment vertical="center"/>
    </xf>
    <xf numFmtId="178" fontId="33" fillId="2" borderId="7" xfId="87" applyNumberFormat="1" applyFont="1" applyFill="1" applyBorder="1" applyAlignment="1">
      <alignment vertical="center"/>
    </xf>
    <xf numFmtId="0" fontId="23" fillId="0" borderId="8" xfId="87" applyFont="1" applyBorder="1" applyAlignment="1">
      <alignment vertical="center"/>
    </xf>
    <xf numFmtId="0" fontId="23" fillId="2" borderId="9" xfId="87" quotePrefix="1" applyFont="1" applyFill="1" applyBorder="1" applyAlignment="1">
      <alignment vertical="center"/>
    </xf>
    <xf numFmtId="0" fontId="33" fillId="2" borderId="10" xfId="87" applyFont="1" applyFill="1" applyBorder="1" applyAlignment="1">
      <alignment horizontal="left" vertical="center"/>
    </xf>
    <xf numFmtId="178" fontId="23" fillId="0" borderId="0" xfId="87" applyNumberFormat="1" applyFont="1" applyAlignment="1">
      <alignment vertical="center"/>
    </xf>
    <xf numFmtId="178" fontId="33" fillId="0" borderId="11" xfId="87" applyNumberFormat="1" applyFont="1" applyFill="1" applyBorder="1" applyAlignment="1">
      <alignment vertical="center"/>
    </xf>
    <xf numFmtId="0" fontId="23" fillId="0" borderId="12" xfId="87" applyFont="1" applyFill="1" applyBorder="1" applyAlignment="1">
      <alignment vertical="center"/>
    </xf>
    <xf numFmtId="0" fontId="23" fillId="0" borderId="13" xfId="87" quotePrefix="1" applyFont="1" applyFill="1" applyBorder="1" applyAlignment="1">
      <alignment horizontal="left" vertical="center"/>
    </xf>
    <xf numFmtId="0" fontId="33" fillId="0" borderId="14" xfId="87" applyFont="1" applyFill="1" applyBorder="1" applyAlignment="1">
      <alignment horizontal="left" vertical="center"/>
    </xf>
    <xf numFmtId="0" fontId="23" fillId="0" borderId="12" xfId="87" applyFont="1" applyFill="1" applyBorder="1" applyAlignment="1">
      <alignment horizontal="center" vertical="center"/>
    </xf>
    <xf numFmtId="0" fontId="23" fillId="0" borderId="13" xfId="87" quotePrefix="1" applyFont="1" applyFill="1" applyBorder="1" applyAlignment="1">
      <alignment horizontal="center" vertical="center"/>
    </xf>
    <xf numFmtId="178" fontId="33" fillId="0" borderId="15" xfId="87" applyNumberFormat="1" applyFont="1" applyFill="1" applyBorder="1" applyAlignment="1">
      <alignment vertical="center"/>
    </xf>
    <xf numFmtId="0" fontId="23" fillId="0" borderId="16" xfId="87" applyFont="1" applyFill="1" applyBorder="1" applyAlignment="1">
      <alignment vertical="center"/>
    </xf>
    <xf numFmtId="0" fontId="23" fillId="0" borderId="17" xfId="87" quotePrefix="1" applyFont="1" applyFill="1" applyBorder="1" applyAlignment="1">
      <alignment horizontal="left" vertical="center"/>
    </xf>
    <xf numFmtId="0" fontId="33" fillId="0" borderId="18" xfId="87" quotePrefix="1" applyFont="1" applyFill="1" applyBorder="1" applyAlignment="1">
      <alignment horizontal="left" vertical="center"/>
    </xf>
    <xf numFmtId="178" fontId="33" fillId="0" borderId="15" xfId="87" applyNumberFormat="1" applyFont="1" applyBorder="1" applyAlignment="1">
      <alignment vertical="center"/>
    </xf>
    <xf numFmtId="9" fontId="23" fillId="0" borderId="16" xfId="87" applyNumberFormat="1" applyFont="1" applyBorder="1" applyAlignment="1">
      <alignment vertical="center"/>
    </xf>
    <xf numFmtId="0" fontId="23" fillId="0" borderId="16" xfId="87" applyFont="1" applyBorder="1" applyAlignment="1">
      <alignment vertical="center"/>
    </xf>
    <xf numFmtId="10" fontId="23" fillId="0" borderId="16" xfId="87" applyNumberFormat="1" applyFont="1" applyFill="1" applyBorder="1" applyAlignment="1">
      <alignment vertical="center"/>
    </xf>
    <xf numFmtId="0" fontId="35" fillId="0" borderId="0" xfId="87" applyFont="1" applyAlignment="1">
      <alignment vertical="center"/>
    </xf>
    <xf numFmtId="0" fontId="23" fillId="0" borderId="17" xfId="87" applyFont="1" applyFill="1" applyBorder="1" applyAlignment="1">
      <alignment horizontal="left" vertical="center"/>
    </xf>
    <xf numFmtId="178" fontId="23" fillId="0" borderId="15" xfId="87" applyNumberFormat="1" applyFont="1" applyFill="1" applyBorder="1" applyAlignment="1">
      <alignment vertical="center"/>
    </xf>
    <xf numFmtId="0" fontId="23" fillId="0" borderId="18" xfId="87" quotePrefix="1" applyFont="1" applyFill="1" applyBorder="1" applyAlignment="1">
      <alignment horizontal="left" vertical="center"/>
    </xf>
    <xf numFmtId="0" fontId="23" fillId="0" borderId="18" xfId="87" applyFont="1" applyFill="1" applyBorder="1" applyAlignment="1">
      <alignment horizontal="left" vertical="center"/>
    </xf>
    <xf numFmtId="0" fontId="23" fillId="0" borderId="17" xfId="87" applyFont="1" applyFill="1" applyBorder="1" applyAlignment="1">
      <alignment vertical="center"/>
    </xf>
    <xf numFmtId="0" fontId="31" fillId="0" borderId="17" xfId="87" applyFont="1" applyFill="1" applyBorder="1" applyAlignment="1">
      <alignment horizontal="left" vertical="center"/>
    </xf>
    <xf numFmtId="0" fontId="33" fillId="0" borderId="18" xfId="87" applyFont="1" applyFill="1" applyBorder="1" applyAlignment="1">
      <alignment horizontal="left" vertical="center"/>
    </xf>
    <xf numFmtId="0" fontId="23" fillId="0" borderId="18" xfId="87" quotePrefix="1" applyNumberFormat="1" applyFont="1" applyFill="1" applyBorder="1" applyAlignment="1">
      <alignment horizontal="left" vertical="center"/>
    </xf>
    <xf numFmtId="0" fontId="33" fillId="5" borderId="15" xfId="87" applyFont="1" applyFill="1" applyBorder="1" applyAlignment="1">
      <alignment horizontal="center" vertical="center"/>
    </xf>
    <xf numFmtId="0" fontId="23" fillId="5" borderId="19" xfId="87" applyFont="1" applyFill="1" applyBorder="1" applyAlignment="1">
      <alignment horizontal="centerContinuous" vertical="center"/>
    </xf>
    <xf numFmtId="0" fontId="33" fillId="5" borderId="20" xfId="87" applyFont="1" applyFill="1" applyBorder="1" applyAlignment="1">
      <alignment horizontal="centerContinuous" vertical="center"/>
    </xf>
    <xf numFmtId="0" fontId="33" fillId="5" borderId="18" xfId="87" applyFont="1" applyFill="1" applyBorder="1" applyAlignment="1">
      <alignment horizontal="center" vertical="center"/>
    </xf>
    <xf numFmtId="0" fontId="35" fillId="0" borderId="0" xfId="106" applyFont="1"/>
    <xf numFmtId="0" fontId="0" fillId="0" borderId="0" xfId="84" applyNumberFormat="1" applyFont="1">
      <alignment vertical="center"/>
    </xf>
    <xf numFmtId="0" fontId="30" fillId="0" borderId="0" xfId="106" applyFont="1" applyAlignment="1">
      <alignment vertical="center"/>
    </xf>
    <xf numFmtId="0" fontId="30" fillId="0" borderId="21" xfId="106" applyFont="1" applyBorder="1" applyAlignment="1">
      <alignment vertical="center"/>
    </xf>
    <xf numFmtId="0" fontId="30" fillId="0" borderId="4" xfId="106" applyFont="1" applyBorder="1" applyAlignment="1">
      <alignment vertical="center"/>
    </xf>
    <xf numFmtId="0" fontId="30" fillId="0" borderId="4" xfId="106" applyFont="1" applyBorder="1" applyAlignment="1">
      <alignment horizontal="left" vertical="center"/>
    </xf>
    <xf numFmtId="0" fontId="30" fillId="0" borderId="22" xfId="106" applyFont="1" applyBorder="1" applyAlignment="1">
      <alignment vertical="center"/>
    </xf>
    <xf numFmtId="0" fontId="30" fillId="0" borderId="23" xfId="106" applyFont="1" applyBorder="1" applyAlignment="1">
      <alignment vertical="center"/>
    </xf>
    <xf numFmtId="0" fontId="30" fillId="0" borderId="0" xfId="106" applyFont="1" applyBorder="1" applyAlignment="1">
      <alignment vertical="center"/>
    </xf>
    <xf numFmtId="190" fontId="37" fillId="0" borderId="0" xfId="106" applyNumberFormat="1" applyFont="1" applyBorder="1" applyAlignment="1">
      <alignment vertical="center"/>
    </xf>
    <xf numFmtId="0" fontId="30" fillId="0" borderId="0" xfId="106" applyFont="1" applyBorder="1" applyAlignment="1">
      <alignment horizontal="left" vertical="center"/>
    </xf>
    <xf numFmtId="0" fontId="30" fillId="0" borderId="24" xfId="106" applyFont="1" applyBorder="1" applyAlignment="1">
      <alignment vertical="center"/>
    </xf>
    <xf numFmtId="0" fontId="30" fillId="0" borderId="2" xfId="106" applyFont="1" applyBorder="1" applyAlignment="1">
      <alignment horizontal="left" vertical="center"/>
    </xf>
    <xf numFmtId="0" fontId="30" fillId="0" borderId="0" xfId="106" applyFont="1" applyBorder="1" applyAlignment="1">
      <alignment horizontal="center" vertical="center"/>
    </xf>
    <xf numFmtId="0" fontId="30" fillId="0" borderId="24" xfId="106" applyFont="1" applyBorder="1" applyAlignment="1">
      <alignment horizontal="center" vertical="center"/>
    </xf>
    <xf numFmtId="0" fontId="38" fillId="0" borderId="0" xfId="106" applyFont="1" applyBorder="1" applyAlignment="1">
      <alignment horizontal="center" vertical="center"/>
    </xf>
    <xf numFmtId="0" fontId="39" fillId="0" borderId="0" xfId="106" applyFont="1" applyBorder="1" applyAlignment="1">
      <alignment horizontal="left" vertical="center"/>
    </xf>
    <xf numFmtId="0" fontId="38" fillId="0" borderId="0" xfId="106" applyFont="1" applyBorder="1" applyAlignment="1">
      <alignment vertical="center"/>
    </xf>
    <xf numFmtId="0" fontId="38" fillId="0" borderId="25" xfId="106" applyFont="1" applyBorder="1" applyAlignment="1">
      <alignment vertical="center"/>
    </xf>
    <xf numFmtId="0" fontId="30" fillId="0" borderId="26" xfId="106" applyFont="1" applyBorder="1" applyAlignment="1">
      <alignment vertical="center"/>
    </xf>
    <xf numFmtId="31" fontId="30" fillId="0" borderId="27" xfId="106" applyNumberFormat="1" applyFont="1" applyBorder="1" applyAlignment="1">
      <alignment horizontal="center" vertical="center"/>
    </xf>
    <xf numFmtId="0" fontId="30" fillId="0" borderId="28" xfId="106" applyFont="1" applyBorder="1" applyAlignment="1">
      <alignment vertical="center"/>
    </xf>
    <xf numFmtId="0" fontId="30" fillId="0" borderId="27" xfId="106" applyFont="1" applyBorder="1" applyAlignment="1">
      <alignment horizontal="center" vertical="center"/>
    </xf>
    <xf numFmtId="0" fontId="30" fillId="0" borderId="29" xfId="106" applyFont="1" applyBorder="1" applyAlignment="1">
      <alignment horizontal="center" vertical="center"/>
    </xf>
    <xf numFmtId="3" fontId="23" fillId="0" borderId="0" xfId="0" applyNumberFormat="1" applyFont="1">
      <alignment vertical="center"/>
    </xf>
    <xf numFmtId="3" fontId="23" fillId="0" borderId="30" xfId="0" applyNumberFormat="1" applyFont="1" applyBorder="1">
      <alignment vertical="center"/>
    </xf>
    <xf numFmtId="3" fontId="23" fillId="0" borderId="25" xfId="0" applyNumberFormat="1" applyFont="1" applyBorder="1">
      <alignment vertical="center"/>
    </xf>
    <xf numFmtId="3" fontId="23" fillId="0" borderId="31" xfId="0" applyNumberFormat="1" applyFont="1" applyBorder="1">
      <alignment vertical="center"/>
    </xf>
    <xf numFmtId="3" fontId="23" fillId="0" borderId="32" xfId="0" applyNumberFormat="1" applyFont="1" applyBorder="1">
      <alignment vertical="center"/>
    </xf>
    <xf numFmtId="3" fontId="20" fillId="0" borderId="0" xfId="0" applyNumberFormat="1" applyFont="1" applyBorder="1" applyAlignment="1">
      <alignment vertical="center"/>
    </xf>
    <xf numFmtId="3" fontId="23" fillId="0" borderId="0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3" fontId="23" fillId="0" borderId="6" xfId="0" applyNumberFormat="1" applyFont="1" applyBorder="1">
      <alignment vertical="center"/>
    </xf>
    <xf numFmtId="3" fontId="23" fillId="0" borderId="35" xfId="0" applyNumberFormat="1" applyFont="1" applyBorder="1">
      <alignment vertical="center"/>
    </xf>
    <xf numFmtId="3" fontId="25" fillId="0" borderId="3" xfId="101" applyNumberFormat="1" applyFont="1" applyBorder="1" applyAlignment="1">
      <alignment horizontal="distributed" vertical="center" indent="1"/>
    </xf>
    <xf numFmtId="0" fontId="21" fillId="0" borderId="3" xfId="108" applyFont="1" applyBorder="1" applyAlignment="1">
      <alignment horizontal="distributed" vertical="center"/>
    </xf>
    <xf numFmtId="0" fontId="22" fillId="0" borderId="3" xfId="108" applyFont="1" applyBorder="1" applyAlignment="1">
      <alignment horizontal="distributed" vertical="center"/>
    </xf>
    <xf numFmtId="0" fontId="22" fillId="0" borderId="0" xfId="108" applyFont="1" applyAlignment="1">
      <alignment horizontal="distributed" vertical="center"/>
    </xf>
    <xf numFmtId="0" fontId="64" fillId="0" borderId="0" xfId="0" applyFont="1">
      <alignment vertical="center"/>
    </xf>
    <xf numFmtId="0" fontId="65" fillId="0" borderId="0" xfId="0" applyFont="1">
      <alignment vertical="center"/>
    </xf>
    <xf numFmtId="180" fontId="66" fillId="0" borderId="3" xfId="108" applyNumberFormat="1" applyFont="1" applyBorder="1" applyAlignment="1">
      <alignment horizontal="center" vertical="center"/>
    </xf>
    <xf numFmtId="195" fontId="21" fillId="0" borderId="3" xfId="108" applyNumberFormat="1" applyFont="1" applyBorder="1" applyAlignment="1">
      <alignment horizontal="center" vertical="center"/>
    </xf>
    <xf numFmtId="0" fontId="28" fillId="3" borderId="17" xfId="105" applyNumberFormat="1" applyFont="1" applyFill="1" applyBorder="1" applyAlignment="1">
      <alignment horizontal="centerContinuous" vertical="center" wrapText="1"/>
    </xf>
    <xf numFmtId="0" fontId="28" fillId="3" borderId="16" xfId="105" applyNumberFormat="1" applyFont="1" applyFill="1" applyBorder="1" applyAlignment="1">
      <alignment horizontal="centerContinuous" vertical="center" wrapText="1"/>
    </xf>
    <xf numFmtId="0" fontId="28" fillId="3" borderId="16" xfId="105" quotePrefix="1" applyNumberFormat="1" applyFont="1" applyFill="1" applyBorder="1" applyAlignment="1">
      <alignment horizontal="centerContinuous" vertical="center" wrapText="1"/>
    </xf>
    <xf numFmtId="176" fontId="28" fillId="3" borderId="17" xfId="105" quotePrefix="1" applyNumberFormat="1" applyFont="1" applyFill="1" applyBorder="1" applyAlignment="1">
      <alignment horizontal="centerContinuous" vertical="center" wrapText="1"/>
    </xf>
    <xf numFmtId="176" fontId="28" fillId="3" borderId="16" xfId="105" quotePrefix="1" applyNumberFormat="1" applyFont="1" applyFill="1" applyBorder="1" applyAlignment="1">
      <alignment horizontal="centerContinuous" vertical="center" wrapText="1"/>
    </xf>
    <xf numFmtId="0" fontId="67" fillId="0" borderId="3" xfId="108" applyFont="1" applyBorder="1" applyAlignment="1">
      <alignment horizontal="right" vertical="center"/>
    </xf>
    <xf numFmtId="3" fontId="22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/>
    </xf>
    <xf numFmtId="3" fontId="22" fillId="0" borderId="0" xfId="0" applyNumberFormat="1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49" fontId="22" fillId="0" borderId="37" xfId="0" applyNumberFormat="1" applyFont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3" fontId="21" fillId="6" borderId="3" xfId="0" applyNumberFormat="1" applyFont="1" applyFill="1" applyBorder="1" applyAlignment="1">
      <alignment horizontal="center" vertical="center"/>
    </xf>
    <xf numFmtId="177" fontId="21" fillId="6" borderId="3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 indent="1"/>
    </xf>
    <xf numFmtId="0" fontId="22" fillId="0" borderId="3" xfId="0" applyFont="1" applyBorder="1" applyAlignment="1">
      <alignment horizontal="center" vertical="center" wrapText="1"/>
    </xf>
    <xf numFmtId="3" fontId="22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right" vertical="center"/>
    </xf>
    <xf numFmtId="179" fontId="22" fillId="0" borderId="3" xfId="0" applyNumberFormat="1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9" fontId="22" fillId="0" borderId="0" xfId="0" applyNumberFormat="1" applyFont="1" applyAlignment="1">
      <alignment horizontal="center" vertical="center"/>
    </xf>
    <xf numFmtId="0" fontId="23" fillId="0" borderId="3" xfId="0" applyFont="1" applyBorder="1" applyAlignment="1">
      <alignment horizontal="distributed" vertical="center" indent="1"/>
    </xf>
    <xf numFmtId="3" fontId="25" fillId="0" borderId="0" xfId="101" applyNumberFormat="1" applyFont="1" applyBorder="1" applyAlignment="1">
      <alignment horizontal="distributed" vertical="center" indent="1"/>
    </xf>
    <xf numFmtId="3" fontId="45" fillId="0" borderId="0" xfId="101" applyNumberFormat="1" applyFont="1" applyBorder="1" applyAlignment="1">
      <alignment horizontal="center" vertical="center"/>
    </xf>
    <xf numFmtId="3" fontId="25" fillId="0" borderId="0" xfId="101" applyNumberFormat="1" applyFont="1" applyBorder="1" applyAlignment="1">
      <alignment horizontal="right" vertical="center"/>
    </xf>
    <xf numFmtId="3" fontId="25" fillId="0" borderId="0" xfId="101" applyNumberFormat="1" applyFont="1" applyBorder="1" applyAlignment="1">
      <alignment horizontal="center" vertical="center"/>
    </xf>
    <xf numFmtId="179" fontId="25" fillId="0" borderId="0" xfId="101" applyNumberFormat="1" applyFont="1" applyBorder="1" applyAlignment="1">
      <alignment horizontal="right" vertical="center" wrapText="1"/>
    </xf>
    <xf numFmtId="179" fontId="25" fillId="0" borderId="0" xfId="101" applyNumberFormat="1" applyFont="1" applyBorder="1" applyAlignment="1">
      <alignment horizontal="right" vertical="center"/>
    </xf>
    <xf numFmtId="3" fontId="26" fillId="0" borderId="0" xfId="101" applyNumberFormat="1" applyFont="1" applyBorder="1" applyAlignment="1">
      <alignment horizontal="right" vertical="center"/>
    </xf>
    <xf numFmtId="189" fontId="30" fillId="0" borderId="36" xfId="106" applyNumberFormat="1" applyFont="1" applyBorder="1" applyAlignment="1">
      <alignment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1" fillId="3" borderId="3" xfId="105" applyNumberFormat="1" applyFont="1" applyFill="1" applyBorder="1" applyAlignment="1">
      <alignment horizontal="center" vertical="center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68" fillId="0" borderId="0" xfId="0" applyFont="1">
      <alignment vertical="center"/>
    </xf>
    <xf numFmtId="10" fontId="25" fillId="0" borderId="0" xfId="78" applyNumberFormat="1" applyFont="1">
      <alignment vertical="center"/>
    </xf>
    <xf numFmtId="0" fontId="69" fillId="0" borderId="0" xfId="0" applyFont="1">
      <alignment vertical="center"/>
    </xf>
    <xf numFmtId="3" fontId="35" fillId="0" borderId="3" xfId="105" quotePrefix="1" applyNumberFormat="1" applyFont="1" applyFill="1" applyBorder="1" applyAlignment="1">
      <alignment horizontal="right" vertical="center" wrapText="1"/>
    </xf>
    <xf numFmtId="0" fontId="44" fillId="0" borderId="39" xfId="105" applyNumberFormat="1" applyFont="1" applyFill="1" applyBorder="1" applyAlignment="1">
      <alignment horizontal="center" vertical="center" wrapText="1"/>
    </xf>
    <xf numFmtId="0" fontId="69" fillId="0" borderId="0" xfId="0" applyFont="1" applyAlignment="1">
      <alignment horizontal="center" vertical="center"/>
    </xf>
    <xf numFmtId="3" fontId="70" fillId="0" borderId="40" xfId="105" quotePrefix="1" applyNumberFormat="1" applyFont="1" applyFill="1" applyBorder="1" applyAlignment="1">
      <alignment horizontal="right" vertical="center" wrapText="1"/>
    </xf>
    <xf numFmtId="3" fontId="71" fillId="0" borderId="40" xfId="86" applyNumberFormat="1" applyFont="1" applyBorder="1" applyAlignment="1">
      <alignment vertical="center"/>
    </xf>
    <xf numFmtId="3" fontId="71" fillId="0" borderId="40" xfId="105" applyNumberFormat="1" applyFont="1" applyBorder="1" applyAlignment="1">
      <alignment vertical="center"/>
    </xf>
    <xf numFmtId="0" fontId="44" fillId="0" borderId="40" xfId="105" applyNumberFormat="1" applyFont="1" applyFill="1" applyBorder="1" applyAlignment="1">
      <alignment horizontal="center" vertical="center" wrapText="1"/>
    </xf>
    <xf numFmtId="3" fontId="5" fillId="0" borderId="39" xfId="105" quotePrefix="1" applyNumberFormat="1" applyFont="1" applyFill="1" applyBorder="1" applyAlignment="1">
      <alignment horizontal="right" vertical="center" wrapText="1"/>
    </xf>
    <xf numFmtId="3" fontId="23" fillId="0" borderId="39" xfId="86" applyNumberFormat="1" applyFont="1" applyBorder="1" applyAlignment="1">
      <alignment vertical="center"/>
    </xf>
    <xf numFmtId="3" fontId="23" fillId="0" borderId="39" xfId="105" applyNumberFormat="1" applyFont="1" applyBorder="1" applyAlignment="1">
      <alignment vertical="center"/>
    </xf>
    <xf numFmtId="0" fontId="44" fillId="0" borderId="41" xfId="105" applyNumberFormat="1" applyFont="1" applyFill="1" applyBorder="1" applyAlignment="1">
      <alignment horizontal="center" vertical="center" wrapText="1"/>
    </xf>
    <xf numFmtId="3" fontId="3" fillId="0" borderId="3" xfId="86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3" fontId="22" fillId="0" borderId="0" xfId="105" applyNumberFormat="1" applyFont="1" applyBorder="1" applyAlignment="1">
      <alignment horizontal="right" vertical="center"/>
    </xf>
    <xf numFmtId="3" fontId="22" fillId="0" borderId="0" xfId="86" applyNumberFormat="1" applyFont="1" applyBorder="1" applyAlignment="1">
      <alignment vertical="center"/>
    </xf>
    <xf numFmtId="3" fontId="22" fillId="0" borderId="0" xfId="105" applyNumberFormat="1" applyFont="1" applyBorder="1" applyAlignment="1">
      <alignment vertical="center"/>
    </xf>
    <xf numFmtId="180" fontId="27" fillId="0" borderId="0" xfId="108" applyNumberFormat="1" applyFont="1" applyBorder="1" applyAlignment="1">
      <alignment horizontal="center" vertical="center"/>
    </xf>
    <xf numFmtId="4" fontId="70" fillId="0" borderId="40" xfId="105" quotePrefix="1" applyNumberFormat="1" applyFont="1" applyFill="1" applyBorder="1" applyAlignment="1">
      <alignment horizontal="right" vertical="center" wrapText="1"/>
    </xf>
    <xf numFmtId="4" fontId="5" fillId="0" borderId="39" xfId="105" quotePrefix="1" applyNumberFormat="1" applyFont="1" applyFill="1" applyBorder="1" applyAlignment="1">
      <alignment horizontal="right" vertical="center" wrapText="1"/>
    </xf>
    <xf numFmtId="0" fontId="25" fillId="0" borderId="42" xfId="0" applyFont="1" applyBorder="1">
      <alignment vertical="center"/>
    </xf>
    <xf numFmtId="3" fontId="71" fillId="0" borderId="43" xfId="86" applyNumberFormat="1" applyFont="1" applyBorder="1" applyAlignment="1">
      <alignment vertical="center"/>
    </xf>
    <xf numFmtId="3" fontId="23" fillId="0" borderId="43" xfId="86" applyNumberFormat="1" applyFont="1" applyBorder="1" applyAlignment="1">
      <alignment vertical="center"/>
    </xf>
    <xf numFmtId="3" fontId="70" fillId="0" borderId="40" xfId="108" applyNumberFormat="1" applyFont="1" applyBorder="1" applyAlignment="1">
      <alignment vertical="center"/>
    </xf>
    <xf numFmtId="3" fontId="3" fillId="0" borderId="39" xfId="108" applyNumberFormat="1" applyFont="1" applyBorder="1" applyAlignment="1">
      <alignment horizontal="right" vertical="center"/>
    </xf>
    <xf numFmtId="3" fontId="3" fillId="0" borderId="39" xfId="108" applyNumberFormat="1" applyFont="1" applyBorder="1" applyAlignment="1">
      <alignment vertical="center"/>
    </xf>
    <xf numFmtId="0" fontId="22" fillId="0" borderId="40" xfId="108" applyFont="1" applyBorder="1">
      <alignment vertical="center"/>
    </xf>
    <xf numFmtId="0" fontId="22" fillId="0" borderId="41" xfId="108" applyFont="1" applyBorder="1">
      <alignment vertical="center"/>
    </xf>
    <xf numFmtId="0" fontId="21" fillId="0" borderId="40" xfId="108" applyFont="1" applyBorder="1" applyAlignment="1">
      <alignment horizontal="distributed" vertical="center"/>
    </xf>
    <xf numFmtId="0" fontId="21" fillId="0" borderId="40" xfId="108" applyFont="1" applyBorder="1">
      <alignment vertical="center"/>
    </xf>
    <xf numFmtId="0" fontId="21" fillId="0" borderId="44" xfId="108" applyFont="1" applyBorder="1" applyAlignment="1">
      <alignment horizontal="right" vertical="center"/>
    </xf>
    <xf numFmtId="0" fontId="21" fillId="0" borderId="41" xfId="108" applyFont="1" applyBorder="1" applyAlignment="1">
      <alignment horizontal="distributed" vertical="center"/>
    </xf>
    <xf numFmtId="195" fontId="21" fillId="0" borderId="41" xfId="108" applyNumberFormat="1" applyFont="1" applyBorder="1" applyAlignment="1">
      <alignment vertical="center"/>
    </xf>
    <xf numFmtId="195" fontId="21" fillId="0" borderId="45" xfId="108" applyNumberFormat="1" applyFont="1" applyBorder="1" applyAlignment="1">
      <alignment vertical="center"/>
    </xf>
    <xf numFmtId="9" fontId="23" fillId="0" borderId="3" xfId="78" applyFont="1" applyBorder="1" applyAlignment="1">
      <alignment horizontal="right" vertical="center"/>
    </xf>
    <xf numFmtId="3" fontId="0" fillId="0" borderId="0" xfId="0" applyNumberFormat="1">
      <alignment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189" fontId="72" fillId="0" borderId="0" xfId="106" applyNumberFormat="1" applyFont="1" applyBorder="1" applyAlignment="1">
      <alignment vertical="center"/>
    </xf>
    <xf numFmtId="178" fontId="0" fillId="0" borderId="0" xfId="0" applyNumberFormat="1">
      <alignment vertical="center"/>
    </xf>
    <xf numFmtId="179" fontId="21" fillId="6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3" fillId="0" borderId="16" xfId="87" applyFont="1" applyFill="1" applyBorder="1" applyAlignment="1">
      <alignment horizontal="distributed" vertical="center" indent="1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33" fillId="5" borderId="46" xfId="87" applyFont="1" applyFill="1" applyBorder="1" applyAlignment="1">
      <alignment horizontal="centerContinuous" vertical="center"/>
    </xf>
    <xf numFmtId="0" fontId="23" fillId="5" borderId="47" xfId="87" applyFont="1" applyFill="1" applyBorder="1" applyAlignment="1">
      <alignment horizontal="centerContinuous" vertical="center"/>
    </xf>
    <xf numFmtId="0" fontId="33" fillId="5" borderId="48" xfId="87" applyFont="1" applyFill="1" applyBorder="1" applyAlignment="1">
      <alignment horizontal="center" vertical="center"/>
    </xf>
    <xf numFmtId="49" fontId="6" fillId="0" borderId="49" xfId="0" applyNumberFormat="1" applyFont="1" applyBorder="1" applyAlignment="1">
      <alignment horizontal="left" vertical="center"/>
    </xf>
    <xf numFmtId="49" fontId="6" fillId="0" borderId="50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49" fontId="23" fillId="0" borderId="0" xfId="87" applyNumberFormat="1" applyFont="1" applyAlignment="1">
      <alignment vertical="center"/>
    </xf>
    <xf numFmtId="0" fontId="33" fillId="7" borderId="51" xfId="87" applyFont="1" applyFill="1" applyBorder="1" applyAlignment="1">
      <alignment horizontal="centerContinuous" vertical="center"/>
    </xf>
    <xf numFmtId="0" fontId="23" fillId="7" borderId="51" xfId="87" applyFont="1" applyFill="1" applyBorder="1" applyAlignment="1">
      <alignment horizontal="centerContinuous" vertical="center"/>
    </xf>
    <xf numFmtId="0" fontId="33" fillId="7" borderId="52" xfId="87" applyFont="1" applyFill="1" applyBorder="1" applyAlignment="1">
      <alignment horizontal="center" vertical="center"/>
    </xf>
    <xf numFmtId="178" fontId="73" fillId="0" borderId="53" xfId="87" applyNumberFormat="1" applyFont="1" applyFill="1" applyBorder="1" applyAlignment="1">
      <alignment horizontal="right" vertical="center"/>
    </xf>
    <xf numFmtId="178" fontId="74" fillId="0" borderId="54" xfId="87" applyNumberFormat="1" applyFont="1" applyFill="1" applyBorder="1" applyAlignment="1">
      <alignment horizontal="right" vertical="center"/>
    </xf>
    <xf numFmtId="178" fontId="74" fillId="0" borderId="55" xfId="87" applyNumberFormat="1" applyFont="1" applyFill="1" applyBorder="1" applyAlignment="1">
      <alignment horizontal="right" vertical="center"/>
    </xf>
    <xf numFmtId="178" fontId="73" fillId="0" borderId="56" xfId="87" applyNumberFormat="1" applyFont="1" applyFill="1" applyBorder="1" applyAlignment="1">
      <alignment horizontal="right" vertical="center"/>
    </xf>
    <xf numFmtId="178" fontId="74" fillId="0" borderId="57" xfId="87" applyNumberFormat="1" applyFont="1" applyFill="1" applyBorder="1" applyAlignment="1">
      <alignment horizontal="right" vertical="center"/>
    </xf>
    <xf numFmtId="178" fontId="73" fillId="0" borderId="58" xfId="87" applyNumberFormat="1" applyFont="1" applyFill="1" applyBorder="1" applyAlignment="1">
      <alignment horizontal="right" vertical="center"/>
    </xf>
    <xf numFmtId="178" fontId="30" fillId="0" borderId="3" xfId="0" applyNumberFormat="1" applyFont="1" applyBorder="1" applyAlignment="1">
      <alignment horizontal="distributed" vertical="center"/>
    </xf>
    <xf numFmtId="9" fontId="35" fillId="0" borderId="3" xfId="78" quotePrefix="1" applyFont="1" applyFill="1" applyBorder="1" applyAlignment="1">
      <alignment horizontal="right" vertical="center" wrapText="1"/>
    </xf>
    <xf numFmtId="9" fontId="70" fillId="0" borderId="40" xfId="78" quotePrefix="1" applyFont="1" applyFill="1" applyBorder="1" applyAlignment="1">
      <alignment horizontal="right" vertical="center" wrapText="1"/>
    </xf>
    <xf numFmtId="9" fontId="5" fillId="0" borderId="39" xfId="78" quotePrefix="1" applyFont="1" applyFill="1" applyBorder="1" applyAlignment="1">
      <alignment horizontal="right" vertical="center" wrapText="1"/>
    </xf>
    <xf numFmtId="4" fontId="75" fillId="0" borderId="40" xfId="105" applyNumberFormat="1" applyFont="1" applyFill="1" applyBorder="1" applyAlignment="1">
      <alignment horizontal="right" vertical="center" wrapText="1"/>
    </xf>
    <xf numFmtId="4" fontId="75" fillId="0" borderId="39" xfId="105" applyNumberFormat="1" applyFont="1" applyFill="1" applyBorder="1" applyAlignment="1">
      <alignment horizontal="right" vertical="center" wrapText="1"/>
    </xf>
    <xf numFmtId="41" fontId="0" fillId="0" borderId="0" xfId="84" applyFont="1">
      <alignment vertical="center"/>
    </xf>
    <xf numFmtId="3" fontId="57" fillId="0" borderId="3" xfId="86" applyNumberFormat="1" applyFont="1" applyBorder="1" applyAlignment="1">
      <alignment vertical="center"/>
    </xf>
    <xf numFmtId="0" fontId="31" fillId="0" borderId="3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25" fillId="0" borderId="0" xfId="84" applyFont="1">
      <alignment vertical="center"/>
    </xf>
    <xf numFmtId="0" fontId="0" fillId="0" borderId="0" xfId="0" applyAlignment="1">
      <alignment horizontal="distributed" vertical="center"/>
    </xf>
    <xf numFmtId="0" fontId="16" fillId="0" borderId="3" xfId="0" applyFont="1" applyBorder="1" applyAlignment="1">
      <alignment horizontal="distributed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3" xfId="0" applyFont="1" applyBorder="1">
      <alignment vertical="center"/>
    </xf>
    <xf numFmtId="3" fontId="16" fillId="0" borderId="3" xfId="84" applyNumberFormat="1" applyFont="1" applyBorder="1">
      <alignment vertical="center"/>
    </xf>
    <xf numFmtId="0" fontId="36" fillId="0" borderId="3" xfId="0" applyFont="1" applyBorder="1" applyAlignment="1">
      <alignment horizontal="distributed" vertical="center"/>
    </xf>
    <xf numFmtId="0" fontId="36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centerContinuous" vertical="center"/>
    </xf>
    <xf numFmtId="3" fontId="16" fillId="0" borderId="3" xfId="0" applyNumberFormat="1" applyFont="1" applyBorder="1">
      <alignment vertical="center"/>
    </xf>
    <xf numFmtId="209" fontId="16" fillId="0" borderId="3" xfId="0" applyNumberFormat="1" applyFont="1" applyBorder="1">
      <alignment vertical="center"/>
    </xf>
    <xf numFmtId="3" fontId="16" fillId="0" borderId="3" xfId="84" applyNumberFormat="1" applyFont="1" applyBorder="1" applyAlignment="1">
      <alignment horizontal="right" vertical="center"/>
    </xf>
    <xf numFmtId="41" fontId="16" fillId="0" borderId="3" xfId="84" applyFont="1" applyBorder="1">
      <alignment vertical="center"/>
    </xf>
    <xf numFmtId="3" fontId="24" fillId="0" borderId="0" xfId="101" applyNumberFormat="1" applyFont="1" applyAlignment="1">
      <alignment horizontal="centerContinuous" vertical="center"/>
    </xf>
    <xf numFmtId="208" fontId="25" fillId="0" borderId="0" xfId="101" applyNumberFormat="1" applyFont="1" applyAlignment="1">
      <alignment horizontal="centerContinuous" vertical="center"/>
    </xf>
    <xf numFmtId="0" fontId="36" fillId="0" borderId="3" xfId="0" applyFont="1" applyFill="1" applyBorder="1" applyAlignment="1">
      <alignment horizontal="center" vertical="center"/>
    </xf>
    <xf numFmtId="213" fontId="16" fillId="0" borderId="3" xfId="0" applyNumberFormat="1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0" fillId="0" borderId="0" xfId="0" applyAlignment="1">
      <alignment horizontal="distributed" vertical="center" indent="1"/>
    </xf>
    <xf numFmtId="0" fontId="36" fillId="0" borderId="3" xfId="0" applyFont="1" applyFill="1" applyBorder="1" applyAlignment="1">
      <alignment horizontal="distributed" vertical="center" indent="1"/>
    </xf>
    <xf numFmtId="0" fontId="16" fillId="0" borderId="3" xfId="0" applyFont="1" applyBorder="1" applyAlignment="1">
      <alignment horizontal="distributed" vertical="center" indent="1"/>
    </xf>
    <xf numFmtId="3" fontId="36" fillId="0" borderId="3" xfId="84" applyNumberFormat="1" applyFont="1" applyBorder="1" applyAlignment="1">
      <alignment horizontal="right" vertical="center"/>
    </xf>
    <xf numFmtId="3" fontId="36" fillId="0" borderId="3" xfId="84" applyNumberFormat="1" applyFont="1" applyBorder="1">
      <alignment vertical="center"/>
    </xf>
    <xf numFmtId="0" fontId="62" fillId="0" borderId="36" xfId="0" applyFont="1" applyBorder="1" applyAlignment="1">
      <alignment horizontal="centerContinuous" vertical="center"/>
    </xf>
    <xf numFmtId="3" fontId="16" fillId="0" borderId="17" xfId="0" applyNumberFormat="1" applyFont="1" applyBorder="1">
      <alignment vertical="center"/>
    </xf>
    <xf numFmtId="209" fontId="16" fillId="0" borderId="2" xfId="0" applyNumberFormat="1" applyFont="1" applyBorder="1">
      <alignment vertical="center"/>
    </xf>
    <xf numFmtId="210" fontId="16" fillId="0" borderId="2" xfId="0" applyNumberFormat="1" applyFont="1" applyBorder="1">
      <alignment vertical="center"/>
    </xf>
    <xf numFmtId="3" fontId="16" fillId="0" borderId="16" xfId="0" applyNumberFormat="1" applyFont="1" applyBorder="1">
      <alignment vertical="center"/>
    </xf>
    <xf numFmtId="211" fontId="16" fillId="0" borderId="17" xfId="0" applyNumberFormat="1" applyFont="1" applyBorder="1" applyAlignment="1">
      <alignment horizontal="center" vertical="center"/>
    </xf>
    <xf numFmtId="211" fontId="16" fillId="0" borderId="2" xfId="0" applyNumberFormat="1" applyFont="1" applyBorder="1">
      <alignment vertical="center"/>
    </xf>
    <xf numFmtId="3" fontId="16" fillId="0" borderId="17" xfId="0" applyNumberFormat="1" applyFont="1" applyBorder="1" applyAlignment="1">
      <alignment horizontal="center" vertical="center"/>
    </xf>
    <xf numFmtId="9" fontId="16" fillId="0" borderId="2" xfId="78" applyFont="1" applyBorder="1">
      <alignment vertical="center"/>
    </xf>
    <xf numFmtId="3" fontId="16" fillId="0" borderId="2" xfId="0" applyNumberFormat="1" applyFont="1" applyBorder="1">
      <alignment vertical="center"/>
    </xf>
    <xf numFmtId="3" fontId="36" fillId="0" borderId="17" xfId="0" applyNumberFormat="1" applyFont="1" applyBorder="1">
      <alignment vertical="center"/>
    </xf>
    <xf numFmtId="3" fontId="36" fillId="0" borderId="2" xfId="0" applyNumberFormat="1" applyFont="1" applyBorder="1">
      <alignment vertical="center"/>
    </xf>
    <xf numFmtId="3" fontId="36" fillId="0" borderId="16" xfId="0" applyNumberFormat="1" applyFont="1" applyBorder="1">
      <alignment vertical="center"/>
    </xf>
    <xf numFmtId="0" fontId="0" fillId="0" borderId="3" xfId="0" applyBorder="1" applyAlignment="1">
      <alignment horizontal="distributed" vertical="center"/>
    </xf>
    <xf numFmtId="0" fontId="0" fillId="0" borderId="3" xfId="0" applyBorder="1">
      <alignment vertical="center"/>
    </xf>
    <xf numFmtId="49" fontId="36" fillId="7" borderId="3" xfId="0" applyNumberFormat="1" applyFont="1" applyFill="1" applyBorder="1" applyAlignment="1">
      <alignment horizontal="distributed" vertical="center"/>
    </xf>
    <xf numFmtId="0" fontId="21" fillId="6" borderId="3" xfId="0" applyFont="1" applyFill="1" applyBorder="1" applyAlignment="1">
      <alignment horizontal="left" vertical="center" indent="1"/>
    </xf>
    <xf numFmtId="0" fontId="22" fillId="0" borderId="3" xfId="0" applyFont="1" applyBorder="1" applyAlignment="1" applyProtection="1">
      <alignment horizontal="left" vertical="center" indent="1"/>
      <protection hidden="1"/>
    </xf>
    <xf numFmtId="0" fontId="22" fillId="0" borderId="3" xfId="0" applyFont="1" applyBorder="1" applyAlignment="1">
      <alignment horizontal="left" vertical="center" indent="1"/>
    </xf>
    <xf numFmtId="0" fontId="22" fillId="0" borderId="3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indent="1"/>
    </xf>
    <xf numFmtId="214" fontId="31" fillId="0" borderId="3" xfId="105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/>
    </xf>
    <xf numFmtId="3" fontId="57" fillId="0" borderId="3" xfId="105" applyNumberFormat="1" applyFont="1" applyBorder="1" applyAlignment="1">
      <alignment vertical="center"/>
    </xf>
    <xf numFmtId="212" fontId="16" fillId="0" borderId="3" xfId="0" applyNumberFormat="1" applyFont="1" applyBorder="1" applyAlignment="1">
      <alignment horizontal="center" vertical="center"/>
    </xf>
    <xf numFmtId="216" fontId="16" fillId="0" borderId="3" xfId="0" applyNumberFormat="1" applyFont="1" applyBorder="1">
      <alignment vertical="center"/>
    </xf>
    <xf numFmtId="177" fontId="16" fillId="0" borderId="3" xfId="0" applyNumberFormat="1" applyFont="1" applyBorder="1" applyAlignment="1">
      <alignment horizontal="center" vertical="center"/>
    </xf>
    <xf numFmtId="177" fontId="22" fillId="0" borderId="3" xfId="0" applyNumberFormat="1" applyFont="1" applyBorder="1" applyAlignment="1">
      <alignment horizontal="right" vertical="center"/>
    </xf>
    <xf numFmtId="180" fontId="31" fillId="0" borderId="0" xfId="105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right" vertical="center"/>
    </xf>
    <xf numFmtId="3" fontId="21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distributed" vertical="center" indent="3"/>
    </xf>
    <xf numFmtId="3" fontId="25" fillId="0" borderId="0" xfId="101" applyNumberFormat="1" applyFont="1" applyAlignment="1">
      <alignment horizontal="left" vertical="center" indent="1"/>
    </xf>
    <xf numFmtId="0" fontId="77" fillId="0" borderId="0" xfId="0" applyFont="1">
      <alignment vertical="center"/>
    </xf>
    <xf numFmtId="0" fontId="78" fillId="0" borderId="0" xfId="0" applyFont="1">
      <alignment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9" fillId="0" borderId="36" xfId="0" applyFont="1" applyBorder="1" applyAlignment="1">
      <alignment horizontal="centerContinuous" vertical="center"/>
    </xf>
    <xf numFmtId="0" fontId="0" fillId="0" borderId="3" xfId="0" applyBorder="1" applyAlignment="1">
      <alignment horizontal="distributed" vertical="center" indent="1"/>
    </xf>
    <xf numFmtId="3" fontId="0" fillId="0" borderId="3" xfId="0" applyNumberFormat="1" applyBorder="1">
      <alignment vertical="center"/>
    </xf>
    <xf numFmtId="0" fontId="22" fillId="0" borderId="3" xfId="0" applyFont="1" applyBorder="1">
      <alignment vertical="center"/>
    </xf>
    <xf numFmtId="0" fontId="80" fillId="0" borderId="0" xfId="0" applyFont="1">
      <alignment vertical="center"/>
    </xf>
    <xf numFmtId="0" fontId="81" fillId="0" borderId="0" xfId="0" applyFont="1">
      <alignment vertical="center"/>
    </xf>
    <xf numFmtId="180" fontId="80" fillId="0" borderId="0" xfId="0" applyNumberFormat="1" applyFont="1">
      <alignment vertical="center"/>
    </xf>
    <xf numFmtId="4" fontId="23" fillId="0" borderId="3" xfId="105" applyNumberFormat="1" applyFont="1" applyBorder="1" applyAlignment="1">
      <alignment horizontal="right" vertical="center"/>
    </xf>
    <xf numFmtId="196" fontId="19" fillId="0" borderId="0" xfId="108" applyNumberFormat="1" applyFont="1" applyAlignment="1">
      <alignment vertical="center"/>
    </xf>
    <xf numFmtId="0" fontId="28" fillId="3" borderId="3" xfId="105" applyNumberFormat="1" applyFont="1" applyFill="1" applyBorder="1" applyAlignment="1">
      <alignment horizontal="centerContinuous" vertical="center" wrapText="1"/>
    </xf>
    <xf numFmtId="0" fontId="28" fillId="3" borderId="3" xfId="105" quotePrefix="1" applyNumberFormat="1" applyFont="1" applyFill="1" applyBorder="1" applyAlignment="1">
      <alignment horizontal="centerContinuous" vertical="center" wrapText="1"/>
    </xf>
    <xf numFmtId="176" fontId="28" fillId="3" borderId="3" xfId="105" quotePrefix="1" applyNumberFormat="1" applyFont="1" applyFill="1" applyBorder="1" applyAlignment="1">
      <alignment horizontal="centerContinuous" vertical="center" wrapText="1"/>
    </xf>
    <xf numFmtId="41" fontId="35" fillId="0" borderId="0" xfId="84" applyFont="1" applyAlignment="1">
      <alignment vertical="center"/>
    </xf>
    <xf numFmtId="4" fontId="57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left" vertical="center" shrinkToFit="1"/>
    </xf>
    <xf numFmtId="0" fontId="21" fillId="0" borderId="3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shrinkToFit="1"/>
    </xf>
    <xf numFmtId="3" fontId="3" fillId="0" borderId="3" xfId="0" applyNumberFormat="1" applyFont="1" applyBorder="1" applyAlignment="1">
      <alignment horizontal="center" vertical="center" wrapText="1" shrinkToFit="1"/>
    </xf>
    <xf numFmtId="0" fontId="57" fillId="0" borderId="3" xfId="0" applyFont="1" applyBorder="1" applyAlignment="1">
      <alignment horizontal="distributed" vertical="center"/>
    </xf>
    <xf numFmtId="4" fontId="33" fillId="0" borderId="3" xfId="105" applyNumberFormat="1" applyFont="1" applyBorder="1" applyAlignment="1">
      <alignment horizontal="right" vertical="center"/>
    </xf>
    <xf numFmtId="3" fontId="33" fillId="0" borderId="3" xfId="86" applyNumberFormat="1" applyFont="1" applyBorder="1" applyAlignment="1">
      <alignment vertical="center"/>
    </xf>
    <xf numFmtId="3" fontId="33" fillId="0" borderId="3" xfId="105" applyNumberFormat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82" fillId="0" borderId="3" xfId="0" applyFont="1" applyBorder="1" applyAlignment="1">
      <alignment horizontal="center" vertical="center" wrapText="1"/>
    </xf>
    <xf numFmtId="3" fontId="33" fillId="0" borderId="3" xfId="105" applyNumberFormat="1" applyFont="1" applyBorder="1" applyAlignment="1">
      <alignment horizontal="right" vertical="center"/>
    </xf>
    <xf numFmtId="3" fontId="21" fillId="0" borderId="3" xfId="0" applyNumberFormat="1" applyFont="1" applyBorder="1" applyAlignment="1">
      <alignment horizontal="center" vertical="center"/>
    </xf>
    <xf numFmtId="193" fontId="23" fillId="0" borderId="15" xfId="87" applyNumberFormat="1" applyFont="1" applyFill="1" applyBorder="1" applyAlignment="1">
      <alignment vertical="center"/>
    </xf>
    <xf numFmtId="3" fontId="45" fillId="0" borderId="3" xfId="101" applyNumberFormat="1" applyFont="1" applyBorder="1" applyAlignment="1">
      <alignment horizontal="right" vertical="center"/>
    </xf>
    <xf numFmtId="3" fontId="45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 wrapText="1"/>
    </xf>
    <xf numFmtId="3" fontId="3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/>
    </xf>
    <xf numFmtId="3" fontId="45" fillId="0" borderId="3" xfId="101" applyNumberFormat="1" applyFont="1" applyBorder="1" applyAlignment="1">
      <alignment horizontal="distributed" vertical="center" indent="1"/>
    </xf>
    <xf numFmtId="3" fontId="45" fillId="0" borderId="3" xfId="101" applyNumberFormat="1" applyFont="1" applyBorder="1" applyAlignment="1">
      <alignment horizontal="distributed" vertical="center" wrapText="1" indent="1"/>
    </xf>
    <xf numFmtId="0" fontId="3" fillId="0" borderId="3" xfId="0" applyFont="1" applyBorder="1" applyAlignment="1">
      <alignment horizontal="distributed" vertical="center" wrapText="1"/>
    </xf>
    <xf numFmtId="3" fontId="21" fillId="0" borderId="3" xfId="86" applyNumberFormat="1" applyFont="1" applyBorder="1" applyAlignment="1">
      <alignment horizontal="center" vertical="center"/>
    </xf>
    <xf numFmtId="3" fontId="83" fillId="0" borderId="3" xfId="108" applyNumberFormat="1" applyFont="1" applyBorder="1" applyAlignment="1">
      <alignment horizontal="center" vertical="center"/>
    </xf>
    <xf numFmtId="3" fontId="84" fillId="0" borderId="3" xfId="101" applyNumberFormat="1" applyFont="1" applyBorder="1" applyAlignment="1">
      <alignment horizontal="right" vertical="center"/>
    </xf>
    <xf numFmtId="0" fontId="82" fillId="0" borderId="3" xfId="0" applyFont="1" applyBorder="1" applyAlignment="1">
      <alignment horizontal="distributed" vertical="center"/>
    </xf>
    <xf numFmtId="0" fontId="30" fillId="0" borderId="69" xfId="106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3" fontId="27" fillId="0" borderId="3" xfId="0" applyNumberFormat="1" applyFont="1" applyBorder="1" applyAlignment="1">
      <alignment horizontal="center" vertical="center" wrapText="1" shrinkToFit="1"/>
    </xf>
    <xf numFmtId="3" fontId="27" fillId="0" borderId="3" xfId="0" applyNumberFormat="1" applyFont="1" applyBorder="1" applyAlignment="1">
      <alignment horizontal="center" vertical="center" wrapText="1"/>
    </xf>
    <xf numFmtId="3" fontId="27" fillId="0" borderId="3" xfId="0" applyNumberFormat="1" applyFont="1" applyBorder="1" applyAlignment="1">
      <alignment horizontal="center" vertical="center"/>
    </xf>
    <xf numFmtId="3" fontId="87" fillId="0" borderId="3" xfId="101" applyNumberFormat="1" applyFont="1" applyBorder="1" applyAlignment="1">
      <alignment horizontal="distributed" vertical="center" wrapText="1" indent="1"/>
    </xf>
    <xf numFmtId="3" fontId="87" fillId="0" borderId="3" xfId="101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215" fontId="21" fillId="0" borderId="16" xfId="78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left" vertical="center"/>
    </xf>
    <xf numFmtId="3" fontId="23" fillId="0" borderId="3" xfId="86" applyNumberFormat="1" applyFont="1" applyBorder="1" applyAlignment="1">
      <alignment horizontal="right" vertical="center"/>
    </xf>
    <xf numFmtId="3" fontId="3" fillId="0" borderId="3" xfId="105" applyNumberFormat="1" applyFont="1" applyBorder="1" applyAlignment="1">
      <alignment horizontal="right" vertical="center"/>
    </xf>
    <xf numFmtId="177" fontId="3" fillId="0" borderId="3" xfId="105" applyNumberFormat="1" applyFont="1" applyBorder="1" applyAlignment="1">
      <alignment horizontal="right" vertical="center"/>
    </xf>
    <xf numFmtId="0" fontId="27" fillId="0" borderId="3" xfId="0" applyFont="1" applyBorder="1" applyAlignment="1">
      <alignment horizontal="center" vertical="center" wrapText="1"/>
    </xf>
    <xf numFmtId="215" fontId="88" fillId="0" borderId="17" xfId="78" applyNumberFormat="1" applyFont="1" applyBorder="1" applyAlignment="1">
      <alignment horizontal="center" vertical="center"/>
    </xf>
    <xf numFmtId="3" fontId="26" fillId="4" borderId="3" xfId="101" applyNumberFormat="1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right" vertical="center"/>
    </xf>
    <xf numFmtId="218" fontId="3" fillId="0" borderId="3" xfId="0" applyNumberFormat="1" applyFont="1" applyBorder="1" applyAlignment="1">
      <alignment horizontal="right" vertical="center"/>
    </xf>
    <xf numFmtId="3" fontId="3" fillId="0" borderId="3" xfId="105" applyNumberFormat="1" applyFont="1" applyBorder="1" applyAlignment="1">
      <alignment horizontal="center" vertical="center"/>
    </xf>
    <xf numFmtId="3" fontId="3" fillId="0" borderId="3" xfId="105" applyNumberFormat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distributed" vertical="center"/>
    </xf>
    <xf numFmtId="0" fontId="90" fillId="0" borderId="0" xfId="106" applyFont="1" applyBorder="1" applyAlignment="1">
      <alignment horizontal="left" vertical="center"/>
    </xf>
    <xf numFmtId="0" fontId="91" fillId="0" borderId="0" xfId="106" applyFont="1" applyBorder="1" applyAlignment="1">
      <alignment horizontal="center" vertical="center"/>
    </xf>
    <xf numFmtId="3" fontId="92" fillId="0" borderId="3" xfId="108" applyNumberFormat="1" applyFont="1" applyBorder="1" applyAlignment="1">
      <alignment horizontal="center" vertical="center"/>
    </xf>
    <xf numFmtId="3" fontId="27" fillId="0" borderId="3" xfId="105" applyNumberFormat="1" applyFont="1" applyBorder="1" applyAlignment="1">
      <alignment horizontal="center" vertical="center"/>
    </xf>
    <xf numFmtId="3" fontId="26" fillId="4" borderId="3" xfId="101" applyNumberFormat="1" applyFont="1" applyFill="1" applyBorder="1" applyAlignment="1">
      <alignment horizontal="center" vertical="center"/>
    </xf>
    <xf numFmtId="31" fontId="25" fillId="0" borderId="0" xfId="101" applyNumberFormat="1" applyFont="1" applyAlignment="1">
      <alignment horizontal="right" vertical="center"/>
    </xf>
    <xf numFmtId="194" fontId="26" fillId="4" borderId="17" xfId="101" applyNumberFormat="1" applyFont="1" applyFill="1" applyBorder="1" applyAlignment="1">
      <alignment horizontal="center" vertical="center"/>
    </xf>
    <xf numFmtId="194" fontId="26" fillId="4" borderId="2" xfId="101" applyNumberFormat="1" applyFont="1" applyFill="1" applyBorder="1" applyAlignment="1">
      <alignment horizontal="center" vertical="center"/>
    </xf>
    <xf numFmtId="194" fontId="26" fillId="4" borderId="16" xfId="101" applyNumberFormat="1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 shrinkToFit="1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left" vertical="center" indent="1"/>
    </xf>
    <xf numFmtId="0" fontId="36" fillId="0" borderId="2" xfId="0" applyFont="1" applyBorder="1" applyAlignment="1">
      <alignment horizontal="left" vertical="center" indent="1"/>
    </xf>
    <xf numFmtId="0" fontId="36" fillId="0" borderId="16" xfId="0" applyFont="1" applyBorder="1" applyAlignment="1">
      <alignment horizontal="left" vertical="center" indent="1"/>
    </xf>
    <xf numFmtId="215" fontId="21" fillId="0" borderId="17" xfId="78" applyNumberFormat="1" applyFont="1" applyBorder="1" applyAlignment="1">
      <alignment horizontal="center" vertical="center"/>
    </xf>
    <xf numFmtId="215" fontId="21" fillId="0" borderId="16" xfId="78" applyNumberFormat="1" applyFont="1" applyBorder="1" applyAlignment="1">
      <alignment horizontal="center"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8" fillId="3" borderId="3" xfId="105" applyNumberFormat="1" applyFont="1" applyFill="1" applyBorder="1" applyAlignment="1">
      <alignment horizontal="center" vertical="center" wrapText="1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28" fillId="3" borderId="38" xfId="105" applyNumberFormat="1" applyFont="1" applyFill="1" applyBorder="1" applyAlignment="1">
      <alignment horizontal="center" vertical="center" wrapText="1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21" fillId="3" borderId="3" xfId="105" applyNumberFormat="1" applyFont="1" applyFill="1" applyBorder="1" applyAlignment="1">
      <alignment horizontal="center" vertical="center"/>
    </xf>
    <xf numFmtId="196" fontId="89" fillId="0" borderId="0" xfId="108" applyNumberFormat="1" applyFont="1" applyAlignment="1">
      <alignment horizontal="left" vertical="center"/>
    </xf>
    <xf numFmtId="176" fontId="28" fillId="3" borderId="3" xfId="105" quotePrefix="1" applyNumberFormat="1" applyFont="1" applyFill="1" applyBorder="1" applyAlignment="1">
      <alignment horizontal="center" vertical="center" wrapText="1"/>
    </xf>
    <xf numFmtId="192" fontId="32" fillId="0" borderId="0" xfId="108" applyNumberFormat="1" applyFont="1" applyAlignment="1">
      <alignment horizontal="left" vertical="center"/>
    </xf>
    <xf numFmtId="0" fontId="21" fillId="3" borderId="3" xfId="105" quotePrefix="1" applyNumberFormat="1" applyFont="1" applyFill="1" applyBorder="1" applyAlignment="1">
      <alignment horizontal="distributed" vertical="center"/>
    </xf>
    <xf numFmtId="0" fontId="33" fillId="0" borderId="2" xfId="87" applyFont="1" applyFill="1" applyBorder="1" applyAlignment="1">
      <alignment horizontal="distributed" vertical="center" indent="1"/>
    </xf>
    <xf numFmtId="0" fontId="33" fillId="0" borderId="16" xfId="87" applyFont="1" applyFill="1" applyBorder="1" applyAlignment="1">
      <alignment horizontal="distributed" vertical="center" indent="1"/>
    </xf>
    <xf numFmtId="0" fontId="17" fillId="0" borderId="59" xfId="87" applyFont="1" applyBorder="1" applyAlignment="1">
      <alignment horizontal="center" vertical="center"/>
    </xf>
    <xf numFmtId="0" fontId="17" fillId="0" borderId="60" xfId="87" applyFont="1" applyBorder="1" applyAlignment="1">
      <alignment horizontal="center" vertical="center"/>
    </xf>
    <xf numFmtId="0" fontId="17" fillId="0" borderId="61" xfId="87" applyFont="1" applyBorder="1" applyAlignment="1">
      <alignment horizontal="center" vertical="center"/>
    </xf>
    <xf numFmtId="196" fontId="21" fillId="0" borderId="24" xfId="107" applyNumberFormat="1" applyFont="1" applyBorder="1" applyAlignment="1">
      <alignment vertical="center"/>
    </xf>
    <xf numFmtId="196" fontId="21" fillId="0" borderId="0" xfId="107" applyNumberFormat="1" applyFont="1" applyBorder="1" applyAlignment="1">
      <alignment vertical="center"/>
    </xf>
    <xf numFmtId="196" fontId="21" fillId="0" borderId="23" xfId="107" applyNumberFormat="1" applyFont="1" applyBorder="1" applyAlignment="1">
      <alignment vertical="center"/>
    </xf>
    <xf numFmtId="0" fontId="21" fillId="0" borderId="62" xfId="88" applyFont="1" applyBorder="1" applyAlignment="1">
      <alignment horizontal="left" vertical="center"/>
    </xf>
    <xf numFmtId="0" fontId="21" fillId="0" borderId="36" xfId="88" applyFont="1" applyBorder="1" applyAlignment="1">
      <alignment horizontal="left" vertical="center"/>
    </xf>
    <xf numFmtId="0" fontId="21" fillId="0" borderId="63" xfId="88" applyFont="1" applyBorder="1" applyAlignment="1">
      <alignment horizontal="left" vertical="center"/>
    </xf>
    <xf numFmtId="196" fontId="21" fillId="0" borderId="24" xfId="107" applyNumberFormat="1" applyFont="1" applyBorder="1" applyAlignment="1">
      <alignment horizontal="left" vertical="center"/>
    </xf>
    <xf numFmtId="196" fontId="21" fillId="0" borderId="0" xfId="107" applyNumberFormat="1" applyFont="1" applyBorder="1" applyAlignment="1">
      <alignment horizontal="left" vertical="center"/>
    </xf>
    <xf numFmtId="196" fontId="21" fillId="0" borderId="23" xfId="107" applyNumberFormat="1" applyFont="1" applyBorder="1" applyAlignment="1">
      <alignment horizontal="left" vertical="center"/>
    </xf>
    <xf numFmtId="0" fontId="36" fillId="0" borderId="22" xfId="88" applyFont="1" applyBorder="1" applyAlignment="1">
      <alignment horizontal="left" vertical="center"/>
    </xf>
    <xf numFmtId="0" fontId="36" fillId="0" borderId="4" xfId="88" applyFont="1" applyBorder="1" applyAlignment="1">
      <alignment horizontal="left" vertical="center"/>
    </xf>
    <xf numFmtId="0" fontId="36" fillId="0" borderId="21" xfId="88" applyFont="1" applyBorder="1" applyAlignment="1">
      <alignment horizontal="left" vertical="center"/>
    </xf>
    <xf numFmtId="0" fontId="33" fillId="5" borderId="29" xfId="87" applyFont="1" applyFill="1" applyBorder="1" applyAlignment="1">
      <alignment horizontal="center" vertical="center"/>
    </xf>
    <xf numFmtId="0" fontId="33" fillId="5" borderId="27" xfId="87" applyFont="1" applyFill="1" applyBorder="1" applyAlignment="1">
      <alignment horizontal="center" vertical="center"/>
    </xf>
    <xf numFmtId="0" fontId="33" fillId="0" borderId="2" xfId="87" applyFont="1" applyFill="1" applyBorder="1" applyAlignment="1">
      <alignment horizontal="center" vertical="center"/>
    </xf>
    <xf numFmtId="0" fontId="33" fillId="0" borderId="16" xfId="87" applyFont="1" applyFill="1" applyBorder="1" applyAlignment="1">
      <alignment horizontal="center" vertical="center"/>
    </xf>
    <xf numFmtId="0" fontId="33" fillId="2" borderId="64" xfId="87" applyFont="1" applyFill="1" applyBorder="1" applyAlignment="1">
      <alignment horizontal="distributed" vertical="center" indent="1"/>
    </xf>
    <xf numFmtId="0" fontId="33" fillId="2" borderId="8" xfId="87" applyFont="1" applyFill="1" applyBorder="1" applyAlignment="1">
      <alignment horizontal="distributed" vertical="center" indent="1"/>
    </xf>
    <xf numFmtId="191" fontId="30" fillId="0" borderId="69" xfId="106" applyNumberFormat="1" applyFont="1" applyBorder="1" applyAlignment="1">
      <alignment horizontal="left" vertical="center"/>
    </xf>
    <xf numFmtId="204" fontId="35" fillId="0" borderId="36" xfId="106" applyNumberFormat="1" applyFont="1" applyBorder="1" applyAlignment="1">
      <alignment horizontal="left" vertical="center"/>
    </xf>
    <xf numFmtId="204" fontId="35" fillId="0" borderId="63" xfId="106" applyNumberFormat="1" applyFont="1" applyBorder="1" applyAlignment="1">
      <alignment horizontal="left" vertical="center"/>
    </xf>
    <xf numFmtId="191" fontId="30" fillId="0" borderId="36" xfId="106" applyNumberFormat="1" applyFont="1" applyBorder="1" applyAlignment="1">
      <alignment horizontal="left" vertical="center"/>
    </xf>
    <xf numFmtId="3" fontId="90" fillId="0" borderId="24" xfId="106" applyNumberFormat="1" applyFont="1" applyBorder="1" applyAlignment="1">
      <alignment horizontal="right" vertical="center"/>
    </xf>
    <xf numFmtId="3" fontId="90" fillId="0" borderId="0" xfId="106" applyNumberFormat="1" applyFont="1" applyBorder="1" applyAlignment="1">
      <alignment horizontal="right" vertical="center"/>
    </xf>
    <xf numFmtId="0" fontId="41" fillId="0" borderId="0" xfId="106" applyFont="1" applyAlignment="1">
      <alignment horizontal="center" vertical="center"/>
    </xf>
    <xf numFmtId="0" fontId="30" fillId="0" borderId="27" xfId="106" applyFont="1" applyBorder="1" applyAlignment="1">
      <alignment horizontal="center" vertical="center"/>
    </xf>
    <xf numFmtId="217" fontId="30" fillId="0" borderId="27" xfId="106" applyNumberFormat="1" applyFont="1" applyBorder="1" applyAlignment="1">
      <alignment horizontal="center" vertical="center"/>
    </xf>
    <xf numFmtId="217" fontId="30" fillId="0" borderId="48" xfId="106" applyNumberFormat="1" applyFont="1" applyBorder="1" applyAlignment="1">
      <alignment horizontal="center" vertical="center"/>
    </xf>
    <xf numFmtId="191" fontId="30" fillId="0" borderId="2" xfId="106" applyNumberFormat="1" applyFont="1" applyBorder="1" applyAlignment="1">
      <alignment horizontal="left" vertical="center"/>
    </xf>
    <xf numFmtId="203" fontId="35" fillId="0" borderId="36" xfId="106" applyNumberFormat="1" applyFont="1" applyBorder="1" applyAlignment="1">
      <alignment horizontal="left" vertical="center"/>
    </xf>
    <xf numFmtId="203" fontId="35" fillId="0" borderId="63" xfId="106" applyNumberFormat="1" applyFont="1" applyBorder="1" applyAlignment="1">
      <alignment horizontal="left" vertical="center"/>
    </xf>
    <xf numFmtId="202" fontId="35" fillId="0" borderId="36" xfId="106" applyNumberFormat="1" applyFont="1" applyBorder="1" applyAlignment="1">
      <alignment horizontal="left" vertical="center"/>
    </xf>
    <xf numFmtId="202" fontId="35" fillId="0" borderId="63" xfId="106" applyNumberFormat="1" applyFont="1" applyBorder="1" applyAlignment="1">
      <alignment horizontal="left" vertical="center"/>
    </xf>
    <xf numFmtId="3" fontId="86" fillId="0" borderId="0" xfId="0" applyNumberFormat="1" applyFont="1" applyBorder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3" fontId="85" fillId="0" borderId="0" xfId="0" applyNumberFormat="1" applyFont="1" applyBorder="1" applyAlignment="1">
      <alignment horizontal="left" vertical="center"/>
    </xf>
    <xf numFmtId="3" fontId="85" fillId="0" borderId="32" xfId="0" applyNumberFormat="1" applyFont="1" applyBorder="1" applyAlignment="1">
      <alignment horizontal="left" vertical="center"/>
    </xf>
    <xf numFmtId="3" fontId="85" fillId="0" borderId="33" xfId="0" applyNumberFormat="1" applyFont="1" applyBorder="1" applyAlignment="1">
      <alignment horizontal="right" vertical="center"/>
    </xf>
    <xf numFmtId="3" fontId="85" fillId="0" borderId="0" xfId="0" applyNumberFormat="1" applyFont="1" applyBorder="1" applyAlignment="1">
      <alignment horizontal="right" vertical="center"/>
    </xf>
    <xf numFmtId="196" fontId="19" fillId="0" borderId="0" xfId="108" applyNumberFormat="1" applyFont="1" applyAlignment="1">
      <alignment horizontal="left" vertical="center"/>
    </xf>
    <xf numFmtId="196" fontId="19" fillId="0" borderId="36" xfId="108" applyNumberFormat="1" applyFont="1" applyBorder="1" applyAlignment="1">
      <alignment horizontal="left" vertical="center"/>
    </xf>
    <xf numFmtId="192" fontId="32" fillId="0" borderId="36" xfId="108" applyNumberFormat="1" applyFont="1" applyBorder="1" applyAlignment="1">
      <alignment horizontal="left" vertical="center"/>
    </xf>
    <xf numFmtId="207" fontId="19" fillId="0" borderId="0" xfId="108" applyNumberFormat="1" applyFont="1" applyAlignment="1">
      <alignment horizontal="left" vertical="center"/>
    </xf>
    <xf numFmtId="207" fontId="19" fillId="0" borderId="36" xfId="108" applyNumberFormat="1" applyFont="1" applyBorder="1" applyAlignment="1">
      <alignment horizontal="left" vertical="center"/>
    </xf>
    <xf numFmtId="0" fontId="22" fillId="0" borderId="38" xfId="105" applyNumberFormat="1" applyFont="1" applyFill="1" applyBorder="1" applyAlignment="1">
      <alignment horizontal="distributed" vertical="center"/>
    </xf>
    <xf numFmtId="0" fontId="22" fillId="0" borderId="39" xfId="105" applyNumberFormat="1" applyFont="1" applyFill="1" applyBorder="1" applyAlignment="1">
      <alignment horizontal="distributed" vertical="center"/>
    </xf>
    <xf numFmtId="0" fontId="3" fillId="0" borderId="38" xfId="105" applyNumberFormat="1" applyFont="1" applyFill="1" applyBorder="1" applyAlignment="1">
      <alignment horizontal="center" vertical="center"/>
    </xf>
    <xf numFmtId="0" fontId="3" fillId="0" borderId="39" xfId="105" applyNumberFormat="1" applyFont="1" applyFill="1" applyBorder="1" applyAlignment="1">
      <alignment horizontal="center" vertical="center"/>
    </xf>
    <xf numFmtId="3" fontId="22" fillId="0" borderId="38" xfId="105" applyNumberFormat="1" applyFont="1" applyFill="1" applyBorder="1" applyAlignment="1">
      <alignment horizontal="center" vertical="center"/>
    </xf>
    <xf numFmtId="0" fontId="22" fillId="0" borderId="39" xfId="105" applyNumberFormat="1" applyFont="1" applyFill="1" applyBorder="1" applyAlignment="1">
      <alignment horizontal="center" vertical="center"/>
    </xf>
    <xf numFmtId="0" fontId="23" fillId="0" borderId="38" xfId="105" applyNumberFormat="1" applyFont="1" applyFill="1" applyBorder="1" applyAlignment="1">
      <alignment horizontal="distributed" vertical="center"/>
    </xf>
    <xf numFmtId="0" fontId="23" fillId="0" borderId="39" xfId="105" applyNumberFormat="1" applyFont="1" applyFill="1" applyBorder="1" applyAlignment="1">
      <alignment horizontal="distributed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0" fillId="0" borderId="39" xfId="0" applyBorder="1">
      <alignment vertical="center"/>
    </xf>
    <xf numFmtId="3" fontId="22" fillId="0" borderId="38" xfId="0" applyNumberFormat="1" applyFont="1" applyBorder="1" applyAlignment="1">
      <alignment horizontal="center" vertical="center"/>
    </xf>
    <xf numFmtId="3" fontId="22" fillId="0" borderId="39" xfId="0" applyNumberFormat="1" applyFont="1" applyBorder="1" applyAlignment="1">
      <alignment horizontal="center" vertical="center"/>
    </xf>
    <xf numFmtId="206" fontId="22" fillId="0" borderId="38" xfId="108" applyNumberFormat="1" applyFont="1" applyBorder="1" applyAlignment="1">
      <alignment horizontal="center" vertical="center"/>
    </xf>
    <xf numFmtId="206" fontId="22" fillId="0" borderId="39" xfId="108" applyNumberFormat="1" applyFont="1" applyBorder="1" applyAlignment="1">
      <alignment horizontal="center" vertical="center"/>
    </xf>
    <xf numFmtId="0" fontId="22" fillId="0" borderId="38" xfId="105" applyNumberFormat="1" applyFont="1" applyFill="1" applyBorder="1" applyAlignment="1">
      <alignment horizontal="center" vertical="center"/>
    </xf>
    <xf numFmtId="0" fontId="21" fillId="0" borderId="38" xfId="108" applyFont="1" applyBorder="1" applyAlignment="1">
      <alignment horizontal="center" vertical="center"/>
    </xf>
    <xf numFmtId="0" fontId="21" fillId="0" borderId="39" xfId="108" applyFont="1" applyBorder="1" applyAlignment="1">
      <alignment horizontal="center" vertical="center"/>
    </xf>
    <xf numFmtId="0" fontId="3" fillId="0" borderId="38" xfId="105" applyNumberFormat="1" applyFont="1" applyFill="1" applyBorder="1" applyAlignment="1">
      <alignment horizontal="center" vertical="center" wrapText="1"/>
    </xf>
    <xf numFmtId="0" fontId="3" fillId="0" borderId="39" xfId="105" applyNumberFormat="1" applyFont="1" applyFill="1" applyBorder="1" applyAlignment="1">
      <alignment horizontal="center" vertical="center" wrapText="1"/>
    </xf>
    <xf numFmtId="3" fontId="22" fillId="0" borderId="39" xfId="105" applyNumberFormat="1" applyFont="1" applyFill="1" applyBorder="1" applyAlignment="1">
      <alignment horizontal="center" vertical="center"/>
    </xf>
    <xf numFmtId="0" fontId="23" fillId="0" borderId="27" xfId="87" applyFont="1" applyBorder="1" applyAlignment="1">
      <alignment vertical="center"/>
    </xf>
    <xf numFmtId="0" fontId="23" fillId="0" borderId="65" xfId="87" applyFont="1" applyBorder="1" applyAlignment="1">
      <alignment vertical="center"/>
    </xf>
    <xf numFmtId="0" fontId="17" fillId="0" borderId="0" xfId="87" applyFont="1" applyBorder="1" applyAlignment="1">
      <alignment horizontal="center" vertical="center"/>
    </xf>
    <xf numFmtId="0" fontId="17" fillId="0" borderId="23" xfId="87" applyFont="1" applyBorder="1" applyAlignment="1">
      <alignment horizontal="center" vertical="center"/>
    </xf>
    <xf numFmtId="196" fontId="60" fillId="0" borderId="0" xfId="107" applyNumberFormat="1" applyFont="1" applyBorder="1" applyAlignment="1">
      <alignment horizontal="left" vertical="center"/>
    </xf>
    <xf numFmtId="196" fontId="60" fillId="0" borderId="23" xfId="107" applyNumberFormat="1" applyFont="1" applyBorder="1" applyAlignment="1">
      <alignment horizontal="left" vertical="center"/>
    </xf>
    <xf numFmtId="0" fontId="76" fillId="0" borderId="0" xfId="88" applyFont="1" applyBorder="1" applyAlignment="1">
      <alignment horizontal="left" vertical="center"/>
    </xf>
    <xf numFmtId="0" fontId="76" fillId="0" borderId="23" xfId="88" applyFont="1" applyBorder="1" applyAlignment="1">
      <alignment horizontal="left" vertical="center"/>
    </xf>
    <xf numFmtId="0" fontId="61" fillId="0" borderId="0" xfId="88" applyFont="1" applyBorder="1" applyAlignment="1">
      <alignment horizontal="left" vertical="center"/>
    </xf>
    <xf numFmtId="0" fontId="61" fillId="0" borderId="23" xfId="88" applyFont="1" applyBorder="1" applyAlignment="1">
      <alignment horizontal="left" vertical="center"/>
    </xf>
    <xf numFmtId="0" fontId="33" fillId="7" borderId="66" xfId="87" applyFont="1" applyFill="1" applyBorder="1" applyAlignment="1">
      <alignment horizontal="center" vertical="center"/>
    </xf>
    <xf numFmtId="0" fontId="33" fillId="7" borderId="51" xfId="87" applyFont="1" applyFill="1" applyBorder="1" applyAlignment="1">
      <alignment horizontal="center" vertical="center"/>
    </xf>
    <xf numFmtId="49" fontId="6" fillId="0" borderId="59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10" fontId="23" fillId="0" borderId="3" xfId="87" applyNumberFormat="1" applyFont="1" applyFill="1" applyBorder="1" applyAlignment="1">
      <alignment vertical="center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23" fillId="0" borderId="16" xfId="87" quotePrefix="1" applyNumberFormat="1" applyFont="1" applyFill="1" applyBorder="1" applyAlignment="1">
      <alignment horizontal="distributed" vertical="center" indent="1"/>
    </xf>
    <xf numFmtId="0" fontId="23" fillId="0" borderId="3" xfId="87" applyFont="1" applyFill="1" applyBorder="1" applyAlignment="1">
      <alignment horizontal="center" vertical="center"/>
    </xf>
    <xf numFmtId="0" fontId="23" fillId="0" borderId="3" xfId="87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6" fillId="0" borderId="49" xfId="0" applyNumberFormat="1" applyFont="1" applyBorder="1" applyAlignment="1">
      <alignment horizontal="center" vertical="center"/>
    </xf>
    <xf numFmtId="0" fontId="23" fillId="0" borderId="3" xfId="87" applyFont="1" applyFill="1" applyBorder="1" applyAlignment="1">
      <alignment horizontal="left" vertical="center" wrapText="1"/>
    </xf>
    <xf numFmtId="0" fontId="23" fillId="0" borderId="3" xfId="87" applyFont="1" applyFill="1" applyBorder="1" applyAlignment="1">
      <alignment horizontal="left" vertical="center"/>
    </xf>
    <xf numFmtId="0" fontId="23" fillId="0" borderId="3" xfId="87" applyFont="1" applyBorder="1" applyAlignment="1">
      <alignment vertical="center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quotePrefix="1" applyFont="1" applyFill="1" applyBorder="1" applyAlignment="1">
      <alignment horizontal="distributed" vertical="center" indent="1"/>
    </xf>
    <xf numFmtId="0" fontId="23" fillId="0" borderId="3" xfId="87" applyFont="1" applyFill="1" applyBorder="1" applyAlignment="1">
      <alignment vertical="center"/>
    </xf>
    <xf numFmtId="0" fontId="23" fillId="0" borderId="3" xfId="87" quotePrefix="1" applyFont="1" applyFill="1" applyBorder="1" applyAlignment="1">
      <alignment horizontal="left" vertical="center"/>
    </xf>
    <xf numFmtId="9" fontId="23" fillId="0" borderId="3" xfId="87" applyNumberFormat="1" applyFont="1" applyBorder="1" applyAlignment="1">
      <alignment vertical="center"/>
    </xf>
    <xf numFmtId="0" fontId="23" fillId="0" borderId="3" xfId="87" quotePrefix="1" applyFont="1" applyFill="1" applyBorder="1" applyAlignment="1">
      <alignment horizontal="center" vertical="center"/>
    </xf>
    <xf numFmtId="0" fontId="23" fillId="2" borderId="3" xfId="87" quotePrefix="1" applyFont="1" applyFill="1" applyBorder="1" applyAlignment="1">
      <alignment vertical="center"/>
    </xf>
    <xf numFmtId="0" fontId="23" fillId="2" borderId="65" xfId="87" quotePrefix="1" applyFont="1" applyFill="1" applyBorder="1" applyAlignment="1">
      <alignment vertical="center"/>
    </xf>
    <xf numFmtId="49" fontId="6" fillId="0" borderId="67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33" fillId="0" borderId="60" xfId="87" applyFont="1" applyFill="1" applyBorder="1" applyAlignment="1">
      <alignment horizontal="distributed" vertical="center" indent="1"/>
    </xf>
    <xf numFmtId="0" fontId="33" fillId="0" borderId="60" xfId="87" quotePrefix="1" applyFont="1" applyFill="1" applyBorder="1" applyAlignment="1">
      <alignment horizontal="distributed" vertical="center" indent="1"/>
    </xf>
    <xf numFmtId="0" fontId="33" fillId="0" borderId="4" xfId="87" quotePrefix="1" applyFont="1" applyFill="1" applyBorder="1" applyAlignment="1">
      <alignment horizontal="distributed" vertical="center" indent="1"/>
    </xf>
    <xf numFmtId="0" fontId="33" fillId="0" borderId="68" xfId="87" applyFont="1" applyFill="1" applyBorder="1" applyAlignment="1">
      <alignment horizontal="distributed" vertical="center" indent="1"/>
    </xf>
    <xf numFmtId="0" fontId="33" fillId="0" borderId="26" xfId="87" applyFont="1" applyFill="1" applyBorder="1" applyAlignment="1">
      <alignment horizontal="distributed" vertical="center" indent="1"/>
    </xf>
    <xf numFmtId="0" fontId="23" fillId="0" borderId="39" xfId="87" applyFont="1" applyFill="1" applyBorder="1" applyAlignment="1">
      <alignment horizontal="left" vertical="center"/>
    </xf>
    <xf numFmtId="0" fontId="23" fillId="0" borderId="27" xfId="87" applyFont="1" applyFill="1" applyBorder="1" applyAlignment="1">
      <alignment horizontal="left" vertical="center"/>
    </xf>
    <xf numFmtId="0" fontId="23" fillId="0" borderId="65" xfId="87" applyFont="1" applyFill="1" applyBorder="1" applyAlignment="1">
      <alignment horizontal="left" vertical="center"/>
    </xf>
    <xf numFmtId="0" fontId="23" fillId="0" borderId="39" xfId="87" applyFont="1" applyBorder="1" applyAlignment="1">
      <alignment vertical="center"/>
    </xf>
    <xf numFmtId="0" fontId="33" fillId="0" borderId="2" xfId="87" quotePrefix="1" applyFont="1" applyFill="1" applyBorder="1" applyAlignment="1">
      <alignment horizontal="distributed" vertical="center" indent="1"/>
    </xf>
    <xf numFmtId="0" fontId="33" fillId="0" borderId="16" xfId="87" quotePrefix="1" applyFont="1" applyFill="1" applyBorder="1" applyAlignment="1">
      <alignment horizontal="distributed" vertical="center" indent="1"/>
    </xf>
    <xf numFmtId="49" fontId="6" fillId="0" borderId="50" xfId="0" applyNumberFormat="1" applyFont="1" applyBorder="1" applyAlignment="1">
      <alignment horizontal="center" vertical="center"/>
    </xf>
    <xf numFmtId="0" fontId="33" fillId="2" borderId="2" xfId="87" applyFont="1" applyFill="1" applyBorder="1" applyAlignment="1">
      <alignment horizontal="distributed" vertical="center" indent="1"/>
    </xf>
    <xf numFmtId="0" fontId="33" fillId="2" borderId="16" xfId="87" applyFont="1" applyFill="1" applyBorder="1" applyAlignment="1">
      <alignment horizontal="distributed" vertical="center" indent="1"/>
    </xf>
    <xf numFmtId="205" fontId="30" fillId="0" borderId="27" xfId="106" applyNumberFormat="1" applyFont="1" applyBorder="1" applyAlignment="1">
      <alignment horizontal="center" vertical="center"/>
    </xf>
    <xf numFmtId="205" fontId="30" fillId="0" borderId="48" xfId="106" applyNumberFormat="1" applyFont="1" applyBorder="1" applyAlignment="1">
      <alignment horizontal="center"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202" fontId="72" fillId="0" borderId="0" xfId="106" applyNumberFormat="1" applyFont="1" applyBorder="1" applyAlignment="1">
      <alignment vertical="center"/>
    </xf>
    <xf numFmtId="202" fontId="72" fillId="0" borderId="23" xfId="106" applyNumberFormat="1" applyFont="1" applyBorder="1" applyAlignment="1">
      <alignment vertical="center"/>
    </xf>
    <xf numFmtId="202" fontId="30" fillId="0" borderId="36" xfId="106" applyNumberFormat="1" applyFont="1" applyBorder="1" applyAlignment="1">
      <alignment vertical="center"/>
    </xf>
    <xf numFmtId="202" fontId="30" fillId="0" borderId="63" xfId="106" applyNumberFormat="1" applyFont="1" applyBorder="1" applyAlignment="1">
      <alignment vertical="center"/>
    </xf>
    <xf numFmtId="191" fontId="72" fillId="0" borderId="69" xfId="106" applyNumberFormat="1" applyFont="1" applyBorder="1" applyAlignment="1">
      <alignment horizontal="left" vertical="center"/>
    </xf>
    <xf numFmtId="203" fontId="72" fillId="0" borderId="0" xfId="106" applyNumberFormat="1" applyFont="1" applyBorder="1" applyAlignment="1">
      <alignment vertical="center"/>
    </xf>
    <xf numFmtId="203" fontId="72" fillId="0" borderId="23" xfId="106" applyNumberFormat="1" applyFont="1" applyBorder="1" applyAlignment="1">
      <alignment vertical="center"/>
    </xf>
    <xf numFmtId="203" fontId="30" fillId="0" borderId="36" xfId="106" applyNumberFormat="1" applyFont="1" applyBorder="1" applyAlignment="1">
      <alignment vertical="center"/>
    </xf>
    <xf numFmtId="203" fontId="30" fillId="0" borderId="63" xfId="106" applyNumberFormat="1" applyFont="1" applyBorder="1" applyAlignment="1">
      <alignment vertical="center"/>
    </xf>
    <xf numFmtId="204" fontId="72" fillId="0" borderId="0" xfId="106" applyNumberFormat="1" applyFont="1" applyBorder="1" applyAlignment="1">
      <alignment vertical="center"/>
    </xf>
    <xf numFmtId="204" fontId="72" fillId="0" borderId="23" xfId="106" applyNumberFormat="1" applyFont="1" applyBorder="1" applyAlignment="1">
      <alignment vertical="center"/>
    </xf>
    <xf numFmtId="204" fontId="30" fillId="0" borderId="36" xfId="106" applyNumberFormat="1" applyFont="1" applyBorder="1" applyAlignment="1">
      <alignment horizontal="left" vertical="center"/>
    </xf>
    <xf numFmtId="204" fontId="30" fillId="0" borderId="63" xfId="106" applyNumberFormat="1" applyFont="1" applyBorder="1" applyAlignment="1">
      <alignment horizontal="left" vertical="center"/>
    </xf>
    <xf numFmtId="0" fontId="30" fillId="0" borderId="0" xfId="106" applyFont="1" applyBorder="1" applyAlignment="1">
      <alignment horizontal="center" vertical="center"/>
    </xf>
    <xf numFmtId="191" fontId="30" fillId="0" borderId="64" xfId="106" applyNumberFormat="1" applyFont="1" applyBorder="1" applyAlignment="1">
      <alignment horizontal="left" vertical="center"/>
    </xf>
    <xf numFmtId="204" fontId="30" fillId="0" borderId="0" xfId="106" applyNumberFormat="1" applyFont="1" applyBorder="1" applyAlignment="1">
      <alignment horizontal="center" vertical="center"/>
    </xf>
    <xf numFmtId="204" fontId="30" fillId="0" borderId="23" xfId="106" applyNumberFormat="1" applyFont="1" applyBorder="1" applyAlignment="1">
      <alignment horizontal="center" vertical="center"/>
    </xf>
    <xf numFmtId="191" fontId="72" fillId="0" borderId="0" xfId="106" applyNumberFormat="1" applyFont="1" applyBorder="1" applyAlignment="1">
      <alignment horizontal="left" vertical="center"/>
    </xf>
    <xf numFmtId="3" fontId="43" fillId="0" borderId="0" xfId="0" applyNumberFormat="1" applyFont="1" applyBorder="1" applyAlignment="1">
      <alignment horizontal="distributed" vertical="center" indent="5"/>
    </xf>
    <xf numFmtId="3" fontId="19" fillId="0" borderId="33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left" vertical="center"/>
    </xf>
    <xf numFmtId="3" fontId="19" fillId="0" borderId="32" xfId="0" applyNumberFormat="1" applyFont="1" applyBorder="1" applyAlignment="1">
      <alignment horizontal="left" vertical="center"/>
    </xf>
    <xf numFmtId="3" fontId="32" fillId="0" borderId="0" xfId="0" applyNumberFormat="1" applyFont="1" applyBorder="1" applyAlignment="1">
      <alignment horizontal="center" vertical="center"/>
    </xf>
  </cellXfs>
  <cellStyles count="112">
    <cellStyle name="          _x000d__x000a_386grabber=vga.3gr_x000d__x000a_" xfId="1"/>
    <cellStyle name="_x0004__x0004__x0019__x001b__x0004_$_x0010__x0010__x0008__x0001_" xfId="2"/>
    <cellStyle name="??&amp;O?&amp;H?_x0008__x000f__x0007_?_x0007__x0001__x0001_" xfId="3"/>
    <cellStyle name="??&amp;O?&amp;H?_x0008_??_x0007__x0001__x0001_" xfId="4"/>
    <cellStyle name="_산동 농협동로지소 청사 신축공사-1" xfId="5"/>
    <cellStyle name="_산동 농협동로지소 청사 신축공사-1_1" xfId="6"/>
    <cellStyle name="_옥포초등학교소방내역서" xfId="7"/>
    <cellStyle name="_유기전기1(동영ENG내역)" xfId="8"/>
    <cellStyle name="_x0007_ _x000d__x000d_­­_x0007_ ­" xfId="9"/>
    <cellStyle name="1" xfId="10"/>
    <cellStyle name="19990216" xfId="11"/>
    <cellStyle name="C￥AØ_TRANPORTATION" xfId="12"/>
    <cellStyle name="category" xfId="13"/>
    <cellStyle name="Comma [0]_ SG&amp;A Bridge " xfId="14"/>
    <cellStyle name="comma zerodec" xfId="15"/>
    <cellStyle name="Comma_ SG&amp;A Bridge " xfId="16"/>
    <cellStyle name="Currency [0]_ SG&amp;A Bridge 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ǦǦ_x0003_" xfId="28"/>
    <cellStyle name="Grey" xfId="29"/>
    <cellStyle name="HEADER" xfId="30"/>
    <cellStyle name="Header1" xfId="31"/>
    <cellStyle name="Header2" xfId="32"/>
    <cellStyle name="Input [yellow]" xfId="33"/>
    <cellStyle name="_x0001__x0002_ĵĵ_x0007_ ĵĵ_x000d__x000d_ƨƬ_x0001__x0002_ƨƬ_x0007__x000d_ǒǓ _x000d_ǜǜ_x000d__x000d_ǪǪ_x0007__x0007__x0005__x0005__x0010__x0001_ဠ" xfId="34"/>
    <cellStyle name="Milliers [0]_Arabian Spec" xfId="35"/>
    <cellStyle name="Milliers_Arabian Spec" xfId="36"/>
    <cellStyle name="Model" xfId="37"/>
    <cellStyle name="Mon?aire [0]_Arabian Spec" xfId="38"/>
    <cellStyle name="Mon?aire_Arabian Spec" xfId="39"/>
    <cellStyle name="Normal - Style1" xfId="40"/>
    <cellStyle name="Normal - Style2" xfId="41"/>
    <cellStyle name="Normal - Style3" xfId="42"/>
    <cellStyle name="Normal - Style4" xfId="43"/>
    <cellStyle name="Normal - Style5" xfId="44"/>
    <cellStyle name="Normal - Style6" xfId="45"/>
    <cellStyle name="Normal - Style7" xfId="46"/>
    <cellStyle name="Normal - Style8" xfId="47"/>
    <cellStyle name="Normal_ SG&amp;A Bridge " xfId="48"/>
    <cellStyle name="oft Excel]_x000d__x000a_Comment=The open=/f lines load custom functions into the Paste Function list._x000d__x000a_Maximized=3_x000d__x000a_AutoFormat=" xfId="49"/>
    <cellStyle name="Percent [2]" xfId="50"/>
    <cellStyle name="_x0001__x0002_ƨƬ_x0007__x000d_ǒǓ _x000d_ǜǜ_x000d__x000d_ǪǪ_x0007__x0007__x0005__x0005__x0010__x0001_ဠ" xfId="51"/>
    <cellStyle name="subhead" xfId="52"/>
    <cellStyle name="title [1]" xfId="53"/>
    <cellStyle name="title [2]" xfId="54"/>
    <cellStyle name="UM" xfId="55"/>
    <cellStyle name="_x0010__x0001_ဠ" xfId="56"/>
    <cellStyle name="고정소숫점" xfId="57"/>
    <cellStyle name="고정출력1" xfId="58"/>
    <cellStyle name="고정출력2" xfId="59"/>
    <cellStyle name="咬訌裝?INCOM1" xfId="60"/>
    <cellStyle name="咬訌裝?INCOM10" xfId="61"/>
    <cellStyle name="咬訌裝?INCOM2" xfId="62"/>
    <cellStyle name="咬訌裝?INCOM3" xfId="63"/>
    <cellStyle name="咬訌裝?INCOM4" xfId="64"/>
    <cellStyle name="咬訌裝?INCOM5" xfId="65"/>
    <cellStyle name="咬訌裝?INCOM6" xfId="66"/>
    <cellStyle name="咬訌裝?INCOM7" xfId="67"/>
    <cellStyle name="咬訌裝?INCOM8" xfId="68"/>
    <cellStyle name="咬訌裝?INCOM9" xfId="69"/>
    <cellStyle name="咬訌裝?PRIB11" xfId="70"/>
    <cellStyle name="날짜" xfId="71"/>
    <cellStyle name="달러" xfId="72"/>
    <cellStyle name="뒤에 오는 하이퍼링크_가창중학교 교사 환경개선 사업공사" xfId="73"/>
    <cellStyle name="똿뗦먛귟 [0.00]_PRODUCT DETAIL Q1" xfId="74"/>
    <cellStyle name="똿뗦먛귟_PRODUCT DETAIL Q1" xfId="75"/>
    <cellStyle name="믅됞 [0.00]_PRODUCT DETAIL Q1" xfId="76"/>
    <cellStyle name="믅됞_PRODUCT DETAIL Q1" xfId="77"/>
    <cellStyle name="백분율" xfId="78" builtinId="5"/>
    <cellStyle name="백분율 [0]" xfId="79"/>
    <cellStyle name="백분율 [2]" xfId="80"/>
    <cellStyle name="백분율 2" xfId="81"/>
    <cellStyle name="뷭?_?긚??_1" xfId="82"/>
    <cellStyle name="숫자(R)" xfId="83"/>
    <cellStyle name="쉼표 [0]" xfId="84" builtinId="6"/>
    <cellStyle name="쉼표 [0] 2" xfId="85"/>
    <cellStyle name="쉼표 [0]_m.dega" xfId="86"/>
    <cellStyle name="쉼표 [0]_강당-전기" xfId="87"/>
    <cellStyle name="쉼표 [0]_금계초-전기" xfId="88"/>
    <cellStyle name="스타일 1" xfId="89"/>
    <cellStyle name="스타일 2" xfId="90"/>
    <cellStyle name="스타일 3" xfId="91"/>
    <cellStyle name="스타일 4" xfId="92"/>
    <cellStyle name="원" xfId="93"/>
    <cellStyle name="자리수" xfId="94"/>
    <cellStyle name="자리수0" xfId="95"/>
    <cellStyle name="콤마 [0]" xfId="96"/>
    <cellStyle name="콤마 [2]" xfId="97"/>
    <cellStyle name="콤마_  종  합  " xfId="98"/>
    <cellStyle name="통화 [0] 2" xfId="99"/>
    <cellStyle name="퍼센트" xfId="100"/>
    <cellStyle name="표준" xfId="0" builtinId="0"/>
    <cellStyle name="표준 2" xfId="101"/>
    <cellStyle name="표준 3" xfId="102"/>
    <cellStyle name="표준 4" xfId="103"/>
    <cellStyle name="표준 5" xfId="104"/>
    <cellStyle name="표준_m.dega" xfId="105"/>
    <cellStyle name="표준_가로등주 파손" xfId="106"/>
    <cellStyle name="표준_강당-전기" xfId="107"/>
    <cellStyle name="표준_테니스장 콘테이너 샤워실 제작 설치" xfId="108"/>
    <cellStyle name="합산" xfId="109"/>
    <cellStyle name="화폐기호" xfId="110"/>
    <cellStyle name="화폐기호0" xfId="1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654832</xdr:colOff>
      <xdr:row>14</xdr:row>
      <xdr:rowOff>119062</xdr:rowOff>
    </xdr:from>
    <xdr:to>
      <xdr:col>10</xdr:col>
      <xdr:colOff>489558</xdr:colOff>
      <xdr:row>16</xdr:row>
      <xdr:rowOff>307578</xdr:rowOff>
    </xdr:to>
    <xdr:pic>
      <xdr:nvPicPr>
        <xdr:cNvPr id="2" name="그림 1" descr="일반명(국영조합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9598" y="4564062"/>
          <a:ext cx="3654648" cy="8235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219075</xdr:colOff>
      <xdr:row>14</xdr:row>
      <xdr:rowOff>114299</xdr:rowOff>
    </xdr:from>
    <xdr:to>
      <xdr:col>11</xdr:col>
      <xdr:colOff>498790</xdr:colOff>
      <xdr:row>17</xdr:row>
      <xdr:rowOff>38099</xdr:rowOff>
    </xdr:to>
    <xdr:pic>
      <xdr:nvPicPr>
        <xdr:cNvPr id="2" name="그림 1" descr="사본 -공단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81475" y="4514849"/>
          <a:ext cx="4089715" cy="866775"/>
        </a:xfrm>
        <a:prstGeom prst="rect">
          <a:avLst/>
        </a:prstGeom>
        <a:effectLst>
          <a:innerShdw blurRad="63500" dist="50800" dir="2700000">
            <a:srgbClr val="92D050">
              <a:alpha val="50000"/>
            </a:srgbClr>
          </a:innerShdw>
        </a:effectLst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9"/>
  <sheetViews>
    <sheetView showZeros="0" view="pageBreakPreview" zoomScale="90" zoomScaleSheetLayoutView="90" workbookViewId="0">
      <selection activeCell="E1" sqref="E1"/>
    </sheetView>
  </sheetViews>
  <sheetFormatPr defaultRowHeight="24.95" customHeight="1"/>
  <cols>
    <col min="1" max="1" width="1.77734375" style="2" customWidth="1"/>
    <col min="2" max="2" width="15.77734375" style="2" customWidth="1"/>
    <col min="3" max="3" width="10.77734375" style="2" customWidth="1"/>
    <col min="4" max="4" width="6.77734375" style="2" customWidth="1"/>
    <col min="5" max="5" width="5.77734375" style="2" customWidth="1"/>
    <col min="6" max="7" width="9.77734375" style="2" customWidth="1"/>
    <col min="8" max="8" width="2.77734375" style="2" customWidth="1"/>
    <col min="9" max="9" width="7.77734375" style="2" customWidth="1"/>
    <col min="10" max="10" width="10.77734375" style="2" customWidth="1"/>
    <col min="11" max="11" width="2.77734375" style="2" customWidth="1"/>
    <col min="12" max="12" width="7.77734375" style="2" customWidth="1"/>
    <col min="13" max="14" width="10.77734375" style="2" customWidth="1"/>
    <col min="15" max="15" width="1.77734375" style="2" customWidth="1"/>
    <col min="16" max="16384" width="8.88671875" style="2"/>
  </cols>
  <sheetData>
    <row r="1" spans="2:14" ht="39.950000000000003" customHeight="1">
      <c r="B1" s="237" t="s">
        <v>2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</row>
    <row r="2" spans="2:14" s="3" customFormat="1" ht="24.95" customHeight="1">
      <c r="B2" s="352" t="s">
        <v>3</v>
      </c>
      <c r="C2" s="352" t="s">
        <v>4</v>
      </c>
      <c r="D2" s="352" t="s">
        <v>5</v>
      </c>
      <c r="E2" s="352" t="s">
        <v>6</v>
      </c>
      <c r="F2" s="352" t="s">
        <v>7</v>
      </c>
      <c r="G2" s="352"/>
      <c r="H2" s="352"/>
      <c r="I2" s="352"/>
      <c r="J2" s="352"/>
      <c r="K2" s="352"/>
      <c r="L2" s="352"/>
      <c r="M2" s="352"/>
      <c r="N2" s="352" t="s">
        <v>8</v>
      </c>
    </row>
    <row r="3" spans="2:14" s="3" customFormat="1" ht="24.95" customHeight="1">
      <c r="B3" s="352"/>
      <c r="C3" s="352"/>
      <c r="D3" s="352"/>
      <c r="E3" s="352"/>
      <c r="F3" s="342" t="s">
        <v>541</v>
      </c>
      <c r="G3" s="342" t="s">
        <v>542</v>
      </c>
      <c r="H3" s="354" t="s">
        <v>540</v>
      </c>
      <c r="I3" s="355"/>
      <c r="J3" s="356"/>
      <c r="K3" s="354">
        <v>4</v>
      </c>
      <c r="L3" s="355"/>
      <c r="M3" s="356"/>
      <c r="N3" s="352"/>
    </row>
    <row r="4" spans="2:14" ht="24.95" customHeight="1">
      <c r="B4" s="331" t="s">
        <v>536</v>
      </c>
      <c r="C4" s="340" t="s">
        <v>529</v>
      </c>
      <c r="D4" s="5">
        <v>1</v>
      </c>
      <c r="E4" s="28" t="s">
        <v>518</v>
      </c>
      <c r="F4" s="313" t="s">
        <v>539</v>
      </c>
      <c r="G4" s="313">
        <v>0</v>
      </c>
      <c r="H4" s="316" t="s">
        <v>425</v>
      </c>
      <c r="I4" s="315" t="s">
        <v>539</v>
      </c>
      <c r="J4" s="313" t="s">
        <v>539</v>
      </c>
      <c r="K4" s="316" t="s">
        <v>496</v>
      </c>
      <c r="L4" s="315">
        <v>345</v>
      </c>
      <c r="M4" s="313">
        <v>86000</v>
      </c>
      <c r="N4" s="323">
        <v>86000</v>
      </c>
    </row>
    <row r="5" spans="2:14" ht="24.95" customHeight="1">
      <c r="B5" s="319" t="s">
        <v>537</v>
      </c>
      <c r="C5" s="1" t="s">
        <v>523</v>
      </c>
      <c r="D5" s="5">
        <v>1</v>
      </c>
      <c r="E5" s="28" t="s">
        <v>224</v>
      </c>
      <c r="F5" s="313" t="s">
        <v>538</v>
      </c>
      <c r="G5" s="313" t="s">
        <v>538</v>
      </c>
      <c r="H5" s="316" t="s">
        <v>425</v>
      </c>
      <c r="I5" s="315" t="s">
        <v>539</v>
      </c>
      <c r="J5" s="313" t="s">
        <v>539</v>
      </c>
      <c r="K5" s="316" t="s">
        <v>496</v>
      </c>
      <c r="L5" s="315">
        <v>345</v>
      </c>
      <c r="M5" s="313">
        <v>12000</v>
      </c>
      <c r="N5" s="323">
        <f>MIN(F5,G5,J5,M5)</f>
        <v>12000</v>
      </c>
    </row>
    <row r="6" spans="2:14" ht="24.95" customHeight="1">
      <c r="B6" s="103" t="s">
        <v>520</v>
      </c>
      <c r="C6" s="131" t="s">
        <v>521</v>
      </c>
      <c r="D6" s="5">
        <v>1</v>
      </c>
      <c r="E6" s="28" t="s">
        <v>224</v>
      </c>
      <c r="F6" s="313" t="s">
        <v>539</v>
      </c>
      <c r="G6" s="313" t="s">
        <v>539</v>
      </c>
      <c r="H6" s="314" t="s">
        <v>539</v>
      </c>
      <c r="I6" s="315">
        <v>92</v>
      </c>
      <c r="J6" s="313">
        <v>610</v>
      </c>
      <c r="K6" s="316">
        <v>0</v>
      </c>
      <c r="L6" s="315">
        <v>0</v>
      </c>
      <c r="M6" s="313">
        <v>0</v>
      </c>
      <c r="N6" s="323">
        <v>610</v>
      </c>
    </row>
    <row r="7" spans="2:14" ht="24.95" customHeight="1">
      <c r="B7" s="103" t="s">
        <v>488</v>
      </c>
      <c r="C7" s="121" t="s">
        <v>424</v>
      </c>
      <c r="D7" s="5">
        <v>1</v>
      </c>
      <c r="E7" s="4" t="s">
        <v>224</v>
      </c>
      <c r="F7" s="313">
        <v>12000</v>
      </c>
      <c r="G7" s="313">
        <v>14000</v>
      </c>
      <c r="H7" s="314"/>
      <c r="I7" s="315"/>
      <c r="J7" s="313"/>
      <c r="K7" s="314"/>
      <c r="L7" s="315"/>
      <c r="M7" s="313"/>
      <c r="N7" s="323">
        <f>MIN(F7,G7,J7,M7)</f>
        <v>12000</v>
      </c>
    </row>
    <row r="8" spans="2:14" ht="24.95" customHeight="1">
      <c r="B8" s="103" t="s">
        <v>543</v>
      </c>
      <c r="C8" s="121" t="s">
        <v>544</v>
      </c>
      <c r="D8" s="5">
        <v>1</v>
      </c>
      <c r="E8" s="4" t="s">
        <v>545</v>
      </c>
      <c r="F8" s="313">
        <v>1154</v>
      </c>
      <c r="G8" s="313"/>
      <c r="H8" s="314" t="s">
        <v>546</v>
      </c>
      <c r="I8" s="315">
        <v>32</v>
      </c>
      <c r="J8" s="313">
        <v>1240</v>
      </c>
      <c r="K8" s="316" t="s">
        <v>547</v>
      </c>
      <c r="L8" s="315">
        <v>884</v>
      </c>
      <c r="M8" s="313">
        <v>1240</v>
      </c>
      <c r="N8" s="323">
        <f>MIN(F8,G8,J8,M8)</f>
        <v>1154</v>
      </c>
    </row>
    <row r="9" spans="2:14" ht="24.95" customHeight="1">
      <c r="B9" s="103"/>
      <c r="C9" s="121"/>
      <c r="D9" s="5"/>
      <c r="E9" s="4"/>
      <c r="F9" s="313"/>
      <c r="G9" s="313"/>
      <c r="H9" s="314"/>
      <c r="I9" s="315"/>
      <c r="J9" s="313"/>
      <c r="K9" s="314"/>
      <c r="L9" s="315"/>
      <c r="M9" s="313"/>
      <c r="N9" s="323"/>
    </row>
    <row r="10" spans="2:14" ht="24.95" customHeight="1">
      <c r="B10" s="318"/>
      <c r="C10" s="121"/>
      <c r="D10" s="5"/>
      <c r="E10" s="4"/>
      <c r="F10" s="313"/>
      <c r="G10" s="313"/>
      <c r="H10" s="314"/>
      <c r="I10" s="315"/>
      <c r="J10" s="313"/>
      <c r="K10" s="316"/>
      <c r="L10" s="315"/>
      <c r="M10" s="313"/>
      <c r="N10" s="323"/>
    </row>
    <row r="11" spans="2:14" ht="24.95" customHeight="1">
      <c r="B11" s="319"/>
      <c r="C11" s="122"/>
      <c r="D11" s="5"/>
      <c r="E11" s="4"/>
      <c r="F11" s="313"/>
      <c r="G11" s="313"/>
      <c r="H11" s="314"/>
      <c r="I11" s="315"/>
      <c r="J11" s="313"/>
      <c r="K11" s="314"/>
      <c r="L11" s="315"/>
      <c r="M11" s="313"/>
      <c r="N11" s="323"/>
    </row>
    <row r="12" spans="2:14" ht="24.95" customHeight="1">
      <c r="B12" s="103"/>
      <c r="C12" s="122"/>
      <c r="D12" s="5"/>
      <c r="E12" s="4"/>
      <c r="F12" s="313"/>
      <c r="G12" s="313"/>
      <c r="H12" s="314"/>
      <c r="I12" s="315"/>
      <c r="J12" s="313"/>
      <c r="K12" s="314"/>
      <c r="L12" s="315"/>
      <c r="M12" s="313"/>
      <c r="N12" s="323">
        <f t="shared" ref="N12:N15" si="0">MIN(F12,G12,J12,M12)</f>
        <v>0</v>
      </c>
    </row>
    <row r="13" spans="2:14" ht="24.95" customHeight="1">
      <c r="B13" s="103" t="s">
        <v>11</v>
      </c>
      <c r="C13" s="121">
        <v>0</v>
      </c>
      <c r="D13" s="5">
        <v>1</v>
      </c>
      <c r="E13" s="4" t="s">
        <v>221</v>
      </c>
      <c r="F13" s="313">
        <v>128673</v>
      </c>
      <c r="G13" s="313"/>
      <c r="H13" s="314"/>
      <c r="I13" s="315"/>
      <c r="J13" s="313"/>
      <c r="K13" s="314"/>
      <c r="L13" s="315"/>
      <c r="M13" s="313"/>
      <c r="N13" s="323">
        <f t="shared" si="0"/>
        <v>128673</v>
      </c>
    </row>
    <row r="14" spans="2:14" ht="24.95" customHeight="1">
      <c r="B14" s="103" t="s">
        <v>10</v>
      </c>
      <c r="C14" s="121">
        <v>0</v>
      </c>
      <c r="D14" s="5">
        <v>1</v>
      </c>
      <c r="E14" s="4" t="s">
        <v>221</v>
      </c>
      <c r="F14" s="313">
        <v>102628</v>
      </c>
      <c r="G14" s="313"/>
      <c r="H14" s="314"/>
      <c r="I14" s="315"/>
      <c r="J14" s="313"/>
      <c r="K14" s="314"/>
      <c r="L14" s="315"/>
      <c r="M14" s="313"/>
      <c r="N14" s="323">
        <f t="shared" si="0"/>
        <v>102628</v>
      </c>
    </row>
    <row r="15" spans="2:14" ht="24.95" customHeight="1">
      <c r="B15" s="103" t="s">
        <v>96</v>
      </c>
      <c r="C15" s="121">
        <v>0</v>
      </c>
      <c r="D15" s="5">
        <v>1</v>
      </c>
      <c r="E15" s="4" t="s">
        <v>9</v>
      </c>
      <c r="F15" s="313">
        <v>123074</v>
      </c>
      <c r="G15" s="313"/>
      <c r="H15" s="314"/>
      <c r="I15" s="315"/>
      <c r="J15" s="313"/>
      <c r="K15" s="314"/>
      <c r="L15" s="317"/>
      <c r="M15" s="313"/>
      <c r="N15" s="323">
        <f t="shared" si="0"/>
        <v>123074</v>
      </c>
    </row>
    <row r="16" spans="2:14" ht="24.95" customHeight="1">
      <c r="B16" s="139"/>
      <c r="C16" s="140"/>
      <c r="D16" s="141"/>
      <c r="E16" s="142"/>
      <c r="F16" s="141"/>
      <c r="G16" s="141"/>
      <c r="H16" s="141"/>
      <c r="I16" s="143"/>
      <c r="J16" s="141"/>
      <c r="K16" s="141"/>
      <c r="L16" s="144"/>
      <c r="M16" s="141"/>
      <c r="N16" s="145"/>
    </row>
    <row r="17" spans="6:14" ht="24.95" customHeight="1">
      <c r="F17" s="3"/>
      <c r="G17" s="3"/>
      <c r="H17" s="3"/>
      <c r="I17" s="3" t="s">
        <v>12</v>
      </c>
      <c r="J17" s="353">
        <v>42845</v>
      </c>
      <c r="K17" s="353"/>
      <c r="L17" s="353"/>
      <c r="M17" s="238">
        <v>42849</v>
      </c>
      <c r="N17" s="238"/>
    </row>
    <row r="18" spans="6:14" ht="24.95" customHeight="1">
      <c r="F18" s="3"/>
      <c r="G18" s="3"/>
      <c r="H18" s="3"/>
      <c r="I18" s="3" t="s">
        <v>13</v>
      </c>
      <c r="J18" s="280" t="s">
        <v>223</v>
      </c>
      <c r="K18" s="280"/>
      <c r="M18" s="3"/>
    </row>
    <row r="19" spans="6:14" ht="24.95" customHeight="1">
      <c r="F19" s="3"/>
      <c r="G19" s="3"/>
      <c r="H19" s="3"/>
      <c r="I19" s="3" t="s">
        <v>14</v>
      </c>
      <c r="J19" s="280" t="s">
        <v>219</v>
      </c>
      <c r="K19" s="280"/>
      <c r="M19" s="3"/>
    </row>
  </sheetData>
  <mergeCells count="9">
    <mergeCell ref="N2:N3"/>
    <mergeCell ref="J17:L17"/>
    <mergeCell ref="B2:B3"/>
    <mergeCell ref="C2:C3"/>
    <mergeCell ref="D2:D3"/>
    <mergeCell ref="E2:E3"/>
    <mergeCell ref="F2:M2"/>
    <mergeCell ref="K3:M3"/>
    <mergeCell ref="H3:J3"/>
  </mergeCells>
  <phoneticPr fontId="2" type="noConversion"/>
  <printOptions horizontalCentered="1" verticalCentered="1"/>
  <pageMargins left="0.74803149606299213" right="0.35433070866141736" top="0.78740157480314965" bottom="0.39370078740157483" header="0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CO305"/>
  <sheetViews>
    <sheetView showZeros="0" view="pageBreakPreview" zoomScaleSheetLayoutView="100" workbookViewId="0">
      <selection activeCell="B1" sqref="B1:I2"/>
    </sheetView>
  </sheetViews>
  <sheetFormatPr defaultRowHeight="24.95" customHeight="1"/>
  <cols>
    <col min="1" max="1" width="1.77734375" style="123" customWidth="1"/>
    <col min="2" max="2" width="20.77734375" style="124" customWidth="1"/>
    <col min="3" max="3" width="10.77734375" style="124" customWidth="1"/>
    <col min="4" max="4" width="4.77734375" style="124" customWidth="1"/>
    <col min="5" max="5" width="5.6640625" style="119" customWidth="1"/>
    <col min="6" max="6" width="4.77734375" style="124" customWidth="1"/>
    <col min="7" max="7" width="5.77734375" style="120" customWidth="1"/>
    <col min="8" max="8" width="48.77734375" style="267" customWidth="1"/>
    <col min="9" max="9" width="11.77734375" style="137" customWidth="1"/>
    <col min="10" max="10" width="1.77734375" style="124" customWidth="1"/>
    <col min="11" max="16384" width="8.88671875" style="124"/>
  </cols>
  <sheetData>
    <row r="1" spans="1:93" ht="24.95" customHeight="1">
      <c r="B1" s="357" t="s">
        <v>104</v>
      </c>
      <c r="C1" s="357"/>
      <c r="D1" s="357"/>
      <c r="E1" s="357"/>
      <c r="F1" s="357"/>
      <c r="G1" s="357"/>
      <c r="H1" s="357"/>
      <c r="I1" s="357"/>
    </row>
    <row r="2" spans="1:93" ht="24.95" customHeight="1">
      <c r="B2" s="357"/>
      <c r="C2" s="357"/>
      <c r="D2" s="357"/>
      <c r="E2" s="357"/>
      <c r="F2" s="357"/>
      <c r="G2" s="357"/>
      <c r="H2" s="357"/>
      <c r="I2" s="357"/>
    </row>
    <row r="3" spans="1:93" ht="24.95" customHeight="1">
      <c r="A3" s="126"/>
      <c r="B3" s="127" t="s">
        <v>105</v>
      </c>
      <c r="C3" s="127" t="s">
        <v>4</v>
      </c>
      <c r="D3" s="127" t="s">
        <v>106</v>
      </c>
      <c r="E3" s="128" t="s">
        <v>0</v>
      </c>
      <c r="F3" s="127" t="s">
        <v>107</v>
      </c>
      <c r="G3" s="129" t="s">
        <v>1</v>
      </c>
      <c r="H3" s="263" t="s">
        <v>108</v>
      </c>
      <c r="I3" s="192" t="s">
        <v>102</v>
      </c>
    </row>
    <row r="4" spans="1:93" ht="24.95" customHeight="1">
      <c r="A4" s="126"/>
      <c r="B4" s="358" t="s">
        <v>526</v>
      </c>
      <c r="C4" s="359"/>
      <c r="D4" s="28" t="s">
        <v>449</v>
      </c>
      <c r="E4" s="132" t="s">
        <v>424</v>
      </c>
      <c r="F4" s="133"/>
      <c r="G4" s="132" t="s">
        <v>424</v>
      </c>
      <c r="H4" s="264" t="s">
        <v>424</v>
      </c>
      <c r="I4" s="117" t="s">
        <v>449</v>
      </c>
    </row>
    <row r="5" spans="1:93" ht="24.95" customHeight="1">
      <c r="A5" s="126"/>
      <c r="B5" s="130" t="s">
        <v>527</v>
      </c>
      <c r="C5" s="1" t="s">
        <v>522</v>
      </c>
      <c r="D5" s="28" t="s">
        <v>515</v>
      </c>
      <c r="E5" s="343">
        <f>SUM(F5:G5)</f>
        <v>1242</v>
      </c>
      <c r="F5" s="343"/>
      <c r="G5" s="343">
        <f>영구</f>
        <v>1242</v>
      </c>
      <c r="H5" s="264" t="s">
        <v>528</v>
      </c>
      <c r="I5" s="329" t="s">
        <v>535</v>
      </c>
    </row>
    <row r="6" spans="1:93" ht="24.95" customHeight="1">
      <c r="A6" s="126"/>
      <c r="B6" s="130" t="s">
        <v>517</v>
      </c>
      <c r="C6" s="340" t="s">
        <v>529</v>
      </c>
      <c r="D6" s="28" t="s">
        <v>518</v>
      </c>
      <c r="E6" s="344">
        <f>SUM(F6:G6)</f>
        <v>310.5</v>
      </c>
      <c r="F6" s="344"/>
      <c r="G6" s="344">
        <f>영구</f>
        <v>310.5</v>
      </c>
      <c r="H6" s="264" t="s">
        <v>530</v>
      </c>
      <c r="I6" s="117" t="s">
        <v>424</v>
      </c>
    </row>
    <row r="7" spans="1:93" ht="24.95" customHeight="1">
      <c r="A7" s="126"/>
      <c r="B7" s="130" t="s">
        <v>519</v>
      </c>
      <c r="C7" s="1" t="s">
        <v>523</v>
      </c>
      <c r="D7" s="28" t="s">
        <v>224</v>
      </c>
      <c r="E7" s="132">
        <f>SUM(F7:G7)</f>
        <v>340</v>
      </c>
      <c r="F7" s="133"/>
      <c r="G7" s="132">
        <f>영구</f>
        <v>340</v>
      </c>
      <c r="H7" s="264" t="s">
        <v>531</v>
      </c>
      <c r="I7" s="330" t="s">
        <v>424</v>
      </c>
    </row>
    <row r="8" spans="1:93" ht="24.95" customHeight="1">
      <c r="A8" s="126"/>
      <c r="B8" s="130" t="s">
        <v>532</v>
      </c>
      <c r="C8" s="340" t="s">
        <v>550</v>
      </c>
      <c r="D8" s="28" t="s">
        <v>224</v>
      </c>
      <c r="E8" s="132">
        <f>SUM(F8:G8)</f>
        <v>680</v>
      </c>
      <c r="F8" s="133"/>
      <c r="G8" s="132">
        <f>영구</f>
        <v>680</v>
      </c>
      <c r="H8" s="264" t="s">
        <v>533</v>
      </c>
      <c r="I8" s="117"/>
    </row>
    <row r="9" spans="1:93" ht="24.95" customHeight="1">
      <c r="A9" s="126"/>
      <c r="B9" s="130" t="s">
        <v>475</v>
      </c>
      <c r="C9" s="131" t="s">
        <v>211</v>
      </c>
      <c r="D9" s="28" t="s">
        <v>205</v>
      </c>
      <c r="E9" s="132">
        <f>SUM(F9:G9)</f>
        <v>96</v>
      </c>
      <c r="F9" s="133"/>
      <c r="G9" s="132">
        <f>영구</f>
        <v>96</v>
      </c>
      <c r="H9" s="264" t="s">
        <v>548</v>
      </c>
      <c r="I9" s="117" t="s">
        <v>478</v>
      </c>
    </row>
    <row r="10" spans="1:93" ht="24.95" customHeight="1">
      <c r="A10" s="126"/>
      <c r="B10" s="130" t="s">
        <v>10</v>
      </c>
      <c r="C10" s="131" t="s">
        <v>487</v>
      </c>
      <c r="D10" s="28" t="s">
        <v>9</v>
      </c>
      <c r="E10" s="132">
        <f>TRUNC(SUM(F10:G10),0)</f>
        <v>12</v>
      </c>
      <c r="F10" s="132"/>
      <c r="G10" s="132">
        <f>영구</f>
        <v>12</v>
      </c>
      <c r="H10" s="264" t="s">
        <v>549</v>
      </c>
      <c r="I10" s="117" t="s">
        <v>480</v>
      </c>
    </row>
    <row r="11" spans="1:93" ht="24.95" customHeight="1">
      <c r="A11" s="126"/>
      <c r="B11" s="130" t="s">
        <v>488</v>
      </c>
      <c r="C11" s="131" t="s">
        <v>424</v>
      </c>
      <c r="D11" s="28" t="s">
        <v>224</v>
      </c>
      <c r="E11" s="132">
        <f>SUM(F11:G11)</f>
        <v>6</v>
      </c>
      <c r="F11" s="133"/>
      <c r="G11" s="132">
        <f>TRUNC(영구,0)</f>
        <v>6</v>
      </c>
      <c r="H11" s="264">
        <v>6</v>
      </c>
      <c r="I11" s="329" t="s">
        <v>534</v>
      </c>
    </row>
    <row r="12" spans="1:93" ht="24.95" customHeight="1">
      <c r="A12" s="126"/>
      <c r="B12" s="138"/>
      <c r="C12" s="131"/>
      <c r="D12" s="28"/>
      <c r="E12" s="132">
        <f>SUM(F12:G12)</f>
        <v>0</v>
      </c>
      <c r="F12" s="133"/>
      <c r="G12" s="132">
        <f>TRUNC(영구,0)</f>
        <v>0</v>
      </c>
      <c r="H12" s="264">
        <v>0</v>
      </c>
      <c r="I12" s="117" t="s">
        <v>424</v>
      </c>
    </row>
    <row r="13" spans="1:93" ht="24.95" customHeight="1">
      <c r="A13" s="126"/>
      <c r="B13" s="138"/>
      <c r="C13" s="131"/>
      <c r="D13" s="28"/>
      <c r="E13" s="132">
        <f t="shared" ref="E13" si="0">SUM(F13:G13)</f>
        <v>0</v>
      </c>
      <c r="F13" s="133"/>
      <c r="G13" s="132">
        <f>TRUNC(영구,0)</f>
        <v>0</v>
      </c>
      <c r="H13" s="264">
        <v>0</v>
      </c>
      <c r="I13" s="117" t="s">
        <v>424</v>
      </c>
    </row>
    <row r="14" spans="1:93" ht="24.95" customHeight="1">
      <c r="A14" s="126"/>
      <c r="B14" s="138"/>
      <c r="C14" s="131"/>
      <c r="D14" s="28"/>
      <c r="E14" s="132"/>
      <c r="F14" s="133"/>
      <c r="G14" s="132"/>
      <c r="H14" s="264"/>
      <c r="I14" s="117"/>
    </row>
    <row r="15" spans="1:93" s="125" customFormat="1" ht="24.95" customHeight="1">
      <c r="A15" s="126"/>
      <c r="B15" s="299"/>
      <c r="C15" s="1"/>
      <c r="D15" s="28"/>
      <c r="E15" s="132" t="s">
        <v>424</v>
      </c>
      <c r="F15" s="133"/>
      <c r="G15" s="132" t="s">
        <v>424</v>
      </c>
      <c r="H15" s="264" t="s">
        <v>424</v>
      </c>
      <c r="I15" s="117" t="s">
        <v>425</v>
      </c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  <c r="BB15" s="124"/>
      <c r="BC15" s="124"/>
      <c r="BD15" s="124"/>
      <c r="BE15" s="124"/>
      <c r="BF15" s="124"/>
      <c r="BG15" s="124"/>
      <c r="BH15" s="124"/>
      <c r="BI15" s="124"/>
      <c r="BJ15" s="124"/>
      <c r="BK15" s="124"/>
      <c r="BL15" s="124"/>
      <c r="BM15" s="124"/>
      <c r="BN15" s="124"/>
      <c r="BO15" s="124"/>
      <c r="BP15" s="124"/>
      <c r="BQ15" s="124"/>
      <c r="BR15" s="124"/>
      <c r="BS15" s="124"/>
      <c r="BT15" s="124"/>
      <c r="BU15" s="124"/>
      <c r="BV15" s="124"/>
      <c r="BW15" s="124"/>
      <c r="BX15" s="124"/>
      <c r="BY15" s="124"/>
      <c r="BZ15" s="124"/>
      <c r="CA15" s="124"/>
      <c r="CB15" s="124"/>
      <c r="CC15" s="124"/>
      <c r="CD15" s="124"/>
      <c r="CE15" s="124"/>
      <c r="CF15" s="124"/>
      <c r="CG15" s="124"/>
      <c r="CH15" s="124"/>
      <c r="CI15" s="124"/>
      <c r="CJ15" s="124"/>
      <c r="CK15" s="124"/>
      <c r="CL15" s="124"/>
      <c r="CM15" s="124"/>
      <c r="CN15" s="124"/>
      <c r="CO15" s="124"/>
    </row>
    <row r="16" spans="1:93" s="125" customFormat="1" ht="24.95" customHeight="1">
      <c r="A16" s="126"/>
      <c r="B16" s="130"/>
      <c r="C16" s="1"/>
      <c r="D16" s="28"/>
      <c r="E16" s="132">
        <f>SUM(F16:G16)</f>
        <v>0</v>
      </c>
      <c r="F16" s="133"/>
      <c r="G16" s="132">
        <f>영구</f>
        <v>0</v>
      </c>
      <c r="H16" s="264">
        <v>0</v>
      </c>
      <c r="I16" s="117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124"/>
      <c r="BN16" s="124"/>
      <c r="BO16" s="124"/>
      <c r="BP16" s="124"/>
      <c r="BQ16" s="124"/>
      <c r="BR16" s="124"/>
      <c r="BS16" s="124"/>
      <c r="BT16" s="124"/>
      <c r="BU16" s="124"/>
      <c r="BV16" s="124"/>
      <c r="BW16" s="124"/>
      <c r="BX16" s="124"/>
      <c r="BY16" s="124"/>
      <c r="BZ16" s="124"/>
      <c r="CA16" s="124"/>
      <c r="CB16" s="124"/>
      <c r="CC16" s="124"/>
      <c r="CD16" s="124"/>
      <c r="CE16" s="124"/>
      <c r="CF16" s="124"/>
      <c r="CG16" s="124"/>
      <c r="CH16" s="124"/>
      <c r="CI16" s="124"/>
      <c r="CJ16" s="124"/>
      <c r="CK16" s="124"/>
      <c r="CL16" s="124"/>
      <c r="CM16" s="124"/>
      <c r="CN16" s="124"/>
      <c r="CO16" s="124"/>
    </row>
    <row r="17" spans="1:93" s="125" customFormat="1" ht="24.95" customHeight="1">
      <c r="A17" s="126"/>
      <c r="B17" s="130"/>
      <c r="C17" s="131"/>
      <c r="D17" s="28"/>
      <c r="E17" s="132">
        <f>SUM(F17:G17)</f>
        <v>0</v>
      </c>
      <c r="F17" s="133"/>
      <c r="G17" s="132">
        <f>영구</f>
        <v>0</v>
      </c>
      <c r="H17" s="264">
        <v>0</v>
      </c>
      <c r="I17" s="330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4"/>
      <c r="BY17" s="124"/>
      <c r="BZ17" s="124"/>
      <c r="CA17" s="124"/>
      <c r="CB17" s="124"/>
      <c r="CC17" s="124"/>
      <c r="CD17" s="124"/>
      <c r="CE17" s="124"/>
      <c r="CF17" s="124"/>
      <c r="CG17" s="124"/>
      <c r="CH17" s="124"/>
      <c r="CI17" s="124"/>
      <c r="CJ17" s="124"/>
      <c r="CK17" s="124"/>
      <c r="CL17" s="124"/>
      <c r="CM17" s="124"/>
      <c r="CN17" s="124"/>
      <c r="CO17" s="124"/>
    </row>
    <row r="18" spans="1:93" s="125" customFormat="1" ht="24.95" customHeight="1">
      <c r="A18" s="126"/>
      <c r="B18" s="130"/>
      <c r="C18" s="131"/>
      <c r="D18" s="28"/>
      <c r="E18" s="132">
        <f>SUM(F18:G18)</f>
        <v>0</v>
      </c>
      <c r="F18" s="133"/>
      <c r="G18" s="132">
        <f>영구</f>
        <v>0</v>
      </c>
      <c r="H18" s="264">
        <v>0</v>
      </c>
      <c r="I18" s="117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  <c r="BN18" s="124"/>
      <c r="BO18" s="124"/>
      <c r="BP18" s="124"/>
      <c r="BQ18" s="124"/>
      <c r="BR18" s="124"/>
      <c r="BS18" s="124"/>
      <c r="BT18" s="124"/>
      <c r="BU18" s="124"/>
      <c r="BV18" s="124"/>
      <c r="BW18" s="124"/>
      <c r="BX18" s="124"/>
      <c r="BY18" s="124"/>
      <c r="BZ18" s="124"/>
      <c r="CA18" s="124"/>
      <c r="CB18" s="124"/>
      <c r="CC18" s="124"/>
      <c r="CD18" s="124"/>
      <c r="CE18" s="124"/>
      <c r="CF18" s="124"/>
      <c r="CG18" s="124"/>
      <c r="CH18" s="124"/>
      <c r="CI18" s="124"/>
      <c r="CJ18" s="124"/>
      <c r="CK18" s="124"/>
      <c r="CL18" s="124"/>
      <c r="CM18" s="124"/>
      <c r="CN18" s="124"/>
      <c r="CO18" s="124"/>
    </row>
    <row r="19" spans="1:93" s="125" customFormat="1" ht="24.95" customHeight="1">
      <c r="A19" s="126"/>
      <c r="B19" s="130"/>
      <c r="C19" s="131"/>
      <c r="D19" s="28"/>
      <c r="E19" s="132">
        <f>SUM(F19:G19)</f>
        <v>0</v>
      </c>
      <c r="F19" s="133"/>
      <c r="G19" s="132">
        <f>영구</f>
        <v>0</v>
      </c>
      <c r="H19" s="264">
        <v>0</v>
      </c>
      <c r="I19" s="117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  <c r="BB19" s="124"/>
      <c r="BC19" s="124"/>
      <c r="BD19" s="124"/>
      <c r="BE19" s="124"/>
      <c r="BF19" s="124"/>
      <c r="BG19" s="124"/>
      <c r="BH19" s="124"/>
      <c r="BI19" s="124"/>
      <c r="BJ19" s="124"/>
      <c r="BK19" s="124"/>
      <c r="BL19" s="124"/>
      <c r="BM19" s="124"/>
      <c r="BN19" s="124"/>
      <c r="BO19" s="124"/>
      <c r="BP19" s="124"/>
      <c r="BQ19" s="124"/>
      <c r="BR19" s="124"/>
      <c r="BS19" s="124"/>
      <c r="BT19" s="124"/>
      <c r="BU19" s="124"/>
      <c r="BV19" s="124"/>
      <c r="BW19" s="124"/>
      <c r="BX19" s="124"/>
      <c r="BY19" s="124"/>
      <c r="BZ19" s="124"/>
      <c r="CA19" s="124"/>
      <c r="CB19" s="124"/>
      <c r="CC19" s="124"/>
      <c r="CD19" s="124"/>
      <c r="CE19" s="124"/>
      <c r="CF19" s="124"/>
      <c r="CG19" s="124"/>
      <c r="CH19" s="124"/>
      <c r="CI19" s="124"/>
      <c r="CJ19" s="124"/>
      <c r="CK19" s="124"/>
      <c r="CL19" s="124"/>
      <c r="CM19" s="124"/>
      <c r="CN19" s="124"/>
      <c r="CO19" s="124"/>
    </row>
    <row r="20" spans="1:93" s="125" customFormat="1" ht="24.95" customHeight="1">
      <c r="A20" s="126"/>
      <c r="B20" s="130"/>
      <c r="C20" s="131"/>
      <c r="D20" s="28"/>
      <c r="E20" s="132">
        <f>TRUNC(SUM(F20:G20),0)</f>
        <v>0</v>
      </c>
      <c r="F20" s="132"/>
      <c r="G20" s="132">
        <f>영구</f>
        <v>0</v>
      </c>
      <c r="H20" s="264">
        <v>0</v>
      </c>
      <c r="I20" s="117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4"/>
      <c r="AW20" s="124"/>
      <c r="AX20" s="124"/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124"/>
      <c r="BL20" s="124"/>
      <c r="BM20" s="124"/>
      <c r="BN20" s="124"/>
      <c r="BO20" s="124"/>
      <c r="BP20" s="124"/>
      <c r="BQ20" s="124"/>
      <c r="BR20" s="124"/>
      <c r="BS20" s="124"/>
      <c r="BT20" s="124"/>
      <c r="BU20" s="124"/>
      <c r="BV20" s="124"/>
      <c r="BW20" s="124"/>
      <c r="BX20" s="124"/>
      <c r="BY20" s="124"/>
      <c r="BZ20" s="124"/>
      <c r="CA20" s="124"/>
      <c r="CB20" s="124"/>
      <c r="CC20" s="124"/>
      <c r="CD20" s="124"/>
      <c r="CE20" s="124"/>
      <c r="CF20" s="124"/>
      <c r="CG20" s="124"/>
      <c r="CH20" s="124"/>
      <c r="CI20" s="124"/>
      <c r="CJ20" s="124"/>
      <c r="CK20" s="124"/>
      <c r="CL20" s="124"/>
      <c r="CM20" s="124"/>
      <c r="CN20" s="124"/>
      <c r="CO20" s="124"/>
    </row>
    <row r="21" spans="1:93" s="125" customFormat="1" ht="24.95" hidden="1" customHeight="1">
      <c r="A21" s="126"/>
      <c r="B21" s="130" t="s">
        <v>208</v>
      </c>
      <c r="C21" s="131"/>
      <c r="D21" s="28" t="s">
        <v>9</v>
      </c>
      <c r="E21" s="132">
        <f>SUM(F21:G21)</f>
        <v>0</v>
      </c>
      <c r="F21" s="133"/>
      <c r="G21" s="132">
        <f>TRUNC(영구,0)</f>
        <v>0</v>
      </c>
      <c r="H21" s="264">
        <v>0</v>
      </c>
      <c r="I21" s="117" t="s">
        <v>479</v>
      </c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  <c r="AT21" s="124"/>
      <c r="AU21" s="124"/>
      <c r="AV21" s="124"/>
      <c r="AW21" s="124"/>
      <c r="AX21" s="124"/>
      <c r="AY21" s="124"/>
      <c r="AZ21" s="124"/>
      <c r="BA21" s="124"/>
      <c r="BB21" s="124"/>
      <c r="BC21" s="124"/>
      <c r="BD21" s="124"/>
      <c r="BE21" s="124"/>
      <c r="BF21" s="124"/>
      <c r="BG21" s="124"/>
      <c r="BH21" s="124"/>
      <c r="BI21" s="124"/>
      <c r="BJ21" s="124"/>
      <c r="BK21" s="124"/>
      <c r="BL21" s="124"/>
      <c r="BM21" s="124"/>
      <c r="BN21" s="124"/>
      <c r="BO21" s="124"/>
      <c r="BP21" s="124"/>
      <c r="BQ21" s="124"/>
      <c r="BR21" s="124"/>
      <c r="BS21" s="124"/>
      <c r="BT21" s="124"/>
      <c r="BU21" s="124"/>
      <c r="BV21" s="124"/>
      <c r="BW21" s="124"/>
      <c r="BX21" s="124"/>
      <c r="BY21" s="124"/>
      <c r="BZ21" s="124"/>
      <c r="CA21" s="124"/>
      <c r="CB21" s="124"/>
      <c r="CC21" s="124"/>
      <c r="CD21" s="124"/>
      <c r="CE21" s="124"/>
      <c r="CF21" s="124"/>
      <c r="CG21" s="124"/>
      <c r="CH21" s="124"/>
      <c r="CI21" s="124"/>
      <c r="CJ21" s="124"/>
      <c r="CK21" s="124"/>
      <c r="CL21" s="124"/>
      <c r="CM21" s="124"/>
      <c r="CN21" s="124"/>
      <c r="CO21" s="124"/>
    </row>
    <row r="22" spans="1:93" s="125" customFormat="1" ht="23.1" hidden="1" customHeight="1">
      <c r="A22" s="126"/>
      <c r="B22" s="138" t="s">
        <v>209</v>
      </c>
      <c r="C22" s="131" t="s">
        <v>210</v>
      </c>
      <c r="D22" s="28" t="s">
        <v>9</v>
      </c>
      <c r="E22" s="132">
        <f>SUM(F22:G22)</f>
        <v>0</v>
      </c>
      <c r="F22" s="133"/>
      <c r="G22" s="132">
        <f>TRUNC(영구,0)</f>
        <v>0</v>
      </c>
      <c r="H22" s="264">
        <v>0</v>
      </c>
      <c r="I22" s="117" t="s">
        <v>479</v>
      </c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4"/>
      <c r="AO22" s="124"/>
      <c r="AP22" s="124"/>
      <c r="AQ22" s="124"/>
      <c r="AR22" s="124"/>
      <c r="AS22" s="124"/>
      <c r="AT22" s="124"/>
      <c r="AU22" s="124"/>
      <c r="AV22" s="124"/>
      <c r="AW22" s="124"/>
      <c r="AX22" s="124"/>
      <c r="AY22" s="124"/>
      <c r="AZ22" s="124"/>
      <c r="BA22" s="124"/>
      <c r="BB22" s="124"/>
      <c r="BC22" s="124"/>
      <c r="BD22" s="124"/>
      <c r="BE22" s="124"/>
      <c r="BF22" s="124"/>
      <c r="BG22" s="124"/>
      <c r="BH22" s="124"/>
      <c r="BI22" s="124"/>
      <c r="BJ22" s="124"/>
      <c r="BK22" s="124"/>
      <c r="BL22" s="124"/>
      <c r="BM22" s="124"/>
      <c r="BN22" s="124"/>
      <c r="BO22" s="124"/>
      <c r="BP22" s="124"/>
      <c r="BQ22" s="124"/>
      <c r="BR22" s="124"/>
      <c r="BS22" s="124"/>
      <c r="BT22" s="124"/>
      <c r="BU22" s="124"/>
      <c r="BV22" s="124"/>
      <c r="BW22" s="124"/>
      <c r="BX22" s="124"/>
      <c r="BY22" s="124"/>
      <c r="BZ22" s="124"/>
      <c r="CA22" s="124"/>
      <c r="CB22" s="124"/>
      <c r="CC22" s="124"/>
      <c r="CD22" s="124"/>
      <c r="CE22" s="124"/>
      <c r="CF22" s="124"/>
      <c r="CG22" s="124"/>
      <c r="CH22" s="124"/>
      <c r="CI22" s="124"/>
      <c r="CJ22" s="124"/>
      <c r="CK22" s="124"/>
      <c r="CL22" s="124"/>
      <c r="CM22" s="124"/>
      <c r="CN22" s="124"/>
      <c r="CO22" s="124"/>
    </row>
    <row r="23" spans="1:93" s="125" customFormat="1" ht="23.1" hidden="1" customHeight="1">
      <c r="A23" s="126"/>
      <c r="B23" s="138" t="s">
        <v>10</v>
      </c>
      <c r="C23" s="131" t="s">
        <v>487</v>
      </c>
      <c r="D23" s="28" t="s">
        <v>9</v>
      </c>
      <c r="E23" s="132">
        <f t="shared" ref="E23:E24" si="1">SUM(F23:G23)</f>
        <v>0</v>
      </c>
      <c r="F23" s="133"/>
      <c r="G23" s="132">
        <f>TRUNC(영구,0)</f>
        <v>0</v>
      </c>
      <c r="H23" s="264">
        <v>0</v>
      </c>
      <c r="I23" s="117" t="s">
        <v>479</v>
      </c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4"/>
      <c r="AY23" s="124"/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4"/>
      <c r="BN23" s="124"/>
      <c r="BO23" s="124"/>
      <c r="BP23" s="124"/>
      <c r="BQ23" s="124"/>
      <c r="BR23" s="124"/>
      <c r="BS23" s="124"/>
      <c r="BT23" s="124"/>
      <c r="BU23" s="124"/>
      <c r="BV23" s="124"/>
      <c r="BW23" s="124"/>
      <c r="BX23" s="124"/>
      <c r="BY23" s="124"/>
      <c r="BZ23" s="124"/>
      <c r="CA23" s="124"/>
      <c r="CB23" s="124"/>
      <c r="CC23" s="124"/>
      <c r="CD23" s="124"/>
      <c r="CE23" s="124"/>
      <c r="CF23" s="124"/>
      <c r="CG23" s="124"/>
      <c r="CH23" s="124"/>
      <c r="CI23" s="124"/>
      <c r="CJ23" s="124"/>
      <c r="CK23" s="124"/>
      <c r="CL23" s="124"/>
      <c r="CM23" s="124"/>
      <c r="CN23" s="124"/>
      <c r="CO23" s="124"/>
    </row>
    <row r="24" spans="1:93" s="125" customFormat="1" ht="23.1" hidden="1" customHeight="1">
      <c r="A24" s="126"/>
      <c r="B24" s="138" t="s">
        <v>488</v>
      </c>
      <c r="C24" s="131">
        <v>0</v>
      </c>
      <c r="D24" s="28" t="s">
        <v>224</v>
      </c>
      <c r="E24" s="132">
        <f t="shared" si="1"/>
        <v>0</v>
      </c>
      <c r="F24" s="133"/>
      <c r="G24" s="132">
        <f>TRUNC(영구,0)</f>
        <v>0</v>
      </c>
      <c r="H24" s="264">
        <v>0</v>
      </c>
      <c r="I24" s="117" t="s">
        <v>481</v>
      </c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  <c r="BN24" s="124"/>
      <c r="BO24" s="124"/>
      <c r="BP24" s="124"/>
      <c r="BQ24" s="124"/>
      <c r="BR24" s="124"/>
      <c r="BS24" s="124"/>
      <c r="BT24" s="124"/>
      <c r="BU24" s="124"/>
      <c r="BV24" s="124"/>
      <c r="BW24" s="124"/>
      <c r="BX24" s="124"/>
      <c r="BY24" s="124"/>
      <c r="BZ24" s="124"/>
      <c r="CA24" s="124"/>
      <c r="CB24" s="124"/>
      <c r="CC24" s="124"/>
      <c r="CD24" s="124"/>
      <c r="CE24" s="124"/>
      <c r="CF24" s="124"/>
      <c r="CG24" s="124"/>
      <c r="CH24" s="124"/>
      <c r="CI24" s="124"/>
      <c r="CJ24" s="124"/>
      <c r="CK24" s="124"/>
      <c r="CL24" s="124"/>
      <c r="CM24" s="124"/>
      <c r="CN24" s="124"/>
      <c r="CO24" s="124"/>
    </row>
    <row r="25" spans="1:93" s="125" customFormat="1" ht="23.1" hidden="1" customHeight="1">
      <c r="A25" s="126"/>
      <c r="B25" s="130"/>
      <c r="C25" s="28"/>
      <c r="D25" s="28"/>
      <c r="E25" s="132">
        <f t="shared" ref="E25" si="2">SUM(F25:G25)</f>
        <v>0</v>
      </c>
      <c r="F25" s="133"/>
      <c r="G25" s="132">
        <f>TRUNC(영구,0)</f>
        <v>0</v>
      </c>
      <c r="H25" s="264">
        <v>0</v>
      </c>
      <c r="I25" s="117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124"/>
      <c r="AX25" s="124"/>
      <c r="AY25" s="124"/>
      <c r="AZ25" s="124"/>
      <c r="BA25" s="124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4"/>
      <c r="BM25" s="124"/>
      <c r="BN25" s="124"/>
      <c r="BO25" s="124"/>
      <c r="BP25" s="124"/>
      <c r="BQ25" s="124"/>
      <c r="BR25" s="124"/>
      <c r="BS25" s="124"/>
      <c r="BT25" s="124"/>
      <c r="BU25" s="124"/>
      <c r="BV25" s="124"/>
      <c r="BW25" s="124"/>
      <c r="BX25" s="124"/>
      <c r="BY25" s="124"/>
      <c r="BZ25" s="124"/>
      <c r="CA25" s="124"/>
      <c r="CB25" s="124"/>
      <c r="CC25" s="124"/>
      <c r="CD25" s="124"/>
      <c r="CE25" s="124"/>
      <c r="CF25" s="124"/>
      <c r="CG25" s="124"/>
      <c r="CH25" s="124"/>
      <c r="CI25" s="124"/>
      <c r="CJ25" s="124"/>
      <c r="CK25" s="124"/>
      <c r="CL25" s="124"/>
      <c r="CM25" s="124"/>
      <c r="CN25" s="124"/>
      <c r="CO25" s="124"/>
    </row>
    <row r="26" spans="1:93" s="125" customFormat="1" ht="23.1" hidden="1" customHeight="1">
      <c r="A26" s="126"/>
      <c r="B26" s="358" t="s">
        <v>476</v>
      </c>
      <c r="C26" s="359"/>
      <c r="D26" s="28"/>
      <c r="E26" s="132">
        <f t="shared" ref="E26" si="3">SUM(F26:G26)</f>
        <v>0</v>
      </c>
      <c r="F26" s="133"/>
      <c r="G26" s="132">
        <f>TRUNC(영구,0)</f>
        <v>0</v>
      </c>
      <c r="H26" s="264">
        <v>0</v>
      </c>
      <c r="I26" s="117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124"/>
      <c r="AX26" s="124"/>
      <c r="AY26" s="124"/>
      <c r="AZ26" s="124"/>
      <c r="BA26" s="124"/>
      <c r="BB26" s="124"/>
      <c r="BC26" s="124"/>
      <c r="BD26" s="124"/>
      <c r="BE26" s="124"/>
      <c r="BF26" s="124"/>
      <c r="BG26" s="124"/>
      <c r="BH26" s="124"/>
      <c r="BI26" s="124"/>
      <c r="BJ26" s="124"/>
      <c r="BK26" s="124"/>
      <c r="BL26" s="124"/>
      <c r="BM26" s="124"/>
      <c r="BN26" s="124"/>
      <c r="BO26" s="124"/>
      <c r="BP26" s="124"/>
      <c r="BQ26" s="124"/>
      <c r="BR26" s="124"/>
      <c r="BS26" s="124"/>
      <c r="BT26" s="124"/>
      <c r="BU26" s="124"/>
      <c r="BV26" s="124"/>
      <c r="BW26" s="124"/>
      <c r="BX26" s="124"/>
      <c r="BY26" s="124"/>
      <c r="BZ26" s="124"/>
      <c r="CA26" s="124"/>
      <c r="CB26" s="124"/>
      <c r="CC26" s="124"/>
      <c r="CD26" s="124"/>
      <c r="CE26" s="124"/>
      <c r="CF26" s="124"/>
      <c r="CG26" s="124"/>
      <c r="CH26" s="124"/>
      <c r="CI26" s="124"/>
      <c r="CJ26" s="124"/>
      <c r="CK26" s="124"/>
      <c r="CL26" s="124"/>
      <c r="CM26" s="124"/>
      <c r="CN26" s="124"/>
      <c r="CO26" s="124"/>
    </row>
    <row r="27" spans="1:93" s="125" customFormat="1" ht="23.1" hidden="1" customHeight="1">
      <c r="A27" s="126"/>
      <c r="B27" s="299" t="s">
        <v>491</v>
      </c>
      <c r="C27" s="302"/>
      <c r="D27" s="28"/>
      <c r="E27" s="132"/>
      <c r="F27" s="133"/>
      <c r="G27" s="132"/>
      <c r="H27" s="264"/>
      <c r="I27" s="303" t="s">
        <v>482</v>
      </c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L27" s="124"/>
      <c r="AM27" s="124"/>
      <c r="AN27" s="124"/>
      <c r="AO27" s="124"/>
      <c r="AP27" s="124"/>
      <c r="AQ27" s="124"/>
      <c r="AR27" s="124"/>
      <c r="AS27" s="124"/>
      <c r="AT27" s="124"/>
      <c r="AU27" s="124"/>
      <c r="AV27" s="124"/>
      <c r="AW27" s="124"/>
      <c r="AX27" s="124"/>
      <c r="AY27" s="124"/>
      <c r="AZ27" s="124"/>
      <c r="BA27" s="124"/>
      <c r="BB27" s="124"/>
      <c r="BC27" s="124"/>
      <c r="BD27" s="124"/>
      <c r="BE27" s="124"/>
      <c r="BF27" s="124"/>
      <c r="BG27" s="124"/>
      <c r="BH27" s="124"/>
      <c r="BI27" s="124"/>
      <c r="BJ27" s="124"/>
      <c r="BK27" s="124"/>
      <c r="BL27" s="124"/>
      <c r="BM27" s="124"/>
      <c r="BN27" s="124"/>
      <c r="BO27" s="124"/>
      <c r="BP27" s="124"/>
      <c r="BQ27" s="124"/>
      <c r="BR27" s="124"/>
      <c r="BS27" s="124"/>
      <c r="BT27" s="124"/>
      <c r="BU27" s="124"/>
      <c r="BV27" s="124"/>
      <c r="BW27" s="124"/>
      <c r="BX27" s="124"/>
      <c r="BY27" s="124"/>
      <c r="BZ27" s="124"/>
      <c r="CA27" s="124"/>
      <c r="CB27" s="124"/>
      <c r="CC27" s="124"/>
      <c r="CD27" s="124"/>
      <c r="CE27" s="124"/>
      <c r="CF27" s="124"/>
      <c r="CG27" s="124"/>
      <c r="CH27" s="124"/>
      <c r="CI27" s="124"/>
      <c r="CJ27" s="124"/>
      <c r="CK27" s="124"/>
      <c r="CL27" s="124"/>
      <c r="CM27" s="124"/>
      <c r="CN27" s="124"/>
      <c r="CO27" s="124"/>
    </row>
    <row r="28" spans="1:93" s="125" customFormat="1" ht="23.1" hidden="1" customHeight="1">
      <c r="A28" s="126"/>
      <c r="B28" s="331" t="s">
        <v>499</v>
      </c>
      <c r="C28" s="332" t="s">
        <v>500</v>
      </c>
      <c r="D28" s="28" t="s">
        <v>477</v>
      </c>
      <c r="E28" s="132">
        <v>1</v>
      </c>
      <c r="F28" s="133"/>
      <c r="G28" s="132">
        <v>1</v>
      </c>
      <c r="H28" s="264">
        <v>0</v>
      </c>
      <c r="I28" s="328" t="s">
        <v>497</v>
      </c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  <c r="AT28" s="124"/>
      <c r="AU28" s="124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124"/>
      <c r="BN28" s="124"/>
      <c r="BO28" s="124"/>
      <c r="BP28" s="124"/>
      <c r="BQ28" s="124"/>
      <c r="BR28" s="124"/>
      <c r="BS28" s="124"/>
      <c r="BT28" s="124"/>
      <c r="BU28" s="124"/>
      <c r="BV28" s="124"/>
      <c r="BW28" s="124"/>
      <c r="BX28" s="124"/>
      <c r="BY28" s="124"/>
      <c r="BZ28" s="124"/>
      <c r="CA28" s="124"/>
      <c r="CB28" s="124"/>
      <c r="CC28" s="124"/>
      <c r="CD28" s="124"/>
      <c r="CE28" s="124"/>
      <c r="CF28" s="124"/>
      <c r="CG28" s="124"/>
      <c r="CH28" s="124"/>
      <c r="CI28" s="124"/>
      <c r="CJ28" s="124"/>
      <c r="CK28" s="124"/>
      <c r="CL28" s="124"/>
      <c r="CM28" s="124"/>
      <c r="CN28" s="124"/>
      <c r="CO28" s="124"/>
    </row>
    <row r="29" spans="1:93" s="125" customFormat="1" ht="23.1" hidden="1" customHeight="1">
      <c r="A29" s="126"/>
      <c r="B29" s="130" t="s">
        <v>206</v>
      </c>
      <c r="C29" s="131" t="s">
        <v>207</v>
      </c>
      <c r="D29" s="28" t="s">
        <v>205</v>
      </c>
      <c r="E29" s="132">
        <f>SUM(F29:G29)</f>
        <v>0</v>
      </c>
      <c r="F29" s="133"/>
      <c r="G29" s="132">
        <f>영구</f>
        <v>0</v>
      </c>
      <c r="H29" s="264">
        <v>0</v>
      </c>
      <c r="I29" s="117" t="s">
        <v>478</v>
      </c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  <c r="AN29" s="124"/>
      <c r="AO29" s="124"/>
      <c r="AP29" s="124"/>
      <c r="AQ29" s="124"/>
      <c r="AR29" s="124"/>
      <c r="AS29" s="124"/>
      <c r="AT29" s="124"/>
      <c r="AU29" s="124"/>
      <c r="AV29" s="124"/>
      <c r="AW29" s="124"/>
      <c r="AX29" s="124"/>
      <c r="AY29" s="124"/>
      <c r="AZ29" s="124"/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/>
      <c r="BL29" s="124"/>
      <c r="BM29" s="124"/>
      <c r="BN29" s="124"/>
      <c r="BO29" s="124"/>
      <c r="BP29" s="124"/>
      <c r="BQ29" s="124"/>
      <c r="BR29" s="124"/>
      <c r="BS29" s="124"/>
      <c r="BT29" s="124"/>
      <c r="BU29" s="124"/>
      <c r="BV29" s="124"/>
      <c r="BW29" s="124"/>
      <c r="BX29" s="124"/>
      <c r="BY29" s="124"/>
      <c r="BZ29" s="124"/>
      <c r="CA29" s="124"/>
      <c r="CB29" s="124"/>
      <c r="CC29" s="124"/>
      <c r="CD29" s="124"/>
      <c r="CE29" s="124"/>
      <c r="CF29" s="124"/>
      <c r="CG29" s="124"/>
      <c r="CH29" s="124"/>
      <c r="CI29" s="124"/>
      <c r="CJ29" s="124"/>
      <c r="CK29" s="124"/>
      <c r="CL29" s="124"/>
      <c r="CM29" s="124"/>
      <c r="CN29" s="124"/>
      <c r="CO29" s="124"/>
    </row>
    <row r="30" spans="1:93" s="125" customFormat="1" ht="23.1" hidden="1" customHeight="1">
      <c r="A30" s="126"/>
      <c r="B30" s="130" t="s">
        <v>475</v>
      </c>
      <c r="C30" s="131" t="s">
        <v>211</v>
      </c>
      <c r="D30" s="28" t="s">
        <v>205</v>
      </c>
      <c r="E30" s="132">
        <f>TRUNC(SUM(F30:G30),0)</f>
        <v>0</v>
      </c>
      <c r="F30" s="132"/>
      <c r="G30" s="132">
        <f>영구</f>
        <v>0</v>
      </c>
      <c r="H30" s="264">
        <v>0</v>
      </c>
      <c r="I30" s="117" t="s">
        <v>478</v>
      </c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/>
      <c r="CF30" s="124"/>
      <c r="CG30" s="124"/>
      <c r="CH30" s="124"/>
      <c r="CI30" s="124"/>
      <c r="CJ30" s="124"/>
      <c r="CK30" s="124"/>
      <c r="CL30" s="124"/>
      <c r="CM30" s="124"/>
      <c r="CN30" s="124"/>
      <c r="CO30" s="124"/>
    </row>
    <row r="31" spans="1:93" s="125" customFormat="1" ht="23.1" hidden="1" customHeight="1">
      <c r="A31" s="126"/>
      <c r="B31" s="130" t="s">
        <v>208</v>
      </c>
      <c r="C31" s="131"/>
      <c r="D31" s="28" t="s">
        <v>9</v>
      </c>
      <c r="E31" s="132">
        <f>SUM(F31:G31)</f>
        <v>0</v>
      </c>
      <c r="F31" s="133"/>
      <c r="G31" s="132">
        <f>TRUNC(영구,0)</f>
        <v>0</v>
      </c>
      <c r="H31" s="264">
        <v>0</v>
      </c>
      <c r="I31" s="117" t="s">
        <v>479</v>
      </c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  <c r="CO31" s="124"/>
    </row>
    <row r="32" spans="1:93" s="125" customFormat="1" ht="23.1" hidden="1" customHeight="1">
      <c r="A32" s="126"/>
      <c r="B32" s="138" t="s">
        <v>209</v>
      </c>
      <c r="C32" s="131" t="s">
        <v>210</v>
      </c>
      <c r="D32" s="28" t="s">
        <v>9</v>
      </c>
      <c r="E32" s="132">
        <f>SUM(F32:G32)</f>
        <v>0</v>
      </c>
      <c r="F32" s="133"/>
      <c r="G32" s="132">
        <f>TRUNC(영구,0)</f>
        <v>0</v>
      </c>
      <c r="H32" s="264">
        <v>0</v>
      </c>
      <c r="I32" s="117" t="s">
        <v>479</v>
      </c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  <c r="BN32" s="124"/>
      <c r="BO32" s="124"/>
      <c r="BP32" s="124"/>
      <c r="BQ32" s="124"/>
      <c r="BR32" s="124"/>
      <c r="BS32" s="124"/>
      <c r="BT32" s="124"/>
      <c r="BU32" s="124"/>
      <c r="BV32" s="124"/>
      <c r="BW32" s="124"/>
      <c r="BX32" s="124"/>
      <c r="BY32" s="124"/>
      <c r="BZ32" s="124"/>
      <c r="CA32" s="124"/>
      <c r="CB32" s="124"/>
      <c r="CC32" s="124"/>
      <c r="CD32" s="124"/>
      <c r="CE32" s="124"/>
      <c r="CF32" s="124"/>
      <c r="CG32" s="124"/>
      <c r="CH32" s="124"/>
      <c r="CI32" s="124"/>
      <c r="CJ32" s="124"/>
      <c r="CK32" s="124"/>
      <c r="CL32" s="124"/>
      <c r="CM32" s="124"/>
      <c r="CN32" s="124"/>
      <c r="CO32" s="124"/>
    </row>
    <row r="33" spans="1:93" s="125" customFormat="1" ht="23.1" hidden="1" customHeight="1">
      <c r="A33" s="126"/>
      <c r="B33" s="138" t="s">
        <v>10</v>
      </c>
      <c r="C33" s="131" t="s">
        <v>487</v>
      </c>
      <c r="D33" s="28" t="s">
        <v>9</v>
      </c>
      <c r="E33" s="132">
        <f t="shared" ref="E33:E34" si="4">SUM(F33:G33)</f>
        <v>0</v>
      </c>
      <c r="F33" s="133"/>
      <c r="G33" s="132">
        <f>TRUNC(영구,0)</f>
        <v>0</v>
      </c>
      <c r="H33" s="264">
        <v>0</v>
      </c>
      <c r="I33" s="117" t="s">
        <v>480</v>
      </c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124"/>
      <c r="AX33" s="124"/>
      <c r="AY33" s="124"/>
      <c r="AZ33" s="124"/>
      <c r="BA33" s="124"/>
      <c r="BB33" s="124"/>
      <c r="BC33" s="124"/>
      <c r="BD33" s="124"/>
      <c r="BE33" s="124"/>
      <c r="BF33" s="124"/>
      <c r="BG33" s="124"/>
      <c r="BH33" s="124"/>
      <c r="BI33" s="124"/>
      <c r="BJ33" s="124"/>
      <c r="BK33" s="124"/>
      <c r="BL33" s="124"/>
      <c r="BM33" s="124"/>
      <c r="BN33" s="124"/>
      <c r="BO33" s="124"/>
      <c r="BP33" s="124"/>
      <c r="BQ33" s="124"/>
      <c r="BR33" s="124"/>
      <c r="BS33" s="124"/>
      <c r="BT33" s="124"/>
      <c r="BU33" s="124"/>
      <c r="BV33" s="124"/>
      <c r="BW33" s="124"/>
      <c r="BX33" s="124"/>
      <c r="BY33" s="124"/>
      <c r="BZ33" s="124"/>
      <c r="CA33" s="124"/>
      <c r="CB33" s="124"/>
      <c r="CC33" s="124"/>
      <c r="CD33" s="124"/>
      <c r="CE33" s="124"/>
      <c r="CF33" s="124"/>
      <c r="CG33" s="124"/>
      <c r="CH33" s="124"/>
      <c r="CI33" s="124"/>
      <c r="CJ33" s="124"/>
      <c r="CK33" s="124"/>
      <c r="CL33" s="124"/>
      <c r="CM33" s="124"/>
      <c r="CN33" s="124"/>
      <c r="CO33" s="124"/>
    </row>
    <row r="34" spans="1:93" s="125" customFormat="1" ht="23.1" hidden="1" customHeight="1">
      <c r="A34" s="126"/>
      <c r="B34" s="130"/>
      <c r="C34" s="28"/>
      <c r="D34" s="28"/>
      <c r="E34" s="132">
        <f t="shared" si="4"/>
        <v>0</v>
      </c>
      <c r="F34" s="133"/>
      <c r="G34" s="132">
        <f>TRUNC(영구,0)</f>
        <v>0</v>
      </c>
      <c r="H34" s="264">
        <v>0</v>
      </c>
      <c r="I34" s="117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124"/>
      <c r="AX34" s="124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/>
      <c r="BK34" s="124"/>
      <c r="BL34" s="124"/>
      <c r="BM34" s="124"/>
      <c r="BN34" s="124"/>
      <c r="BO34" s="124"/>
      <c r="BP34" s="124"/>
      <c r="BQ34" s="124"/>
      <c r="BR34" s="124"/>
      <c r="BS34" s="124"/>
      <c r="BT34" s="124"/>
      <c r="BU34" s="124"/>
      <c r="BV34" s="124"/>
      <c r="BW34" s="124"/>
      <c r="BX34" s="124"/>
      <c r="BY34" s="124"/>
      <c r="BZ34" s="124"/>
      <c r="CA34" s="124"/>
      <c r="CB34" s="124"/>
      <c r="CC34" s="124"/>
      <c r="CD34" s="124"/>
      <c r="CE34" s="124"/>
      <c r="CF34" s="124"/>
      <c r="CG34" s="124"/>
      <c r="CH34" s="124"/>
      <c r="CI34" s="124"/>
      <c r="CJ34" s="124"/>
      <c r="CK34" s="124"/>
      <c r="CL34" s="124"/>
      <c r="CM34" s="124"/>
      <c r="CN34" s="124"/>
      <c r="CO34" s="124"/>
    </row>
    <row r="35" spans="1:93" s="125" customFormat="1" ht="23.1" hidden="1" customHeight="1">
      <c r="A35" s="126"/>
      <c r="B35" s="299" t="s">
        <v>492</v>
      </c>
      <c r="C35" s="28" t="s">
        <v>483</v>
      </c>
      <c r="D35" s="28"/>
      <c r="E35" s="132">
        <f t="shared" ref="E35" si="5">SUM(F35:G35)</f>
        <v>0</v>
      </c>
      <c r="F35" s="133"/>
      <c r="G35" s="132">
        <f>TRUNC(영구,0)</f>
        <v>0</v>
      </c>
      <c r="H35" s="264">
        <v>0</v>
      </c>
      <c r="I35" s="117" t="s">
        <v>486</v>
      </c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  <c r="BN35" s="124"/>
      <c r="BO35" s="124"/>
      <c r="BP35" s="124"/>
      <c r="BQ35" s="124"/>
      <c r="BR35" s="124"/>
      <c r="BS35" s="124"/>
      <c r="BT35" s="124"/>
      <c r="BU35" s="124"/>
      <c r="BV35" s="124"/>
      <c r="BW35" s="124"/>
      <c r="BX35" s="124"/>
      <c r="BY35" s="124"/>
      <c r="BZ35" s="124"/>
      <c r="CA35" s="124"/>
      <c r="CB35" s="124"/>
      <c r="CC35" s="124"/>
      <c r="CD35" s="124"/>
      <c r="CE35" s="124"/>
      <c r="CF35" s="124"/>
      <c r="CG35" s="124"/>
      <c r="CH35" s="124"/>
      <c r="CI35" s="124"/>
      <c r="CJ35" s="124"/>
      <c r="CK35" s="124"/>
      <c r="CL35" s="124"/>
      <c r="CM35" s="124"/>
      <c r="CN35" s="124"/>
      <c r="CO35" s="124"/>
    </row>
    <row r="36" spans="1:93" s="125" customFormat="1" ht="23.1" hidden="1" customHeight="1">
      <c r="A36" s="126"/>
      <c r="B36" s="130" t="s">
        <v>490</v>
      </c>
      <c r="C36" s="28" t="s">
        <v>489</v>
      </c>
      <c r="D36" s="28" t="s">
        <v>485</v>
      </c>
      <c r="E36" s="333">
        <f>SUM(F36:G36)</f>
        <v>145.12</v>
      </c>
      <c r="F36" s="334"/>
      <c r="G36" s="333">
        <v>145.12</v>
      </c>
      <c r="H36" s="264">
        <v>0</v>
      </c>
      <c r="I36" s="329" t="s">
        <v>498</v>
      </c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  <c r="AL36" s="124"/>
      <c r="AM36" s="124"/>
      <c r="AN36" s="124"/>
      <c r="AO36" s="124"/>
      <c r="AP36" s="124"/>
      <c r="AQ36" s="124"/>
      <c r="AR36" s="124"/>
      <c r="AS36" s="124"/>
      <c r="AT36" s="124"/>
      <c r="AU36" s="124"/>
      <c r="AV36" s="124"/>
      <c r="AW36" s="124"/>
      <c r="AX36" s="124"/>
      <c r="AY36" s="124"/>
      <c r="AZ36" s="124"/>
      <c r="BA36" s="124"/>
      <c r="BB36" s="124"/>
      <c r="BC36" s="124"/>
      <c r="BD36" s="124"/>
      <c r="BE36" s="124"/>
      <c r="BF36" s="124"/>
      <c r="BG36" s="124"/>
      <c r="BH36" s="124"/>
      <c r="BI36" s="124"/>
      <c r="BJ36" s="124"/>
      <c r="BK36" s="124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4"/>
      <c r="CC36" s="124"/>
      <c r="CD36" s="124"/>
      <c r="CE36" s="124"/>
      <c r="CF36" s="124"/>
      <c r="CG36" s="124"/>
      <c r="CH36" s="124"/>
      <c r="CI36" s="124"/>
      <c r="CJ36" s="124"/>
      <c r="CK36" s="124"/>
      <c r="CL36" s="124"/>
      <c r="CM36" s="124"/>
      <c r="CN36" s="124"/>
      <c r="CO36" s="124"/>
    </row>
    <row r="37" spans="1:93" s="125" customFormat="1" ht="23.1" hidden="1" customHeight="1">
      <c r="A37" s="126"/>
      <c r="B37" s="130" t="s">
        <v>484</v>
      </c>
      <c r="C37" s="28"/>
      <c r="D37" s="28" t="s">
        <v>204</v>
      </c>
      <c r="E37" s="135">
        <f t="shared" ref="E37" si="6">SUM(F37:G37)</f>
        <v>17.850000000000001</v>
      </c>
      <c r="F37" s="133"/>
      <c r="G37" s="135">
        <v>17.850000000000001</v>
      </c>
      <c r="H37" s="264">
        <v>0</v>
      </c>
      <c r="I37" s="117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4"/>
      <c r="AO37" s="124"/>
      <c r="AP37" s="124"/>
      <c r="AQ37" s="124"/>
      <c r="AR37" s="124"/>
      <c r="AS37" s="124"/>
      <c r="AT37" s="124"/>
      <c r="AU37" s="124"/>
      <c r="AV37" s="124"/>
      <c r="AW37" s="124"/>
      <c r="AX37" s="124"/>
      <c r="AY37" s="124"/>
      <c r="AZ37" s="124"/>
      <c r="BA37" s="124"/>
      <c r="BB37" s="124"/>
      <c r="BC37" s="124"/>
      <c r="BD37" s="124"/>
      <c r="BE37" s="124"/>
      <c r="BF37" s="124"/>
      <c r="BG37" s="124"/>
      <c r="BH37" s="124"/>
      <c r="BI37" s="124"/>
      <c r="BJ37" s="124"/>
      <c r="BK37" s="124"/>
      <c r="BL37" s="124"/>
      <c r="BM37" s="124"/>
      <c r="BN37" s="124"/>
      <c r="BO37" s="124"/>
      <c r="BP37" s="124"/>
      <c r="BQ37" s="124"/>
      <c r="BR37" s="124"/>
      <c r="BS37" s="124"/>
      <c r="BT37" s="124"/>
      <c r="BU37" s="124"/>
      <c r="BV37" s="124"/>
      <c r="BW37" s="124"/>
      <c r="BX37" s="124"/>
      <c r="BY37" s="124"/>
      <c r="BZ37" s="124"/>
      <c r="CA37" s="124"/>
      <c r="CB37" s="124"/>
      <c r="CC37" s="124"/>
      <c r="CD37" s="124"/>
      <c r="CE37" s="124"/>
      <c r="CF37" s="124"/>
      <c r="CG37" s="124"/>
      <c r="CH37" s="124"/>
      <c r="CI37" s="124"/>
      <c r="CJ37" s="124"/>
      <c r="CK37" s="124"/>
      <c r="CL37" s="124"/>
      <c r="CM37" s="124"/>
      <c r="CN37" s="124"/>
      <c r="CO37" s="124"/>
    </row>
    <row r="38" spans="1:93" s="125" customFormat="1" ht="23.1" hidden="1" customHeight="1">
      <c r="A38" s="126"/>
      <c r="B38" s="288"/>
      <c r="C38" s="288"/>
      <c r="D38" s="288"/>
      <c r="E38" s="288"/>
      <c r="F38" s="288"/>
      <c r="G38" s="288"/>
      <c r="H38" s="288"/>
      <c r="I38" s="288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F38" s="124"/>
      <c r="CG38" s="124"/>
      <c r="CH38" s="124"/>
      <c r="CI38" s="124"/>
      <c r="CJ38" s="124"/>
      <c r="CK38" s="124"/>
      <c r="CL38" s="124"/>
      <c r="CM38" s="124"/>
      <c r="CN38" s="124"/>
      <c r="CO38" s="124"/>
    </row>
    <row r="39" spans="1:93" s="125" customFormat="1" ht="23.1" hidden="1" customHeight="1">
      <c r="A39" s="126"/>
      <c r="B39" s="358" t="s">
        <v>474</v>
      </c>
      <c r="C39" s="360"/>
      <c r="D39" s="300" t="s">
        <v>204</v>
      </c>
      <c r="E39" s="276">
        <f t="shared" ref="E39:E40" si="7">SUM(F39:G39)</f>
        <v>0</v>
      </c>
      <c r="F39" s="277" t="s">
        <v>218</v>
      </c>
      <c r="G39" s="276">
        <f>TRUNC(영구,3)</f>
        <v>0</v>
      </c>
      <c r="H39" s="264">
        <v>0</v>
      </c>
      <c r="I39" s="117" t="s">
        <v>447</v>
      </c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  <c r="BN39" s="124"/>
      <c r="BO39" s="124"/>
      <c r="BP39" s="124"/>
      <c r="BQ39" s="124"/>
      <c r="BR39" s="124"/>
      <c r="BS39" s="124"/>
      <c r="BT39" s="124"/>
      <c r="BU39" s="124"/>
      <c r="BV39" s="124"/>
      <c r="BW39" s="124"/>
      <c r="BX39" s="124"/>
      <c r="BY39" s="124"/>
      <c r="BZ39" s="124"/>
      <c r="CA39" s="124"/>
      <c r="CB39" s="124"/>
      <c r="CC39" s="124"/>
      <c r="CD39" s="124"/>
      <c r="CE39" s="124"/>
      <c r="CF39" s="124"/>
      <c r="CG39" s="124"/>
      <c r="CH39" s="124"/>
      <c r="CI39" s="124"/>
      <c r="CJ39" s="124"/>
      <c r="CK39" s="124"/>
      <c r="CL39" s="124"/>
      <c r="CM39" s="124"/>
      <c r="CN39" s="124"/>
      <c r="CO39" s="124"/>
    </row>
    <row r="40" spans="1:93" s="125" customFormat="1" ht="23.1" hidden="1" customHeight="1">
      <c r="A40" s="126"/>
      <c r="B40" s="326" t="s">
        <v>424</v>
      </c>
      <c r="C40" s="327"/>
      <c r="D40" s="300" t="s">
        <v>204</v>
      </c>
      <c r="E40" s="278">
        <f t="shared" si="7"/>
        <v>0</v>
      </c>
      <c r="F40" s="277" t="s">
        <v>218</v>
      </c>
      <c r="G40" s="278">
        <f>TRUNC(영구,3)</f>
        <v>0</v>
      </c>
      <c r="H40" s="264">
        <v>0</v>
      </c>
      <c r="I40" s="117" t="s">
        <v>212</v>
      </c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  <c r="AL40" s="124"/>
      <c r="AM40" s="124"/>
      <c r="AN40" s="124"/>
      <c r="AO40" s="124"/>
      <c r="AP40" s="124"/>
      <c r="AQ40" s="124"/>
      <c r="AR40" s="124"/>
      <c r="AS40" s="124"/>
      <c r="AT40" s="124"/>
      <c r="AU40" s="124"/>
      <c r="AV40" s="124"/>
      <c r="AW40" s="124"/>
      <c r="AX40" s="124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  <c r="BN40" s="124"/>
      <c r="BO40" s="124"/>
      <c r="BP40" s="124"/>
      <c r="BQ40" s="124"/>
      <c r="BR40" s="124"/>
      <c r="BS40" s="124"/>
      <c r="BT40" s="124"/>
      <c r="BU40" s="124"/>
      <c r="BV40" s="124"/>
      <c r="BW40" s="124"/>
      <c r="BX40" s="124"/>
      <c r="BY40" s="124"/>
      <c r="BZ40" s="124"/>
      <c r="CA40" s="124"/>
      <c r="CB40" s="124"/>
      <c r="CC40" s="124"/>
      <c r="CD40" s="124"/>
      <c r="CE40" s="124"/>
      <c r="CF40" s="124"/>
      <c r="CG40" s="124"/>
      <c r="CH40" s="124"/>
      <c r="CI40" s="124"/>
      <c r="CJ40" s="124"/>
      <c r="CK40" s="124"/>
      <c r="CL40" s="124"/>
      <c r="CM40" s="124"/>
      <c r="CN40" s="124"/>
      <c r="CO40" s="124"/>
    </row>
    <row r="41" spans="1:93" s="125" customFormat="1" ht="23.1" hidden="1" customHeight="1">
      <c r="A41" s="126"/>
      <c r="B41" s="299" t="s">
        <v>383</v>
      </c>
      <c r="C41" s="301" t="s">
        <v>212</v>
      </c>
      <c r="D41" s="300" t="s">
        <v>204</v>
      </c>
      <c r="E41" s="298">
        <f>SUM(E42:E239)</f>
        <v>0</v>
      </c>
      <c r="F41" s="277" t="s">
        <v>218</v>
      </c>
      <c r="G41" s="278">
        <v>132</v>
      </c>
      <c r="H41" s="264">
        <v>0</v>
      </c>
      <c r="I41" s="117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L41" s="124"/>
      <c r="AM41" s="124"/>
      <c r="AN41" s="124"/>
      <c r="AO41" s="124"/>
      <c r="AP41" s="124"/>
      <c r="AQ41" s="124"/>
      <c r="AR41" s="124"/>
      <c r="AS41" s="124"/>
      <c r="AT41" s="124"/>
      <c r="AU41" s="124"/>
      <c r="AV41" s="124"/>
      <c r="AW41" s="124"/>
      <c r="AX41" s="124"/>
      <c r="AY41" s="124"/>
      <c r="AZ41" s="124"/>
      <c r="BA41" s="124"/>
      <c r="BB41" s="124"/>
      <c r="BC41" s="124"/>
      <c r="BD41" s="124"/>
      <c r="BE41" s="124"/>
      <c r="BF41" s="124"/>
      <c r="BG41" s="124"/>
      <c r="BH41" s="124"/>
      <c r="BI41" s="124"/>
      <c r="BJ41" s="124"/>
      <c r="BK41" s="124"/>
      <c r="BL41" s="124"/>
      <c r="BM41" s="124"/>
      <c r="BN41" s="124"/>
      <c r="BO41" s="124"/>
      <c r="BP41" s="124"/>
      <c r="BQ41" s="124"/>
      <c r="BR41" s="124"/>
      <c r="BS41" s="124"/>
      <c r="BT41" s="124"/>
      <c r="BU41" s="124"/>
      <c r="BV41" s="124"/>
      <c r="BW41" s="124"/>
      <c r="BX41" s="124"/>
      <c r="BY41" s="124"/>
      <c r="BZ41" s="124"/>
      <c r="CA41" s="124"/>
      <c r="CB41" s="124"/>
      <c r="CC41" s="124"/>
      <c r="CD41" s="124"/>
      <c r="CE41" s="124"/>
      <c r="CF41" s="124"/>
      <c r="CG41" s="124"/>
      <c r="CH41" s="124"/>
      <c r="CI41" s="124"/>
      <c r="CJ41" s="124"/>
      <c r="CK41" s="124"/>
      <c r="CL41" s="124"/>
      <c r="CM41" s="124"/>
      <c r="CN41" s="124"/>
      <c r="CO41" s="124"/>
    </row>
    <row r="42" spans="1:93" s="125" customFormat="1" ht="23.1" hidden="1" customHeight="1">
      <c r="A42" s="126"/>
      <c r="B42" s="279" t="s">
        <v>225</v>
      </c>
      <c r="C42" s="136"/>
      <c r="D42" s="28"/>
      <c r="E42" s="274">
        <f t="shared" ref="E42:E71" si="8">SUM(F42:G42)</f>
        <v>0</v>
      </c>
      <c r="F42" s="133"/>
      <c r="G42" s="274">
        <f>TRUNC(영구,3)</f>
        <v>0</v>
      </c>
      <c r="H42" s="264">
        <v>0</v>
      </c>
      <c r="I42" s="117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  <c r="AP42" s="124"/>
      <c r="AQ42" s="124"/>
      <c r="AR42" s="124"/>
      <c r="AS42" s="124"/>
      <c r="AT42" s="124"/>
      <c r="AU42" s="124"/>
      <c r="AV42" s="124"/>
      <c r="AW42" s="124"/>
      <c r="AX42" s="124"/>
      <c r="AY42" s="124"/>
      <c r="AZ42" s="124"/>
      <c r="BA42" s="124"/>
      <c r="BB42" s="124"/>
      <c r="BC42" s="124"/>
      <c r="BD42" s="124"/>
      <c r="BE42" s="124"/>
      <c r="BF42" s="124"/>
      <c r="BG42" s="124"/>
      <c r="BH42" s="124"/>
      <c r="BI42" s="124"/>
      <c r="BJ42" s="124"/>
      <c r="BK42" s="124"/>
      <c r="BL42" s="124"/>
      <c r="BM42" s="124"/>
      <c r="BN42" s="124"/>
      <c r="BO42" s="124"/>
      <c r="BP42" s="124"/>
      <c r="BQ42" s="124"/>
      <c r="BR42" s="124"/>
      <c r="BS42" s="124"/>
      <c r="BT42" s="124"/>
      <c r="BU42" s="124"/>
      <c r="BV42" s="124"/>
      <c r="BW42" s="124"/>
      <c r="BX42" s="124"/>
      <c r="BY42" s="124"/>
      <c r="BZ42" s="124"/>
      <c r="CA42" s="124"/>
      <c r="CB42" s="124"/>
      <c r="CC42" s="124"/>
      <c r="CD42" s="124"/>
      <c r="CE42" s="124"/>
      <c r="CF42" s="124"/>
      <c r="CG42" s="124"/>
      <c r="CH42" s="124"/>
      <c r="CI42" s="124"/>
      <c r="CJ42" s="124"/>
      <c r="CK42" s="124"/>
      <c r="CL42" s="124"/>
      <c r="CM42" s="124"/>
      <c r="CN42" s="124"/>
      <c r="CO42" s="124"/>
    </row>
    <row r="43" spans="1:93" s="125" customFormat="1" ht="24.95" hidden="1" customHeight="1">
      <c r="A43" s="126"/>
      <c r="B43" s="279" t="s">
        <v>226</v>
      </c>
      <c r="C43" s="1"/>
      <c r="D43" s="28"/>
      <c r="E43" s="274">
        <f t="shared" si="8"/>
        <v>0</v>
      </c>
      <c r="F43" s="133"/>
      <c r="G43" s="274">
        <f>TRUNC(영구,3)</f>
        <v>0</v>
      </c>
      <c r="H43" s="264">
        <v>0</v>
      </c>
      <c r="I43" s="117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4"/>
      <c r="AS43" s="124"/>
      <c r="AT43" s="124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4"/>
      <c r="BG43" s="124"/>
      <c r="BH43" s="124"/>
      <c r="BI43" s="124"/>
      <c r="BJ43" s="124"/>
      <c r="BK43" s="124"/>
      <c r="BL43" s="124"/>
      <c r="BM43" s="124"/>
      <c r="BN43" s="124"/>
      <c r="BO43" s="124"/>
      <c r="BP43" s="124"/>
      <c r="BQ43" s="124"/>
      <c r="BR43" s="124"/>
      <c r="BS43" s="124"/>
      <c r="BT43" s="124"/>
      <c r="BU43" s="124"/>
      <c r="BV43" s="124"/>
      <c r="BW43" s="124"/>
      <c r="BX43" s="124"/>
      <c r="BY43" s="124"/>
      <c r="BZ43" s="124"/>
      <c r="CA43" s="124"/>
      <c r="CB43" s="124"/>
      <c r="CC43" s="124"/>
      <c r="CD43" s="124"/>
      <c r="CE43" s="124"/>
      <c r="CF43" s="124"/>
      <c r="CG43" s="124"/>
      <c r="CH43" s="124"/>
      <c r="CI43" s="124"/>
      <c r="CJ43" s="124"/>
      <c r="CK43" s="124"/>
      <c r="CL43" s="124"/>
      <c r="CM43" s="124"/>
      <c r="CN43" s="124"/>
      <c r="CO43" s="124"/>
    </row>
    <row r="44" spans="1:93" s="125" customFormat="1" ht="24.95" hidden="1" customHeight="1">
      <c r="A44" s="126"/>
      <c r="B44" s="279" t="s">
        <v>227</v>
      </c>
      <c r="C44" s="28"/>
      <c r="D44" s="28"/>
      <c r="E44" s="274">
        <f t="shared" si="8"/>
        <v>0</v>
      </c>
      <c r="F44" s="133"/>
      <c r="G44" s="274">
        <f>TRUNC(영구,3)</f>
        <v>0</v>
      </c>
      <c r="H44" s="264">
        <v>0</v>
      </c>
      <c r="I44" s="117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24"/>
      <c r="AL44" s="124"/>
      <c r="AM44" s="124"/>
      <c r="AN44" s="124"/>
      <c r="AO44" s="124"/>
      <c r="AP44" s="124"/>
      <c r="AQ44" s="124"/>
      <c r="AR44" s="124"/>
      <c r="AS44" s="124"/>
      <c r="AT44" s="124"/>
      <c r="AU44" s="124"/>
      <c r="AV44" s="124"/>
      <c r="AW44" s="124"/>
      <c r="AX44" s="124"/>
      <c r="AY44" s="124"/>
      <c r="AZ44" s="124"/>
      <c r="BA44" s="124"/>
      <c r="BB44" s="124"/>
      <c r="BC44" s="124"/>
      <c r="BD44" s="124"/>
      <c r="BE44" s="124"/>
      <c r="BF44" s="124"/>
      <c r="BG44" s="124"/>
      <c r="BH44" s="124"/>
      <c r="BI44" s="124"/>
      <c r="BJ44" s="124"/>
      <c r="BK44" s="124"/>
      <c r="BL44" s="124"/>
      <c r="BM44" s="124"/>
      <c r="BN44" s="124"/>
      <c r="BO44" s="124"/>
      <c r="BP44" s="124"/>
      <c r="BQ44" s="124"/>
      <c r="BR44" s="124"/>
      <c r="BS44" s="124"/>
      <c r="BT44" s="124"/>
      <c r="BU44" s="124"/>
      <c r="BV44" s="124"/>
      <c r="BW44" s="124"/>
      <c r="BX44" s="124"/>
      <c r="BY44" s="124"/>
      <c r="BZ44" s="124"/>
      <c r="CA44" s="124"/>
      <c r="CB44" s="124"/>
      <c r="CC44" s="124"/>
      <c r="CD44" s="124"/>
      <c r="CE44" s="124"/>
      <c r="CF44" s="124"/>
      <c r="CG44" s="124"/>
      <c r="CH44" s="124"/>
      <c r="CI44" s="124"/>
      <c r="CJ44" s="124"/>
      <c r="CK44" s="124"/>
      <c r="CL44" s="124"/>
      <c r="CM44" s="124"/>
      <c r="CN44" s="124"/>
      <c r="CO44" s="124"/>
    </row>
    <row r="45" spans="1:93" s="125" customFormat="1" ht="24.95" hidden="1" customHeight="1">
      <c r="A45" s="126"/>
      <c r="B45" s="279" t="s">
        <v>228</v>
      </c>
      <c r="C45" s="28"/>
      <c r="D45" s="28"/>
      <c r="E45" s="274">
        <f t="shared" si="8"/>
        <v>0</v>
      </c>
      <c r="F45" s="133"/>
      <c r="G45" s="274">
        <f>TRUNC(영구,3)</f>
        <v>0</v>
      </c>
      <c r="H45" s="264">
        <v>0</v>
      </c>
      <c r="I45" s="117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  <c r="AN45" s="124"/>
      <c r="AO45" s="124"/>
      <c r="AP45" s="124"/>
      <c r="AQ45" s="124"/>
      <c r="AR45" s="124"/>
      <c r="AS45" s="124"/>
      <c r="AT45" s="124"/>
      <c r="AU45" s="124"/>
      <c r="AV45" s="124"/>
      <c r="AW45" s="124"/>
      <c r="AX45" s="124"/>
      <c r="AY45" s="124"/>
      <c r="AZ45" s="124"/>
      <c r="BA45" s="124"/>
      <c r="BB45" s="124"/>
      <c r="BC45" s="124"/>
      <c r="BD45" s="124"/>
      <c r="BE45" s="124"/>
      <c r="BF45" s="124"/>
      <c r="BG45" s="124"/>
      <c r="BH45" s="124"/>
      <c r="BI45" s="124"/>
      <c r="BJ45" s="124"/>
      <c r="BK45" s="124"/>
      <c r="BL45" s="124"/>
      <c r="BM45" s="124"/>
      <c r="BN45" s="124"/>
      <c r="BO45" s="124"/>
      <c r="BP45" s="124"/>
      <c r="BQ45" s="124"/>
      <c r="BR45" s="124"/>
      <c r="BS45" s="124"/>
      <c r="BT45" s="124"/>
      <c r="BU45" s="124"/>
      <c r="BV45" s="124"/>
      <c r="BW45" s="124"/>
      <c r="BX45" s="124"/>
      <c r="BY45" s="124"/>
      <c r="BZ45" s="124"/>
      <c r="CA45" s="124"/>
      <c r="CB45" s="124"/>
      <c r="CC45" s="124"/>
      <c r="CD45" s="124"/>
      <c r="CE45" s="124"/>
      <c r="CF45" s="124"/>
      <c r="CG45" s="124"/>
      <c r="CH45" s="124"/>
      <c r="CI45" s="124"/>
      <c r="CJ45" s="124"/>
      <c r="CK45" s="124"/>
      <c r="CL45" s="124"/>
      <c r="CM45" s="124"/>
      <c r="CN45" s="124"/>
      <c r="CO45" s="124"/>
    </row>
    <row r="46" spans="1:93" s="125" customFormat="1" ht="24.95" hidden="1" customHeight="1">
      <c r="A46" s="126"/>
      <c r="B46" s="279" t="s">
        <v>229</v>
      </c>
      <c r="C46" s="28"/>
      <c r="D46" s="28"/>
      <c r="E46" s="274">
        <f t="shared" si="8"/>
        <v>0</v>
      </c>
      <c r="F46" s="133"/>
      <c r="G46" s="274">
        <f>TRUNC(영구,3)</f>
        <v>0</v>
      </c>
      <c r="H46" s="265">
        <v>0</v>
      </c>
      <c r="I46" s="13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  <c r="AL46" s="124"/>
      <c r="AM46" s="124"/>
      <c r="AN46" s="124"/>
      <c r="AO46" s="124"/>
      <c r="AP46" s="124"/>
      <c r="AQ46" s="124"/>
      <c r="AR46" s="124"/>
      <c r="AS46" s="124"/>
      <c r="AT46" s="124"/>
      <c r="AU46" s="124"/>
      <c r="AV46" s="124"/>
      <c r="AW46" s="124"/>
      <c r="AX46" s="124"/>
      <c r="AY46" s="124"/>
      <c r="AZ46" s="124"/>
      <c r="BA46" s="124"/>
      <c r="BB46" s="124"/>
      <c r="BC46" s="124"/>
      <c r="BD46" s="124"/>
      <c r="BE46" s="124"/>
      <c r="BF46" s="124"/>
      <c r="BG46" s="124"/>
      <c r="BH46" s="124"/>
      <c r="BI46" s="124"/>
      <c r="BJ46" s="124"/>
      <c r="BK46" s="124"/>
      <c r="BL46" s="124"/>
      <c r="BM46" s="124"/>
      <c r="BN46" s="124"/>
      <c r="BO46" s="124"/>
      <c r="BP46" s="124"/>
      <c r="BQ46" s="124"/>
      <c r="BR46" s="124"/>
      <c r="BS46" s="124"/>
      <c r="BT46" s="124"/>
      <c r="BU46" s="124"/>
      <c r="BV46" s="124"/>
      <c r="BW46" s="124"/>
      <c r="BX46" s="124"/>
      <c r="BY46" s="124"/>
      <c r="BZ46" s="124"/>
      <c r="CA46" s="124"/>
      <c r="CB46" s="124"/>
      <c r="CC46" s="124"/>
      <c r="CD46" s="124"/>
      <c r="CE46" s="124"/>
      <c r="CF46" s="124"/>
      <c r="CG46" s="124"/>
      <c r="CH46" s="124"/>
      <c r="CI46" s="124"/>
      <c r="CJ46" s="124"/>
      <c r="CK46" s="124"/>
      <c r="CL46" s="124"/>
      <c r="CM46" s="124"/>
      <c r="CN46" s="124"/>
      <c r="CO46" s="124"/>
    </row>
    <row r="47" spans="1:93" s="125" customFormat="1" ht="24.95" hidden="1" customHeight="1">
      <c r="A47" s="126"/>
      <c r="B47" s="279" t="s">
        <v>230</v>
      </c>
      <c r="C47" s="28"/>
      <c r="D47" s="28"/>
      <c r="E47" s="274">
        <f t="shared" si="8"/>
        <v>0</v>
      </c>
      <c r="F47" s="133"/>
      <c r="G47" s="274">
        <f>TRUNC(영구,3)</f>
        <v>0</v>
      </c>
      <c r="H47" s="265">
        <v>0</v>
      </c>
      <c r="I47" s="13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24"/>
      <c r="AE47" s="124"/>
      <c r="AF47" s="124"/>
      <c r="AG47" s="124"/>
      <c r="AH47" s="124"/>
      <c r="AI47" s="124"/>
      <c r="AJ47" s="124"/>
      <c r="AK47" s="124"/>
      <c r="AL47" s="124"/>
      <c r="AM47" s="124"/>
      <c r="AN47" s="124"/>
      <c r="AO47" s="124"/>
      <c r="AP47" s="124"/>
      <c r="AQ47" s="124"/>
      <c r="AR47" s="124"/>
      <c r="AS47" s="124"/>
      <c r="AT47" s="124"/>
      <c r="AU47" s="124"/>
      <c r="AV47" s="124"/>
      <c r="AW47" s="124"/>
      <c r="AX47" s="124"/>
      <c r="AY47" s="124"/>
      <c r="AZ47" s="124"/>
      <c r="BA47" s="124"/>
      <c r="BB47" s="124"/>
      <c r="BC47" s="124"/>
      <c r="BD47" s="124"/>
      <c r="BE47" s="124"/>
      <c r="BF47" s="124"/>
      <c r="BG47" s="124"/>
      <c r="BH47" s="124"/>
      <c r="BI47" s="124"/>
      <c r="BJ47" s="124"/>
      <c r="BK47" s="124"/>
      <c r="BL47" s="124"/>
      <c r="BM47" s="124"/>
      <c r="BN47" s="124"/>
      <c r="BO47" s="124"/>
      <c r="BP47" s="124"/>
      <c r="BQ47" s="124"/>
      <c r="BR47" s="124"/>
      <c r="BS47" s="124"/>
      <c r="BT47" s="124"/>
      <c r="BU47" s="124"/>
      <c r="BV47" s="124"/>
      <c r="BW47" s="124"/>
      <c r="BX47" s="124"/>
      <c r="BY47" s="124"/>
      <c r="BZ47" s="124"/>
      <c r="CA47" s="124"/>
      <c r="CB47" s="124"/>
      <c r="CC47" s="124"/>
      <c r="CD47" s="124"/>
      <c r="CE47" s="124"/>
      <c r="CF47" s="124"/>
      <c r="CG47" s="124"/>
      <c r="CH47" s="124"/>
      <c r="CI47" s="124"/>
      <c r="CJ47" s="124"/>
      <c r="CK47" s="124"/>
      <c r="CL47" s="124"/>
      <c r="CM47" s="124"/>
      <c r="CN47" s="124"/>
      <c r="CO47" s="124"/>
    </row>
    <row r="48" spans="1:93" ht="24.95" hidden="1" customHeight="1">
      <c r="A48" s="126"/>
      <c r="B48" s="279" t="s">
        <v>231</v>
      </c>
      <c r="C48" s="28"/>
      <c r="D48" s="28"/>
      <c r="E48" s="274">
        <f t="shared" si="8"/>
        <v>0</v>
      </c>
      <c r="F48" s="133"/>
      <c r="G48" s="274">
        <f>TRUNC(영구,3)</f>
        <v>0</v>
      </c>
      <c r="H48" s="265">
        <v>0</v>
      </c>
      <c r="I48" s="134"/>
    </row>
    <row r="49" spans="1:9" ht="24.95" hidden="1" customHeight="1">
      <c r="A49" s="126"/>
      <c r="B49" s="279" t="s">
        <v>232</v>
      </c>
      <c r="C49" s="28"/>
      <c r="D49" s="28"/>
      <c r="E49" s="274">
        <f t="shared" si="8"/>
        <v>0</v>
      </c>
      <c r="F49" s="133"/>
      <c r="G49" s="274">
        <f>TRUNC(영구,3)</f>
        <v>0</v>
      </c>
      <c r="H49" s="266">
        <v>0</v>
      </c>
      <c r="I49" s="134"/>
    </row>
    <row r="50" spans="1:9" ht="24.95" hidden="1" customHeight="1">
      <c r="A50" s="126"/>
      <c r="B50" s="279" t="s">
        <v>233</v>
      </c>
      <c r="C50" s="28"/>
      <c r="D50" s="28"/>
      <c r="E50" s="274">
        <f t="shared" si="8"/>
        <v>0</v>
      </c>
      <c r="F50" s="133"/>
      <c r="G50" s="274">
        <f>TRUNC(영구,3)</f>
        <v>0</v>
      </c>
      <c r="H50" s="265">
        <v>0</v>
      </c>
      <c r="I50" s="134"/>
    </row>
    <row r="51" spans="1:9" ht="24.95" hidden="1" customHeight="1">
      <c r="A51" s="126"/>
      <c r="B51" s="279" t="s">
        <v>234</v>
      </c>
      <c r="C51" s="28"/>
      <c r="D51" s="28"/>
      <c r="E51" s="274">
        <f t="shared" si="8"/>
        <v>0</v>
      </c>
      <c r="F51" s="133"/>
      <c r="G51" s="274">
        <f>TRUNC(영구,3)</f>
        <v>0</v>
      </c>
      <c r="H51" s="266">
        <v>0</v>
      </c>
      <c r="I51" s="134"/>
    </row>
    <row r="52" spans="1:9" ht="24.95" hidden="1" customHeight="1">
      <c r="A52" s="126"/>
      <c r="B52" s="279" t="s">
        <v>235</v>
      </c>
      <c r="C52" s="28"/>
      <c r="D52" s="28"/>
      <c r="E52" s="274">
        <f t="shared" si="8"/>
        <v>0</v>
      </c>
      <c r="F52" s="133"/>
      <c r="G52" s="274">
        <f>TRUNC(영구,3)</f>
        <v>0</v>
      </c>
      <c r="H52" s="265">
        <v>0</v>
      </c>
      <c r="I52" s="134"/>
    </row>
    <row r="53" spans="1:9" ht="24.95" hidden="1" customHeight="1">
      <c r="B53" s="279" t="s">
        <v>236</v>
      </c>
      <c r="C53" s="28"/>
      <c r="D53" s="28"/>
      <c r="E53" s="274">
        <f t="shared" si="8"/>
        <v>0</v>
      </c>
      <c r="F53" s="133"/>
      <c r="G53" s="274">
        <f>TRUNC(영구,3)</f>
        <v>0</v>
      </c>
      <c r="H53" s="265">
        <v>0</v>
      </c>
      <c r="I53" s="134"/>
    </row>
    <row r="54" spans="1:9" ht="24.95" hidden="1" customHeight="1">
      <c r="B54" s="279" t="s">
        <v>237</v>
      </c>
      <c r="C54" s="28"/>
      <c r="D54" s="28"/>
      <c r="E54" s="274">
        <f t="shared" si="8"/>
        <v>0</v>
      </c>
      <c r="F54" s="133"/>
      <c r="G54" s="274">
        <f>TRUNC(영구,3)</f>
        <v>0</v>
      </c>
      <c r="H54" s="265">
        <v>0</v>
      </c>
      <c r="I54" s="134"/>
    </row>
    <row r="55" spans="1:9" ht="24.95" hidden="1" customHeight="1">
      <c r="B55" s="279" t="s">
        <v>238</v>
      </c>
      <c r="C55" s="28"/>
      <c r="D55" s="28"/>
      <c r="E55" s="274">
        <f t="shared" si="8"/>
        <v>0</v>
      </c>
      <c r="F55" s="133"/>
      <c r="G55" s="274">
        <f>TRUNC(영구,3)</f>
        <v>0</v>
      </c>
      <c r="H55" s="265">
        <v>0</v>
      </c>
      <c r="I55" s="134"/>
    </row>
    <row r="56" spans="1:9" ht="24.95" hidden="1" customHeight="1">
      <c r="B56" s="279" t="s">
        <v>239</v>
      </c>
      <c r="C56" s="28"/>
      <c r="D56" s="28"/>
      <c r="E56" s="274">
        <f t="shared" si="8"/>
        <v>0</v>
      </c>
      <c r="F56" s="133"/>
      <c r="G56" s="274">
        <f>TRUNC(영구,3)</f>
        <v>0</v>
      </c>
      <c r="H56" s="265">
        <v>0</v>
      </c>
      <c r="I56" s="134"/>
    </row>
    <row r="57" spans="1:9" ht="24.95" hidden="1" customHeight="1">
      <c r="B57" s="279" t="s">
        <v>240</v>
      </c>
      <c r="C57" s="28"/>
      <c r="D57" s="28"/>
      <c r="E57" s="274">
        <f t="shared" si="8"/>
        <v>0</v>
      </c>
      <c r="F57" s="133"/>
      <c r="G57" s="274">
        <f>TRUNC(영구,3)</f>
        <v>0</v>
      </c>
      <c r="H57" s="265">
        <v>0</v>
      </c>
      <c r="I57" s="134"/>
    </row>
    <row r="58" spans="1:9" ht="24.95" hidden="1" customHeight="1">
      <c r="B58" s="279" t="s">
        <v>241</v>
      </c>
      <c r="C58" s="288"/>
      <c r="D58" s="288"/>
      <c r="E58" s="274">
        <f t="shared" si="8"/>
        <v>0</v>
      </c>
      <c r="F58" s="133"/>
      <c r="G58" s="274">
        <f>TRUNC(영구,3)</f>
        <v>0</v>
      </c>
      <c r="H58" s="265">
        <v>0</v>
      </c>
      <c r="I58" s="288"/>
    </row>
    <row r="59" spans="1:9" ht="24.95" hidden="1" customHeight="1">
      <c r="B59" s="279" t="s">
        <v>217</v>
      </c>
      <c r="C59" s="28"/>
      <c r="D59" s="28"/>
      <c r="E59" s="274">
        <f t="shared" si="8"/>
        <v>0</v>
      </c>
      <c r="F59" s="133"/>
      <c r="G59" s="274">
        <f>TRUNC(영구,3)</f>
        <v>0</v>
      </c>
      <c r="H59" s="265">
        <v>0</v>
      </c>
      <c r="I59" s="288"/>
    </row>
    <row r="60" spans="1:9" ht="24.95" hidden="1" customHeight="1">
      <c r="B60" s="279" t="s">
        <v>242</v>
      </c>
      <c r="C60" s="28"/>
      <c r="D60" s="28"/>
      <c r="E60" s="274">
        <f t="shared" si="8"/>
        <v>0</v>
      </c>
      <c r="F60" s="133"/>
      <c r="G60" s="274">
        <f>TRUNC(영구,3)</f>
        <v>0</v>
      </c>
      <c r="H60" s="265">
        <v>0</v>
      </c>
      <c r="I60" s="288"/>
    </row>
    <row r="61" spans="1:9" ht="24.95" hidden="1" customHeight="1">
      <c r="B61" s="279" t="s">
        <v>243</v>
      </c>
      <c r="C61" s="28"/>
      <c r="D61" s="28"/>
      <c r="E61" s="274">
        <f t="shared" si="8"/>
        <v>0</v>
      </c>
      <c r="F61" s="133"/>
      <c r="G61" s="274">
        <f>TRUNC(영구,3)</f>
        <v>0</v>
      </c>
      <c r="H61" s="265">
        <v>0</v>
      </c>
      <c r="I61" s="134"/>
    </row>
    <row r="62" spans="1:9" ht="24.95" hidden="1" customHeight="1">
      <c r="B62" s="279" t="s">
        <v>244</v>
      </c>
      <c r="C62" s="28"/>
      <c r="D62" s="28"/>
      <c r="E62" s="274">
        <f t="shared" si="8"/>
        <v>0</v>
      </c>
      <c r="F62" s="133"/>
      <c r="G62" s="274">
        <f>TRUNC(영구,3)</f>
        <v>0</v>
      </c>
      <c r="H62" s="265">
        <v>0</v>
      </c>
      <c r="I62" s="134"/>
    </row>
    <row r="63" spans="1:9" ht="24.95" hidden="1" customHeight="1">
      <c r="B63" s="279" t="s">
        <v>245</v>
      </c>
      <c r="C63" s="28"/>
      <c r="D63" s="28"/>
      <c r="E63" s="274">
        <f t="shared" si="8"/>
        <v>0</v>
      </c>
      <c r="F63" s="133"/>
      <c r="G63" s="274">
        <f>TRUNC(영구,3)</f>
        <v>0</v>
      </c>
      <c r="H63" s="265">
        <v>0</v>
      </c>
      <c r="I63" s="134"/>
    </row>
    <row r="64" spans="1:9" ht="24.95" hidden="1" customHeight="1">
      <c r="B64" s="279" t="s">
        <v>246</v>
      </c>
      <c r="C64" s="28"/>
      <c r="D64" s="28"/>
      <c r="E64" s="274">
        <f t="shared" si="8"/>
        <v>0</v>
      </c>
      <c r="F64" s="133"/>
      <c r="G64" s="274">
        <f>TRUNC(영구,3)</f>
        <v>0</v>
      </c>
      <c r="H64" s="265">
        <v>0</v>
      </c>
      <c r="I64" s="134"/>
    </row>
    <row r="65" spans="2:9" ht="24.95" hidden="1" customHeight="1">
      <c r="B65" s="279" t="s">
        <v>247</v>
      </c>
      <c r="C65" s="28"/>
      <c r="D65" s="28"/>
      <c r="E65" s="274">
        <f t="shared" si="8"/>
        <v>0</v>
      </c>
      <c r="F65" s="133"/>
      <c r="G65" s="274">
        <f>TRUNC(영구,3)</f>
        <v>0</v>
      </c>
      <c r="H65" s="265">
        <v>0</v>
      </c>
      <c r="I65" s="134"/>
    </row>
    <row r="66" spans="2:9" ht="24.95" hidden="1" customHeight="1">
      <c r="B66" s="279" t="s">
        <v>248</v>
      </c>
      <c r="C66" s="28"/>
      <c r="D66" s="28"/>
      <c r="E66" s="274">
        <f t="shared" si="8"/>
        <v>0</v>
      </c>
      <c r="F66" s="133"/>
      <c r="G66" s="274">
        <f>TRUNC(영구,3)</f>
        <v>0</v>
      </c>
      <c r="H66" s="265">
        <v>0</v>
      </c>
      <c r="I66" s="134"/>
    </row>
    <row r="67" spans="2:9" ht="24.95" hidden="1" customHeight="1">
      <c r="B67" s="279" t="s">
        <v>249</v>
      </c>
      <c r="C67" s="28"/>
      <c r="D67" s="28"/>
      <c r="E67" s="274">
        <f t="shared" si="8"/>
        <v>0</v>
      </c>
      <c r="F67" s="133"/>
      <c r="G67" s="274">
        <f>TRUNC(영구,3)</f>
        <v>0</v>
      </c>
      <c r="H67" s="265">
        <v>0</v>
      </c>
      <c r="I67" s="134"/>
    </row>
    <row r="68" spans="2:9" ht="24.95" hidden="1" customHeight="1">
      <c r="B68" s="279" t="s">
        <v>250</v>
      </c>
      <c r="C68" s="28"/>
      <c r="D68" s="28"/>
      <c r="E68" s="274">
        <f t="shared" si="8"/>
        <v>0</v>
      </c>
      <c r="F68" s="133"/>
      <c r="G68" s="274">
        <f>TRUNC(영구,3)</f>
        <v>0</v>
      </c>
      <c r="H68" s="265">
        <v>0</v>
      </c>
      <c r="I68" s="134"/>
    </row>
    <row r="69" spans="2:9" ht="24.95" hidden="1" customHeight="1">
      <c r="B69" s="279" t="s">
        <v>251</v>
      </c>
      <c r="C69" s="28"/>
      <c r="D69" s="28"/>
      <c r="E69" s="274">
        <f t="shared" si="8"/>
        <v>0</v>
      </c>
      <c r="F69" s="133"/>
      <c r="G69" s="274">
        <f>TRUNC(영구,3)</f>
        <v>0</v>
      </c>
      <c r="H69" s="265">
        <v>0</v>
      </c>
      <c r="I69" s="134"/>
    </row>
    <row r="70" spans="2:9" ht="24.95" hidden="1" customHeight="1">
      <c r="B70" s="279" t="s">
        <v>252</v>
      </c>
      <c r="C70" s="28"/>
      <c r="D70" s="28"/>
      <c r="E70" s="274">
        <f t="shared" si="8"/>
        <v>0</v>
      </c>
      <c r="F70" s="133"/>
      <c r="G70" s="274">
        <f>TRUNC(영구,3)</f>
        <v>0</v>
      </c>
      <c r="H70" s="265">
        <v>0</v>
      </c>
      <c r="I70" s="134"/>
    </row>
    <row r="71" spans="2:9" ht="24.95" hidden="1" customHeight="1">
      <c r="B71" s="279" t="s">
        <v>253</v>
      </c>
      <c r="C71" s="28"/>
      <c r="D71" s="28"/>
      <c r="E71" s="274">
        <f t="shared" si="8"/>
        <v>0</v>
      </c>
      <c r="F71" s="133"/>
      <c r="G71" s="274">
        <f>TRUNC(영구,3)</f>
        <v>0</v>
      </c>
      <c r="H71" s="265">
        <v>0</v>
      </c>
      <c r="I71" s="134"/>
    </row>
    <row r="72" spans="2:9" ht="24.95" hidden="1" customHeight="1">
      <c r="B72" s="279" t="s">
        <v>254</v>
      </c>
      <c r="C72" s="28"/>
      <c r="D72" s="28"/>
      <c r="E72" s="274">
        <f>SUM(F72:G72)</f>
        <v>0</v>
      </c>
      <c r="F72" s="133"/>
      <c r="G72" s="274">
        <f>TRUNC(영구,3)</f>
        <v>0</v>
      </c>
      <c r="H72" s="265">
        <v>0</v>
      </c>
      <c r="I72" s="134"/>
    </row>
    <row r="73" spans="2:9" ht="24.95" hidden="1" customHeight="1">
      <c r="B73" s="279" t="s">
        <v>255</v>
      </c>
      <c r="C73" s="28"/>
      <c r="D73" s="28"/>
      <c r="E73" s="274">
        <f>SUM(F73:G73)</f>
        <v>0</v>
      </c>
      <c r="F73" s="133"/>
      <c r="G73" s="274">
        <f>TRUNC(영구,3)</f>
        <v>0</v>
      </c>
      <c r="H73" s="265">
        <v>0</v>
      </c>
      <c r="I73" s="134"/>
    </row>
    <row r="74" spans="2:9" ht="24.95" hidden="1" customHeight="1">
      <c r="B74" s="279" t="s">
        <v>256</v>
      </c>
      <c r="C74" s="28"/>
      <c r="D74" s="28"/>
      <c r="E74" s="274">
        <f>SUM(F74:G74)</f>
        <v>0</v>
      </c>
      <c r="F74" s="133"/>
      <c r="G74" s="274">
        <f>TRUNC(영구,3)</f>
        <v>0</v>
      </c>
      <c r="H74" s="265">
        <v>0</v>
      </c>
      <c r="I74" s="134"/>
    </row>
    <row r="75" spans="2:9" ht="24.95" hidden="1" customHeight="1">
      <c r="B75" s="279" t="s">
        <v>257</v>
      </c>
      <c r="C75" s="28"/>
      <c r="D75" s="28"/>
      <c r="E75" s="274">
        <f t="shared" ref="E75:E80" si="9">SUM(F75:G75)</f>
        <v>0</v>
      </c>
      <c r="F75" s="133"/>
      <c r="G75" s="274">
        <f>TRUNC(영구,3)</f>
        <v>0</v>
      </c>
      <c r="H75" s="265">
        <v>0</v>
      </c>
      <c r="I75" s="134"/>
    </row>
    <row r="76" spans="2:9" ht="24.95" hidden="1" customHeight="1">
      <c r="B76" s="279" t="s">
        <v>258</v>
      </c>
      <c r="C76" s="28"/>
      <c r="D76" s="28"/>
      <c r="E76" s="274">
        <f t="shared" si="9"/>
        <v>0</v>
      </c>
      <c r="F76" s="133"/>
      <c r="G76" s="274">
        <f>TRUNC(영구,3)</f>
        <v>0</v>
      </c>
      <c r="H76" s="265">
        <v>0</v>
      </c>
      <c r="I76" s="134"/>
    </row>
    <row r="77" spans="2:9" ht="24.95" hidden="1" customHeight="1">
      <c r="B77" s="279" t="s">
        <v>259</v>
      </c>
      <c r="C77" s="28"/>
      <c r="D77" s="28"/>
      <c r="E77" s="274">
        <f t="shared" si="9"/>
        <v>0</v>
      </c>
      <c r="F77" s="133"/>
      <c r="G77" s="274">
        <f>TRUNC(영구,3)</f>
        <v>0</v>
      </c>
      <c r="H77" s="265">
        <v>0</v>
      </c>
      <c r="I77" s="134"/>
    </row>
    <row r="78" spans="2:9" ht="24.95" hidden="1" customHeight="1">
      <c r="B78" s="279" t="s">
        <v>260</v>
      </c>
      <c r="C78" s="28"/>
      <c r="D78" s="28"/>
      <c r="E78" s="274">
        <f t="shared" si="9"/>
        <v>0</v>
      </c>
      <c r="F78" s="133"/>
      <c r="G78" s="274">
        <f>TRUNC(영구,3)</f>
        <v>0</v>
      </c>
      <c r="H78" s="265">
        <v>0</v>
      </c>
      <c r="I78" s="134"/>
    </row>
    <row r="79" spans="2:9" ht="24.95" hidden="1" customHeight="1">
      <c r="B79" s="279" t="s">
        <v>261</v>
      </c>
      <c r="C79" s="28"/>
      <c r="D79" s="28"/>
      <c r="E79" s="274">
        <f t="shared" si="9"/>
        <v>0</v>
      </c>
      <c r="F79" s="133"/>
      <c r="G79" s="274">
        <f>TRUNC(영구,3)</f>
        <v>0</v>
      </c>
      <c r="H79" s="265">
        <v>0</v>
      </c>
      <c r="I79" s="134"/>
    </row>
    <row r="80" spans="2:9" ht="24.95" hidden="1" customHeight="1">
      <c r="B80" s="279" t="s">
        <v>262</v>
      </c>
      <c r="C80" s="28"/>
      <c r="D80" s="28"/>
      <c r="E80" s="274">
        <f t="shared" si="9"/>
        <v>0</v>
      </c>
      <c r="F80" s="133"/>
      <c r="G80" s="274">
        <f>TRUNC(영구,3)</f>
        <v>0</v>
      </c>
      <c r="H80" s="265">
        <v>0</v>
      </c>
      <c r="I80" s="134"/>
    </row>
    <row r="81" spans="2:9" ht="24.95" hidden="1" customHeight="1">
      <c r="B81" s="279" t="s">
        <v>263</v>
      </c>
      <c r="C81" s="28"/>
      <c r="D81" s="28"/>
      <c r="E81" s="274">
        <f>SUM(F81:G81)</f>
        <v>0</v>
      </c>
      <c r="F81" s="133"/>
      <c r="G81" s="274">
        <f>TRUNC(영구,3)</f>
        <v>0</v>
      </c>
      <c r="H81" s="265">
        <v>0</v>
      </c>
      <c r="I81" s="134"/>
    </row>
    <row r="82" spans="2:9" ht="24.95" hidden="1" customHeight="1">
      <c r="B82" s="279" t="s">
        <v>264</v>
      </c>
      <c r="C82" s="28"/>
      <c r="D82" s="28"/>
      <c r="E82" s="274">
        <f>SUM(F82:G82)</f>
        <v>0</v>
      </c>
      <c r="F82" s="133"/>
      <c r="G82" s="274">
        <f>TRUNC(영구,3)</f>
        <v>0</v>
      </c>
      <c r="H82" s="265">
        <v>0</v>
      </c>
      <c r="I82" s="134"/>
    </row>
    <row r="83" spans="2:9" ht="24.95" hidden="1" customHeight="1">
      <c r="B83" s="279" t="s">
        <v>265</v>
      </c>
      <c r="C83" s="28"/>
      <c r="D83" s="28"/>
      <c r="E83" s="274">
        <f>SUM(F83:G83)</f>
        <v>0</v>
      </c>
      <c r="F83" s="133"/>
      <c r="G83" s="274">
        <f>TRUNC(영구,3)</f>
        <v>0</v>
      </c>
      <c r="H83" s="265">
        <v>0</v>
      </c>
      <c r="I83" s="134"/>
    </row>
    <row r="84" spans="2:9" ht="24.95" hidden="1" customHeight="1">
      <c r="B84" s="279" t="s">
        <v>266</v>
      </c>
      <c r="C84" s="28"/>
      <c r="D84" s="28"/>
      <c r="E84" s="274">
        <f>SUM(F84:G84)</f>
        <v>0</v>
      </c>
      <c r="F84" s="133"/>
      <c r="G84" s="274">
        <f>TRUNC(영구,3)</f>
        <v>0</v>
      </c>
      <c r="H84" s="265">
        <v>0</v>
      </c>
      <c r="I84" s="134"/>
    </row>
    <row r="85" spans="2:9" ht="24.95" hidden="1" customHeight="1">
      <c r="B85" s="279" t="s">
        <v>267</v>
      </c>
      <c r="C85" s="28"/>
      <c r="D85" s="28"/>
      <c r="E85" s="274">
        <f t="shared" ref="E85:E91" si="10">SUM(F85:G85)</f>
        <v>0</v>
      </c>
      <c r="F85" s="133"/>
      <c r="G85" s="274">
        <f>TRUNC(영구,3)</f>
        <v>0</v>
      </c>
      <c r="H85" s="265">
        <v>0</v>
      </c>
      <c r="I85" s="134"/>
    </row>
    <row r="86" spans="2:9" ht="24.95" hidden="1" customHeight="1">
      <c r="B86" s="279" t="s">
        <v>268</v>
      </c>
      <c r="C86" s="28"/>
      <c r="D86" s="28"/>
      <c r="E86" s="274">
        <f t="shared" si="10"/>
        <v>0</v>
      </c>
      <c r="F86" s="133"/>
      <c r="G86" s="274">
        <f>TRUNC(영구,3)</f>
        <v>0</v>
      </c>
      <c r="H86" s="265">
        <v>0</v>
      </c>
      <c r="I86" s="134"/>
    </row>
    <row r="87" spans="2:9" ht="24.95" hidden="1" customHeight="1">
      <c r="B87" s="279" t="s">
        <v>269</v>
      </c>
      <c r="C87" s="28"/>
      <c r="D87" s="28"/>
      <c r="E87" s="274">
        <f t="shared" si="10"/>
        <v>0</v>
      </c>
      <c r="F87" s="133"/>
      <c r="G87" s="274">
        <f>TRUNC(영구,3)</f>
        <v>0</v>
      </c>
      <c r="H87" s="265">
        <v>0</v>
      </c>
      <c r="I87" s="134"/>
    </row>
    <row r="88" spans="2:9" ht="24.95" hidden="1" customHeight="1">
      <c r="B88" s="279" t="s">
        <v>270</v>
      </c>
      <c r="C88" s="28"/>
      <c r="D88" s="28"/>
      <c r="E88" s="274">
        <f t="shared" si="10"/>
        <v>0</v>
      </c>
      <c r="F88" s="133"/>
      <c r="G88" s="274">
        <f>TRUNC(영구,3)</f>
        <v>0</v>
      </c>
      <c r="H88" s="265">
        <v>0</v>
      </c>
      <c r="I88" s="134"/>
    </row>
    <row r="89" spans="2:9" ht="24.95" hidden="1" customHeight="1">
      <c r="B89" s="279" t="s">
        <v>271</v>
      </c>
      <c r="C89" s="28"/>
      <c r="D89" s="28"/>
      <c r="E89" s="274">
        <f t="shared" si="10"/>
        <v>0</v>
      </c>
      <c r="F89" s="133"/>
      <c r="G89" s="274">
        <f>TRUNC(영구,3)</f>
        <v>0</v>
      </c>
      <c r="H89" s="265">
        <v>0</v>
      </c>
      <c r="I89" s="134"/>
    </row>
    <row r="90" spans="2:9" ht="24.95" hidden="1" customHeight="1">
      <c r="B90" s="279" t="s">
        <v>272</v>
      </c>
      <c r="C90" s="28"/>
      <c r="D90" s="28"/>
      <c r="E90" s="274">
        <f t="shared" si="10"/>
        <v>0</v>
      </c>
      <c r="F90" s="133"/>
      <c r="G90" s="274">
        <f>TRUNC(영구,3)</f>
        <v>0</v>
      </c>
      <c r="H90" s="265">
        <v>0</v>
      </c>
      <c r="I90" s="134"/>
    </row>
    <row r="91" spans="2:9" ht="24.95" hidden="1" customHeight="1">
      <c r="B91" s="279" t="s">
        <v>273</v>
      </c>
      <c r="C91" s="28"/>
      <c r="D91" s="28"/>
      <c r="E91" s="274">
        <f t="shared" si="10"/>
        <v>0</v>
      </c>
      <c r="F91" s="133"/>
      <c r="G91" s="274">
        <f>TRUNC(영구,3)</f>
        <v>0</v>
      </c>
      <c r="H91" s="265">
        <v>0</v>
      </c>
      <c r="I91" s="134"/>
    </row>
    <row r="92" spans="2:9" ht="24.95" hidden="1" customHeight="1">
      <c r="B92" s="279" t="s">
        <v>274</v>
      </c>
      <c r="C92" s="28"/>
      <c r="D92" s="28"/>
      <c r="E92" s="274">
        <f>SUM(F92:G92)</f>
        <v>0</v>
      </c>
      <c r="F92" s="133"/>
      <c r="G92" s="274">
        <f>TRUNC(영구,3)</f>
        <v>0</v>
      </c>
      <c r="H92" s="265">
        <v>0</v>
      </c>
      <c r="I92" s="134"/>
    </row>
    <row r="93" spans="2:9" ht="24.95" hidden="1" customHeight="1">
      <c r="B93" s="279" t="s">
        <v>275</v>
      </c>
      <c r="C93" s="28"/>
      <c r="D93" s="28"/>
      <c r="E93" s="274">
        <f>SUM(F93:G93)</f>
        <v>0</v>
      </c>
      <c r="F93" s="133"/>
      <c r="G93" s="274">
        <f>TRUNC(영구,3)</f>
        <v>0</v>
      </c>
      <c r="H93" s="265">
        <v>0</v>
      </c>
      <c r="I93" s="134"/>
    </row>
    <row r="94" spans="2:9" ht="24.95" hidden="1" customHeight="1">
      <c r="B94" s="279" t="s">
        <v>276</v>
      </c>
      <c r="C94" s="28"/>
      <c r="D94" s="28"/>
      <c r="E94" s="274">
        <f>SUM(F94:G94)</f>
        <v>0</v>
      </c>
      <c r="F94" s="133"/>
      <c r="G94" s="274">
        <f>TRUNC(영구,3)</f>
        <v>0</v>
      </c>
      <c r="H94" s="265">
        <v>0</v>
      </c>
      <c r="I94" s="134"/>
    </row>
    <row r="95" spans="2:9" ht="24.95" hidden="1" customHeight="1">
      <c r="B95" s="279" t="s">
        <v>277</v>
      </c>
      <c r="C95" s="28"/>
      <c r="D95" s="28"/>
      <c r="E95" s="274">
        <f t="shared" ref="E95:E99" si="11">SUM(F95:G95)</f>
        <v>0</v>
      </c>
      <c r="F95" s="133"/>
      <c r="G95" s="274">
        <f>TRUNC(영구,3)</f>
        <v>0</v>
      </c>
      <c r="H95" s="265">
        <v>0</v>
      </c>
      <c r="I95" s="134"/>
    </row>
    <row r="96" spans="2:9" ht="24.95" hidden="1" customHeight="1">
      <c r="B96" s="279" t="s">
        <v>278</v>
      </c>
      <c r="C96" s="28"/>
      <c r="D96" s="28"/>
      <c r="E96" s="274">
        <f t="shared" si="11"/>
        <v>0</v>
      </c>
      <c r="F96" s="133"/>
      <c r="G96" s="274">
        <f>TRUNC(영구,3)</f>
        <v>0</v>
      </c>
      <c r="H96" s="265">
        <v>0</v>
      </c>
      <c r="I96" s="134"/>
    </row>
    <row r="97" spans="2:9" ht="24.95" hidden="1" customHeight="1">
      <c r="B97" s="279" t="s">
        <v>279</v>
      </c>
      <c r="C97" s="28"/>
      <c r="D97" s="28"/>
      <c r="E97" s="274">
        <f t="shared" si="11"/>
        <v>0</v>
      </c>
      <c r="F97" s="133"/>
      <c r="G97" s="274">
        <f>TRUNC(영구,3)</f>
        <v>0</v>
      </c>
      <c r="H97" s="265">
        <v>0</v>
      </c>
      <c r="I97" s="134"/>
    </row>
    <row r="98" spans="2:9" ht="24.95" hidden="1" customHeight="1">
      <c r="B98" s="279" t="s">
        <v>280</v>
      </c>
      <c r="C98" s="28"/>
      <c r="D98" s="28"/>
      <c r="E98" s="274">
        <f t="shared" si="11"/>
        <v>0</v>
      </c>
      <c r="F98" s="133"/>
      <c r="G98" s="274">
        <f>TRUNC(영구,3)</f>
        <v>0</v>
      </c>
      <c r="H98" s="265">
        <v>0</v>
      </c>
      <c r="I98" s="134"/>
    </row>
    <row r="99" spans="2:9" ht="24.95" hidden="1" customHeight="1">
      <c r="B99" s="279" t="s">
        <v>281</v>
      </c>
      <c r="C99" s="28"/>
      <c r="D99" s="28"/>
      <c r="E99" s="274">
        <f t="shared" si="11"/>
        <v>0</v>
      </c>
      <c r="F99" s="133"/>
      <c r="G99" s="274">
        <f>TRUNC(영구,3)</f>
        <v>0</v>
      </c>
      <c r="H99" s="265">
        <v>0</v>
      </c>
      <c r="I99" s="134"/>
    </row>
    <row r="100" spans="2:9" ht="24.95" hidden="1" customHeight="1">
      <c r="B100" s="279" t="s">
        <v>282</v>
      </c>
      <c r="C100" s="28"/>
      <c r="D100" s="28"/>
      <c r="E100" s="274">
        <f>SUM(F100:G100)</f>
        <v>0</v>
      </c>
      <c r="F100" s="133"/>
      <c r="G100" s="274">
        <f>TRUNC(영구,3)</f>
        <v>0</v>
      </c>
      <c r="H100" s="265">
        <v>0</v>
      </c>
      <c r="I100" s="134"/>
    </row>
    <row r="101" spans="2:9" ht="24.95" hidden="1" customHeight="1">
      <c r="B101" s="279" t="s">
        <v>283</v>
      </c>
      <c r="C101" s="28"/>
      <c r="D101" s="28"/>
      <c r="E101" s="274">
        <f>SUM(F101:G101)</f>
        <v>0</v>
      </c>
      <c r="F101" s="133"/>
      <c r="G101" s="274">
        <f>TRUNC(영구,3)</f>
        <v>0</v>
      </c>
      <c r="H101" s="265">
        <v>0</v>
      </c>
      <c r="I101" s="134"/>
    </row>
    <row r="102" spans="2:9" ht="24.95" hidden="1" customHeight="1">
      <c r="B102" s="279" t="s">
        <v>284</v>
      </c>
      <c r="C102" s="28"/>
      <c r="D102" s="28"/>
      <c r="E102" s="274">
        <f>SUM(F102:G102)</f>
        <v>0</v>
      </c>
      <c r="F102" s="133"/>
      <c r="G102" s="274">
        <f>TRUNC(영구,3)</f>
        <v>0</v>
      </c>
      <c r="H102" s="265">
        <v>0</v>
      </c>
      <c r="I102" s="134"/>
    </row>
    <row r="103" spans="2:9" ht="24.95" hidden="1" customHeight="1">
      <c r="B103" s="279" t="s">
        <v>285</v>
      </c>
      <c r="C103" s="28"/>
      <c r="D103" s="28"/>
      <c r="E103" s="274">
        <f>SUM(F103:G103)</f>
        <v>0</v>
      </c>
      <c r="F103" s="133"/>
      <c r="G103" s="274">
        <f>TRUNC(영구,3)</f>
        <v>0</v>
      </c>
      <c r="H103" s="265">
        <v>0</v>
      </c>
      <c r="I103" s="134"/>
    </row>
    <row r="104" spans="2:9" ht="24.95" hidden="1" customHeight="1">
      <c r="B104" s="279" t="s">
        <v>286</v>
      </c>
      <c r="C104" s="28"/>
      <c r="D104" s="28"/>
      <c r="E104" s="274">
        <f t="shared" ref="E104:E110" si="12">SUM(F104:G104)</f>
        <v>0</v>
      </c>
      <c r="F104" s="133"/>
      <c r="G104" s="274">
        <f>TRUNC(영구,3)</f>
        <v>0</v>
      </c>
      <c r="H104" s="265">
        <v>0</v>
      </c>
      <c r="I104" s="134"/>
    </row>
    <row r="105" spans="2:9" ht="24.95" hidden="1" customHeight="1">
      <c r="B105" s="279" t="s">
        <v>287</v>
      </c>
      <c r="C105" s="28"/>
      <c r="D105" s="28"/>
      <c r="E105" s="274">
        <f t="shared" si="12"/>
        <v>0</v>
      </c>
      <c r="F105" s="133"/>
      <c r="G105" s="274">
        <f>TRUNC(영구,3)</f>
        <v>0</v>
      </c>
      <c r="H105" s="265">
        <v>0</v>
      </c>
      <c r="I105" s="134"/>
    </row>
    <row r="106" spans="2:9" ht="24.95" hidden="1" customHeight="1">
      <c r="B106" s="279" t="s">
        <v>288</v>
      </c>
      <c r="C106" s="28"/>
      <c r="D106" s="28"/>
      <c r="E106" s="274">
        <f t="shared" si="12"/>
        <v>0</v>
      </c>
      <c r="F106" s="133"/>
      <c r="G106" s="274">
        <f>TRUNC(영구,3)</f>
        <v>0</v>
      </c>
      <c r="H106" s="265">
        <v>0</v>
      </c>
      <c r="I106" s="134"/>
    </row>
    <row r="107" spans="2:9" ht="24.95" hidden="1" customHeight="1">
      <c r="B107" s="279" t="s">
        <v>289</v>
      </c>
      <c r="C107" s="28"/>
      <c r="D107" s="28"/>
      <c r="E107" s="274">
        <f t="shared" si="12"/>
        <v>0</v>
      </c>
      <c r="F107" s="133"/>
      <c r="G107" s="274">
        <f>TRUNC(영구,3)</f>
        <v>0</v>
      </c>
      <c r="H107" s="265">
        <v>0</v>
      </c>
      <c r="I107" s="134"/>
    </row>
    <row r="108" spans="2:9" ht="24.95" hidden="1" customHeight="1">
      <c r="B108" s="279" t="s">
        <v>290</v>
      </c>
      <c r="C108" s="28"/>
      <c r="D108" s="28"/>
      <c r="E108" s="274">
        <f t="shared" si="12"/>
        <v>0</v>
      </c>
      <c r="F108" s="133"/>
      <c r="G108" s="274">
        <f>TRUNC(영구,3)</f>
        <v>0</v>
      </c>
      <c r="H108" s="265">
        <v>0</v>
      </c>
      <c r="I108" s="134"/>
    </row>
    <row r="109" spans="2:9" ht="24.95" hidden="1" customHeight="1">
      <c r="B109" s="279" t="s">
        <v>291</v>
      </c>
      <c r="C109" s="28"/>
      <c r="D109" s="28"/>
      <c r="E109" s="274">
        <f t="shared" si="12"/>
        <v>0</v>
      </c>
      <c r="F109" s="133"/>
      <c r="G109" s="274">
        <f>TRUNC(영구,3)</f>
        <v>0</v>
      </c>
      <c r="H109" s="265">
        <v>0</v>
      </c>
      <c r="I109" s="134"/>
    </row>
    <row r="110" spans="2:9" ht="24.95" hidden="1" customHeight="1">
      <c r="B110" s="279" t="s">
        <v>292</v>
      </c>
      <c r="C110" s="28"/>
      <c r="D110" s="28"/>
      <c r="E110" s="274">
        <f t="shared" si="12"/>
        <v>0</v>
      </c>
      <c r="F110" s="133"/>
      <c r="G110" s="274">
        <f>TRUNC(영구,3)</f>
        <v>0</v>
      </c>
      <c r="H110" s="265">
        <v>0</v>
      </c>
      <c r="I110" s="134"/>
    </row>
    <row r="111" spans="2:9" ht="24.95" hidden="1" customHeight="1">
      <c r="B111" s="279" t="s">
        <v>293</v>
      </c>
      <c r="C111" s="28"/>
      <c r="D111" s="28"/>
      <c r="E111" s="274">
        <f>SUM(F111:G111)</f>
        <v>0</v>
      </c>
      <c r="F111" s="133"/>
      <c r="G111" s="274">
        <f>TRUNC(영구,3)</f>
        <v>0</v>
      </c>
      <c r="H111" s="265">
        <v>0</v>
      </c>
      <c r="I111" s="134"/>
    </row>
    <row r="112" spans="2:9" ht="24.95" hidden="1" customHeight="1">
      <c r="B112" s="279" t="s">
        <v>294</v>
      </c>
      <c r="C112" s="28"/>
      <c r="D112" s="28"/>
      <c r="E112" s="274">
        <f>SUM(F112:G112)</f>
        <v>0</v>
      </c>
      <c r="F112" s="133"/>
      <c r="G112" s="274">
        <f>TRUNC(영구,3)</f>
        <v>0</v>
      </c>
      <c r="H112" s="265">
        <v>0</v>
      </c>
      <c r="I112" s="134"/>
    </row>
    <row r="113" spans="2:9" ht="24.95" hidden="1" customHeight="1">
      <c r="B113" s="279" t="s">
        <v>295</v>
      </c>
      <c r="C113" s="28"/>
      <c r="D113" s="28"/>
      <c r="E113" s="274">
        <f>SUM(F113:G113)</f>
        <v>0</v>
      </c>
      <c r="F113" s="133"/>
      <c r="G113" s="274">
        <f>TRUNC(영구,3)</f>
        <v>0</v>
      </c>
      <c r="H113" s="265">
        <v>0</v>
      </c>
      <c r="I113" s="134"/>
    </row>
    <row r="114" spans="2:9" ht="24.95" hidden="1" customHeight="1">
      <c r="B114" s="279" t="s">
        <v>296</v>
      </c>
      <c r="C114" s="28"/>
      <c r="D114" s="28"/>
      <c r="E114" s="274">
        <f t="shared" ref="E114:E119" si="13">SUM(F114:G114)</f>
        <v>0</v>
      </c>
      <c r="F114" s="133"/>
      <c r="G114" s="274">
        <f>TRUNC(영구,3)</f>
        <v>0</v>
      </c>
      <c r="H114" s="265">
        <v>0</v>
      </c>
      <c r="I114" s="134"/>
    </row>
    <row r="115" spans="2:9" ht="24.95" hidden="1" customHeight="1">
      <c r="B115" s="279" t="s">
        <v>297</v>
      </c>
      <c r="C115" s="28"/>
      <c r="D115" s="28"/>
      <c r="E115" s="274">
        <f t="shared" si="13"/>
        <v>0</v>
      </c>
      <c r="F115" s="133"/>
      <c r="G115" s="274">
        <f>TRUNC(영구,3)</f>
        <v>0</v>
      </c>
      <c r="H115" s="265">
        <v>0</v>
      </c>
      <c r="I115" s="134"/>
    </row>
    <row r="116" spans="2:9" ht="24.95" hidden="1" customHeight="1">
      <c r="B116" s="279" t="s">
        <v>298</v>
      </c>
      <c r="C116" s="28"/>
      <c r="D116" s="28"/>
      <c r="E116" s="274">
        <f t="shared" si="13"/>
        <v>0</v>
      </c>
      <c r="F116" s="133"/>
      <c r="G116" s="274">
        <f>TRUNC(영구,3)</f>
        <v>0</v>
      </c>
      <c r="H116" s="265">
        <v>0</v>
      </c>
      <c r="I116" s="134"/>
    </row>
    <row r="117" spans="2:9" ht="24.95" hidden="1" customHeight="1">
      <c r="B117" s="279" t="s">
        <v>299</v>
      </c>
      <c r="C117" s="28"/>
      <c r="D117" s="28"/>
      <c r="E117" s="274">
        <f t="shared" si="13"/>
        <v>0</v>
      </c>
      <c r="F117" s="133"/>
      <c r="G117" s="274">
        <f>TRUNC(영구,3)</f>
        <v>0</v>
      </c>
      <c r="H117" s="265">
        <v>0</v>
      </c>
      <c r="I117" s="134"/>
    </row>
    <row r="118" spans="2:9" ht="24.95" hidden="1" customHeight="1">
      <c r="B118" s="279" t="s">
        <v>300</v>
      </c>
      <c r="C118" s="28"/>
      <c r="D118" s="28"/>
      <c r="E118" s="274">
        <f t="shared" si="13"/>
        <v>0</v>
      </c>
      <c r="F118" s="133"/>
      <c r="G118" s="274">
        <f>TRUNC(영구,3)</f>
        <v>0</v>
      </c>
      <c r="H118" s="265">
        <v>0</v>
      </c>
      <c r="I118" s="134"/>
    </row>
    <row r="119" spans="2:9" ht="24.95" hidden="1" customHeight="1">
      <c r="B119" s="279" t="s">
        <v>301</v>
      </c>
      <c r="C119" s="28"/>
      <c r="D119" s="28"/>
      <c r="E119" s="274">
        <f t="shared" si="13"/>
        <v>0</v>
      </c>
      <c r="F119" s="133"/>
      <c r="G119" s="274">
        <f>TRUNC(영구,3)</f>
        <v>0</v>
      </c>
      <c r="H119" s="265">
        <v>0</v>
      </c>
      <c r="I119" s="134"/>
    </row>
    <row r="120" spans="2:9" ht="24.95" hidden="1" customHeight="1">
      <c r="B120" s="279" t="s">
        <v>302</v>
      </c>
      <c r="C120" s="28"/>
      <c r="D120" s="28"/>
      <c r="E120" s="274">
        <f>SUM(F120:G120)</f>
        <v>0</v>
      </c>
      <c r="F120" s="133"/>
      <c r="G120" s="274">
        <f>TRUNC(영구,3)</f>
        <v>0</v>
      </c>
      <c r="H120" s="265">
        <v>0</v>
      </c>
      <c r="I120" s="134"/>
    </row>
    <row r="121" spans="2:9" ht="24.95" hidden="1" customHeight="1">
      <c r="B121" s="279" t="s">
        <v>303</v>
      </c>
      <c r="C121" s="28"/>
      <c r="D121" s="28"/>
      <c r="E121" s="274">
        <f>SUM(F121:G121)</f>
        <v>0</v>
      </c>
      <c r="F121" s="133"/>
      <c r="G121" s="274">
        <f>TRUNC(영구,3)</f>
        <v>0</v>
      </c>
      <c r="H121" s="265">
        <v>0</v>
      </c>
      <c r="I121" s="134"/>
    </row>
    <row r="122" spans="2:9" ht="24.95" hidden="1" customHeight="1">
      <c r="B122" s="279" t="s">
        <v>304</v>
      </c>
      <c r="C122" s="28"/>
      <c r="D122" s="28"/>
      <c r="E122" s="274">
        <f>SUM(F122:G122)</f>
        <v>0</v>
      </c>
      <c r="F122" s="133"/>
      <c r="G122" s="274">
        <f>TRUNC(영구,3)</f>
        <v>0</v>
      </c>
      <c r="H122" s="265">
        <v>0</v>
      </c>
      <c r="I122" s="134"/>
    </row>
    <row r="123" spans="2:9" ht="24.95" hidden="1" customHeight="1">
      <c r="B123" s="279" t="s">
        <v>305</v>
      </c>
      <c r="C123" s="28"/>
      <c r="D123" s="28"/>
      <c r="E123" s="274">
        <f>SUM(F123:G123)</f>
        <v>0</v>
      </c>
      <c r="F123" s="133"/>
      <c r="G123" s="274">
        <f>TRUNC(영구,3)</f>
        <v>0</v>
      </c>
      <c r="H123" s="265">
        <v>0</v>
      </c>
      <c r="I123" s="134"/>
    </row>
    <row r="124" spans="2:9" ht="24.95" hidden="1" customHeight="1">
      <c r="B124" s="279" t="s">
        <v>306</v>
      </c>
      <c r="C124" s="28"/>
      <c r="D124" s="28"/>
      <c r="E124" s="274">
        <f t="shared" ref="E124:E130" si="14">SUM(F124:G124)</f>
        <v>0</v>
      </c>
      <c r="F124" s="133"/>
      <c r="G124" s="274">
        <f>TRUNC(영구,3)</f>
        <v>0</v>
      </c>
      <c r="H124" s="265">
        <v>0</v>
      </c>
      <c r="I124" s="134"/>
    </row>
    <row r="125" spans="2:9" ht="24.95" hidden="1" customHeight="1">
      <c r="B125" s="279" t="s">
        <v>307</v>
      </c>
      <c r="C125" s="28"/>
      <c r="D125" s="28"/>
      <c r="E125" s="274">
        <f t="shared" si="14"/>
        <v>0</v>
      </c>
      <c r="F125" s="133"/>
      <c r="G125" s="274">
        <f>TRUNC(영구,3)</f>
        <v>0</v>
      </c>
      <c r="H125" s="265">
        <v>0</v>
      </c>
      <c r="I125" s="134"/>
    </row>
    <row r="126" spans="2:9" ht="24.95" hidden="1" customHeight="1">
      <c r="B126" s="279" t="s">
        <v>308</v>
      </c>
      <c r="C126" s="28"/>
      <c r="D126" s="28"/>
      <c r="E126" s="274">
        <f t="shared" si="14"/>
        <v>0</v>
      </c>
      <c r="F126" s="133"/>
      <c r="G126" s="274">
        <f>TRUNC(영구,3)</f>
        <v>0</v>
      </c>
      <c r="H126" s="265">
        <v>0</v>
      </c>
      <c r="I126" s="134"/>
    </row>
    <row r="127" spans="2:9" ht="24.95" hidden="1" customHeight="1">
      <c r="B127" s="279" t="s">
        <v>309</v>
      </c>
      <c r="C127" s="28"/>
      <c r="D127" s="28"/>
      <c r="E127" s="274">
        <f t="shared" si="14"/>
        <v>0</v>
      </c>
      <c r="F127" s="133"/>
      <c r="G127" s="274">
        <f>TRUNC(영구,3)</f>
        <v>0</v>
      </c>
      <c r="H127" s="265">
        <v>0</v>
      </c>
      <c r="I127" s="134"/>
    </row>
    <row r="128" spans="2:9" ht="24.95" hidden="1" customHeight="1">
      <c r="B128" s="279" t="s">
        <v>310</v>
      </c>
      <c r="C128" s="28"/>
      <c r="D128" s="28"/>
      <c r="E128" s="274">
        <f t="shared" si="14"/>
        <v>0</v>
      </c>
      <c r="F128" s="133"/>
      <c r="G128" s="274">
        <f>TRUNC(영구,3)</f>
        <v>0</v>
      </c>
      <c r="H128" s="265">
        <v>0</v>
      </c>
      <c r="I128" s="134"/>
    </row>
    <row r="129" spans="2:9" ht="24.95" hidden="1" customHeight="1">
      <c r="B129" s="279" t="s">
        <v>311</v>
      </c>
      <c r="C129" s="28"/>
      <c r="D129" s="28"/>
      <c r="E129" s="274">
        <f t="shared" si="14"/>
        <v>0</v>
      </c>
      <c r="F129" s="133"/>
      <c r="G129" s="274">
        <f>TRUNC(영구,3)</f>
        <v>0</v>
      </c>
      <c r="H129" s="265">
        <v>0</v>
      </c>
      <c r="I129" s="134"/>
    </row>
    <row r="130" spans="2:9" ht="24.95" hidden="1" customHeight="1">
      <c r="B130" s="279" t="s">
        <v>312</v>
      </c>
      <c r="C130" s="28"/>
      <c r="D130" s="28"/>
      <c r="E130" s="274">
        <f t="shared" si="14"/>
        <v>0</v>
      </c>
      <c r="F130" s="133"/>
      <c r="G130" s="274">
        <f>TRUNC(영구,3)</f>
        <v>0</v>
      </c>
      <c r="H130" s="265">
        <v>0</v>
      </c>
      <c r="I130" s="134"/>
    </row>
    <row r="131" spans="2:9" ht="24.95" hidden="1" customHeight="1">
      <c r="B131" s="279" t="s">
        <v>313</v>
      </c>
      <c r="C131" s="28"/>
      <c r="D131" s="28"/>
      <c r="E131" s="274">
        <f>SUM(F131:G131)</f>
        <v>0</v>
      </c>
      <c r="F131" s="133"/>
      <c r="G131" s="274">
        <f>TRUNC(영구,3)</f>
        <v>0</v>
      </c>
      <c r="H131" s="265">
        <v>0</v>
      </c>
      <c r="I131" s="134"/>
    </row>
    <row r="132" spans="2:9" ht="24.95" hidden="1" customHeight="1">
      <c r="B132" s="279" t="s">
        <v>314</v>
      </c>
      <c r="C132" s="28"/>
      <c r="D132" s="28"/>
      <c r="E132" s="274">
        <f>SUM(F132:G132)</f>
        <v>0</v>
      </c>
      <c r="F132" s="133"/>
      <c r="G132" s="274">
        <f>TRUNC(영구,3)</f>
        <v>0</v>
      </c>
      <c r="H132" s="265">
        <v>0</v>
      </c>
      <c r="I132" s="134"/>
    </row>
    <row r="133" spans="2:9" ht="24.95" hidden="1" customHeight="1">
      <c r="B133" s="279" t="s">
        <v>315</v>
      </c>
      <c r="C133" s="28"/>
      <c r="D133" s="28"/>
      <c r="E133" s="274">
        <f>SUM(F133:G133)</f>
        <v>0</v>
      </c>
      <c r="F133" s="133"/>
      <c r="G133" s="274">
        <f>TRUNC(영구,3)</f>
        <v>0</v>
      </c>
      <c r="H133" s="265">
        <v>0</v>
      </c>
      <c r="I133" s="134"/>
    </row>
    <row r="134" spans="2:9" ht="24.95" hidden="1" customHeight="1">
      <c r="B134" s="279" t="s">
        <v>316</v>
      </c>
      <c r="C134" s="28"/>
      <c r="D134" s="28"/>
      <c r="E134" s="274">
        <f t="shared" ref="E134:E139" si="15">SUM(F134:G134)</f>
        <v>0</v>
      </c>
      <c r="F134" s="133"/>
      <c r="G134" s="274">
        <f>TRUNC(영구,3)</f>
        <v>0</v>
      </c>
      <c r="H134" s="265">
        <v>0</v>
      </c>
      <c r="I134" s="134"/>
    </row>
    <row r="135" spans="2:9" ht="24.95" hidden="1" customHeight="1">
      <c r="B135" s="279" t="s">
        <v>317</v>
      </c>
      <c r="C135" s="28"/>
      <c r="D135" s="28"/>
      <c r="E135" s="274">
        <f t="shared" si="15"/>
        <v>0</v>
      </c>
      <c r="F135" s="133"/>
      <c r="G135" s="274">
        <f>TRUNC(영구,3)</f>
        <v>0</v>
      </c>
      <c r="H135" s="265">
        <v>0</v>
      </c>
      <c r="I135" s="134"/>
    </row>
    <row r="136" spans="2:9" ht="24.95" hidden="1" customHeight="1">
      <c r="B136" s="279" t="s">
        <v>318</v>
      </c>
      <c r="C136" s="28"/>
      <c r="D136" s="28"/>
      <c r="E136" s="274">
        <f t="shared" si="15"/>
        <v>0</v>
      </c>
      <c r="F136" s="133"/>
      <c r="G136" s="274">
        <f>TRUNC(영구,3)</f>
        <v>0</v>
      </c>
      <c r="H136" s="265">
        <v>0</v>
      </c>
      <c r="I136" s="134"/>
    </row>
    <row r="137" spans="2:9" ht="24.95" hidden="1" customHeight="1">
      <c r="B137" s="279" t="s">
        <v>319</v>
      </c>
      <c r="C137" s="28"/>
      <c r="D137" s="28"/>
      <c r="E137" s="274">
        <f t="shared" si="15"/>
        <v>0</v>
      </c>
      <c r="F137" s="133"/>
      <c r="G137" s="274">
        <f>TRUNC(영구,3)</f>
        <v>0</v>
      </c>
      <c r="H137" s="265">
        <v>0</v>
      </c>
      <c r="I137" s="134"/>
    </row>
    <row r="138" spans="2:9" ht="24.95" hidden="1" customHeight="1">
      <c r="B138" s="279" t="s">
        <v>321</v>
      </c>
      <c r="C138" s="28"/>
      <c r="D138" s="28"/>
      <c r="E138" s="274">
        <f t="shared" si="15"/>
        <v>0</v>
      </c>
      <c r="F138" s="133"/>
      <c r="G138" s="274">
        <f>TRUNC(영구,3)</f>
        <v>0</v>
      </c>
      <c r="H138" s="265">
        <v>0</v>
      </c>
      <c r="I138" s="134"/>
    </row>
    <row r="139" spans="2:9" ht="24.95" hidden="1" customHeight="1">
      <c r="B139" s="279" t="s">
        <v>320</v>
      </c>
      <c r="C139" s="28"/>
      <c r="D139" s="28"/>
      <c r="E139" s="274">
        <f t="shared" si="15"/>
        <v>0</v>
      </c>
      <c r="F139" s="133"/>
      <c r="G139" s="274">
        <f>TRUNC(영구,3)</f>
        <v>0</v>
      </c>
      <c r="H139" s="265">
        <v>0</v>
      </c>
      <c r="I139" s="134"/>
    </row>
    <row r="140" spans="2:9" ht="24.95" hidden="1" customHeight="1">
      <c r="B140" s="279" t="s">
        <v>322</v>
      </c>
      <c r="C140" s="28"/>
      <c r="D140" s="28"/>
      <c r="E140" s="274">
        <f>SUM(F140:G140)</f>
        <v>0</v>
      </c>
      <c r="F140" s="133"/>
      <c r="G140" s="274">
        <f>TRUNC(영구,3)</f>
        <v>0</v>
      </c>
      <c r="H140" s="265">
        <v>0</v>
      </c>
      <c r="I140" s="134"/>
    </row>
    <row r="141" spans="2:9" ht="24.95" hidden="1" customHeight="1">
      <c r="B141" s="279" t="s">
        <v>323</v>
      </c>
      <c r="C141" s="28"/>
      <c r="D141" s="28"/>
      <c r="E141" s="274">
        <f>SUM(F141:G141)</f>
        <v>0</v>
      </c>
      <c r="F141" s="133"/>
      <c r="G141" s="274">
        <f>TRUNC(영구,3)</f>
        <v>0</v>
      </c>
      <c r="H141" s="265">
        <v>0</v>
      </c>
      <c r="I141" s="134"/>
    </row>
    <row r="142" spans="2:9" ht="24.95" hidden="1" customHeight="1">
      <c r="B142" s="279" t="s">
        <v>324</v>
      </c>
      <c r="C142" s="28"/>
      <c r="D142" s="28"/>
      <c r="E142" s="274">
        <f>SUM(F142:G142)</f>
        <v>0</v>
      </c>
      <c r="F142" s="133"/>
      <c r="G142" s="274">
        <f>TRUNC(영구,3)</f>
        <v>0</v>
      </c>
      <c r="H142" s="265">
        <v>0</v>
      </c>
      <c r="I142" s="134"/>
    </row>
    <row r="143" spans="2:9" ht="24.95" hidden="1" customHeight="1">
      <c r="B143" s="279" t="s">
        <v>325</v>
      </c>
      <c r="C143" s="28"/>
      <c r="D143" s="28"/>
      <c r="E143" s="274">
        <f>SUM(F143:G143)</f>
        <v>0</v>
      </c>
      <c r="F143" s="133"/>
      <c r="G143" s="274">
        <f>TRUNC(영구,3)</f>
        <v>0</v>
      </c>
      <c r="H143" s="265">
        <v>0</v>
      </c>
      <c r="I143" s="134"/>
    </row>
    <row r="144" spans="2:9" ht="24.95" hidden="1" customHeight="1">
      <c r="B144" s="279" t="s">
        <v>326</v>
      </c>
      <c r="C144" s="28"/>
      <c r="D144" s="28"/>
      <c r="E144" s="274">
        <f t="shared" ref="E144:E150" si="16">SUM(F144:G144)</f>
        <v>0</v>
      </c>
      <c r="F144" s="133"/>
      <c r="G144" s="274">
        <f>TRUNC(영구,3)</f>
        <v>0</v>
      </c>
      <c r="H144" s="265">
        <v>0</v>
      </c>
      <c r="I144" s="134"/>
    </row>
    <row r="145" spans="2:9" ht="24.95" hidden="1" customHeight="1">
      <c r="B145" s="279" t="s">
        <v>327</v>
      </c>
      <c r="C145" s="28"/>
      <c r="D145" s="28"/>
      <c r="E145" s="274">
        <f t="shared" si="16"/>
        <v>0</v>
      </c>
      <c r="F145" s="133"/>
      <c r="G145" s="274">
        <f>TRUNC(영구,3)</f>
        <v>0</v>
      </c>
      <c r="H145" s="265">
        <v>0</v>
      </c>
      <c r="I145" s="134"/>
    </row>
    <row r="146" spans="2:9" ht="24.95" hidden="1" customHeight="1">
      <c r="B146" s="279" t="s">
        <v>328</v>
      </c>
      <c r="C146" s="28"/>
      <c r="D146" s="28"/>
      <c r="E146" s="274">
        <f t="shared" si="16"/>
        <v>0</v>
      </c>
      <c r="F146" s="133"/>
      <c r="G146" s="274">
        <f>TRUNC(영구,3)</f>
        <v>0</v>
      </c>
      <c r="H146" s="265">
        <v>0</v>
      </c>
      <c r="I146" s="134"/>
    </row>
    <row r="147" spans="2:9" ht="24.95" hidden="1" customHeight="1">
      <c r="B147" s="279" t="s">
        <v>329</v>
      </c>
      <c r="C147" s="28"/>
      <c r="D147" s="28"/>
      <c r="E147" s="274">
        <f t="shared" si="16"/>
        <v>0</v>
      </c>
      <c r="F147" s="133"/>
      <c r="G147" s="274">
        <f>TRUNC(영구,3)</f>
        <v>0</v>
      </c>
      <c r="H147" s="265">
        <v>0</v>
      </c>
      <c r="I147" s="134"/>
    </row>
    <row r="148" spans="2:9" ht="24.95" hidden="1" customHeight="1">
      <c r="B148" s="279" t="s">
        <v>330</v>
      </c>
      <c r="C148" s="28"/>
      <c r="D148" s="28"/>
      <c r="E148" s="274">
        <f t="shared" si="16"/>
        <v>0</v>
      </c>
      <c r="F148" s="133"/>
      <c r="G148" s="274">
        <f>TRUNC(영구,3)</f>
        <v>0</v>
      </c>
      <c r="H148" s="265">
        <v>0</v>
      </c>
      <c r="I148" s="134"/>
    </row>
    <row r="149" spans="2:9" ht="24.95" hidden="1" customHeight="1">
      <c r="B149" s="279" t="s">
        <v>331</v>
      </c>
      <c r="C149" s="28"/>
      <c r="D149" s="28"/>
      <c r="E149" s="274">
        <f t="shared" si="16"/>
        <v>0</v>
      </c>
      <c r="F149" s="133"/>
      <c r="G149" s="274">
        <f>TRUNC(영구,3)</f>
        <v>0</v>
      </c>
      <c r="H149" s="265">
        <v>0</v>
      </c>
      <c r="I149" s="134"/>
    </row>
    <row r="150" spans="2:9" ht="24.95" hidden="1" customHeight="1">
      <c r="B150" s="279" t="s">
        <v>332</v>
      </c>
      <c r="C150" s="28"/>
      <c r="D150" s="28"/>
      <c r="E150" s="274">
        <f t="shared" si="16"/>
        <v>0</v>
      </c>
      <c r="F150" s="133"/>
      <c r="G150" s="274">
        <f>TRUNC(영구,3)</f>
        <v>0</v>
      </c>
      <c r="H150" s="265">
        <v>0</v>
      </c>
      <c r="I150" s="134"/>
    </row>
    <row r="151" spans="2:9" ht="24.95" hidden="1" customHeight="1">
      <c r="B151" s="279" t="s">
        <v>333</v>
      </c>
      <c r="C151" s="28"/>
      <c r="D151" s="28"/>
      <c r="E151" s="274">
        <f>SUM(F151:G151)</f>
        <v>0</v>
      </c>
      <c r="F151" s="133"/>
      <c r="G151" s="274">
        <f>TRUNC(영구,3)</f>
        <v>0</v>
      </c>
      <c r="H151" s="265">
        <v>0</v>
      </c>
      <c r="I151" s="134"/>
    </row>
    <row r="152" spans="2:9" ht="24.95" hidden="1" customHeight="1">
      <c r="B152" s="279" t="s">
        <v>334</v>
      </c>
      <c r="C152" s="28"/>
      <c r="D152" s="28"/>
      <c r="E152" s="274">
        <f>SUM(F152:G152)</f>
        <v>0</v>
      </c>
      <c r="F152" s="133"/>
      <c r="G152" s="274">
        <f>TRUNC(영구,3)</f>
        <v>0</v>
      </c>
      <c r="H152" s="265">
        <v>0</v>
      </c>
      <c r="I152" s="134"/>
    </row>
    <row r="153" spans="2:9" ht="24.95" hidden="1" customHeight="1">
      <c r="B153" s="279" t="s">
        <v>335</v>
      </c>
      <c r="C153" s="28"/>
      <c r="D153" s="28"/>
      <c r="E153" s="274">
        <f>SUM(F153:G153)</f>
        <v>0</v>
      </c>
      <c r="F153" s="133"/>
      <c r="G153" s="274">
        <f>TRUNC(영구,3)</f>
        <v>0</v>
      </c>
      <c r="H153" s="265">
        <v>0</v>
      </c>
      <c r="I153" s="134"/>
    </row>
    <row r="154" spans="2:9" ht="24.95" hidden="1" customHeight="1">
      <c r="B154" s="279" t="s">
        <v>336</v>
      </c>
      <c r="C154" s="28"/>
      <c r="D154" s="28"/>
      <c r="E154" s="274">
        <f t="shared" ref="E154:E159" si="17">SUM(F154:G154)</f>
        <v>0</v>
      </c>
      <c r="F154" s="133"/>
      <c r="G154" s="274">
        <f>TRUNC(영구,3)</f>
        <v>0</v>
      </c>
      <c r="H154" s="265">
        <v>0</v>
      </c>
      <c r="I154" s="134"/>
    </row>
    <row r="155" spans="2:9" ht="24.95" hidden="1" customHeight="1">
      <c r="B155" s="279" t="s">
        <v>337</v>
      </c>
      <c r="C155" s="28"/>
      <c r="D155" s="28"/>
      <c r="E155" s="274">
        <f t="shared" si="17"/>
        <v>0</v>
      </c>
      <c r="F155" s="133"/>
      <c r="G155" s="274">
        <f>TRUNC(영구,3)</f>
        <v>0</v>
      </c>
      <c r="H155" s="265">
        <v>0</v>
      </c>
      <c r="I155" s="134"/>
    </row>
    <row r="156" spans="2:9" ht="24.95" hidden="1" customHeight="1">
      <c r="B156" s="279" t="s">
        <v>338</v>
      </c>
      <c r="C156" s="28"/>
      <c r="D156" s="28"/>
      <c r="E156" s="274">
        <f t="shared" si="17"/>
        <v>0</v>
      </c>
      <c r="F156" s="133"/>
      <c r="G156" s="274">
        <f>TRUNC(영구,3)</f>
        <v>0</v>
      </c>
      <c r="H156" s="265">
        <v>0</v>
      </c>
      <c r="I156" s="134"/>
    </row>
    <row r="157" spans="2:9" ht="24.95" hidden="1" customHeight="1">
      <c r="B157" s="279" t="s">
        <v>339</v>
      </c>
      <c r="C157" s="28"/>
      <c r="D157" s="28"/>
      <c r="E157" s="274">
        <f t="shared" si="17"/>
        <v>0</v>
      </c>
      <c r="F157" s="133"/>
      <c r="G157" s="274">
        <f>TRUNC(영구,3)</f>
        <v>0</v>
      </c>
      <c r="H157" s="265">
        <v>0</v>
      </c>
      <c r="I157" s="134"/>
    </row>
    <row r="158" spans="2:9" ht="24.95" hidden="1" customHeight="1">
      <c r="B158" s="279" t="s">
        <v>340</v>
      </c>
      <c r="C158" s="28"/>
      <c r="D158" s="28"/>
      <c r="E158" s="274">
        <f t="shared" si="17"/>
        <v>0</v>
      </c>
      <c r="F158" s="133"/>
      <c r="G158" s="274">
        <f>TRUNC(영구,3)</f>
        <v>0</v>
      </c>
      <c r="H158" s="265">
        <v>0</v>
      </c>
      <c r="I158" s="134"/>
    </row>
    <row r="159" spans="2:9" ht="24.95" hidden="1" customHeight="1">
      <c r="B159" s="279" t="s">
        <v>341</v>
      </c>
      <c r="C159" s="28"/>
      <c r="D159" s="28"/>
      <c r="E159" s="274">
        <f t="shared" si="17"/>
        <v>0</v>
      </c>
      <c r="F159" s="133"/>
      <c r="G159" s="274">
        <f>TRUNC(영구,3)</f>
        <v>0</v>
      </c>
      <c r="H159" s="265">
        <v>0</v>
      </c>
      <c r="I159" s="134"/>
    </row>
    <row r="160" spans="2:9" ht="24.95" hidden="1" customHeight="1">
      <c r="B160" s="279" t="s">
        <v>342</v>
      </c>
      <c r="C160" s="28"/>
      <c r="D160" s="28"/>
      <c r="E160" s="274">
        <f>SUM(F160:G160)</f>
        <v>0</v>
      </c>
      <c r="F160" s="133"/>
      <c r="G160" s="274">
        <f>TRUNC(영구,3)</f>
        <v>0</v>
      </c>
      <c r="H160" s="265">
        <v>0</v>
      </c>
      <c r="I160" s="134"/>
    </row>
    <row r="161" spans="2:9" ht="24.95" hidden="1" customHeight="1">
      <c r="B161" s="279" t="s">
        <v>343</v>
      </c>
      <c r="C161" s="28"/>
      <c r="D161" s="28"/>
      <c r="E161" s="274">
        <f>SUM(F161:G161)</f>
        <v>0</v>
      </c>
      <c r="F161" s="133"/>
      <c r="G161" s="274">
        <f>TRUNC(영구,3)</f>
        <v>0</v>
      </c>
      <c r="H161" s="265">
        <v>0</v>
      </c>
      <c r="I161" s="134"/>
    </row>
    <row r="162" spans="2:9" ht="24.95" hidden="1" customHeight="1">
      <c r="B162" s="279" t="s">
        <v>344</v>
      </c>
      <c r="C162" s="28"/>
      <c r="D162" s="28"/>
      <c r="E162" s="274">
        <f>SUM(F162:G162)</f>
        <v>0</v>
      </c>
      <c r="F162" s="133"/>
      <c r="G162" s="274">
        <f>TRUNC(영구,3)</f>
        <v>0</v>
      </c>
      <c r="H162" s="265">
        <v>0</v>
      </c>
      <c r="I162" s="134"/>
    </row>
    <row r="163" spans="2:9" ht="24.95" hidden="1" customHeight="1">
      <c r="B163" s="279" t="s">
        <v>345</v>
      </c>
      <c r="C163" s="28"/>
      <c r="D163" s="28"/>
      <c r="E163" s="274">
        <f>SUM(F163:G163)</f>
        <v>0</v>
      </c>
      <c r="F163" s="133"/>
      <c r="G163" s="274">
        <f>TRUNC(영구,3)</f>
        <v>0</v>
      </c>
      <c r="H163" s="265">
        <v>0</v>
      </c>
      <c r="I163" s="134"/>
    </row>
    <row r="164" spans="2:9" ht="24.95" hidden="1" customHeight="1">
      <c r="B164" s="279" t="s">
        <v>346</v>
      </c>
      <c r="C164" s="28"/>
      <c r="D164" s="28"/>
      <c r="E164" s="274">
        <f t="shared" ref="E164:E170" si="18">SUM(F164:G164)</f>
        <v>0</v>
      </c>
      <c r="F164" s="133"/>
      <c r="G164" s="274">
        <f>TRUNC(영구,3)</f>
        <v>0</v>
      </c>
      <c r="H164" s="265">
        <v>0</v>
      </c>
      <c r="I164" s="134"/>
    </row>
    <row r="165" spans="2:9" ht="24.95" hidden="1" customHeight="1">
      <c r="B165" s="279" t="s">
        <v>347</v>
      </c>
      <c r="C165" s="28"/>
      <c r="D165" s="28"/>
      <c r="E165" s="274">
        <f t="shared" si="18"/>
        <v>0</v>
      </c>
      <c r="F165" s="133"/>
      <c r="G165" s="274">
        <f>TRUNC(영구,3)</f>
        <v>0</v>
      </c>
      <c r="H165" s="265">
        <v>0</v>
      </c>
      <c r="I165" s="134"/>
    </row>
    <row r="166" spans="2:9" ht="24.95" hidden="1" customHeight="1">
      <c r="B166" s="279" t="s">
        <v>348</v>
      </c>
      <c r="C166" s="28"/>
      <c r="D166" s="28"/>
      <c r="E166" s="274">
        <f t="shared" si="18"/>
        <v>0</v>
      </c>
      <c r="F166" s="133"/>
      <c r="G166" s="274">
        <f>TRUNC(영구,3)</f>
        <v>0</v>
      </c>
      <c r="H166" s="265">
        <v>0</v>
      </c>
      <c r="I166" s="134"/>
    </row>
    <row r="167" spans="2:9" ht="24.95" hidden="1" customHeight="1">
      <c r="B167" s="279" t="s">
        <v>349</v>
      </c>
      <c r="C167" s="28"/>
      <c r="D167" s="28"/>
      <c r="E167" s="274">
        <f t="shared" si="18"/>
        <v>0</v>
      </c>
      <c r="F167" s="133"/>
      <c r="G167" s="274">
        <f>TRUNC(영구,3)</f>
        <v>0</v>
      </c>
      <c r="H167" s="265">
        <v>0</v>
      </c>
      <c r="I167" s="134"/>
    </row>
    <row r="168" spans="2:9" ht="24.95" hidden="1" customHeight="1">
      <c r="B168" s="279" t="s">
        <v>350</v>
      </c>
      <c r="C168" s="28"/>
      <c r="D168" s="28"/>
      <c r="E168" s="274">
        <f t="shared" si="18"/>
        <v>0</v>
      </c>
      <c r="F168" s="133"/>
      <c r="G168" s="274">
        <f>TRUNC(영구,3)</f>
        <v>0</v>
      </c>
      <c r="H168" s="265">
        <v>0</v>
      </c>
      <c r="I168" s="134"/>
    </row>
    <row r="169" spans="2:9" ht="24.95" hidden="1" customHeight="1">
      <c r="B169" s="279" t="s">
        <v>351</v>
      </c>
      <c r="C169" s="28"/>
      <c r="D169" s="28"/>
      <c r="E169" s="274">
        <f t="shared" si="18"/>
        <v>0</v>
      </c>
      <c r="F169" s="133"/>
      <c r="G169" s="274">
        <f>TRUNC(영구,3)</f>
        <v>0</v>
      </c>
      <c r="H169" s="265">
        <v>0</v>
      </c>
      <c r="I169" s="134"/>
    </row>
    <row r="170" spans="2:9" ht="24.95" hidden="1" customHeight="1">
      <c r="B170" s="279" t="s">
        <v>352</v>
      </c>
      <c r="C170" s="28"/>
      <c r="D170" s="28"/>
      <c r="E170" s="274">
        <f t="shared" si="18"/>
        <v>0</v>
      </c>
      <c r="F170" s="133"/>
      <c r="G170" s="274">
        <f>TRUNC(영구,3)</f>
        <v>0</v>
      </c>
      <c r="H170" s="265">
        <v>0</v>
      </c>
      <c r="I170" s="134"/>
    </row>
    <row r="171" spans="2:9" ht="24.95" hidden="1" customHeight="1">
      <c r="B171" s="279" t="s">
        <v>353</v>
      </c>
      <c r="C171" s="28"/>
      <c r="D171" s="28"/>
      <c r="E171" s="274">
        <f>SUM(F171:G171)</f>
        <v>0</v>
      </c>
      <c r="F171" s="133"/>
      <c r="G171" s="274">
        <f>TRUNC(영구,3)</f>
        <v>0</v>
      </c>
      <c r="H171" s="265">
        <v>0</v>
      </c>
      <c r="I171" s="134"/>
    </row>
    <row r="172" spans="2:9" ht="24.95" hidden="1" customHeight="1">
      <c r="B172" s="279" t="s">
        <v>354</v>
      </c>
      <c r="C172" s="28"/>
      <c r="D172" s="28"/>
      <c r="E172" s="274">
        <f>SUM(F172:G172)</f>
        <v>0</v>
      </c>
      <c r="F172" s="133"/>
      <c r="G172" s="274">
        <f>TRUNC(영구,3)</f>
        <v>0</v>
      </c>
      <c r="H172" s="265">
        <v>0</v>
      </c>
      <c r="I172" s="134"/>
    </row>
    <row r="173" spans="2:9" ht="24.95" hidden="1" customHeight="1">
      <c r="B173" s="279" t="s">
        <v>355</v>
      </c>
      <c r="C173" s="28"/>
      <c r="D173" s="28"/>
      <c r="E173" s="274">
        <f>SUM(F173:G173)</f>
        <v>0</v>
      </c>
      <c r="F173" s="133"/>
      <c r="G173" s="274">
        <f>TRUNC(영구,3)</f>
        <v>0</v>
      </c>
      <c r="H173" s="265">
        <v>0</v>
      </c>
      <c r="I173" s="134"/>
    </row>
    <row r="174" spans="2:9" ht="24.95" hidden="1" customHeight="1">
      <c r="B174" s="279" t="s">
        <v>356</v>
      </c>
      <c r="C174" s="28"/>
      <c r="D174" s="28"/>
      <c r="E174" s="274">
        <f t="shared" ref="E174:E179" si="19">SUM(F174:G174)</f>
        <v>0</v>
      </c>
      <c r="F174" s="133"/>
      <c r="G174" s="274">
        <f>TRUNC(영구,3)</f>
        <v>0</v>
      </c>
      <c r="H174" s="265">
        <v>0</v>
      </c>
      <c r="I174" s="134"/>
    </row>
    <row r="175" spans="2:9" ht="24.95" hidden="1" customHeight="1">
      <c r="B175" s="279" t="s">
        <v>357</v>
      </c>
      <c r="C175" s="28"/>
      <c r="D175" s="28"/>
      <c r="E175" s="274">
        <f t="shared" si="19"/>
        <v>0</v>
      </c>
      <c r="F175" s="133"/>
      <c r="G175" s="274">
        <f>TRUNC(영구,3)</f>
        <v>0</v>
      </c>
      <c r="H175" s="265">
        <v>0</v>
      </c>
      <c r="I175" s="134"/>
    </row>
    <row r="176" spans="2:9" ht="24.95" hidden="1" customHeight="1">
      <c r="B176" s="279" t="s">
        <v>358</v>
      </c>
      <c r="C176" s="28"/>
      <c r="D176" s="28"/>
      <c r="E176" s="274">
        <f t="shared" si="19"/>
        <v>0</v>
      </c>
      <c r="F176" s="133"/>
      <c r="G176" s="274">
        <f>TRUNC(영구,3)</f>
        <v>0</v>
      </c>
      <c r="H176" s="265">
        <v>0</v>
      </c>
      <c r="I176" s="134"/>
    </row>
    <row r="177" spans="2:9" ht="24.95" hidden="1" customHeight="1">
      <c r="B177" s="279" t="s">
        <v>359</v>
      </c>
      <c r="C177" s="28"/>
      <c r="D177" s="28"/>
      <c r="E177" s="274">
        <f t="shared" si="19"/>
        <v>0</v>
      </c>
      <c r="F177" s="133"/>
      <c r="G177" s="274">
        <f>TRUNC(영구,3)</f>
        <v>0</v>
      </c>
      <c r="H177" s="265">
        <v>0</v>
      </c>
      <c r="I177" s="134"/>
    </row>
    <row r="178" spans="2:9" ht="24.95" hidden="1" customHeight="1">
      <c r="B178" s="279" t="s">
        <v>360</v>
      </c>
      <c r="C178" s="28"/>
      <c r="D178" s="28"/>
      <c r="E178" s="274">
        <f t="shared" si="19"/>
        <v>0</v>
      </c>
      <c r="F178" s="133"/>
      <c r="G178" s="274">
        <f>TRUNC(영구,3)</f>
        <v>0</v>
      </c>
      <c r="H178" s="265">
        <v>0</v>
      </c>
      <c r="I178" s="134"/>
    </row>
    <row r="179" spans="2:9" ht="24.95" hidden="1" customHeight="1">
      <c r="B179" s="279" t="s">
        <v>361</v>
      </c>
      <c r="C179" s="28"/>
      <c r="D179" s="28"/>
      <c r="E179" s="274">
        <f t="shared" si="19"/>
        <v>0</v>
      </c>
      <c r="F179" s="133"/>
      <c r="G179" s="274">
        <f>TRUNC(영구,3)</f>
        <v>0</v>
      </c>
      <c r="H179" s="265">
        <v>0</v>
      </c>
      <c r="I179" s="134"/>
    </row>
    <row r="180" spans="2:9" ht="24.95" hidden="1" customHeight="1">
      <c r="B180" s="279" t="s">
        <v>362</v>
      </c>
      <c r="C180" s="28"/>
      <c r="D180" s="28"/>
      <c r="E180" s="274">
        <f>SUM(F180:G180)</f>
        <v>0</v>
      </c>
      <c r="F180" s="133"/>
      <c r="G180" s="274">
        <f>TRUNC(영구,3)</f>
        <v>0</v>
      </c>
      <c r="H180" s="265">
        <v>0</v>
      </c>
      <c r="I180" s="134"/>
    </row>
    <row r="181" spans="2:9" ht="24.95" hidden="1" customHeight="1">
      <c r="B181" s="279" t="s">
        <v>363</v>
      </c>
      <c r="C181" s="28"/>
      <c r="D181" s="28"/>
      <c r="E181" s="274">
        <f>SUM(F181:G181)</f>
        <v>0</v>
      </c>
      <c r="F181" s="133"/>
      <c r="G181" s="274">
        <f>TRUNC(영구,3)</f>
        <v>0</v>
      </c>
      <c r="H181" s="265">
        <v>0</v>
      </c>
      <c r="I181" s="134"/>
    </row>
    <row r="182" spans="2:9" ht="24.95" hidden="1" customHeight="1">
      <c r="B182" s="279" t="s">
        <v>364</v>
      </c>
      <c r="C182" s="28"/>
      <c r="D182" s="28"/>
      <c r="E182" s="274">
        <f>SUM(F182:G182)</f>
        <v>0</v>
      </c>
      <c r="F182" s="133"/>
      <c r="G182" s="274">
        <f>TRUNC(영구,3)</f>
        <v>0</v>
      </c>
      <c r="H182" s="265">
        <v>0</v>
      </c>
      <c r="I182" s="134"/>
    </row>
    <row r="183" spans="2:9" ht="24.95" hidden="1" customHeight="1">
      <c r="B183" s="279" t="s">
        <v>365</v>
      </c>
      <c r="C183" s="28"/>
      <c r="D183" s="28"/>
      <c r="E183" s="274">
        <f>SUM(F183:G183)</f>
        <v>0</v>
      </c>
      <c r="F183" s="133"/>
      <c r="G183" s="274">
        <f>TRUNC(영구,3)</f>
        <v>0</v>
      </c>
      <c r="H183" s="265">
        <v>0</v>
      </c>
      <c r="I183" s="134"/>
    </row>
    <row r="184" spans="2:9" ht="24.95" hidden="1" customHeight="1">
      <c r="B184" s="279" t="s">
        <v>366</v>
      </c>
      <c r="C184" s="28"/>
      <c r="D184" s="28"/>
      <c r="E184" s="274">
        <f t="shared" ref="E184:E190" si="20">SUM(F184:G184)</f>
        <v>0</v>
      </c>
      <c r="F184" s="133"/>
      <c r="G184" s="274">
        <f>TRUNC(영구,3)</f>
        <v>0</v>
      </c>
      <c r="H184" s="265">
        <v>0</v>
      </c>
      <c r="I184" s="134"/>
    </row>
    <row r="185" spans="2:9" ht="24.95" hidden="1" customHeight="1">
      <c r="B185" s="279" t="s">
        <v>367</v>
      </c>
      <c r="C185" s="28"/>
      <c r="D185" s="28"/>
      <c r="E185" s="274">
        <f t="shared" si="20"/>
        <v>0</v>
      </c>
      <c r="F185" s="133"/>
      <c r="G185" s="274">
        <f>TRUNC(영구,3)</f>
        <v>0</v>
      </c>
      <c r="H185" s="265">
        <v>0</v>
      </c>
      <c r="I185" s="134"/>
    </row>
    <row r="186" spans="2:9" ht="24.95" hidden="1" customHeight="1">
      <c r="B186" s="279" t="s">
        <v>368</v>
      </c>
      <c r="C186" s="28"/>
      <c r="D186" s="28"/>
      <c r="E186" s="274">
        <f t="shared" si="20"/>
        <v>0</v>
      </c>
      <c r="F186" s="133"/>
      <c r="G186" s="274">
        <f>TRUNC(영구,3)</f>
        <v>0</v>
      </c>
      <c r="H186" s="265">
        <v>0</v>
      </c>
      <c r="I186" s="134"/>
    </row>
    <row r="187" spans="2:9" ht="24.95" hidden="1" customHeight="1">
      <c r="B187" s="279" t="s">
        <v>369</v>
      </c>
      <c r="C187" s="28"/>
      <c r="D187" s="28"/>
      <c r="E187" s="274">
        <f t="shared" si="20"/>
        <v>0</v>
      </c>
      <c r="F187" s="133"/>
      <c r="G187" s="274">
        <f>TRUNC(영구,3)</f>
        <v>0</v>
      </c>
      <c r="H187" s="265">
        <v>0</v>
      </c>
      <c r="I187" s="134"/>
    </row>
    <row r="188" spans="2:9" ht="24.95" hidden="1" customHeight="1">
      <c r="B188" s="279" t="s">
        <v>370</v>
      </c>
      <c r="C188" s="28"/>
      <c r="D188" s="28"/>
      <c r="E188" s="274">
        <f t="shared" si="20"/>
        <v>0</v>
      </c>
      <c r="F188" s="133"/>
      <c r="G188" s="274">
        <f>TRUNC(영구,3)</f>
        <v>0</v>
      </c>
      <c r="H188" s="265">
        <v>0</v>
      </c>
      <c r="I188" s="134"/>
    </row>
    <row r="189" spans="2:9" ht="24.95" hidden="1" customHeight="1">
      <c r="B189" s="279" t="s">
        <v>371</v>
      </c>
      <c r="C189" s="28"/>
      <c r="D189" s="28"/>
      <c r="E189" s="274">
        <f t="shared" si="20"/>
        <v>0</v>
      </c>
      <c r="F189" s="133"/>
      <c r="G189" s="274">
        <f>TRUNC(영구,3)</f>
        <v>0</v>
      </c>
      <c r="H189" s="265">
        <v>0</v>
      </c>
      <c r="I189" s="134"/>
    </row>
    <row r="190" spans="2:9" ht="24.95" hidden="1" customHeight="1">
      <c r="B190" s="279" t="s">
        <v>372</v>
      </c>
      <c r="C190" s="28"/>
      <c r="D190" s="28"/>
      <c r="E190" s="274">
        <f t="shared" si="20"/>
        <v>0</v>
      </c>
      <c r="F190" s="133"/>
      <c r="G190" s="274">
        <f>TRUNC(영구,3)</f>
        <v>0</v>
      </c>
      <c r="H190" s="265">
        <v>0</v>
      </c>
      <c r="I190" s="134"/>
    </row>
    <row r="191" spans="2:9" ht="24.95" hidden="1" customHeight="1">
      <c r="B191" s="279" t="s">
        <v>373</v>
      </c>
      <c r="C191" s="28"/>
      <c r="D191" s="28"/>
      <c r="E191" s="274">
        <f>SUM(F191:G191)</f>
        <v>0</v>
      </c>
      <c r="F191" s="133"/>
      <c r="G191" s="274">
        <f>TRUNC(영구,3)</f>
        <v>0</v>
      </c>
      <c r="H191" s="265">
        <v>0</v>
      </c>
      <c r="I191" s="134"/>
    </row>
    <row r="192" spans="2:9" ht="24.95" hidden="1" customHeight="1">
      <c r="B192" s="279" t="s">
        <v>374</v>
      </c>
      <c r="C192" s="28"/>
      <c r="D192" s="28"/>
      <c r="E192" s="274">
        <f>SUM(F192:G192)</f>
        <v>0</v>
      </c>
      <c r="F192" s="133"/>
      <c r="G192" s="274">
        <f>TRUNC(영구,3)</f>
        <v>0</v>
      </c>
      <c r="H192" s="265">
        <v>0</v>
      </c>
      <c r="I192" s="134"/>
    </row>
    <row r="193" spans="2:9" ht="24.95" hidden="1" customHeight="1">
      <c r="B193" s="279" t="s">
        <v>375</v>
      </c>
      <c r="C193" s="28"/>
      <c r="D193" s="28"/>
      <c r="E193" s="274">
        <f>SUM(F193:G193)</f>
        <v>0</v>
      </c>
      <c r="F193" s="133"/>
      <c r="G193" s="274">
        <f>TRUNC(영구,3)</f>
        <v>0</v>
      </c>
      <c r="H193" s="265">
        <v>0</v>
      </c>
      <c r="I193" s="134"/>
    </row>
    <row r="194" spans="2:9" ht="24.95" hidden="1" customHeight="1">
      <c r="B194" s="279" t="s">
        <v>376</v>
      </c>
      <c r="C194" s="28"/>
      <c r="D194" s="28"/>
      <c r="E194" s="274">
        <f t="shared" ref="E194:E199" si="21">SUM(F194:G194)</f>
        <v>0</v>
      </c>
      <c r="F194" s="133"/>
      <c r="G194" s="274">
        <f>TRUNC(영구,3)</f>
        <v>0</v>
      </c>
      <c r="H194" s="265">
        <v>0</v>
      </c>
      <c r="I194" s="134"/>
    </row>
    <row r="195" spans="2:9" ht="24.95" hidden="1" customHeight="1">
      <c r="B195" s="279" t="s">
        <v>377</v>
      </c>
      <c r="C195" s="28"/>
      <c r="D195" s="28"/>
      <c r="E195" s="274">
        <f t="shared" si="21"/>
        <v>0</v>
      </c>
      <c r="F195" s="133"/>
      <c r="G195" s="274">
        <f>TRUNC(영구,3)</f>
        <v>0</v>
      </c>
      <c r="H195" s="265">
        <v>0</v>
      </c>
      <c r="I195" s="134"/>
    </row>
    <row r="196" spans="2:9" ht="24.95" hidden="1" customHeight="1">
      <c r="B196" s="279" t="s">
        <v>378</v>
      </c>
      <c r="C196" s="28"/>
      <c r="D196" s="28"/>
      <c r="E196" s="274">
        <f t="shared" si="21"/>
        <v>0</v>
      </c>
      <c r="F196" s="133"/>
      <c r="G196" s="274">
        <f>TRUNC(영구,3)</f>
        <v>0</v>
      </c>
      <c r="H196" s="265">
        <v>0</v>
      </c>
      <c r="I196" s="134"/>
    </row>
    <row r="197" spans="2:9" ht="24.95" hidden="1" customHeight="1">
      <c r="B197" s="279" t="s">
        <v>379</v>
      </c>
      <c r="C197" s="28"/>
      <c r="D197" s="28"/>
      <c r="E197" s="274">
        <f t="shared" si="21"/>
        <v>0</v>
      </c>
      <c r="F197" s="133"/>
      <c r="G197" s="274">
        <f>TRUNC(영구,3)</f>
        <v>0</v>
      </c>
      <c r="H197" s="265">
        <v>0</v>
      </c>
      <c r="I197" s="134"/>
    </row>
    <row r="198" spans="2:9" ht="24.95" hidden="1" customHeight="1">
      <c r="B198" s="279" t="s">
        <v>380</v>
      </c>
      <c r="C198" s="28"/>
      <c r="D198" s="28"/>
      <c r="E198" s="274">
        <f t="shared" si="21"/>
        <v>0</v>
      </c>
      <c r="F198" s="133"/>
      <c r="G198" s="274">
        <f>TRUNC(영구,3)</f>
        <v>0</v>
      </c>
      <c r="H198" s="265">
        <v>0</v>
      </c>
      <c r="I198" s="134"/>
    </row>
    <row r="199" spans="2:9" ht="24.95" hidden="1" customHeight="1">
      <c r="B199" s="279" t="s">
        <v>381</v>
      </c>
      <c r="C199" s="28"/>
      <c r="D199" s="28"/>
      <c r="E199" s="274">
        <f t="shared" si="21"/>
        <v>0</v>
      </c>
      <c r="F199" s="133"/>
      <c r="G199" s="274">
        <f>TRUNC(영구,3)</f>
        <v>0</v>
      </c>
      <c r="H199" s="265">
        <v>0</v>
      </c>
      <c r="I199" s="134"/>
    </row>
    <row r="200" spans="2:9" ht="24.95" hidden="1" customHeight="1">
      <c r="B200" s="279" t="s">
        <v>382</v>
      </c>
      <c r="C200" s="28"/>
      <c r="D200" s="28"/>
      <c r="E200" s="274">
        <f>SUM(F200:G200)</f>
        <v>0</v>
      </c>
      <c r="F200" s="133"/>
      <c r="G200" s="274">
        <f>TRUNC(영구,3)</f>
        <v>0</v>
      </c>
      <c r="H200" s="265">
        <v>0</v>
      </c>
      <c r="I200" s="134"/>
    </row>
    <row r="201" spans="2:9" ht="24.95" hidden="1" customHeight="1">
      <c r="B201" s="279" t="s">
        <v>384</v>
      </c>
      <c r="C201" s="28"/>
      <c r="D201" s="28"/>
      <c r="E201" s="274">
        <f>SUM(F201:G201)</f>
        <v>0</v>
      </c>
      <c r="F201" s="133"/>
      <c r="G201" s="274">
        <f>TRUNC(영구,3)</f>
        <v>0</v>
      </c>
      <c r="H201" s="265">
        <v>0</v>
      </c>
      <c r="I201" s="134"/>
    </row>
    <row r="202" spans="2:9" ht="24.95" hidden="1" customHeight="1">
      <c r="B202" s="279" t="s">
        <v>385</v>
      </c>
      <c r="C202" s="28"/>
      <c r="D202" s="28"/>
      <c r="E202" s="274">
        <f>SUM(F202:G202)</f>
        <v>0</v>
      </c>
      <c r="F202" s="133"/>
      <c r="G202" s="274">
        <f>TRUNC(영구,3)</f>
        <v>0</v>
      </c>
      <c r="H202" s="265">
        <v>0</v>
      </c>
      <c r="I202" s="134"/>
    </row>
    <row r="203" spans="2:9" ht="24.95" hidden="1" customHeight="1">
      <c r="B203" s="279" t="s">
        <v>386</v>
      </c>
      <c r="C203" s="28"/>
      <c r="D203" s="28"/>
      <c r="E203" s="274">
        <f>SUM(F203:G203)</f>
        <v>0</v>
      </c>
      <c r="F203" s="133"/>
      <c r="G203" s="274">
        <f>TRUNC(영구,3)</f>
        <v>0</v>
      </c>
      <c r="H203" s="265">
        <v>0</v>
      </c>
      <c r="I203" s="134"/>
    </row>
    <row r="204" spans="2:9" ht="24.95" hidden="1" customHeight="1">
      <c r="B204" s="279" t="s">
        <v>387</v>
      </c>
      <c r="C204" s="28"/>
      <c r="D204" s="28"/>
      <c r="E204" s="274">
        <f t="shared" ref="E204:E210" si="22">SUM(F204:G204)</f>
        <v>0</v>
      </c>
      <c r="F204" s="133"/>
      <c r="G204" s="274">
        <f>TRUNC(영구,3)</f>
        <v>0</v>
      </c>
      <c r="H204" s="265">
        <v>0</v>
      </c>
      <c r="I204" s="134"/>
    </row>
    <row r="205" spans="2:9" ht="24.95" hidden="1" customHeight="1">
      <c r="B205" s="279" t="s">
        <v>388</v>
      </c>
      <c r="C205" s="28"/>
      <c r="D205" s="28"/>
      <c r="E205" s="274">
        <f t="shared" si="22"/>
        <v>0</v>
      </c>
      <c r="F205" s="133"/>
      <c r="G205" s="274">
        <f>TRUNC(영구,3)</f>
        <v>0</v>
      </c>
      <c r="H205" s="265">
        <v>0</v>
      </c>
      <c r="I205" s="134"/>
    </row>
    <row r="206" spans="2:9" ht="24.95" hidden="1" customHeight="1">
      <c r="B206" s="279" t="s">
        <v>389</v>
      </c>
      <c r="C206" s="28"/>
      <c r="D206" s="28"/>
      <c r="E206" s="274">
        <f t="shared" si="22"/>
        <v>0</v>
      </c>
      <c r="F206" s="133"/>
      <c r="G206" s="274">
        <f>TRUNC(영구,3)</f>
        <v>0</v>
      </c>
      <c r="H206" s="265">
        <v>0</v>
      </c>
      <c r="I206" s="134"/>
    </row>
    <row r="207" spans="2:9" ht="24.95" hidden="1" customHeight="1">
      <c r="B207" s="279" t="s">
        <v>390</v>
      </c>
      <c r="C207" s="28"/>
      <c r="D207" s="28"/>
      <c r="E207" s="274">
        <f t="shared" si="22"/>
        <v>0</v>
      </c>
      <c r="F207" s="133"/>
      <c r="G207" s="274">
        <f>TRUNC(영구,3)</f>
        <v>0</v>
      </c>
      <c r="H207" s="265">
        <v>0</v>
      </c>
      <c r="I207" s="134"/>
    </row>
    <row r="208" spans="2:9" ht="24.95" hidden="1" customHeight="1">
      <c r="B208" s="279" t="s">
        <v>391</v>
      </c>
      <c r="C208" s="28"/>
      <c r="D208" s="28"/>
      <c r="E208" s="274">
        <f t="shared" si="22"/>
        <v>0</v>
      </c>
      <c r="F208" s="133"/>
      <c r="G208" s="274">
        <f>TRUNC(영구,3)</f>
        <v>0</v>
      </c>
      <c r="H208" s="265">
        <v>0</v>
      </c>
      <c r="I208" s="134"/>
    </row>
    <row r="209" spans="2:9" ht="24.95" hidden="1" customHeight="1">
      <c r="B209" s="279" t="s">
        <v>392</v>
      </c>
      <c r="C209" s="28"/>
      <c r="D209" s="28"/>
      <c r="E209" s="274">
        <f t="shared" si="22"/>
        <v>0</v>
      </c>
      <c r="F209" s="133"/>
      <c r="G209" s="274">
        <f>TRUNC(영구,3)</f>
        <v>0</v>
      </c>
      <c r="H209" s="265">
        <v>0</v>
      </c>
      <c r="I209" s="134"/>
    </row>
    <row r="210" spans="2:9" ht="24.95" hidden="1" customHeight="1">
      <c r="B210" s="279" t="s">
        <v>393</v>
      </c>
      <c r="C210" s="28"/>
      <c r="D210" s="28"/>
      <c r="E210" s="274">
        <f t="shared" si="22"/>
        <v>0</v>
      </c>
      <c r="F210" s="133"/>
      <c r="G210" s="274">
        <f>TRUNC(영구,3)</f>
        <v>0</v>
      </c>
      <c r="H210" s="265">
        <v>0</v>
      </c>
      <c r="I210" s="134"/>
    </row>
    <row r="211" spans="2:9" ht="24.95" hidden="1" customHeight="1">
      <c r="B211" s="279" t="s">
        <v>394</v>
      </c>
      <c r="C211" s="28"/>
      <c r="D211" s="28"/>
      <c r="E211" s="274">
        <f>SUM(F211:G211)</f>
        <v>0</v>
      </c>
      <c r="F211" s="133"/>
      <c r="G211" s="274">
        <f>TRUNC(영구,3)</f>
        <v>0</v>
      </c>
      <c r="H211" s="265">
        <v>0</v>
      </c>
      <c r="I211" s="134"/>
    </row>
    <row r="212" spans="2:9" ht="24.95" hidden="1" customHeight="1">
      <c r="B212" s="279" t="s">
        <v>395</v>
      </c>
      <c r="C212" s="28"/>
      <c r="D212" s="28"/>
      <c r="E212" s="274">
        <f>SUM(F212:G212)</f>
        <v>0</v>
      </c>
      <c r="F212" s="133"/>
      <c r="G212" s="274">
        <f>TRUNC(영구,3)</f>
        <v>0</v>
      </c>
      <c r="H212" s="265">
        <v>0</v>
      </c>
      <c r="I212" s="134"/>
    </row>
    <row r="213" spans="2:9" ht="24.95" hidden="1" customHeight="1">
      <c r="B213" s="279" t="s">
        <v>396</v>
      </c>
      <c r="C213" s="28"/>
      <c r="D213" s="28"/>
      <c r="E213" s="274">
        <f>SUM(F213:G213)</f>
        <v>0</v>
      </c>
      <c r="F213" s="133"/>
      <c r="G213" s="274">
        <f>TRUNC(영구,3)</f>
        <v>0</v>
      </c>
      <c r="H213" s="265">
        <v>0</v>
      </c>
      <c r="I213" s="134"/>
    </row>
    <row r="214" spans="2:9" ht="24.95" hidden="1" customHeight="1">
      <c r="B214" s="279" t="s">
        <v>397</v>
      </c>
      <c r="C214" s="28"/>
      <c r="D214" s="28"/>
      <c r="E214" s="274">
        <f t="shared" ref="E214:E219" si="23">SUM(F214:G214)</f>
        <v>0</v>
      </c>
      <c r="F214" s="133"/>
      <c r="G214" s="274">
        <f>TRUNC(영구,3)</f>
        <v>0</v>
      </c>
      <c r="H214" s="265">
        <v>0</v>
      </c>
      <c r="I214" s="134"/>
    </row>
    <row r="215" spans="2:9" ht="24.95" hidden="1" customHeight="1">
      <c r="B215" s="279" t="s">
        <v>398</v>
      </c>
      <c r="C215" s="28"/>
      <c r="D215" s="28"/>
      <c r="E215" s="274">
        <f t="shared" si="23"/>
        <v>0</v>
      </c>
      <c r="F215" s="133"/>
      <c r="G215" s="274">
        <f>TRUNC(영구,3)</f>
        <v>0</v>
      </c>
      <c r="H215" s="265">
        <v>0</v>
      </c>
      <c r="I215" s="134"/>
    </row>
    <row r="216" spans="2:9" ht="24.95" hidden="1" customHeight="1">
      <c r="B216" s="279" t="s">
        <v>399</v>
      </c>
      <c r="C216" s="28"/>
      <c r="D216" s="28"/>
      <c r="E216" s="274">
        <f t="shared" si="23"/>
        <v>0</v>
      </c>
      <c r="F216" s="133"/>
      <c r="G216" s="274">
        <f>TRUNC(영구,3)</f>
        <v>0</v>
      </c>
      <c r="H216" s="265">
        <v>0</v>
      </c>
      <c r="I216" s="134"/>
    </row>
    <row r="217" spans="2:9" ht="24.95" hidden="1" customHeight="1">
      <c r="B217" s="279" t="s">
        <v>400</v>
      </c>
      <c r="C217" s="28"/>
      <c r="D217" s="28"/>
      <c r="E217" s="274">
        <f t="shared" si="23"/>
        <v>0</v>
      </c>
      <c r="F217" s="133"/>
      <c r="G217" s="274">
        <f>TRUNC(영구,3)</f>
        <v>0</v>
      </c>
      <c r="H217" s="265">
        <v>0</v>
      </c>
      <c r="I217" s="134"/>
    </row>
    <row r="218" spans="2:9" ht="24.95" hidden="1" customHeight="1">
      <c r="B218" s="279" t="s">
        <v>401</v>
      </c>
      <c r="C218" s="28"/>
      <c r="D218" s="28"/>
      <c r="E218" s="274">
        <f t="shared" si="23"/>
        <v>0</v>
      </c>
      <c r="F218" s="133"/>
      <c r="G218" s="274">
        <f>TRUNC(영구,3)</f>
        <v>0</v>
      </c>
      <c r="H218" s="265">
        <v>0</v>
      </c>
      <c r="I218" s="134"/>
    </row>
    <row r="219" spans="2:9" ht="24.95" hidden="1" customHeight="1">
      <c r="B219" s="279" t="s">
        <v>402</v>
      </c>
      <c r="C219" s="28"/>
      <c r="D219" s="28"/>
      <c r="E219" s="274">
        <f t="shared" si="23"/>
        <v>0</v>
      </c>
      <c r="F219" s="133"/>
      <c r="G219" s="274">
        <f>TRUNC(영구,3)</f>
        <v>0</v>
      </c>
      <c r="H219" s="265">
        <v>0</v>
      </c>
      <c r="I219" s="134"/>
    </row>
    <row r="220" spans="2:9" ht="24.95" hidden="1" customHeight="1">
      <c r="B220" s="279" t="s">
        <v>403</v>
      </c>
      <c r="C220" s="28"/>
      <c r="D220" s="28"/>
      <c r="E220" s="274">
        <f>SUM(F220:G220)</f>
        <v>0</v>
      </c>
      <c r="F220" s="133"/>
      <c r="G220" s="274">
        <f>TRUNC(영구,3)</f>
        <v>0</v>
      </c>
      <c r="H220" s="265">
        <v>0</v>
      </c>
      <c r="I220" s="134"/>
    </row>
    <row r="221" spans="2:9" ht="24.95" hidden="1" customHeight="1">
      <c r="B221" s="279" t="s">
        <v>404</v>
      </c>
      <c r="C221" s="28"/>
      <c r="D221" s="28"/>
      <c r="E221" s="274">
        <f>SUM(F221:G221)</f>
        <v>0</v>
      </c>
      <c r="F221" s="133"/>
      <c r="G221" s="274">
        <f>TRUNC(영구,3)</f>
        <v>0</v>
      </c>
      <c r="H221" s="265">
        <v>0</v>
      </c>
      <c r="I221" s="134"/>
    </row>
    <row r="222" spans="2:9" ht="24.95" hidden="1" customHeight="1">
      <c r="B222" s="279" t="s">
        <v>405</v>
      </c>
      <c r="C222" s="28"/>
      <c r="D222" s="28"/>
      <c r="E222" s="274">
        <f>SUM(F222:G222)</f>
        <v>0</v>
      </c>
      <c r="F222" s="133"/>
      <c r="G222" s="274">
        <f>TRUNC(영구,3)</f>
        <v>0</v>
      </c>
      <c r="H222" s="265">
        <v>0</v>
      </c>
      <c r="I222" s="134"/>
    </row>
    <row r="223" spans="2:9" ht="24.95" hidden="1" customHeight="1">
      <c r="B223" s="279" t="s">
        <v>406</v>
      </c>
      <c r="C223" s="28"/>
      <c r="D223" s="28"/>
      <c r="E223" s="274">
        <f>SUM(F223:G223)</f>
        <v>0</v>
      </c>
      <c r="F223" s="133"/>
      <c r="G223" s="274">
        <f>TRUNC(영구,3)</f>
        <v>0</v>
      </c>
      <c r="H223" s="265">
        <v>0</v>
      </c>
      <c r="I223" s="134"/>
    </row>
    <row r="224" spans="2:9" ht="24.95" hidden="1" customHeight="1">
      <c r="B224" s="279" t="s">
        <v>407</v>
      </c>
      <c r="C224" s="28"/>
      <c r="D224" s="28"/>
      <c r="E224" s="274">
        <f t="shared" ref="E224:E230" si="24">SUM(F224:G224)</f>
        <v>0</v>
      </c>
      <c r="F224" s="133"/>
      <c r="G224" s="274">
        <f>TRUNC(영구,3)</f>
        <v>0</v>
      </c>
      <c r="H224" s="265">
        <v>0</v>
      </c>
      <c r="I224" s="134"/>
    </row>
    <row r="225" spans="2:9" ht="24.95" hidden="1" customHeight="1">
      <c r="B225" s="279" t="s">
        <v>408</v>
      </c>
      <c r="C225" s="28"/>
      <c r="D225" s="28"/>
      <c r="E225" s="274">
        <f t="shared" si="24"/>
        <v>0</v>
      </c>
      <c r="F225" s="133"/>
      <c r="G225" s="274">
        <f>TRUNC(영구,3)</f>
        <v>0</v>
      </c>
      <c r="H225" s="265">
        <v>0</v>
      </c>
      <c r="I225" s="134"/>
    </row>
    <row r="226" spans="2:9" ht="24.95" hidden="1" customHeight="1">
      <c r="B226" s="279" t="s">
        <v>409</v>
      </c>
      <c r="C226" s="28"/>
      <c r="D226" s="28"/>
      <c r="E226" s="274">
        <f t="shared" si="24"/>
        <v>0</v>
      </c>
      <c r="F226" s="133"/>
      <c r="G226" s="274">
        <f>TRUNC(영구,3)</f>
        <v>0</v>
      </c>
      <c r="H226" s="265">
        <v>0</v>
      </c>
      <c r="I226" s="134"/>
    </row>
    <row r="227" spans="2:9" ht="24.95" hidden="1" customHeight="1">
      <c r="B227" s="279" t="s">
        <v>410</v>
      </c>
      <c r="C227" s="28"/>
      <c r="D227" s="28"/>
      <c r="E227" s="274">
        <f t="shared" si="24"/>
        <v>0</v>
      </c>
      <c r="F227" s="133"/>
      <c r="G227" s="274">
        <f>TRUNC(영구,3)</f>
        <v>0</v>
      </c>
      <c r="H227" s="265">
        <v>0</v>
      </c>
      <c r="I227" s="134"/>
    </row>
    <row r="228" spans="2:9" ht="24.95" hidden="1" customHeight="1">
      <c r="B228" s="279" t="s">
        <v>411</v>
      </c>
      <c r="C228" s="28"/>
      <c r="D228" s="28"/>
      <c r="E228" s="274">
        <f t="shared" si="24"/>
        <v>0</v>
      </c>
      <c r="F228" s="133"/>
      <c r="G228" s="274">
        <f>TRUNC(영구,3)</f>
        <v>0</v>
      </c>
      <c r="H228" s="265">
        <v>0</v>
      </c>
      <c r="I228" s="134"/>
    </row>
    <row r="229" spans="2:9" ht="24.95" hidden="1" customHeight="1">
      <c r="B229" s="279" t="s">
        <v>412</v>
      </c>
      <c r="C229" s="28"/>
      <c r="D229" s="28"/>
      <c r="E229" s="274">
        <f t="shared" si="24"/>
        <v>0</v>
      </c>
      <c r="F229" s="133"/>
      <c r="G229" s="274">
        <f>TRUNC(영구,3)</f>
        <v>0</v>
      </c>
      <c r="H229" s="265">
        <v>0</v>
      </c>
      <c r="I229" s="134"/>
    </row>
    <row r="230" spans="2:9" ht="24.95" hidden="1" customHeight="1">
      <c r="B230" s="279" t="s">
        <v>413</v>
      </c>
      <c r="C230" s="28"/>
      <c r="D230" s="28"/>
      <c r="E230" s="274">
        <f t="shared" si="24"/>
        <v>0</v>
      </c>
      <c r="F230" s="133"/>
      <c r="G230" s="274">
        <f>TRUNC(영구,3)</f>
        <v>0</v>
      </c>
      <c r="H230" s="265">
        <v>0</v>
      </c>
      <c r="I230" s="134"/>
    </row>
    <row r="231" spans="2:9" ht="24.95" hidden="1" customHeight="1">
      <c r="B231" s="279" t="s">
        <v>414</v>
      </c>
      <c r="C231" s="28"/>
      <c r="D231" s="28"/>
      <c r="E231" s="274">
        <f>SUM(F231:G231)</f>
        <v>0</v>
      </c>
      <c r="F231" s="133"/>
      <c r="G231" s="274">
        <f>TRUNC(영구,3)</f>
        <v>0</v>
      </c>
      <c r="H231" s="265">
        <v>0</v>
      </c>
      <c r="I231" s="134"/>
    </row>
    <row r="232" spans="2:9" ht="24.95" hidden="1" customHeight="1">
      <c r="B232" s="279" t="s">
        <v>415</v>
      </c>
      <c r="C232" s="28"/>
      <c r="D232" s="28"/>
      <c r="E232" s="274">
        <f>SUM(F232:G232)</f>
        <v>0</v>
      </c>
      <c r="F232" s="133"/>
      <c r="G232" s="274">
        <f>TRUNC(영구,3)</f>
        <v>0</v>
      </c>
      <c r="H232" s="265">
        <v>0</v>
      </c>
      <c r="I232" s="134"/>
    </row>
    <row r="233" spans="2:9" ht="24.95" hidden="1" customHeight="1">
      <c r="B233" s="279" t="s">
        <v>416</v>
      </c>
      <c r="C233" s="28"/>
      <c r="D233" s="28"/>
      <c r="E233" s="274">
        <f>SUM(F233:G233)</f>
        <v>0</v>
      </c>
      <c r="F233" s="133"/>
      <c r="G233" s="274">
        <f>TRUNC(영구,3)</f>
        <v>0</v>
      </c>
      <c r="H233" s="265">
        <v>0</v>
      </c>
      <c r="I233" s="134"/>
    </row>
    <row r="234" spans="2:9" ht="24.95" hidden="1" customHeight="1">
      <c r="B234" s="279" t="s">
        <v>417</v>
      </c>
      <c r="C234" s="28"/>
      <c r="D234" s="28"/>
      <c r="E234" s="274">
        <f t="shared" ref="E234:E239" si="25">SUM(F234:G234)</f>
        <v>0</v>
      </c>
      <c r="F234" s="133"/>
      <c r="G234" s="274">
        <f>TRUNC(영구,3)</f>
        <v>0</v>
      </c>
      <c r="H234" s="265">
        <v>0</v>
      </c>
      <c r="I234" s="134"/>
    </row>
    <row r="235" spans="2:9" ht="24.95" hidden="1" customHeight="1">
      <c r="B235" s="279" t="s">
        <v>418</v>
      </c>
      <c r="C235" s="28"/>
      <c r="D235" s="28"/>
      <c r="E235" s="274">
        <f t="shared" si="25"/>
        <v>0</v>
      </c>
      <c r="F235" s="133"/>
      <c r="G235" s="274">
        <f>TRUNC(영구,3)</f>
        <v>0</v>
      </c>
      <c r="H235" s="265">
        <v>0</v>
      </c>
      <c r="I235" s="134"/>
    </row>
    <row r="236" spans="2:9" ht="24.95" hidden="1" customHeight="1">
      <c r="B236" s="279" t="s">
        <v>419</v>
      </c>
      <c r="C236" s="28"/>
      <c r="D236" s="28"/>
      <c r="E236" s="274">
        <f t="shared" si="25"/>
        <v>0</v>
      </c>
      <c r="F236" s="133"/>
      <c r="G236" s="274">
        <f>TRUNC(영구,3)</f>
        <v>0</v>
      </c>
      <c r="H236" s="265">
        <v>0</v>
      </c>
      <c r="I236" s="134"/>
    </row>
    <row r="237" spans="2:9" ht="24.95" hidden="1" customHeight="1">
      <c r="B237" s="279" t="s">
        <v>420</v>
      </c>
      <c r="C237" s="28"/>
      <c r="D237" s="28"/>
      <c r="E237" s="274">
        <f t="shared" si="25"/>
        <v>0</v>
      </c>
      <c r="F237" s="133"/>
      <c r="G237" s="274">
        <f>TRUNC(영구,3)</f>
        <v>0</v>
      </c>
      <c r="H237" s="265">
        <v>0</v>
      </c>
      <c r="I237" s="134"/>
    </row>
    <row r="238" spans="2:9" ht="24.95" hidden="1" customHeight="1">
      <c r="B238" s="279" t="s">
        <v>421</v>
      </c>
      <c r="C238" s="28"/>
      <c r="D238" s="28"/>
      <c r="E238" s="274">
        <f t="shared" si="25"/>
        <v>0</v>
      </c>
      <c r="F238" s="133"/>
      <c r="G238" s="274">
        <f>TRUNC(영구,3)</f>
        <v>0</v>
      </c>
      <c r="H238" s="265">
        <v>0</v>
      </c>
      <c r="I238" s="134"/>
    </row>
    <row r="239" spans="2:9" ht="24.95" hidden="1" customHeight="1">
      <c r="B239" s="279" t="s">
        <v>422</v>
      </c>
      <c r="C239" s="28"/>
      <c r="D239" s="28"/>
      <c r="E239" s="274">
        <f t="shared" si="25"/>
        <v>0</v>
      </c>
      <c r="F239" s="133"/>
      <c r="G239" s="274">
        <f>TRUNC(영구,3)</f>
        <v>0</v>
      </c>
      <c r="H239" s="265">
        <v>0</v>
      </c>
      <c r="I239" s="134"/>
    </row>
    <row r="240" spans="2:9" ht="24.95" hidden="1" customHeight="1">
      <c r="B240" s="299" t="s">
        <v>426</v>
      </c>
      <c r="C240" s="300" t="s">
        <v>212</v>
      </c>
      <c r="D240" s="300" t="s">
        <v>204</v>
      </c>
      <c r="E240" s="298">
        <f>SUM(E241:E260)</f>
        <v>0</v>
      </c>
      <c r="F240" s="277" t="s">
        <v>218</v>
      </c>
      <c r="G240" s="278">
        <v>14</v>
      </c>
      <c r="H240" s="265">
        <v>0</v>
      </c>
      <c r="I240" s="134"/>
    </row>
    <row r="241" spans="2:9" ht="24.95" hidden="1" customHeight="1">
      <c r="B241" s="279" t="s">
        <v>423</v>
      </c>
      <c r="C241" s="28"/>
      <c r="D241" s="28"/>
      <c r="E241" s="274">
        <f>SUM(F241:G241)</f>
        <v>0</v>
      </c>
      <c r="F241" s="133"/>
      <c r="G241" s="274">
        <f>TRUNC(영구,3)</f>
        <v>0</v>
      </c>
      <c r="H241" s="265">
        <v>0</v>
      </c>
      <c r="I241" s="134"/>
    </row>
    <row r="242" spans="2:9" ht="24.95" hidden="1" customHeight="1">
      <c r="B242" s="279" t="s">
        <v>427</v>
      </c>
      <c r="C242" s="28"/>
      <c r="D242" s="28"/>
      <c r="E242" s="274">
        <f>SUM(F242:G242)</f>
        <v>0</v>
      </c>
      <c r="F242" s="133"/>
      <c r="G242" s="274">
        <f>TRUNC(영구,3)</f>
        <v>0</v>
      </c>
      <c r="H242" s="265">
        <v>0</v>
      </c>
      <c r="I242" s="134"/>
    </row>
    <row r="243" spans="2:9" ht="24.95" hidden="1" customHeight="1">
      <c r="B243" s="279" t="s">
        <v>428</v>
      </c>
      <c r="C243" s="28"/>
      <c r="D243" s="28"/>
      <c r="E243" s="274">
        <f>SUM(F243:G243)</f>
        <v>0</v>
      </c>
      <c r="F243" s="133"/>
      <c r="G243" s="274">
        <f>TRUNC(영구,3)</f>
        <v>0</v>
      </c>
      <c r="H243" s="265">
        <v>0</v>
      </c>
      <c r="I243" s="134"/>
    </row>
    <row r="244" spans="2:9" ht="24.95" hidden="1" customHeight="1">
      <c r="B244" s="279" t="s">
        <v>429</v>
      </c>
      <c r="C244" s="28"/>
      <c r="D244" s="28"/>
      <c r="E244" s="274">
        <f t="shared" ref="E244:E250" si="26">SUM(F244:G244)</f>
        <v>0</v>
      </c>
      <c r="F244" s="133"/>
      <c r="G244" s="274">
        <f>TRUNC(영구,3)</f>
        <v>0</v>
      </c>
      <c r="H244" s="265">
        <v>0</v>
      </c>
      <c r="I244" s="134"/>
    </row>
    <row r="245" spans="2:9" ht="24.95" hidden="1" customHeight="1">
      <c r="B245" s="279" t="s">
        <v>430</v>
      </c>
      <c r="C245" s="28"/>
      <c r="D245" s="28"/>
      <c r="E245" s="274">
        <f t="shared" si="26"/>
        <v>0</v>
      </c>
      <c r="F245" s="133"/>
      <c r="G245" s="274">
        <f>TRUNC(영구,3)</f>
        <v>0</v>
      </c>
      <c r="H245" s="265">
        <v>0</v>
      </c>
      <c r="I245" s="134"/>
    </row>
    <row r="246" spans="2:9" ht="24.95" hidden="1" customHeight="1">
      <c r="B246" s="279" t="s">
        <v>431</v>
      </c>
      <c r="C246" s="28"/>
      <c r="D246" s="28"/>
      <c r="E246" s="274">
        <f t="shared" si="26"/>
        <v>0</v>
      </c>
      <c r="F246" s="133"/>
      <c r="G246" s="274">
        <f>TRUNC(영구,3)</f>
        <v>0</v>
      </c>
      <c r="H246" s="265">
        <v>0</v>
      </c>
      <c r="I246" s="134"/>
    </row>
    <row r="247" spans="2:9" ht="24.95" hidden="1" customHeight="1">
      <c r="B247" s="279" t="s">
        <v>432</v>
      </c>
      <c r="C247" s="28"/>
      <c r="D247" s="28"/>
      <c r="E247" s="274">
        <f t="shared" si="26"/>
        <v>0</v>
      </c>
      <c r="F247" s="133"/>
      <c r="G247" s="274">
        <f>TRUNC(영구,3)</f>
        <v>0</v>
      </c>
      <c r="H247" s="265">
        <v>0</v>
      </c>
      <c r="I247" s="134"/>
    </row>
    <row r="248" spans="2:9" ht="24.95" hidden="1" customHeight="1">
      <c r="B248" s="279" t="s">
        <v>433</v>
      </c>
      <c r="C248" s="28"/>
      <c r="D248" s="28"/>
      <c r="E248" s="274">
        <f t="shared" si="26"/>
        <v>0</v>
      </c>
      <c r="F248" s="133"/>
      <c r="G248" s="274">
        <f>TRUNC(영구,3)</f>
        <v>0</v>
      </c>
      <c r="H248" s="265">
        <v>0</v>
      </c>
      <c r="I248" s="134"/>
    </row>
    <row r="249" spans="2:9" ht="24.95" hidden="1" customHeight="1">
      <c r="B249" s="279" t="s">
        <v>434</v>
      </c>
      <c r="C249" s="28"/>
      <c r="D249" s="28"/>
      <c r="E249" s="274">
        <f t="shared" si="26"/>
        <v>0</v>
      </c>
      <c r="F249" s="133"/>
      <c r="G249" s="274">
        <f>TRUNC(영구,3)</f>
        <v>0</v>
      </c>
      <c r="H249" s="265">
        <v>0</v>
      </c>
      <c r="I249" s="134"/>
    </row>
    <row r="250" spans="2:9" ht="24.95" hidden="1" customHeight="1">
      <c r="B250" s="279" t="s">
        <v>435</v>
      </c>
      <c r="C250" s="28"/>
      <c r="D250" s="28"/>
      <c r="E250" s="274">
        <f t="shared" si="26"/>
        <v>0</v>
      </c>
      <c r="F250" s="133"/>
      <c r="G250" s="274">
        <f>TRUNC(영구,3)</f>
        <v>0</v>
      </c>
      <c r="H250" s="265">
        <v>0</v>
      </c>
      <c r="I250" s="134"/>
    </row>
    <row r="251" spans="2:9" ht="24.95" hidden="1" customHeight="1">
      <c r="B251" s="279" t="s">
        <v>436</v>
      </c>
      <c r="C251" s="28"/>
      <c r="D251" s="28"/>
      <c r="E251" s="274">
        <f>SUM(F251:G251)</f>
        <v>0</v>
      </c>
      <c r="F251" s="133"/>
      <c r="G251" s="274">
        <f>TRUNC(영구,3)</f>
        <v>0</v>
      </c>
      <c r="H251" s="265">
        <v>0</v>
      </c>
      <c r="I251" s="134"/>
    </row>
    <row r="252" spans="2:9" ht="24.95" hidden="1" customHeight="1">
      <c r="B252" s="279" t="s">
        <v>437</v>
      </c>
      <c r="C252" s="28"/>
      <c r="D252" s="28"/>
      <c r="E252" s="274">
        <f>SUM(F252:G252)</f>
        <v>0</v>
      </c>
      <c r="F252" s="133"/>
      <c r="G252" s="274">
        <f>TRUNC(영구,3)</f>
        <v>0</v>
      </c>
      <c r="H252" s="265">
        <v>0</v>
      </c>
      <c r="I252" s="134"/>
    </row>
    <row r="253" spans="2:9" ht="24.95" hidden="1" customHeight="1">
      <c r="B253" s="279" t="s">
        <v>438</v>
      </c>
      <c r="C253" s="28"/>
      <c r="D253" s="28"/>
      <c r="E253" s="274">
        <f>SUM(F253:G253)</f>
        <v>0</v>
      </c>
      <c r="F253" s="133"/>
      <c r="G253" s="274">
        <f>TRUNC(영구,3)</f>
        <v>0</v>
      </c>
      <c r="H253" s="265">
        <v>0</v>
      </c>
      <c r="I253" s="134"/>
    </row>
    <row r="254" spans="2:9" ht="24.95" hidden="1" customHeight="1">
      <c r="B254" s="279" t="s">
        <v>439</v>
      </c>
      <c r="C254" s="28"/>
      <c r="D254" s="28"/>
      <c r="E254" s="274">
        <f t="shared" ref="E254:E259" si="27">SUM(F254:G254)</f>
        <v>0</v>
      </c>
      <c r="F254" s="133"/>
      <c r="G254" s="274">
        <f>TRUNC(영구,3)</f>
        <v>0</v>
      </c>
      <c r="H254" s="265">
        <v>0</v>
      </c>
      <c r="I254" s="134"/>
    </row>
    <row r="255" spans="2:9" ht="24.95" hidden="1" customHeight="1">
      <c r="B255" s="279" t="s">
        <v>440</v>
      </c>
      <c r="C255" s="28"/>
      <c r="D255" s="28"/>
      <c r="E255" s="274">
        <f t="shared" si="27"/>
        <v>0</v>
      </c>
      <c r="F255" s="133"/>
      <c r="G255" s="274">
        <f>TRUNC(영구,3)</f>
        <v>0</v>
      </c>
      <c r="H255" s="265">
        <v>0</v>
      </c>
      <c r="I255" s="134"/>
    </row>
    <row r="256" spans="2:9" ht="24.95" hidden="1" customHeight="1">
      <c r="B256" s="279" t="s">
        <v>441</v>
      </c>
      <c r="C256" s="28"/>
      <c r="D256" s="28"/>
      <c r="E256" s="274">
        <f t="shared" si="27"/>
        <v>0</v>
      </c>
      <c r="F256" s="133"/>
      <c r="G256" s="274">
        <f>TRUNC(영구,3)</f>
        <v>0</v>
      </c>
      <c r="H256" s="265">
        <v>0</v>
      </c>
      <c r="I256" s="134"/>
    </row>
    <row r="257" spans="2:9" ht="24.95" hidden="1" customHeight="1">
      <c r="B257" s="279" t="s">
        <v>442</v>
      </c>
      <c r="C257" s="28"/>
      <c r="D257" s="28"/>
      <c r="E257" s="274">
        <f t="shared" si="27"/>
        <v>0</v>
      </c>
      <c r="F257" s="133"/>
      <c r="G257" s="274">
        <f>TRUNC(영구,3)</f>
        <v>0</v>
      </c>
      <c r="H257" s="265">
        <v>0</v>
      </c>
      <c r="I257" s="134"/>
    </row>
    <row r="258" spans="2:9" ht="24.95" hidden="1" customHeight="1">
      <c r="B258" s="279" t="s">
        <v>443</v>
      </c>
      <c r="C258" s="28"/>
      <c r="D258" s="28"/>
      <c r="E258" s="274">
        <f t="shared" si="27"/>
        <v>0</v>
      </c>
      <c r="F258" s="133"/>
      <c r="G258" s="274">
        <f>TRUNC(영구,3)</f>
        <v>0</v>
      </c>
      <c r="H258" s="265">
        <v>0</v>
      </c>
      <c r="I258" s="134"/>
    </row>
    <row r="259" spans="2:9" ht="24.95" hidden="1" customHeight="1">
      <c r="B259" s="279" t="s">
        <v>444</v>
      </c>
      <c r="C259" s="28"/>
      <c r="D259" s="28"/>
      <c r="E259" s="274">
        <f t="shared" si="27"/>
        <v>0</v>
      </c>
      <c r="F259" s="133"/>
      <c r="G259" s="274">
        <f>TRUNC(영구,3)</f>
        <v>0</v>
      </c>
      <c r="H259" s="265">
        <v>0</v>
      </c>
      <c r="I259" s="134"/>
    </row>
    <row r="260" spans="2:9" ht="24.95" hidden="1" customHeight="1">
      <c r="B260" s="279" t="s">
        <v>445</v>
      </c>
      <c r="C260" s="28"/>
      <c r="D260" s="28"/>
      <c r="E260" s="274">
        <f>SUM(F260:G260)</f>
        <v>0</v>
      </c>
      <c r="F260" s="133"/>
      <c r="G260" s="274">
        <f>TRUNC(영구,3)</f>
        <v>0</v>
      </c>
      <c r="H260" s="265">
        <v>0</v>
      </c>
      <c r="I260" s="134"/>
    </row>
    <row r="261" spans="2:9" ht="24.95" hidden="1" customHeight="1">
      <c r="B261" s="299" t="s">
        <v>446</v>
      </c>
      <c r="C261" s="300" t="s">
        <v>447</v>
      </c>
      <c r="D261" s="300" t="s">
        <v>204</v>
      </c>
      <c r="E261" s="298">
        <f>SUM(E262:E262)</f>
        <v>0</v>
      </c>
      <c r="F261" s="277" t="s">
        <v>218</v>
      </c>
      <c r="G261" s="276">
        <v>0.36</v>
      </c>
      <c r="H261" s="265">
        <v>0</v>
      </c>
      <c r="I261" s="134"/>
    </row>
    <row r="262" spans="2:9" ht="24.95" hidden="1" customHeight="1">
      <c r="B262" s="279" t="s">
        <v>448</v>
      </c>
      <c r="C262" s="28"/>
      <c r="D262" s="28"/>
      <c r="E262" s="274">
        <f>SUM(F262:G262)</f>
        <v>0</v>
      </c>
      <c r="F262" s="133"/>
      <c r="G262" s="274">
        <f>TRUNC(영구,3)</f>
        <v>0</v>
      </c>
      <c r="H262" s="265">
        <v>0</v>
      </c>
      <c r="I262" s="134"/>
    </row>
    <row r="263" spans="2:9" ht="24.95" hidden="1" customHeight="1">
      <c r="B263" s="299" t="s">
        <v>450</v>
      </c>
      <c r="C263" s="300" t="s">
        <v>447</v>
      </c>
      <c r="D263" s="300" t="s">
        <v>204</v>
      </c>
      <c r="E263" s="298">
        <f>SUM(E264:E286)</f>
        <v>0</v>
      </c>
      <c r="F263" s="277" t="s">
        <v>218</v>
      </c>
      <c r="G263" s="278">
        <v>10</v>
      </c>
      <c r="H263" s="265">
        <v>0</v>
      </c>
      <c r="I263" s="134"/>
    </row>
    <row r="264" spans="2:9" ht="24.95" hidden="1" customHeight="1">
      <c r="B264" s="279" t="s">
        <v>451</v>
      </c>
      <c r="C264" s="28"/>
      <c r="D264" s="28"/>
      <c r="E264" s="274">
        <f t="shared" ref="E264:E270" si="28">SUM(F264:G264)</f>
        <v>0</v>
      </c>
      <c r="F264" s="133"/>
      <c r="G264" s="274">
        <f>TRUNC(영구,3)</f>
        <v>0</v>
      </c>
      <c r="H264" s="265">
        <v>0</v>
      </c>
      <c r="I264" s="134"/>
    </row>
    <row r="265" spans="2:9" ht="24.95" hidden="1" customHeight="1">
      <c r="B265" s="279" t="s">
        <v>452</v>
      </c>
      <c r="C265" s="28"/>
      <c r="D265" s="28"/>
      <c r="E265" s="274">
        <f t="shared" si="28"/>
        <v>0</v>
      </c>
      <c r="F265" s="133"/>
      <c r="G265" s="274">
        <f>TRUNC(영구,3)</f>
        <v>0</v>
      </c>
      <c r="H265" s="265">
        <v>0</v>
      </c>
      <c r="I265" s="134"/>
    </row>
    <row r="266" spans="2:9" ht="24.95" hidden="1" customHeight="1">
      <c r="B266" s="279" t="s">
        <v>453</v>
      </c>
      <c r="C266" s="28"/>
      <c r="D266" s="28"/>
      <c r="E266" s="274">
        <f t="shared" si="28"/>
        <v>0</v>
      </c>
      <c r="F266" s="133"/>
      <c r="G266" s="274">
        <f>TRUNC(영구,3)</f>
        <v>0</v>
      </c>
      <c r="H266" s="265">
        <v>0</v>
      </c>
      <c r="I266" s="134"/>
    </row>
    <row r="267" spans="2:9" ht="24.95" hidden="1" customHeight="1">
      <c r="B267" s="279" t="s">
        <v>454</v>
      </c>
      <c r="C267" s="28"/>
      <c r="D267" s="28"/>
      <c r="E267" s="274">
        <f t="shared" si="28"/>
        <v>0</v>
      </c>
      <c r="F267" s="133"/>
      <c r="G267" s="274">
        <f>TRUNC(영구,3)</f>
        <v>0</v>
      </c>
      <c r="H267" s="265">
        <v>0</v>
      </c>
      <c r="I267" s="134"/>
    </row>
    <row r="268" spans="2:9" ht="24.95" hidden="1" customHeight="1">
      <c r="B268" s="279" t="s">
        <v>455</v>
      </c>
      <c r="C268" s="28"/>
      <c r="D268" s="28"/>
      <c r="E268" s="274">
        <f t="shared" si="28"/>
        <v>0</v>
      </c>
      <c r="F268" s="133"/>
      <c r="G268" s="274">
        <f>TRUNC(영구,3)</f>
        <v>0</v>
      </c>
      <c r="H268" s="265">
        <v>0</v>
      </c>
      <c r="I268" s="134"/>
    </row>
    <row r="269" spans="2:9" ht="24.95" hidden="1" customHeight="1">
      <c r="B269" s="279" t="s">
        <v>456</v>
      </c>
      <c r="C269" s="28"/>
      <c r="D269" s="28"/>
      <c r="E269" s="274">
        <f t="shared" si="28"/>
        <v>0</v>
      </c>
      <c r="F269" s="133"/>
      <c r="G269" s="274">
        <f>TRUNC(영구,3)</f>
        <v>0</v>
      </c>
      <c r="H269" s="265">
        <v>0</v>
      </c>
      <c r="I269" s="134"/>
    </row>
    <row r="270" spans="2:9" ht="24.95" hidden="1" customHeight="1">
      <c r="B270" s="279" t="s">
        <v>457</v>
      </c>
      <c r="C270" s="28"/>
      <c r="D270" s="28"/>
      <c r="E270" s="274">
        <f t="shared" si="28"/>
        <v>0</v>
      </c>
      <c r="F270" s="133"/>
      <c r="G270" s="274">
        <f>TRUNC(영구,3)</f>
        <v>0</v>
      </c>
      <c r="H270" s="265">
        <v>0</v>
      </c>
      <c r="I270" s="134"/>
    </row>
    <row r="271" spans="2:9" ht="24.95" hidden="1" customHeight="1">
      <c r="B271" s="279" t="s">
        <v>458</v>
      </c>
      <c r="C271" s="28"/>
      <c r="D271" s="28"/>
      <c r="E271" s="274">
        <f>SUM(F271:G271)</f>
        <v>0</v>
      </c>
      <c r="F271" s="133"/>
      <c r="G271" s="274">
        <f>TRUNC(영구,3)</f>
        <v>0</v>
      </c>
      <c r="H271" s="265">
        <v>0</v>
      </c>
      <c r="I271" s="134"/>
    </row>
    <row r="272" spans="2:9" ht="24.95" hidden="1" customHeight="1">
      <c r="B272" s="279" t="s">
        <v>459</v>
      </c>
      <c r="C272" s="28"/>
      <c r="D272" s="28"/>
      <c r="E272" s="274">
        <f>SUM(F272:G272)</f>
        <v>0</v>
      </c>
      <c r="F272" s="133"/>
      <c r="G272" s="274">
        <f>TRUNC(영구,3)</f>
        <v>0</v>
      </c>
      <c r="H272" s="265">
        <v>0</v>
      </c>
      <c r="I272" s="134"/>
    </row>
    <row r="273" spans="2:9" ht="24.95" hidden="1" customHeight="1">
      <c r="B273" s="279" t="s">
        <v>460</v>
      </c>
      <c r="C273" s="28"/>
      <c r="D273" s="28"/>
      <c r="E273" s="274">
        <f>SUM(F273:G273)</f>
        <v>0</v>
      </c>
      <c r="F273" s="133"/>
      <c r="G273" s="274">
        <f>TRUNC(영구,3)</f>
        <v>0</v>
      </c>
      <c r="H273" s="265">
        <v>0</v>
      </c>
      <c r="I273" s="134"/>
    </row>
    <row r="274" spans="2:9" ht="24.95" hidden="1" customHeight="1">
      <c r="B274" s="279" t="s">
        <v>461</v>
      </c>
      <c r="C274" s="28"/>
      <c r="D274" s="28"/>
      <c r="E274" s="274">
        <f t="shared" ref="E274:E279" si="29">SUM(F274:G274)</f>
        <v>0</v>
      </c>
      <c r="F274" s="133"/>
      <c r="G274" s="274">
        <f>TRUNC(영구,3)</f>
        <v>0</v>
      </c>
      <c r="H274" s="265">
        <v>0</v>
      </c>
      <c r="I274" s="134"/>
    </row>
    <row r="275" spans="2:9" ht="24.95" hidden="1" customHeight="1">
      <c r="B275" s="279" t="s">
        <v>462</v>
      </c>
      <c r="C275" s="28"/>
      <c r="D275" s="28"/>
      <c r="E275" s="274">
        <f t="shared" si="29"/>
        <v>0</v>
      </c>
      <c r="F275" s="133"/>
      <c r="G275" s="274">
        <f>TRUNC(영구,3)</f>
        <v>0</v>
      </c>
      <c r="H275" s="265">
        <v>0</v>
      </c>
      <c r="I275" s="134"/>
    </row>
    <row r="276" spans="2:9" ht="24.95" hidden="1" customHeight="1">
      <c r="B276" s="279" t="s">
        <v>463</v>
      </c>
      <c r="C276" s="28"/>
      <c r="D276" s="28"/>
      <c r="E276" s="274">
        <f t="shared" si="29"/>
        <v>0</v>
      </c>
      <c r="F276" s="133"/>
      <c r="G276" s="274">
        <f>TRUNC(영구,3)</f>
        <v>0</v>
      </c>
      <c r="H276" s="265">
        <v>0</v>
      </c>
      <c r="I276" s="134"/>
    </row>
    <row r="277" spans="2:9" ht="24.95" hidden="1" customHeight="1">
      <c r="B277" s="279" t="s">
        <v>464</v>
      </c>
      <c r="C277" s="28"/>
      <c r="D277" s="28"/>
      <c r="E277" s="274">
        <f t="shared" si="29"/>
        <v>0</v>
      </c>
      <c r="F277" s="133"/>
      <c r="G277" s="274">
        <f>TRUNC(영구,3)</f>
        <v>0</v>
      </c>
      <c r="H277" s="265">
        <v>0</v>
      </c>
      <c r="I277" s="134"/>
    </row>
    <row r="278" spans="2:9" ht="24.95" hidden="1" customHeight="1">
      <c r="B278" s="279" t="s">
        <v>465</v>
      </c>
      <c r="C278" s="28"/>
      <c r="D278" s="28"/>
      <c r="E278" s="274">
        <f t="shared" si="29"/>
        <v>0</v>
      </c>
      <c r="F278" s="133"/>
      <c r="G278" s="274">
        <f>TRUNC(영구,3)</f>
        <v>0</v>
      </c>
      <c r="H278" s="265">
        <v>0</v>
      </c>
      <c r="I278" s="134"/>
    </row>
    <row r="279" spans="2:9" ht="24.95" hidden="1" customHeight="1">
      <c r="B279" s="279" t="s">
        <v>466</v>
      </c>
      <c r="C279" s="28"/>
      <c r="D279" s="28"/>
      <c r="E279" s="274">
        <f t="shared" si="29"/>
        <v>0</v>
      </c>
      <c r="F279" s="133"/>
      <c r="G279" s="274">
        <f>TRUNC(영구,3)</f>
        <v>0</v>
      </c>
      <c r="H279" s="265">
        <v>0</v>
      </c>
      <c r="I279" s="134"/>
    </row>
    <row r="280" spans="2:9" ht="24.95" hidden="1" customHeight="1">
      <c r="B280" s="279" t="s">
        <v>467</v>
      </c>
      <c r="C280" s="28"/>
      <c r="D280" s="28"/>
      <c r="E280" s="274">
        <f>SUM(F280:G280)</f>
        <v>0</v>
      </c>
      <c r="F280" s="133"/>
      <c r="G280" s="274">
        <f>TRUNC(영구,3)</f>
        <v>0</v>
      </c>
      <c r="H280" s="265">
        <v>0</v>
      </c>
      <c r="I280" s="134"/>
    </row>
    <row r="281" spans="2:9" ht="24.95" hidden="1" customHeight="1">
      <c r="B281" s="279" t="s">
        <v>468</v>
      </c>
      <c r="C281" s="28"/>
      <c r="D281" s="28"/>
      <c r="E281" s="274">
        <f>SUM(F281:G281)</f>
        <v>0</v>
      </c>
      <c r="F281" s="133"/>
      <c r="G281" s="274">
        <f>TRUNC(영구,3)</f>
        <v>0</v>
      </c>
      <c r="H281" s="265">
        <v>0</v>
      </c>
      <c r="I281" s="134"/>
    </row>
    <row r="282" spans="2:9" ht="24.95" hidden="1" customHeight="1">
      <c r="B282" s="279" t="s">
        <v>469</v>
      </c>
      <c r="C282" s="28"/>
      <c r="D282" s="28"/>
      <c r="E282" s="274">
        <f>SUM(F282:G282)</f>
        <v>0</v>
      </c>
      <c r="F282" s="133"/>
      <c r="G282" s="274">
        <f>TRUNC(영구,3)</f>
        <v>0</v>
      </c>
      <c r="H282" s="265">
        <v>0</v>
      </c>
      <c r="I282" s="134"/>
    </row>
    <row r="283" spans="2:9" ht="24.95" hidden="1" customHeight="1">
      <c r="B283" s="279" t="s">
        <v>470</v>
      </c>
      <c r="C283" s="28"/>
      <c r="D283" s="28"/>
      <c r="E283" s="274">
        <f>SUM(F283:G283)</f>
        <v>0</v>
      </c>
      <c r="F283" s="133"/>
      <c r="G283" s="274">
        <f>TRUNC(영구,3)</f>
        <v>0</v>
      </c>
      <c r="H283" s="265">
        <v>0</v>
      </c>
      <c r="I283" s="134"/>
    </row>
    <row r="284" spans="2:9" ht="24.95" hidden="1" customHeight="1">
      <c r="B284" s="279" t="s">
        <v>471</v>
      </c>
      <c r="C284" s="28"/>
      <c r="D284" s="28"/>
      <c r="E284" s="274">
        <f t="shared" ref="E284:E286" si="30">SUM(F284:G284)</f>
        <v>0</v>
      </c>
      <c r="F284" s="133"/>
      <c r="G284" s="274">
        <f>TRUNC(영구,3)</f>
        <v>0</v>
      </c>
      <c r="H284" s="265">
        <v>0</v>
      </c>
      <c r="I284" s="134"/>
    </row>
    <row r="285" spans="2:9" ht="24.95" hidden="1" customHeight="1">
      <c r="B285" s="279" t="s">
        <v>472</v>
      </c>
      <c r="C285" s="28"/>
      <c r="D285" s="28"/>
      <c r="E285" s="274">
        <f t="shared" si="30"/>
        <v>0</v>
      </c>
      <c r="F285" s="133"/>
      <c r="G285" s="274">
        <f>TRUNC(영구,3)</f>
        <v>0</v>
      </c>
      <c r="H285" s="265">
        <v>0</v>
      </c>
      <c r="I285" s="134"/>
    </row>
    <row r="286" spans="2:9" ht="24.95" hidden="1" customHeight="1">
      <c r="B286" s="279" t="s">
        <v>473</v>
      </c>
      <c r="C286" s="28"/>
      <c r="D286" s="28"/>
      <c r="E286" s="274">
        <f t="shared" si="30"/>
        <v>0</v>
      </c>
      <c r="F286" s="133"/>
      <c r="G286" s="274">
        <f>TRUNC(영구,3)</f>
        <v>0</v>
      </c>
      <c r="H286" s="265">
        <v>0</v>
      </c>
      <c r="I286" s="134"/>
    </row>
    <row r="287" spans="2:9" ht="24.95" customHeight="1">
      <c r="B287" s="279"/>
      <c r="C287" s="28"/>
      <c r="D287" s="28"/>
      <c r="E287" s="274"/>
      <c r="F287" s="133"/>
      <c r="G287" s="274"/>
      <c r="H287" s="265">
        <v>0</v>
      </c>
      <c r="I287" s="134"/>
    </row>
    <row r="288" spans="2:9" ht="24.95" customHeight="1">
      <c r="B288" s="279"/>
      <c r="C288" s="28"/>
      <c r="D288" s="28"/>
      <c r="E288" s="274"/>
      <c r="F288" s="133"/>
      <c r="G288" s="274"/>
      <c r="H288" s="265"/>
      <c r="I288" s="134"/>
    </row>
    <row r="289" spans="2:9" ht="24.95" customHeight="1">
      <c r="B289" s="279"/>
      <c r="C289" s="28"/>
      <c r="D289" s="28"/>
      <c r="E289" s="274"/>
      <c r="F289" s="133"/>
      <c r="G289" s="274"/>
      <c r="H289" s="265"/>
      <c r="I289" s="134"/>
    </row>
    <row r="290" spans="2:9" ht="24.95" customHeight="1">
      <c r="B290" s="279"/>
      <c r="C290" s="28"/>
      <c r="D290" s="28"/>
      <c r="E290" s="274"/>
      <c r="F290" s="133"/>
      <c r="G290" s="274"/>
      <c r="H290" s="265"/>
      <c r="I290" s="134"/>
    </row>
    <row r="291" spans="2:9" ht="24.95" customHeight="1">
      <c r="B291" s="279"/>
      <c r="C291" s="28"/>
      <c r="D291" s="28"/>
      <c r="E291" s="274"/>
      <c r="F291" s="133"/>
      <c r="G291" s="274"/>
      <c r="H291" s="265"/>
      <c r="I291" s="134"/>
    </row>
    <row r="292" spans="2:9" ht="24.95" customHeight="1">
      <c r="B292" s="279"/>
      <c r="C292" s="28"/>
      <c r="D292" s="28"/>
      <c r="E292" s="274"/>
      <c r="F292" s="133"/>
      <c r="G292" s="274"/>
      <c r="H292" s="265"/>
      <c r="I292" s="134"/>
    </row>
    <row r="293" spans="2:9" ht="24.95" customHeight="1">
      <c r="B293" s="279"/>
      <c r="C293" s="28"/>
      <c r="D293" s="28"/>
      <c r="E293" s="274"/>
      <c r="F293" s="133"/>
      <c r="G293" s="274"/>
      <c r="H293" s="265"/>
      <c r="I293" s="134"/>
    </row>
    <row r="294" spans="2:9" ht="24.95" customHeight="1">
      <c r="B294" s="279"/>
      <c r="C294" s="28"/>
      <c r="D294" s="28"/>
      <c r="E294" s="274"/>
      <c r="F294" s="133"/>
      <c r="G294" s="274"/>
      <c r="H294" s="265"/>
      <c r="I294" s="134"/>
    </row>
    <row r="295" spans="2:9" ht="24.95" customHeight="1">
      <c r="B295" s="279"/>
      <c r="C295" s="28"/>
      <c r="D295" s="28"/>
      <c r="E295" s="274"/>
      <c r="F295" s="133"/>
      <c r="G295" s="274"/>
      <c r="H295" s="265"/>
      <c r="I295" s="134"/>
    </row>
    <row r="296" spans="2:9" ht="24.95" customHeight="1">
      <c r="B296" s="279"/>
      <c r="C296" s="28"/>
      <c r="D296" s="28"/>
      <c r="E296" s="274"/>
      <c r="F296" s="133"/>
      <c r="G296" s="274"/>
      <c r="H296" s="265"/>
      <c r="I296" s="134"/>
    </row>
    <row r="297" spans="2:9" ht="24.95" customHeight="1">
      <c r="B297" s="279"/>
      <c r="C297" s="28"/>
      <c r="D297" s="28"/>
      <c r="E297" s="274"/>
      <c r="F297" s="133"/>
      <c r="G297" s="274"/>
      <c r="H297" s="265"/>
      <c r="I297" s="134"/>
    </row>
    <row r="298" spans="2:9" ht="24.95" customHeight="1">
      <c r="B298" s="279"/>
      <c r="C298" s="28"/>
      <c r="D298" s="28"/>
      <c r="E298" s="274"/>
      <c r="F298" s="133"/>
      <c r="G298" s="274"/>
      <c r="H298" s="265"/>
      <c r="I298" s="134"/>
    </row>
    <row r="299" spans="2:9" ht="24.95" customHeight="1">
      <c r="B299" s="279"/>
      <c r="C299" s="28"/>
      <c r="D299" s="28"/>
      <c r="E299" s="274"/>
      <c r="F299" s="133"/>
      <c r="G299" s="274"/>
      <c r="H299" s="265"/>
      <c r="I299" s="134"/>
    </row>
    <row r="300" spans="2:9" ht="24.95" customHeight="1">
      <c r="B300" s="279"/>
      <c r="C300" s="28"/>
      <c r="D300" s="28"/>
      <c r="E300" s="274"/>
      <c r="F300" s="133"/>
      <c r="G300" s="274"/>
      <c r="H300" s="265"/>
      <c r="I300" s="134"/>
    </row>
    <row r="301" spans="2:9" ht="24.95" customHeight="1">
      <c r="B301" s="279"/>
      <c r="C301" s="28"/>
      <c r="D301" s="28"/>
      <c r="E301" s="274"/>
      <c r="F301" s="133"/>
      <c r="G301" s="274"/>
      <c r="H301" s="265"/>
      <c r="I301" s="134"/>
    </row>
    <row r="302" spans="2:9" ht="24.95" customHeight="1">
      <c r="B302" s="279"/>
      <c r="C302" s="28"/>
      <c r="D302" s="28"/>
      <c r="E302" s="274"/>
      <c r="F302" s="133"/>
      <c r="G302" s="274"/>
      <c r="H302" s="265"/>
      <c r="I302" s="134"/>
    </row>
    <row r="303" spans="2:9" ht="24.95" customHeight="1">
      <c r="B303" s="279"/>
      <c r="C303" s="28"/>
      <c r="D303" s="28"/>
      <c r="E303" s="274"/>
      <c r="F303" s="133"/>
      <c r="G303" s="274"/>
      <c r="H303" s="265"/>
      <c r="I303" s="134"/>
    </row>
    <row r="304" spans="2:9" ht="24.95" customHeight="1">
      <c r="B304" s="279"/>
      <c r="C304" s="28"/>
      <c r="D304" s="28"/>
      <c r="E304" s="274"/>
      <c r="F304" s="133"/>
      <c r="G304" s="274"/>
      <c r="H304" s="265"/>
      <c r="I304" s="134"/>
    </row>
    <row r="305" spans="2:9" ht="24.95" customHeight="1">
      <c r="B305" s="279"/>
      <c r="C305" s="28"/>
      <c r="D305" s="28"/>
      <c r="E305" s="274"/>
      <c r="F305" s="133"/>
      <c r="G305" s="274"/>
      <c r="H305" s="265"/>
      <c r="I305" s="134"/>
    </row>
  </sheetData>
  <sheetProtection formatCells="0" formatColumns="0" formatRows="0" insertColumns="0" insertRows="0" insertHyperlinks="0" deleteColumns="0" deleteRows="0" sort="0" autoFilter="0" pivotTables="0"/>
  <mergeCells count="4">
    <mergeCell ref="B1:I2"/>
    <mergeCell ref="B4:C4"/>
    <mergeCell ref="B26:C26"/>
    <mergeCell ref="B39:C3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H30"/>
  <sheetViews>
    <sheetView showZeros="0" view="pageBreakPreview" zoomScaleSheetLayoutView="100" workbookViewId="0">
      <selection activeCell="G4" sqref="G4"/>
    </sheetView>
  </sheetViews>
  <sheetFormatPr defaultRowHeight="24.95" customHeight="1"/>
  <cols>
    <col min="1" max="1" width="1.77734375" customWidth="1"/>
    <col min="2" max="2" width="20.77734375" style="242" customWidth="1"/>
    <col min="3" max="3" width="10.109375" bestFit="1" customWidth="1"/>
    <col min="4" max="6" width="6.77734375" customWidth="1"/>
    <col min="7" max="7" width="15.77734375" style="187" customWidth="1"/>
    <col min="9" max="9" width="1.77734375" customWidth="1"/>
  </cols>
  <sheetData>
    <row r="1" spans="1:8" ht="30" customHeight="1">
      <c r="B1" s="285" t="s">
        <v>220</v>
      </c>
      <c r="C1" s="285"/>
      <c r="D1" s="285"/>
      <c r="E1" s="285"/>
      <c r="F1" s="285"/>
      <c r="G1" s="285"/>
      <c r="H1" s="285"/>
    </row>
    <row r="2" spans="1:8" s="227" customFormat="1" ht="24.95" customHeight="1">
      <c r="A2" s="226"/>
      <c r="B2" s="243" t="s">
        <v>198</v>
      </c>
      <c r="C2" s="239" t="s">
        <v>195</v>
      </c>
      <c r="D2" s="361" t="s">
        <v>216</v>
      </c>
      <c r="E2" s="362"/>
      <c r="F2" s="363"/>
      <c r="G2" s="283" t="s">
        <v>194</v>
      </c>
      <c r="H2" s="284" t="s">
        <v>17</v>
      </c>
    </row>
    <row r="3" spans="1:8" s="227" customFormat="1" ht="24.95" customHeight="1">
      <c r="B3" s="244" t="s">
        <v>11</v>
      </c>
      <c r="C3" s="236">
        <f>SUMIFS(단가대비표!$N:$N,단가대비표!$B:$B,B3)</f>
        <v>128673</v>
      </c>
      <c r="D3" s="273">
        <v>0.125</v>
      </c>
      <c r="E3" s="273">
        <v>1.3333333333333333</v>
      </c>
      <c r="F3" s="273">
        <v>1.25</v>
      </c>
      <c r="G3" s="240">
        <f>26800</f>
        <v>26800</v>
      </c>
      <c r="H3" s="241"/>
    </row>
    <row r="4" spans="1:8" s="227" customFormat="1" ht="24.95" customHeight="1">
      <c r="B4" s="244"/>
      <c r="C4" s="228"/>
      <c r="D4" s="234"/>
      <c r="E4" s="234"/>
      <c r="F4" s="234"/>
      <c r="G4" s="233"/>
      <c r="H4" s="228"/>
    </row>
    <row r="5" spans="1:8" s="227" customFormat="1" ht="24.95" customHeight="1">
      <c r="B5" s="244"/>
      <c r="C5" s="228"/>
      <c r="D5" s="271"/>
      <c r="E5" s="271"/>
      <c r="F5" s="271"/>
      <c r="G5" s="233"/>
      <c r="H5" s="228"/>
    </row>
    <row r="6" spans="1:8" s="227" customFormat="1" ht="24.95" customHeight="1">
      <c r="B6" s="244"/>
      <c r="C6" s="228"/>
      <c r="D6" s="234"/>
      <c r="E6" s="234"/>
      <c r="F6" s="234"/>
      <c r="G6" s="233"/>
      <c r="H6" s="228"/>
    </row>
    <row r="7" spans="1:8" s="227" customFormat="1" ht="24.95" customHeight="1">
      <c r="B7" s="244"/>
      <c r="C7" s="228"/>
      <c r="D7" s="234"/>
      <c r="E7" s="272"/>
      <c r="F7" s="234"/>
      <c r="G7" s="233"/>
      <c r="H7" s="228"/>
    </row>
    <row r="8" spans="1:8" s="227" customFormat="1" ht="24.95" customHeight="1">
      <c r="B8" s="244"/>
      <c r="C8" s="228"/>
      <c r="D8" s="234"/>
      <c r="E8" s="234"/>
      <c r="F8" s="234"/>
      <c r="G8" s="233"/>
      <c r="H8" s="228"/>
    </row>
    <row r="9" spans="1:8" s="227" customFormat="1" ht="24.95" customHeight="1">
      <c r="B9" s="244"/>
      <c r="C9" s="228"/>
      <c r="D9" s="234"/>
      <c r="E9" s="234"/>
      <c r="F9" s="234"/>
      <c r="G9" s="233"/>
      <c r="H9" s="228"/>
    </row>
    <row r="10" spans="1:8" s="227" customFormat="1" ht="24.95" customHeight="1">
      <c r="B10" s="244"/>
      <c r="C10" s="228"/>
      <c r="D10" s="234"/>
      <c r="E10" s="234"/>
      <c r="F10" s="234"/>
      <c r="G10" s="233"/>
      <c r="H10" s="228"/>
    </row>
    <row r="11" spans="1:8" s="227" customFormat="1" ht="24.95" customHeight="1">
      <c r="B11" s="244"/>
      <c r="C11" s="228"/>
      <c r="D11" s="234"/>
      <c r="E11" s="234"/>
      <c r="F11" s="234"/>
      <c r="G11" s="233"/>
      <c r="H11" s="228"/>
    </row>
    <row r="12" spans="1:8" s="227" customFormat="1" ht="24.95" customHeight="1">
      <c r="B12" s="244"/>
      <c r="C12" s="228"/>
      <c r="D12" s="234"/>
      <c r="E12" s="234"/>
      <c r="F12" s="234"/>
      <c r="G12" s="233"/>
      <c r="H12" s="228"/>
    </row>
    <row r="13" spans="1:8" s="227" customFormat="1" ht="24.95" customHeight="1">
      <c r="B13" s="244"/>
      <c r="C13" s="228"/>
      <c r="D13" s="234"/>
      <c r="E13" s="234"/>
      <c r="F13" s="234"/>
      <c r="G13" s="233"/>
      <c r="H13" s="228"/>
    </row>
    <row r="14" spans="1:8" s="227" customFormat="1" ht="24.95" customHeight="1">
      <c r="B14" s="244"/>
      <c r="C14" s="228"/>
      <c r="D14" s="234"/>
      <c r="E14" s="234"/>
      <c r="F14" s="234"/>
      <c r="G14" s="233"/>
      <c r="H14" s="228"/>
    </row>
    <row r="15" spans="1:8" s="227" customFormat="1" ht="24.95" customHeight="1">
      <c r="B15" s="244"/>
      <c r="C15" s="228"/>
      <c r="D15" s="228"/>
      <c r="E15" s="228"/>
      <c r="F15" s="228"/>
      <c r="G15" s="233"/>
      <c r="H15" s="228"/>
    </row>
    <row r="16" spans="1:8" s="227" customFormat="1" ht="24.95" customHeight="1">
      <c r="B16" s="244"/>
      <c r="C16" s="228"/>
      <c r="D16" s="228"/>
      <c r="E16" s="228"/>
      <c r="F16" s="228"/>
      <c r="G16" s="233"/>
      <c r="H16" s="228"/>
    </row>
    <row r="17" spans="2:8" s="227" customFormat="1" ht="24.95" customHeight="1">
      <c r="B17" s="244"/>
      <c r="C17" s="228"/>
      <c r="D17" s="228"/>
      <c r="E17" s="228"/>
      <c r="F17" s="228"/>
      <c r="G17" s="233"/>
      <c r="H17" s="228"/>
    </row>
    <row r="18" spans="2:8" s="227" customFormat="1" ht="24.95" customHeight="1">
      <c r="B18" s="244"/>
      <c r="C18" s="228"/>
      <c r="D18" s="228"/>
      <c r="E18" s="228"/>
      <c r="F18" s="228"/>
      <c r="G18" s="233"/>
      <c r="H18" s="228"/>
    </row>
    <row r="19" spans="2:8" s="227" customFormat="1" ht="24.95" customHeight="1">
      <c r="B19" s="244"/>
      <c r="C19" s="228"/>
      <c r="D19" s="228"/>
      <c r="E19" s="228"/>
      <c r="F19" s="228"/>
      <c r="G19" s="233"/>
      <c r="H19" s="228"/>
    </row>
    <row r="20" spans="2:8" s="227" customFormat="1" ht="24.95" customHeight="1">
      <c r="B20" s="244"/>
      <c r="C20" s="228"/>
      <c r="D20" s="228"/>
      <c r="E20" s="228"/>
      <c r="F20" s="228"/>
      <c r="G20" s="233"/>
      <c r="H20" s="228"/>
    </row>
    <row r="21" spans="2:8" s="227" customFormat="1" ht="24.95" customHeight="1">
      <c r="B21" s="244"/>
      <c r="C21" s="228"/>
      <c r="D21" s="228"/>
      <c r="E21" s="228"/>
      <c r="F21" s="228"/>
      <c r="G21" s="233"/>
      <c r="H21" s="228"/>
    </row>
    <row r="22" spans="2:8" s="227" customFormat="1" ht="24.95" customHeight="1">
      <c r="B22" s="244"/>
      <c r="C22" s="228"/>
      <c r="D22" s="228"/>
      <c r="E22" s="228"/>
      <c r="F22" s="228"/>
      <c r="G22" s="233"/>
      <c r="H22" s="228"/>
    </row>
    <row r="23" spans="2:8" s="227" customFormat="1" ht="24.95" customHeight="1">
      <c r="B23" s="244"/>
      <c r="C23" s="228"/>
      <c r="D23" s="228"/>
      <c r="E23" s="228"/>
      <c r="F23" s="228"/>
      <c r="G23" s="233"/>
      <c r="H23" s="228"/>
    </row>
    <row r="24" spans="2:8" s="227" customFormat="1" ht="24.95" customHeight="1">
      <c r="B24" s="244"/>
      <c r="C24" s="228"/>
      <c r="D24" s="228"/>
      <c r="E24" s="228"/>
      <c r="F24" s="228"/>
      <c r="G24" s="233"/>
      <c r="H24" s="228"/>
    </row>
    <row r="25" spans="2:8" s="227" customFormat="1" ht="24.95" customHeight="1">
      <c r="B25" s="244"/>
      <c r="C25" s="228"/>
      <c r="D25" s="228"/>
      <c r="E25" s="228"/>
      <c r="F25" s="228"/>
      <c r="G25" s="233"/>
      <c r="H25" s="228"/>
    </row>
    <row r="26" spans="2:8" s="227" customFormat="1" ht="24.95" customHeight="1">
      <c r="B26" s="244"/>
      <c r="C26" s="228"/>
      <c r="D26" s="228"/>
      <c r="E26" s="228"/>
      <c r="F26" s="228"/>
      <c r="G26" s="233"/>
      <c r="H26" s="228"/>
    </row>
    <row r="27" spans="2:8" s="227" customFormat="1" ht="24.95" customHeight="1">
      <c r="B27" s="244"/>
      <c r="C27" s="228"/>
      <c r="D27" s="228"/>
      <c r="E27" s="228"/>
      <c r="F27" s="228"/>
      <c r="G27" s="233"/>
      <c r="H27" s="228"/>
    </row>
    <row r="28" spans="2:8" s="227" customFormat="1" ht="24.95" customHeight="1">
      <c r="B28" s="244"/>
      <c r="C28" s="228"/>
      <c r="D28" s="228"/>
      <c r="E28" s="228"/>
      <c r="F28" s="228"/>
      <c r="G28" s="233"/>
      <c r="H28" s="228"/>
    </row>
    <row r="29" spans="2:8" ht="24.95" customHeight="1">
      <c r="B29" s="244"/>
      <c r="C29" s="228"/>
      <c r="D29" s="228"/>
      <c r="E29" s="228"/>
      <c r="F29" s="228"/>
      <c r="G29" s="233"/>
      <c r="H29" s="228"/>
    </row>
    <row r="30" spans="2:8" ht="24.95" customHeight="1">
      <c r="B30" s="286"/>
      <c r="C30" s="261"/>
      <c r="D30" s="261"/>
      <c r="E30" s="261"/>
      <c r="F30" s="261"/>
      <c r="G30" s="287"/>
      <c r="H30" s="261"/>
    </row>
  </sheetData>
  <mergeCells count="1">
    <mergeCell ref="D2:F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L31"/>
  <sheetViews>
    <sheetView showZeros="0" view="pageBreakPreview" zoomScaleSheetLayoutView="100" workbookViewId="0">
      <selection activeCell="E1" sqref="E1"/>
    </sheetView>
  </sheetViews>
  <sheetFormatPr defaultRowHeight="24.95" customHeight="1"/>
  <cols>
    <col min="1" max="1" width="1.77734375" style="281" customWidth="1"/>
    <col min="2" max="2" width="9" style="224" customWidth="1"/>
    <col min="3" max="3" width="12.77734375" customWidth="1"/>
    <col min="4" max="4" width="10.77734375" customWidth="1"/>
    <col min="5" max="5" width="12.77734375" customWidth="1"/>
    <col min="6" max="6" width="10.77734375" customWidth="1"/>
    <col min="7" max="10" width="8.88671875" customWidth="1"/>
    <col min="11" max="11" width="13.77734375" customWidth="1"/>
    <col min="12" max="12" width="1.77734375" customWidth="1"/>
  </cols>
  <sheetData>
    <row r="1" spans="1:12" ht="50.1" customHeight="1">
      <c r="B1" s="247" t="s">
        <v>201</v>
      </c>
      <c r="C1" s="247"/>
      <c r="D1" s="247"/>
      <c r="E1" s="247"/>
      <c r="F1" s="247"/>
      <c r="G1" s="247"/>
      <c r="H1" s="247"/>
      <c r="I1" s="247"/>
      <c r="J1" s="247"/>
      <c r="K1" s="247"/>
    </row>
    <row r="2" spans="1:12" s="227" customFormat="1" ht="24.95" customHeight="1">
      <c r="A2" s="282"/>
      <c r="B2" s="230" t="s">
        <v>196</v>
      </c>
      <c r="C2" s="364" t="s">
        <v>195</v>
      </c>
      <c r="D2" s="365"/>
      <c r="E2" s="365"/>
      <c r="F2" s="366"/>
      <c r="G2" s="231" t="s">
        <v>0</v>
      </c>
      <c r="H2" s="231" t="s">
        <v>100</v>
      </c>
      <c r="I2" s="231" t="s">
        <v>101</v>
      </c>
      <c r="J2" s="231" t="s">
        <v>103</v>
      </c>
      <c r="K2" s="231" t="s">
        <v>102</v>
      </c>
      <c r="L2" s="226"/>
    </row>
    <row r="3" spans="1:12" s="227" customFormat="1" ht="24.95" customHeight="1">
      <c r="A3" s="282"/>
      <c r="B3" s="262" t="s">
        <v>200</v>
      </c>
      <c r="C3" s="367" t="s">
        <v>203</v>
      </c>
      <c r="D3" s="368"/>
      <c r="E3" s="368"/>
      <c r="F3" s="369"/>
      <c r="G3" s="232" t="s">
        <v>202</v>
      </c>
      <c r="H3" s="232"/>
      <c r="I3" s="232" t="s">
        <v>222</v>
      </c>
      <c r="J3" s="232"/>
      <c r="K3" s="231" t="s">
        <v>215</v>
      </c>
    </row>
    <row r="4" spans="1:12" s="227" customFormat="1" ht="24.95" customHeight="1">
      <c r="A4" s="282" t="str">
        <f>B3</f>
        <v>1</v>
      </c>
      <c r="B4" s="225" t="s">
        <v>103</v>
      </c>
      <c r="C4" s="248">
        <v>13090909</v>
      </c>
      <c r="D4" s="249">
        <v>2900</v>
      </c>
      <c r="E4" s="250">
        <f>10^-7</f>
        <v>9.9999999999999995E-8</v>
      </c>
      <c r="F4" s="251"/>
      <c r="G4" s="235">
        <f>TRUNC(C4*D4*E4)</f>
        <v>3796</v>
      </c>
      <c r="H4" s="235">
        <f>SUMIF(B4,$H$2,G4)</f>
        <v>0</v>
      </c>
      <c r="I4" s="235">
        <f>SUMIF(B4,$I$2,G4)</f>
        <v>0</v>
      </c>
      <c r="J4" s="235">
        <f>SUMIF(B4,$J$2,G4)</f>
        <v>3796</v>
      </c>
      <c r="K4" s="229"/>
    </row>
    <row r="5" spans="1:12" s="227" customFormat="1" ht="24.95" customHeight="1">
      <c r="A5" s="282" t="str">
        <f>A4</f>
        <v>1</v>
      </c>
      <c r="B5" s="225" t="s">
        <v>101</v>
      </c>
      <c r="C5" s="252" t="s">
        <v>199</v>
      </c>
      <c r="D5" s="253">
        <v>2.6</v>
      </c>
      <c r="E5" s="249">
        <f>SUMIF(단가대비표!$B:$B,기계경비!C5,단가대비표!$N:$N)</f>
        <v>1154</v>
      </c>
      <c r="F5" s="251"/>
      <c r="G5" s="235">
        <f>TRUNC(D5*E5)</f>
        <v>3000</v>
      </c>
      <c r="H5" s="235">
        <f t="shared" ref="H5:H21" si="0">SUMIF(B5,$H$2,G5)</f>
        <v>0</v>
      </c>
      <c r="I5" s="235">
        <f t="shared" ref="I5:I21" si="1">SUMIF(B5,$I$2,G5)</f>
        <v>3000</v>
      </c>
      <c r="J5" s="235">
        <f t="shared" ref="J5:J21" si="2">SUMIF(B5,$J$2,G5)</f>
        <v>0</v>
      </c>
      <c r="K5" s="229"/>
    </row>
    <row r="6" spans="1:12" s="227" customFormat="1" ht="24.95" customHeight="1">
      <c r="A6" s="282" t="str">
        <f t="shared" ref="A6:A23" si="3">A5</f>
        <v>1</v>
      </c>
      <c r="B6" s="225" t="s">
        <v>101</v>
      </c>
      <c r="C6" s="254" t="s">
        <v>197</v>
      </c>
      <c r="D6" s="255">
        <v>0.38</v>
      </c>
      <c r="E6" s="249">
        <f>G5</f>
        <v>3000</v>
      </c>
      <c r="F6" s="251"/>
      <c r="G6" s="235">
        <f>TRUNC(D6*E6)</f>
        <v>1140</v>
      </c>
      <c r="H6" s="235">
        <f t="shared" si="0"/>
        <v>0</v>
      </c>
      <c r="I6" s="235">
        <f t="shared" si="1"/>
        <v>1140</v>
      </c>
      <c r="J6" s="235">
        <f t="shared" si="2"/>
        <v>0</v>
      </c>
      <c r="K6" s="229"/>
    </row>
    <row r="7" spans="1:12" s="227" customFormat="1" ht="24.95" customHeight="1">
      <c r="A7" s="282" t="str">
        <f t="shared" si="3"/>
        <v>1</v>
      </c>
      <c r="B7" s="225" t="s">
        <v>100</v>
      </c>
      <c r="C7" s="254" t="s">
        <v>11</v>
      </c>
      <c r="D7" s="256">
        <f>SUMIF(시간단노임!$B:$B,C7,시간단노임!$G:$G)</f>
        <v>26800</v>
      </c>
      <c r="E7" s="256"/>
      <c r="F7" s="251"/>
      <c r="G7" s="235">
        <f>SUM(D7:F7)</f>
        <v>26800</v>
      </c>
      <c r="H7" s="235">
        <f t="shared" si="0"/>
        <v>26800</v>
      </c>
      <c r="I7" s="235">
        <f t="shared" si="1"/>
        <v>0</v>
      </c>
      <c r="J7" s="235">
        <f t="shared" si="2"/>
        <v>0</v>
      </c>
      <c r="K7" s="229"/>
    </row>
    <row r="8" spans="1:12" s="227" customFormat="1" ht="24.95" customHeight="1">
      <c r="A8" s="282" t="str">
        <f t="shared" si="3"/>
        <v>1</v>
      </c>
      <c r="B8" s="230" t="s">
        <v>98</v>
      </c>
      <c r="C8" s="257"/>
      <c r="D8" s="258"/>
      <c r="E8" s="258"/>
      <c r="F8" s="259"/>
      <c r="G8" s="245">
        <f>IF(SUM(G4:G7)=SUM(H8:J8),SUM(G4:G7),"등신")</f>
        <v>34736</v>
      </c>
      <c r="H8" s="245">
        <f t="shared" ref="H8:J8" si="4">SUM(H4:H7)</f>
        <v>26800</v>
      </c>
      <c r="I8" s="245">
        <f t="shared" si="4"/>
        <v>4140</v>
      </c>
      <c r="J8" s="245">
        <f t="shared" si="4"/>
        <v>3796</v>
      </c>
      <c r="K8" s="246"/>
    </row>
    <row r="9" spans="1:12" s="227" customFormat="1" ht="24.95" customHeight="1">
      <c r="A9" s="282">
        <f>B9</f>
        <v>0</v>
      </c>
      <c r="B9" s="225"/>
      <c r="C9" s="228"/>
      <c r="D9" s="228"/>
      <c r="E9" s="228"/>
      <c r="F9" s="228"/>
      <c r="G9" s="232"/>
      <c r="H9" s="232"/>
      <c r="I9" s="232"/>
      <c r="J9" s="232"/>
      <c r="K9" s="231"/>
    </row>
    <row r="10" spans="1:12" s="227" customFormat="1" ht="24.95" customHeight="1">
      <c r="A10" s="282">
        <f t="shared" si="3"/>
        <v>0</v>
      </c>
      <c r="B10" s="225"/>
      <c r="C10" s="228"/>
      <c r="D10" s="228"/>
      <c r="E10" s="228"/>
      <c r="F10" s="228"/>
      <c r="G10" s="235"/>
      <c r="H10" s="235"/>
      <c r="I10" s="235"/>
      <c r="J10" s="235"/>
      <c r="K10" s="229"/>
    </row>
    <row r="11" spans="1:12" s="227" customFormat="1" ht="24.95" customHeight="1">
      <c r="A11" s="282">
        <f t="shared" si="3"/>
        <v>0</v>
      </c>
      <c r="B11" s="225"/>
      <c r="C11" s="228"/>
      <c r="D11" s="228"/>
      <c r="E11" s="228"/>
      <c r="F11" s="228"/>
      <c r="G11" s="235"/>
      <c r="H11" s="235"/>
      <c r="I11" s="235"/>
      <c r="J11" s="235"/>
      <c r="K11" s="229"/>
    </row>
    <row r="12" spans="1:12" s="227" customFormat="1" ht="24.95" customHeight="1">
      <c r="A12" s="282">
        <f t="shared" si="3"/>
        <v>0</v>
      </c>
      <c r="B12" s="225"/>
      <c r="C12" s="228"/>
      <c r="D12" s="228"/>
      <c r="E12" s="228"/>
      <c r="F12" s="228"/>
      <c r="G12" s="235"/>
      <c r="H12" s="235"/>
      <c r="I12" s="235"/>
      <c r="J12" s="235"/>
      <c r="K12" s="229"/>
    </row>
    <row r="13" spans="1:12" s="227" customFormat="1" ht="24.95" customHeight="1">
      <c r="A13" s="282">
        <f t="shared" si="3"/>
        <v>0</v>
      </c>
      <c r="B13" s="225"/>
      <c r="C13" s="228"/>
      <c r="D13" s="228"/>
      <c r="E13" s="228"/>
      <c r="F13" s="228"/>
      <c r="G13" s="235"/>
      <c r="H13" s="235"/>
      <c r="I13" s="235"/>
      <c r="J13" s="235"/>
      <c r="K13" s="229"/>
    </row>
    <row r="14" spans="1:12" s="227" customFormat="1" ht="24.95" customHeight="1">
      <c r="A14" s="282">
        <f t="shared" si="3"/>
        <v>0</v>
      </c>
      <c r="B14" s="230"/>
      <c r="C14" s="228"/>
      <c r="D14" s="228"/>
      <c r="E14" s="228"/>
      <c r="F14" s="228"/>
      <c r="G14" s="245"/>
      <c r="H14" s="245"/>
      <c r="I14" s="245"/>
      <c r="J14" s="245"/>
      <c r="K14" s="246"/>
    </row>
    <row r="15" spans="1:12" s="227" customFormat="1" ht="24.95" customHeight="1">
      <c r="A15" s="282">
        <f t="shared" si="3"/>
        <v>0</v>
      </c>
      <c r="B15" s="225"/>
      <c r="C15" s="228"/>
      <c r="D15" s="228"/>
      <c r="E15" s="228"/>
      <c r="F15" s="228"/>
      <c r="G15" s="228"/>
      <c r="H15" s="235">
        <f t="shared" si="0"/>
        <v>0</v>
      </c>
      <c r="I15" s="235">
        <f t="shared" si="1"/>
        <v>0</v>
      </c>
      <c r="J15" s="235">
        <f t="shared" si="2"/>
        <v>0</v>
      </c>
      <c r="K15" s="228"/>
    </row>
    <row r="16" spans="1:12" s="227" customFormat="1" ht="24.95" customHeight="1">
      <c r="A16" s="282">
        <f t="shared" si="3"/>
        <v>0</v>
      </c>
      <c r="B16" s="225"/>
      <c r="C16" s="228"/>
      <c r="D16" s="228"/>
      <c r="E16" s="228"/>
      <c r="F16" s="228"/>
      <c r="G16" s="228"/>
      <c r="H16" s="235">
        <f t="shared" si="0"/>
        <v>0</v>
      </c>
      <c r="I16" s="235">
        <f t="shared" si="1"/>
        <v>0</v>
      </c>
      <c r="J16" s="235">
        <f t="shared" si="2"/>
        <v>0</v>
      </c>
      <c r="K16" s="228"/>
    </row>
    <row r="17" spans="1:11" s="227" customFormat="1" ht="24.95" customHeight="1">
      <c r="A17" s="282">
        <f t="shared" si="3"/>
        <v>0</v>
      </c>
      <c r="B17" s="225"/>
      <c r="C17" s="228"/>
      <c r="D17" s="228"/>
      <c r="E17" s="228"/>
      <c r="F17" s="228"/>
      <c r="G17" s="228"/>
      <c r="H17" s="235">
        <f t="shared" si="0"/>
        <v>0</v>
      </c>
      <c r="I17" s="235">
        <f t="shared" si="1"/>
        <v>0</v>
      </c>
      <c r="J17" s="235">
        <f t="shared" si="2"/>
        <v>0</v>
      </c>
      <c r="K17" s="228"/>
    </row>
    <row r="18" spans="1:11" s="227" customFormat="1" ht="24.95" customHeight="1">
      <c r="A18" s="282">
        <f t="shared" si="3"/>
        <v>0</v>
      </c>
      <c r="B18" s="225"/>
      <c r="C18" s="228"/>
      <c r="D18" s="228"/>
      <c r="E18" s="228"/>
      <c r="F18" s="228"/>
      <c r="G18" s="228"/>
      <c r="H18" s="235">
        <f t="shared" si="0"/>
        <v>0</v>
      </c>
      <c r="I18" s="235">
        <f t="shared" si="1"/>
        <v>0</v>
      </c>
      <c r="J18" s="235">
        <f t="shared" si="2"/>
        <v>0</v>
      </c>
      <c r="K18" s="228"/>
    </row>
    <row r="19" spans="1:11" s="227" customFormat="1" ht="24.95" customHeight="1">
      <c r="A19" s="282">
        <f t="shared" si="3"/>
        <v>0</v>
      </c>
      <c r="B19" s="225"/>
      <c r="C19" s="228"/>
      <c r="D19" s="228"/>
      <c r="E19" s="228"/>
      <c r="F19" s="228"/>
      <c r="G19" s="228"/>
      <c r="H19" s="235">
        <f t="shared" si="0"/>
        <v>0</v>
      </c>
      <c r="I19" s="235">
        <f t="shared" si="1"/>
        <v>0</v>
      </c>
      <c r="J19" s="235">
        <f t="shared" si="2"/>
        <v>0</v>
      </c>
      <c r="K19" s="228"/>
    </row>
    <row r="20" spans="1:11" s="227" customFormat="1" ht="24.95" customHeight="1">
      <c r="A20" s="282">
        <f t="shared" si="3"/>
        <v>0</v>
      </c>
      <c r="B20" s="225"/>
      <c r="C20" s="228"/>
      <c r="D20" s="228"/>
      <c r="E20" s="228"/>
      <c r="F20" s="228"/>
      <c r="G20" s="228"/>
      <c r="H20" s="235">
        <f t="shared" si="0"/>
        <v>0</v>
      </c>
      <c r="I20" s="235">
        <f t="shared" si="1"/>
        <v>0</v>
      </c>
      <c r="J20" s="235">
        <f t="shared" si="2"/>
        <v>0</v>
      </c>
      <c r="K20" s="228"/>
    </row>
    <row r="21" spans="1:11" s="227" customFormat="1" ht="24.95" customHeight="1">
      <c r="A21" s="282">
        <f t="shared" si="3"/>
        <v>0</v>
      </c>
      <c r="B21" s="225"/>
      <c r="C21" s="228"/>
      <c r="D21" s="228"/>
      <c r="E21" s="228"/>
      <c r="F21" s="228"/>
      <c r="G21" s="228"/>
      <c r="H21" s="235">
        <f t="shared" si="0"/>
        <v>0</v>
      </c>
      <c r="I21" s="235">
        <f t="shared" si="1"/>
        <v>0</v>
      </c>
      <c r="J21" s="235">
        <f t="shared" si="2"/>
        <v>0</v>
      </c>
      <c r="K21" s="228"/>
    </row>
    <row r="22" spans="1:11" s="227" customFormat="1" ht="24.95" customHeight="1">
      <c r="A22" s="282">
        <f t="shared" si="3"/>
        <v>0</v>
      </c>
      <c r="B22" s="225"/>
      <c r="C22" s="228"/>
      <c r="D22" s="228"/>
      <c r="E22" s="228"/>
      <c r="F22" s="228"/>
      <c r="G22" s="228"/>
      <c r="H22" s="228"/>
      <c r="I22" s="228"/>
      <c r="J22" s="228"/>
      <c r="K22" s="228"/>
    </row>
    <row r="23" spans="1:11" s="227" customFormat="1" ht="24.95" customHeight="1">
      <c r="A23" s="282">
        <f t="shared" si="3"/>
        <v>0</v>
      </c>
      <c r="B23" s="225"/>
      <c r="C23" s="228"/>
      <c r="D23" s="228"/>
      <c r="E23" s="228"/>
      <c r="F23" s="228"/>
      <c r="G23" s="228"/>
      <c r="H23" s="228"/>
      <c r="I23" s="228"/>
      <c r="J23" s="228"/>
      <c r="K23" s="228"/>
    </row>
    <row r="24" spans="1:11" s="227" customFormat="1" ht="24.95" customHeight="1">
      <c r="A24" s="282"/>
      <c r="B24" s="225"/>
      <c r="C24" s="228"/>
      <c r="D24" s="228"/>
      <c r="E24" s="228"/>
      <c r="F24" s="228"/>
      <c r="G24" s="228"/>
      <c r="H24" s="228"/>
      <c r="I24" s="228"/>
      <c r="J24" s="228"/>
      <c r="K24" s="228"/>
    </row>
    <row r="25" spans="1:11" s="227" customFormat="1" ht="24.95" customHeight="1">
      <c r="A25" s="282"/>
      <c r="B25" s="225"/>
      <c r="C25" s="228"/>
      <c r="D25" s="228"/>
      <c r="E25" s="228"/>
      <c r="F25" s="228"/>
      <c r="G25" s="228"/>
      <c r="H25" s="228"/>
      <c r="I25" s="228"/>
      <c r="J25" s="228"/>
      <c r="K25" s="228"/>
    </row>
    <row r="26" spans="1:11" s="227" customFormat="1" ht="24.95" customHeight="1">
      <c r="A26" s="282"/>
      <c r="B26" s="225"/>
      <c r="C26" s="228"/>
      <c r="D26" s="228"/>
      <c r="E26" s="228"/>
      <c r="F26" s="228"/>
      <c r="G26" s="228"/>
      <c r="H26" s="228"/>
      <c r="I26" s="228"/>
      <c r="J26" s="228"/>
      <c r="K26" s="228"/>
    </row>
    <row r="27" spans="1:11" s="227" customFormat="1" ht="24.95" customHeight="1">
      <c r="A27" s="282"/>
      <c r="B27" s="225"/>
      <c r="C27" s="228"/>
      <c r="D27" s="228"/>
      <c r="E27" s="228"/>
      <c r="F27" s="228"/>
      <c r="G27" s="228"/>
      <c r="H27" s="228"/>
      <c r="I27" s="228"/>
      <c r="J27" s="228"/>
      <c r="K27" s="228"/>
    </row>
    <row r="28" spans="1:11" s="227" customFormat="1" ht="24.95" customHeight="1">
      <c r="A28" s="282"/>
      <c r="B28" s="225"/>
      <c r="C28" s="228"/>
      <c r="D28" s="228"/>
      <c r="E28" s="228"/>
      <c r="F28" s="228"/>
      <c r="G28" s="228"/>
      <c r="H28" s="228"/>
      <c r="I28" s="228"/>
      <c r="J28" s="228"/>
      <c r="K28" s="228"/>
    </row>
    <row r="29" spans="1:11" ht="24.95" customHeight="1">
      <c r="B29" s="260"/>
      <c r="C29" s="261"/>
      <c r="D29" s="261"/>
      <c r="E29" s="261"/>
      <c r="F29" s="261"/>
      <c r="G29" s="261"/>
      <c r="H29" s="261"/>
      <c r="I29" s="261"/>
      <c r="J29" s="261"/>
      <c r="K29" s="261"/>
    </row>
    <row r="30" spans="1:11" ht="24.95" customHeight="1">
      <c r="B30" s="260"/>
      <c r="C30" s="261"/>
      <c r="D30" s="261"/>
      <c r="E30" s="261"/>
      <c r="F30" s="261"/>
      <c r="G30" s="261"/>
      <c r="H30" s="261"/>
      <c r="I30" s="261"/>
      <c r="J30" s="261"/>
      <c r="K30" s="261"/>
    </row>
    <row r="31" spans="1:11" ht="24.95" customHeight="1">
      <c r="B31" s="260"/>
      <c r="C31" s="261"/>
      <c r="D31" s="261"/>
      <c r="E31" s="261"/>
      <c r="F31" s="261"/>
      <c r="G31" s="261"/>
      <c r="H31" s="261"/>
      <c r="I31" s="261"/>
      <c r="J31" s="261"/>
      <c r="K31" s="261"/>
    </row>
  </sheetData>
  <mergeCells count="2">
    <mergeCell ref="C2:F2"/>
    <mergeCell ref="C3:F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4"/>
  </sheetPr>
  <dimension ref="A1:AU73"/>
  <sheetViews>
    <sheetView showZeros="0" tabSelected="1" view="pageBreakPreview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D12" sqref="D12"/>
    </sheetView>
  </sheetViews>
  <sheetFormatPr defaultRowHeight="24.95" customHeight="1"/>
  <cols>
    <col min="1" max="1" width="1.77734375" style="289" customWidth="1"/>
    <col min="2" max="2" width="12.77734375" style="8" customWidth="1"/>
    <col min="3" max="3" width="7.77734375" style="7" customWidth="1"/>
    <col min="4" max="4" width="8.77734375" style="21" customWidth="1"/>
    <col min="5" max="5" width="4.77734375" style="8" customWidth="1"/>
    <col min="6" max="6" width="8.77734375" style="7" customWidth="1"/>
    <col min="7" max="7" width="10.21875" style="7" customWidth="1"/>
    <col min="8" max="8" width="8.77734375" style="7" customWidth="1"/>
    <col min="9" max="9" width="10.21875" style="7" customWidth="1"/>
    <col min="10" max="10" width="8.77734375" style="7" customWidth="1"/>
    <col min="11" max="11" width="10.21875" style="7" customWidth="1"/>
    <col min="12" max="12" width="8.77734375" style="7" customWidth="1"/>
    <col min="13" max="13" width="10.21875" style="7" customWidth="1"/>
    <col min="14" max="14" width="6.77734375" style="20" customWidth="1"/>
    <col min="15" max="15" width="1.77734375" style="6" customWidth="1"/>
    <col min="16" max="16" width="1.77734375" style="6" hidden="1" customWidth="1"/>
    <col min="17" max="17" width="12.77734375" style="8" hidden="1" customWidth="1"/>
    <col min="18" max="18" width="7.77734375" style="7" hidden="1" customWidth="1"/>
    <col min="19" max="19" width="4.77734375" style="21" hidden="1" customWidth="1"/>
    <col min="20" max="20" width="4.77734375" style="8" hidden="1" customWidth="1"/>
    <col min="21" max="21" width="8.77734375" style="7" hidden="1" customWidth="1"/>
    <col min="22" max="22" width="10.21875" style="7" hidden="1" customWidth="1"/>
    <col min="23" max="23" width="8.77734375" style="7" hidden="1" customWidth="1"/>
    <col min="24" max="24" width="10.21875" style="7" hidden="1" customWidth="1"/>
    <col min="25" max="25" width="8.77734375" style="7" hidden="1" customWidth="1"/>
    <col min="26" max="26" width="10.21875" style="7" hidden="1" customWidth="1"/>
    <col min="27" max="27" width="8.77734375" style="7" hidden="1" customWidth="1"/>
    <col min="28" max="28" width="10.21875" style="7" hidden="1" customWidth="1"/>
    <col min="29" max="29" width="6.77734375" style="20" hidden="1" customWidth="1"/>
    <col min="30" max="30" width="1.77734375" style="6" hidden="1" customWidth="1"/>
    <col min="31" max="31" width="1.77734375" style="107" customWidth="1"/>
    <col min="32" max="32" width="12.77734375" style="106" customWidth="1"/>
    <col min="33" max="33" width="7.77734375" style="7" customWidth="1"/>
    <col min="34" max="34" width="4.77734375" style="21" customWidth="1"/>
    <col min="35" max="35" width="4.77734375" style="8" customWidth="1"/>
    <col min="36" max="36" width="8.77734375" style="7" customWidth="1"/>
    <col min="37" max="37" width="10.21875" style="7" customWidth="1"/>
    <col min="38" max="38" width="8.77734375" style="7" customWidth="1"/>
    <col min="39" max="39" width="10.21875" style="7" customWidth="1"/>
    <col min="40" max="40" width="8.77734375" style="7" customWidth="1"/>
    <col min="41" max="41" width="10.21875" style="7" customWidth="1"/>
    <col min="42" max="42" width="8.77734375" style="7" customWidth="1"/>
    <col min="43" max="43" width="10.21875" style="7" customWidth="1"/>
    <col min="44" max="44" width="6.77734375" style="20" customWidth="1"/>
    <col min="45" max="45" width="1.77734375" style="6" customWidth="1"/>
    <col min="46" max="46" width="9.5546875" style="6" bestFit="1" customWidth="1"/>
    <col min="47" max="47" width="11.44140625" style="6" bestFit="1" customWidth="1"/>
    <col min="48" max="16384" width="8.88671875" style="6"/>
  </cols>
  <sheetData>
    <row r="1" spans="1:47" ht="39.950000000000003" customHeight="1">
      <c r="B1" s="381" t="s">
        <v>551</v>
      </c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  <c r="AC1" s="383"/>
      <c r="AF1" s="293" t="str">
        <f>B1</f>
        <v xml:space="preserve">상동교지하차도~중동교지하차도 외 2구간 차광망 설치공사 </v>
      </c>
      <c r="AG1" s="293"/>
      <c r="AH1" s="293"/>
      <c r="AI1" s="293"/>
      <c r="AJ1" s="293"/>
      <c r="AK1" s="293"/>
      <c r="AL1" s="293"/>
      <c r="AM1" s="293"/>
      <c r="AN1" s="293"/>
      <c r="AO1" s="293"/>
      <c r="AP1" s="293"/>
      <c r="AQ1" s="293"/>
      <c r="AR1" s="293"/>
      <c r="AT1" s="151">
        <f>TRUNC(AU1/AU2,5)</f>
        <v>0.89946999999999999</v>
      </c>
      <c r="AU1" s="223">
        <v>6550000</v>
      </c>
    </row>
    <row r="2" spans="1:47" s="17" customFormat="1" ht="24.95" customHeight="1">
      <c r="A2" s="290">
        <v>100</v>
      </c>
      <c r="B2" s="372" t="s">
        <v>25</v>
      </c>
      <c r="C2" s="372" t="s">
        <v>24</v>
      </c>
      <c r="D2" s="374" t="s">
        <v>23</v>
      </c>
      <c r="E2" s="380" t="s">
        <v>22</v>
      </c>
      <c r="F2" s="373" t="s">
        <v>21</v>
      </c>
      <c r="G2" s="373"/>
      <c r="H2" s="373" t="s">
        <v>20</v>
      </c>
      <c r="I2" s="374"/>
      <c r="J2" s="373" t="s">
        <v>19</v>
      </c>
      <c r="K2" s="374"/>
      <c r="L2" s="382" t="s">
        <v>18</v>
      </c>
      <c r="M2" s="382"/>
      <c r="N2" s="378" t="s">
        <v>17</v>
      </c>
      <c r="Q2" s="372" t="s">
        <v>25</v>
      </c>
      <c r="R2" s="372" t="s">
        <v>24</v>
      </c>
      <c r="S2" s="374" t="s">
        <v>23</v>
      </c>
      <c r="T2" s="380" t="s">
        <v>22</v>
      </c>
      <c r="U2" s="373" t="s">
        <v>21</v>
      </c>
      <c r="V2" s="373"/>
      <c r="W2" s="373" t="s">
        <v>20</v>
      </c>
      <c r="X2" s="374"/>
      <c r="Y2" s="373" t="s">
        <v>19</v>
      </c>
      <c r="Z2" s="374"/>
      <c r="AA2" s="382" t="s">
        <v>18</v>
      </c>
      <c r="AB2" s="382"/>
      <c r="AC2" s="378" t="s">
        <v>17</v>
      </c>
      <c r="AE2" s="108"/>
      <c r="AF2" s="384" t="s">
        <v>25</v>
      </c>
      <c r="AG2" s="372" t="s">
        <v>24</v>
      </c>
      <c r="AH2" s="374" t="s">
        <v>23</v>
      </c>
      <c r="AI2" s="380" t="s">
        <v>22</v>
      </c>
      <c r="AJ2" s="294" t="s">
        <v>21</v>
      </c>
      <c r="AK2" s="294"/>
      <c r="AL2" s="294" t="s">
        <v>20</v>
      </c>
      <c r="AM2" s="295"/>
      <c r="AN2" s="294" t="s">
        <v>19</v>
      </c>
      <c r="AO2" s="295"/>
      <c r="AP2" s="296" t="s">
        <v>18</v>
      </c>
      <c r="AQ2" s="296"/>
      <c r="AR2" s="378" t="s">
        <v>17</v>
      </c>
      <c r="AU2" s="223">
        <v>7282000</v>
      </c>
    </row>
    <row r="3" spans="1:47" s="17" customFormat="1" ht="24.95" customHeight="1">
      <c r="A3" s="290">
        <v>100</v>
      </c>
      <c r="B3" s="372"/>
      <c r="C3" s="372"/>
      <c r="D3" s="374"/>
      <c r="E3" s="380"/>
      <c r="F3" s="19" t="s">
        <v>16</v>
      </c>
      <c r="G3" s="18" t="s">
        <v>15</v>
      </c>
      <c r="H3" s="19" t="s">
        <v>16</v>
      </c>
      <c r="I3" s="18" t="s">
        <v>15</v>
      </c>
      <c r="J3" s="19" t="s">
        <v>16</v>
      </c>
      <c r="K3" s="18" t="s">
        <v>15</v>
      </c>
      <c r="L3" s="19" t="s">
        <v>16</v>
      </c>
      <c r="M3" s="18" t="s">
        <v>15</v>
      </c>
      <c r="N3" s="379"/>
      <c r="Q3" s="372"/>
      <c r="R3" s="372"/>
      <c r="S3" s="374"/>
      <c r="T3" s="380"/>
      <c r="U3" s="19" t="s">
        <v>16</v>
      </c>
      <c r="V3" s="18" t="s">
        <v>15</v>
      </c>
      <c r="W3" s="19" t="s">
        <v>16</v>
      </c>
      <c r="X3" s="18" t="s">
        <v>15</v>
      </c>
      <c r="Y3" s="19" t="s">
        <v>16</v>
      </c>
      <c r="Z3" s="18" t="s">
        <v>15</v>
      </c>
      <c r="AA3" s="19" t="s">
        <v>16</v>
      </c>
      <c r="AB3" s="18" t="s">
        <v>15</v>
      </c>
      <c r="AC3" s="379"/>
      <c r="AE3" s="108"/>
      <c r="AF3" s="384"/>
      <c r="AG3" s="372"/>
      <c r="AH3" s="374"/>
      <c r="AI3" s="380"/>
      <c r="AJ3" s="19" t="s">
        <v>16</v>
      </c>
      <c r="AK3" s="18" t="s">
        <v>15</v>
      </c>
      <c r="AL3" s="19" t="s">
        <v>16</v>
      </c>
      <c r="AM3" s="18" t="s">
        <v>15</v>
      </c>
      <c r="AN3" s="19" t="s">
        <v>16</v>
      </c>
      <c r="AO3" s="18" t="s">
        <v>15</v>
      </c>
      <c r="AP3" s="19" t="s">
        <v>16</v>
      </c>
      <c r="AQ3" s="18" t="s">
        <v>15</v>
      </c>
      <c r="AR3" s="379"/>
    </row>
    <row r="4" spans="1:47" ht="24.95" customHeight="1">
      <c r="A4" s="291">
        <f>N4</f>
        <v>0</v>
      </c>
      <c r="B4" s="336" t="s">
        <v>514</v>
      </c>
      <c r="C4" s="301"/>
      <c r="D4" s="310"/>
      <c r="E4" s="28"/>
      <c r="F4" s="31"/>
      <c r="G4" s="31"/>
      <c r="H4" s="31"/>
      <c r="I4" s="31"/>
      <c r="J4" s="31"/>
      <c r="K4" s="31"/>
      <c r="L4" s="31"/>
      <c r="M4" s="30"/>
      <c r="N4" s="29"/>
      <c r="Q4" s="28" t="e">
        <v>#REF!</v>
      </c>
      <c r="R4" s="28" t="e">
        <v>#REF!</v>
      </c>
      <c r="S4" s="33" t="e">
        <v>#REF!</v>
      </c>
      <c r="T4" s="28" t="e">
        <v>#REF!</v>
      </c>
      <c r="U4" s="12" t="e">
        <v>#VALUE!</v>
      </c>
      <c r="V4" s="12" t="e">
        <f>TRUNC(S4*U4)</f>
        <v>#REF!</v>
      </c>
      <c r="W4" s="12"/>
      <c r="X4" s="12" t="e">
        <f>TRUNC(S4*W4)</f>
        <v>#REF!</v>
      </c>
      <c r="Y4" s="12"/>
      <c r="Z4" s="12" t="e">
        <f>TRUNC(S4*Y4)</f>
        <v>#REF!</v>
      </c>
      <c r="AA4" s="11"/>
      <c r="AB4" s="11"/>
      <c r="AC4" s="29" t="s">
        <v>28</v>
      </c>
      <c r="AE4" s="108"/>
      <c r="AF4" s="118" t="str">
        <f>B4</f>
        <v>■ 중앙분리대 차광망 설치</v>
      </c>
      <c r="AG4" s="1">
        <f>C4</f>
        <v>0</v>
      </c>
      <c r="AH4" s="32">
        <f>D4</f>
        <v>0</v>
      </c>
      <c r="AI4" s="117">
        <f>E4</f>
        <v>0</v>
      </c>
      <c r="AJ4" s="31">
        <f t="shared" ref="AJ4:AJ5" si="0">SUM(AL4+AN4+AP4)</f>
        <v>0</v>
      </c>
      <c r="AK4" s="31">
        <f t="shared" ref="AK4:AK5" si="1">SUM(AM4+AO4+AQ4)</f>
        <v>0</v>
      </c>
      <c r="AL4" s="31">
        <f t="shared" ref="AL4:AL5" si="2">TRUNC(H4*$AT$1)</f>
        <v>0</v>
      </c>
      <c r="AM4" s="31">
        <f t="shared" ref="AM4:AM5" si="3">TRUNC(AH4*AL4)</f>
        <v>0</v>
      </c>
      <c r="AN4" s="31">
        <f t="shared" ref="AN4:AN5" si="4">TRUNC(J4*$AT$1)</f>
        <v>0</v>
      </c>
      <c r="AO4" s="31">
        <f t="shared" ref="AO4:AO5" si="5">TRUNC(AH4*AN4)</f>
        <v>0</v>
      </c>
      <c r="AP4" s="31">
        <f t="shared" ref="AP4:AP5" si="6">TRUNC(L4*$AT$1)</f>
        <v>0</v>
      </c>
      <c r="AQ4" s="30">
        <f t="shared" ref="AQ4:AQ5" si="7">TRUNC(AH4*AP4)</f>
        <v>0</v>
      </c>
      <c r="AR4" s="29"/>
    </row>
    <row r="5" spans="1:47" ht="24.95" customHeight="1">
      <c r="A5" s="291">
        <f t="shared" ref="A5:A40" si="8">N5</f>
        <v>0</v>
      </c>
      <c r="B5" s="269" t="s">
        <v>516</v>
      </c>
      <c r="C5" s="345" t="str">
        <f>산출!C5</f>
        <v>584*3680</v>
      </c>
      <c r="D5" s="338">
        <f>산출!E5</f>
        <v>1242</v>
      </c>
      <c r="E5" s="345" t="str">
        <f>산출!D5</f>
        <v>m</v>
      </c>
      <c r="F5" s="337"/>
      <c r="G5" s="31"/>
      <c r="H5" s="31"/>
      <c r="I5" s="31"/>
      <c r="J5" s="31"/>
      <c r="K5" s="31"/>
      <c r="L5" s="31"/>
      <c r="M5" s="30"/>
      <c r="N5" s="268"/>
      <c r="Q5" s="28" t="e">
        <v>#REF!</v>
      </c>
      <c r="R5" s="28" t="e">
        <v>#REF!</v>
      </c>
      <c r="S5" s="33" t="e">
        <v>#REF!</v>
      </c>
      <c r="T5" s="28" t="e">
        <v>#REF!</v>
      </c>
      <c r="U5" s="12" t="e">
        <v>#VALUE!</v>
      </c>
      <c r="V5" s="12" t="e">
        <f>TRUNC(S5*U5)</f>
        <v>#REF!</v>
      </c>
      <c r="W5" s="12"/>
      <c r="X5" s="12" t="e">
        <f>TRUNC(S5*W5)</f>
        <v>#REF!</v>
      </c>
      <c r="Y5" s="12"/>
      <c r="Z5" s="12" t="e">
        <f>TRUNC(S5*Y5)</f>
        <v>#REF!</v>
      </c>
      <c r="AA5" s="11"/>
      <c r="AB5" s="11" t="e">
        <f>TRUNC(S5*AA5)</f>
        <v>#REF!</v>
      </c>
      <c r="AC5" s="29" t="s">
        <v>27</v>
      </c>
      <c r="AE5" s="108"/>
      <c r="AF5" s="118" t="str">
        <f t="shared" ref="AF5:AF9" si="9">B5</f>
        <v>차광망설치</v>
      </c>
      <c r="AG5" s="1" t="str">
        <f t="shared" ref="AG5:AG9" si="10">C5</f>
        <v>584*3680</v>
      </c>
      <c r="AH5" s="32">
        <f t="shared" ref="AH5:AH8" si="11">D5</f>
        <v>1242</v>
      </c>
      <c r="AI5" s="117" t="str">
        <f t="shared" ref="AI5:AI9" si="12">E5</f>
        <v>m</v>
      </c>
      <c r="AJ5" s="31">
        <f t="shared" si="0"/>
        <v>0</v>
      </c>
      <c r="AK5" s="31">
        <f t="shared" si="1"/>
        <v>0</v>
      </c>
      <c r="AL5" s="31">
        <f t="shared" si="2"/>
        <v>0</v>
      </c>
      <c r="AM5" s="31">
        <f t="shared" si="3"/>
        <v>0</v>
      </c>
      <c r="AN5" s="31">
        <f t="shared" si="4"/>
        <v>0</v>
      </c>
      <c r="AO5" s="31">
        <f t="shared" si="5"/>
        <v>0</v>
      </c>
      <c r="AP5" s="31">
        <f t="shared" si="6"/>
        <v>0</v>
      </c>
      <c r="AQ5" s="30">
        <f t="shared" si="7"/>
        <v>0</v>
      </c>
      <c r="AR5" s="29"/>
    </row>
    <row r="6" spans="1:47" ht="24.95" customHeight="1">
      <c r="A6" s="291">
        <f t="shared" si="8"/>
        <v>0</v>
      </c>
      <c r="B6" s="269" t="s">
        <v>517</v>
      </c>
      <c r="C6" s="346" t="str">
        <f>산출!C6</f>
        <v>1.6T*584*3680</v>
      </c>
      <c r="D6" s="338">
        <v>310</v>
      </c>
      <c r="E6" s="345" t="str">
        <f>산출!D6</f>
        <v>경간</v>
      </c>
      <c r="F6" s="31"/>
      <c r="G6" s="31"/>
      <c r="H6" s="31"/>
      <c r="I6" s="31"/>
      <c r="J6" s="31"/>
      <c r="K6" s="31"/>
      <c r="L6" s="31"/>
      <c r="M6" s="30"/>
      <c r="N6" s="268"/>
      <c r="Q6" s="28" t="e">
        <v>#REF!</v>
      </c>
      <c r="R6" s="28" t="e">
        <v>#REF!</v>
      </c>
      <c r="S6" s="33" t="e">
        <v>#REF!</v>
      </c>
      <c r="T6" s="28" t="e">
        <v>#REF!</v>
      </c>
      <c r="U6" s="12"/>
      <c r="V6" s="12"/>
      <c r="W6" s="12"/>
      <c r="X6" s="12"/>
      <c r="Y6" s="12"/>
      <c r="Z6" s="12"/>
      <c r="AA6" s="11"/>
      <c r="AB6" s="11"/>
      <c r="AC6" s="29" t="s">
        <v>27</v>
      </c>
      <c r="AE6" s="108"/>
      <c r="AF6" s="118" t="str">
        <f t="shared" si="9"/>
        <v>차광망</v>
      </c>
      <c r="AG6" s="1" t="str">
        <f t="shared" si="10"/>
        <v>1.6T*584*3680</v>
      </c>
      <c r="AH6" s="32">
        <f t="shared" si="11"/>
        <v>310</v>
      </c>
      <c r="AI6" s="117" t="str">
        <f t="shared" si="12"/>
        <v>경간</v>
      </c>
      <c r="AJ6" s="31">
        <f t="shared" ref="AJ6:AJ9" si="13">SUM(AL6+AN6+AP6)</f>
        <v>0</v>
      </c>
      <c r="AK6" s="31">
        <f t="shared" ref="AK6:AK9" si="14">SUM(AM6+AO6+AQ6)</f>
        <v>0</v>
      </c>
      <c r="AL6" s="31">
        <f t="shared" ref="AL6:AL8" si="15">TRUNC(H6*$AT$1)</f>
        <v>0</v>
      </c>
      <c r="AM6" s="31">
        <f t="shared" ref="AM6:AM9" si="16">TRUNC(AH6*AL6)</f>
        <v>0</v>
      </c>
      <c r="AN6" s="31">
        <f t="shared" ref="AN6:AN9" si="17">TRUNC(J6*$AT$1)</f>
        <v>0</v>
      </c>
      <c r="AO6" s="31">
        <f t="shared" ref="AO6:AO9" si="18">TRUNC(AH6*AN6)</f>
        <v>0</v>
      </c>
      <c r="AP6" s="31">
        <f t="shared" ref="AP6:AP9" si="19">TRUNC(L6*$AT$1)</f>
        <v>0</v>
      </c>
      <c r="AQ6" s="30">
        <f t="shared" ref="AQ6:AQ9" si="20">TRUNC(AH6*AP6)</f>
        <v>0</v>
      </c>
      <c r="AR6" s="29"/>
    </row>
    <row r="7" spans="1:47" ht="24.95" customHeight="1">
      <c r="A7" s="291">
        <f t="shared" si="8"/>
        <v>0</v>
      </c>
      <c r="B7" s="269" t="s">
        <v>519</v>
      </c>
      <c r="C7" s="351" t="str">
        <f>산출!C7</f>
        <v>∮50.8*590</v>
      </c>
      <c r="D7" s="338">
        <f>산출!E7</f>
        <v>340</v>
      </c>
      <c r="E7" s="345" t="str">
        <f>산출!D7</f>
        <v>개</v>
      </c>
      <c r="F7" s="31"/>
      <c r="G7" s="31"/>
      <c r="H7" s="31"/>
      <c r="I7" s="31"/>
      <c r="J7" s="31"/>
      <c r="K7" s="31"/>
      <c r="L7" s="31"/>
      <c r="M7" s="30"/>
      <c r="N7" s="268"/>
      <c r="Q7" s="28" t="e">
        <v>#REF!</v>
      </c>
      <c r="R7" s="1" t="e">
        <v>#REF!</v>
      </c>
      <c r="S7" s="33" t="e">
        <v>#REF!</v>
      </c>
      <c r="T7" s="28" t="e">
        <v>#REF!</v>
      </c>
      <c r="U7" s="12" t="e">
        <v>#VALUE!</v>
      </c>
      <c r="V7" s="12" t="e">
        <f>TRUNC(S7*U7)</f>
        <v>#REF!</v>
      </c>
      <c r="W7" s="12"/>
      <c r="X7" s="12" t="e">
        <f>TRUNC(S7*W7)</f>
        <v>#REF!</v>
      </c>
      <c r="Y7" s="12"/>
      <c r="Z7" s="12" t="e">
        <f>TRUNC(S7*Y7)</f>
        <v>#REF!</v>
      </c>
      <c r="AA7" s="11"/>
      <c r="AB7" s="11" t="e">
        <f>TRUNC(S7*AA7)</f>
        <v>#REF!</v>
      </c>
      <c r="AC7" s="29" t="s">
        <v>27</v>
      </c>
      <c r="AE7" s="108"/>
      <c r="AF7" s="118" t="str">
        <f t="shared" si="9"/>
        <v>지주</v>
      </c>
      <c r="AG7" s="1" t="e">
        <f>#REF!</f>
        <v>#REF!</v>
      </c>
      <c r="AH7" s="32">
        <f t="shared" si="11"/>
        <v>340</v>
      </c>
      <c r="AI7" s="117" t="str">
        <f t="shared" si="12"/>
        <v>개</v>
      </c>
      <c r="AJ7" s="31">
        <f t="shared" si="13"/>
        <v>0</v>
      </c>
      <c r="AK7" s="31">
        <f t="shared" si="14"/>
        <v>0</v>
      </c>
      <c r="AL7" s="31">
        <f t="shared" si="15"/>
        <v>0</v>
      </c>
      <c r="AM7" s="31">
        <f t="shared" si="16"/>
        <v>0</v>
      </c>
      <c r="AN7" s="31">
        <f t="shared" si="17"/>
        <v>0</v>
      </c>
      <c r="AO7" s="31">
        <f t="shared" si="18"/>
        <v>0</v>
      </c>
      <c r="AP7" s="31">
        <f t="shared" si="19"/>
        <v>0</v>
      </c>
      <c r="AQ7" s="30">
        <f t="shared" si="20"/>
        <v>0</v>
      </c>
      <c r="AR7" s="29"/>
    </row>
    <row r="8" spans="1:47" ht="24.95" customHeight="1">
      <c r="A8" s="291">
        <f t="shared" si="8"/>
        <v>0</v>
      </c>
      <c r="B8" s="269" t="s">
        <v>520</v>
      </c>
      <c r="C8" s="346" t="str">
        <f>산출!C8</f>
        <v>D10*100(SUS)</v>
      </c>
      <c r="D8" s="338">
        <f>산출!E8</f>
        <v>680</v>
      </c>
      <c r="E8" s="345" t="str">
        <f>산출!D8</f>
        <v>개</v>
      </c>
      <c r="F8" s="31"/>
      <c r="G8" s="31"/>
      <c r="H8" s="31"/>
      <c r="I8" s="31"/>
      <c r="J8" s="31"/>
      <c r="K8" s="31"/>
      <c r="L8" s="31"/>
      <c r="M8" s="30"/>
      <c r="N8" s="268"/>
      <c r="Q8" s="28" t="e">
        <v>#REF!</v>
      </c>
      <c r="R8" s="28" t="e">
        <v>#REF!</v>
      </c>
      <c r="S8" s="33" t="e">
        <v>#REF!</v>
      </c>
      <c r="T8" s="28" t="e">
        <v>#REF!</v>
      </c>
      <c r="U8" s="12" t="e">
        <v>#VALUE!</v>
      </c>
      <c r="V8" s="12" t="e">
        <f>TRUNC(S8*U8)</f>
        <v>#REF!</v>
      </c>
      <c r="W8" s="12"/>
      <c r="X8" s="12"/>
      <c r="Y8" s="12"/>
      <c r="Z8" s="12"/>
      <c r="AA8" s="11"/>
      <c r="AB8" s="11"/>
      <c r="AC8" s="29" t="s">
        <v>27</v>
      </c>
      <c r="AE8" s="108"/>
      <c r="AF8" s="118" t="str">
        <f t="shared" si="9"/>
        <v>셋트앵커</v>
      </c>
      <c r="AG8" s="1" t="str">
        <f>C7</f>
        <v>∮50.8*590</v>
      </c>
      <c r="AH8" s="32">
        <f t="shared" si="11"/>
        <v>680</v>
      </c>
      <c r="AI8" s="117" t="str">
        <f t="shared" si="12"/>
        <v>개</v>
      </c>
      <c r="AJ8" s="31">
        <f t="shared" si="13"/>
        <v>0</v>
      </c>
      <c r="AK8" s="31">
        <f t="shared" si="14"/>
        <v>0</v>
      </c>
      <c r="AL8" s="31">
        <f t="shared" si="15"/>
        <v>0</v>
      </c>
      <c r="AM8" s="31">
        <f t="shared" si="16"/>
        <v>0</v>
      </c>
      <c r="AN8" s="31">
        <f t="shared" si="17"/>
        <v>0</v>
      </c>
      <c r="AO8" s="31">
        <f t="shared" si="18"/>
        <v>0</v>
      </c>
      <c r="AP8" s="31">
        <f t="shared" si="19"/>
        <v>0</v>
      </c>
      <c r="AQ8" s="30">
        <f t="shared" si="20"/>
        <v>0</v>
      </c>
      <c r="AR8" s="29"/>
    </row>
    <row r="9" spans="1:47" ht="24.95" customHeight="1">
      <c r="A9" s="291">
        <f t="shared" si="8"/>
        <v>0</v>
      </c>
      <c r="B9" s="269" t="s">
        <v>524</v>
      </c>
      <c r="C9" s="345" t="str">
        <f>산출!C9</f>
        <v>1t</v>
      </c>
      <c r="D9" s="338">
        <f>산출!E9</f>
        <v>96</v>
      </c>
      <c r="E9" s="345" t="str">
        <f>산출!D9</f>
        <v>hr</v>
      </c>
      <c r="F9" s="31"/>
      <c r="G9" s="31"/>
      <c r="H9" s="31"/>
      <c r="I9" s="31"/>
      <c r="J9" s="31"/>
      <c r="K9" s="31"/>
      <c r="L9" s="31"/>
      <c r="M9" s="30"/>
      <c r="N9" s="268"/>
      <c r="Q9" s="28" t="e">
        <v>#REF!</v>
      </c>
      <c r="R9" s="28" t="e">
        <v>#REF!</v>
      </c>
      <c r="S9" s="33" t="e">
        <v>#REF!</v>
      </c>
      <c r="T9" s="28" t="e">
        <v>#REF!</v>
      </c>
      <c r="U9" s="12" t="e">
        <v>#VALUE!</v>
      </c>
      <c r="V9" s="12" t="e">
        <f>TRUNC(S9*U9)</f>
        <v>#REF!</v>
      </c>
      <c r="W9" s="12"/>
      <c r="X9" s="12"/>
      <c r="Y9" s="12"/>
      <c r="Z9" s="12"/>
      <c r="AA9" s="11"/>
      <c r="AB9" s="11"/>
      <c r="AC9" s="29" t="s">
        <v>27</v>
      </c>
      <c r="AE9" s="108"/>
      <c r="AF9" s="118" t="str">
        <f t="shared" si="9"/>
        <v>방호차량</v>
      </c>
      <c r="AG9" s="1" t="str">
        <f t="shared" si="10"/>
        <v>1t</v>
      </c>
      <c r="AH9" s="292">
        <f>TRUNC(D9*$AT$1,3)</f>
        <v>86.349000000000004</v>
      </c>
      <c r="AI9" s="117" t="str">
        <f t="shared" si="12"/>
        <v>hr</v>
      </c>
      <c r="AJ9" s="31">
        <f t="shared" si="13"/>
        <v>0</v>
      </c>
      <c r="AK9" s="31">
        <f t="shared" si="14"/>
        <v>0</v>
      </c>
      <c r="AL9" s="31">
        <f>H9</f>
        <v>0</v>
      </c>
      <c r="AM9" s="31">
        <f t="shared" si="16"/>
        <v>0</v>
      </c>
      <c r="AN9" s="31">
        <f t="shared" si="17"/>
        <v>0</v>
      </c>
      <c r="AO9" s="31">
        <f t="shared" si="18"/>
        <v>0</v>
      </c>
      <c r="AP9" s="31">
        <f t="shared" si="19"/>
        <v>0</v>
      </c>
      <c r="AQ9" s="30">
        <f t="shared" si="20"/>
        <v>0</v>
      </c>
      <c r="AR9" s="29"/>
    </row>
    <row r="10" spans="1:47" ht="24.95" customHeight="1">
      <c r="A10" s="291"/>
      <c r="B10" s="269" t="s">
        <v>10</v>
      </c>
      <c r="C10" s="345" t="str">
        <f>산출!C10</f>
        <v>신호</v>
      </c>
      <c r="D10" s="338">
        <f>산출!E10</f>
        <v>12</v>
      </c>
      <c r="E10" s="345" t="str">
        <f>산출!D10</f>
        <v>인</v>
      </c>
      <c r="F10" s="31"/>
      <c r="G10" s="31"/>
      <c r="H10" s="31"/>
      <c r="I10" s="31"/>
      <c r="J10" s="31"/>
      <c r="K10" s="31"/>
      <c r="L10" s="31"/>
      <c r="M10" s="30"/>
      <c r="N10" s="109"/>
      <c r="Q10" s="165"/>
      <c r="R10" s="165"/>
      <c r="S10" s="166"/>
      <c r="T10" s="165"/>
      <c r="U10" s="167"/>
      <c r="V10" s="167"/>
      <c r="W10" s="167"/>
      <c r="X10" s="167"/>
      <c r="Y10" s="167"/>
      <c r="Z10" s="167"/>
      <c r="AA10" s="168"/>
      <c r="AB10" s="168"/>
      <c r="AC10" s="275"/>
      <c r="AE10" s="108"/>
      <c r="AF10" s="118" t="str">
        <f t="shared" ref="AF10:AF11" si="21">B10</f>
        <v>보통인부</v>
      </c>
      <c r="AG10" s="1" t="str">
        <f t="shared" ref="AG10:AG11" si="22">C10</f>
        <v>신호</v>
      </c>
      <c r="AH10" s="292">
        <f t="shared" ref="AH10:AH11" si="23">TRUNC(D10*$AT$1,3)</f>
        <v>10.792999999999999</v>
      </c>
      <c r="AI10" s="117" t="str">
        <f t="shared" ref="AI10:AI11" si="24">E10</f>
        <v>인</v>
      </c>
      <c r="AJ10" s="31">
        <f t="shared" ref="AJ10:AJ11" si="25">SUM(AL10+AN10+AP10)</f>
        <v>0</v>
      </c>
      <c r="AK10" s="31">
        <f t="shared" ref="AK10:AK11" si="26">SUM(AM10+AO10+AQ10)</f>
        <v>0</v>
      </c>
      <c r="AL10" s="31">
        <f t="shared" ref="AL10:AL11" si="27">H10</f>
        <v>0</v>
      </c>
      <c r="AM10" s="31">
        <f t="shared" ref="AM10:AM11" si="28">TRUNC(AH10*AL10)</f>
        <v>0</v>
      </c>
      <c r="AN10" s="31">
        <f t="shared" ref="AN10:AN11" si="29">TRUNC(J10*$AT$1)</f>
        <v>0</v>
      </c>
      <c r="AO10" s="31">
        <f t="shared" ref="AO10:AO11" si="30">TRUNC(AH10*AN10)</f>
        <v>0</v>
      </c>
      <c r="AP10" s="31">
        <f t="shared" ref="AP10:AP11" si="31">TRUNC(L10*$AT$1)</f>
        <v>0</v>
      </c>
      <c r="AQ10" s="30">
        <f t="shared" ref="AQ10:AQ11" si="32">TRUNC(AH10*AP10)</f>
        <v>0</v>
      </c>
      <c r="AR10" s="29"/>
    </row>
    <row r="11" spans="1:47" ht="24.95" customHeight="1">
      <c r="A11" s="291">
        <f t="shared" si="8"/>
        <v>0</v>
      </c>
      <c r="B11" s="269" t="s">
        <v>488</v>
      </c>
      <c r="C11" s="338" t="str">
        <f>산출!C11</f>
        <v xml:space="preserve"> </v>
      </c>
      <c r="D11" s="338">
        <f>산출!E11</f>
        <v>6</v>
      </c>
      <c r="E11" s="345" t="str">
        <f>산출!D11</f>
        <v>개</v>
      </c>
      <c r="F11" s="31"/>
      <c r="G11" s="31"/>
      <c r="H11" s="31"/>
      <c r="I11" s="31"/>
      <c r="J11" s="31"/>
      <c r="K11" s="31"/>
      <c r="L11" s="31"/>
      <c r="M11" s="30"/>
      <c r="N11" s="109"/>
      <c r="AE11" s="108"/>
      <c r="AF11" s="118" t="str">
        <f t="shared" si="21"/>
        <v>현수막</v>
      </c>
      <c r="AG11" s="1" t="str">
        <f t="shared" si="22"/>
        <v xml:space="preserve"> </v>
      </c>
      <c r="AH11" s="292">
        <f t="shared" si="23"/>
        <v>5.3959999999999999</v>
      </c>
      <c r="AI11" s="117" t="str">
        <f t="shared" si="24"/>
        <v>개</v>
      </c>
      <c r="AJ11" s="31">
        <f t="shared" si="25"/>
        <v>0</v>
      </c>
      <c r="AK11" s="31">
        <f t="shared" si="26"/>
        <v>0</v>
      </c>
      <c r="AL11" s="31">
        <f t="shared" si="27"/>
        <v>0</v>
      </c>
      <c r="AM11" s="31">
        <f t="shared" si="28"/>
        <v>0</v>
      </c>
      <c r="AN11" s="31">
        <f t="shared" si="29"/>
        <v>0</v>
      </c>
      <c r="AO11" s="31">
        <f t="shared" si="30"/>
        <v>0</v>
      </c>
      <c r="AP11" s="31">
        <f t="shared" si="31"/>
        <v>0</v>
      </c>
      <c r="AQ11" s="30">
        <f t="shared" si="32"/>
        <v>0</v>
      </c>
      <c r="AR11" s="29"/>
    </row>
    <row r="12" spans="1:47" ht="24.95" customHeight="1">
      <c r="A12" s="291"/>
      <c r="B12" s="304" t="s">
        <v>98</v>
      </c>
      <c r="C12" s="301"/>
      <c r="D12" s="305"/>
      <c r="E12" s="300"/>
      <c r="F12" s="306"/>
      <c r="G12" s="220"/>
      <c r="H12" s="220"/>
      <c r="I12" s="220"/>
      <c r="J12" s="220"/>
      <c r="K12" s="220"/>
      <c r="L12" s="220"/>
      <c r="M12" s="220"/>
      <c r="N12" s="109"/>
      <c r="AE12" s="108"/>
      <c r="AF12" s="118"/>
      <c r="AG12" s="1"/>
      <c r="AH12" s="292"/>
      <c r="AI12" s="117"/>
      <c r="AJ12" s="31"/>
      <c r="AK12" s="31"/>
      <c r="AL12" s="31"/>
      <c r="AM12" s="31"/>
      <c r="AN12" s="31"/>
      <c r="AO12" s="31"/>
      <c r="AP12" s="31"/>
      <c r="AQ12" s="30"/>
      <c r="AR12" s="29"/>
    </row>
    <row r="13" spans="1:47" ht="24.95" customHeight="1">
      <c r="A13" s="291"/>
      <c r="B13" s="304"/>
      <c r="C13" s="301"/>
      <c r="D13" s="305"/>
      <c r="E13" s="300"/>
      <c r="F13" s="306"/>
      <c r="G13" s="306"/>
      <c r="H13" s="306"/>
      <c r="I13" s="306"/>
      <c r="J13" s="306"/>
      <c r="K13" s="306"/>
      <c r="L13" s="306"/>
      <c r="M13" s="306"/>
      <c r="N13" s="109"/>
      <c r="AE13" s="108"/>
      <c r="AF13" s="118"/>
      <c r="AG13" s="1"/>
      <c r="AH13" s="292"/>
      <c r="AI13" s="117"/>
      <c r="AJ13" s="31"/>
      <c r="AK13" s="31"/>
      <c r="AL13" s="31"/>
      <c r="AM13" s="31"/>
      <c r="AN13" s="31"/>
      <c r="AO13" s="31"/>
      <c r="AP13" s="31"/>
      <c r="AQ13" s="30"/>
      <c r="AR13" s="29"/>
    </row>
    <row r="14" spans="1:47" ht="24.95" customHeight="1">
      <c r="A14" s="291"/>
      <c r="B14" s="104" t="s">
        <v>212</v>
      </c>
      <c r="C14" s="110" t="s">
        <v>97</v>
      </c>
      <c r="D14" s="341">
        <v>0.875</v>
      </c>
      <c r="E14" s="335"/>
      <c r="F14" s="321" t="s">
        <v>493</v>
      </c>
      <c r="G14" s="220">
        <f>SUM(I14,M14,K14)</f>
        <v>0</v>
      </c>
      <c r="H14" s="306"/>
      <c r="I14" s="220">
        <f>TRUNC(N14*D14)</f>
        <v>0</v>
      </c>
      <c r="J14" s="306"/>
      <c r="K14" s="306"/>
      <c r="L14" s="307"/>
      <c r="M14" s="307"/>
      <c r="N14" s="350">
        <f>TRUNC((I12))</f>
        <v>0</v>
      </c>
      <c r="AE14" s="108"/>
      <c r="AF14" s="118"/>
      <c r="AG14" s="1"/>
      <c r="AH14" s="292"/>
      <c r="AI14" s="117"/>
      <c r="AJ14" s="31"/>
      <c r="AK14" s="31"/>
      <c r="AL14" s="31"/>
      <c r="AM14" s="31"/>
      <c r="AN14" s="31"/>
      <c r="AO14" s="31"/>
      <c r="AP14" s="31"/>
      <c r="AQ14" s="30"/>
      <c r="AR14" s="29"/>
    </row>
    <row r="15" spans="1:47" ht="24.95" customHeight="1">
      <c r="A15" s="291"/>
      <c r="B15" s="104" t="s">
        <v>0</v>
      </c>
      <c r="C15" s="16"/>
      <c r="D15" s="116"/>
      <c r="E15" s="15"/>
      <c r="F15" s="14"/>
      <c r="G15" s="220">
        <f>SUM(G12:G14)</f>
        <v>0</v>
      </c>
      <c r="H15" s="220"/>
      <c r="I15" s="220">
        <f>SUM(I12:I14)</f>
        <v>0</v>
      </c>
      <c r="J15" s="220"/>
      <c r="K15" s="220">
        <f>SUM(K12)</f>
        <v>0</v>
      </c>
      <c r="L15" s="270"/>
      <c r="M15" s="220">
        <f>SUM(M12)</f>
        <v>0</v>
      </c>
      <c r="N15" s="109"/>
      <c r="AE15" s="108"/>
      <c r="AF15" s="118"/>
      <c r="AG15" s="1"/>
      <c r="AH15" s="292"/>
      <c r="AI15" s="117"/>
      <c r="AJ15" s="31"/>
      <c r="AK15" s="31"/>
      <c r="AL15" s="31"/>
      <c r="AM15" s="31"/>
      <c r="AN15" s="31"/>
      <c r="AO15" s="31"/>
      <c r="AP15" s="31"/>
      <c r="AQ15" s="30"/>
      <c r="AR15" s="29"/>
    </row>
    <row r="16" spans="1:47" ht="24.95" customHeight="1">
      <c r="A16" s="291"/>
      <c r="B16" s="104"/>
      <c r="C16" s="16"/>
      <c r="D16" s="116"/>
      <c r="E16" s="15"/>
      <c r="F16" s="14"/>
      <c r="G16" s="306"/>
      <c r="H16" s="306"/>
      <c r="I16" s="306"/>
      <c r="J16" s="306"/>
      <c r="K16" s="306"/>
      <c r="L16" s="307"/>
      <c r="M16" s="307"/>
      <c r="N16" s="109"/>
      <c r="AE16" s="108"/>
      <c r="AF16" s="118"/>
      <c r="AG16" s="1"/>
      <c r="AH16" s="292"/>
      <c r="AI16" s="117"/>
      <c r="AJ16" s="31"/>
      <c r="AK16" s="31"/>
      <c r="AL16" s="31"/>
      <c r="AM16" s="31"/>
      <c r="AN16" s="31"/>
      <c r="AO16" s="31"/>
      <c r="AP16" s="31"/>
      <c r="AQ16" s="30"/>
      <c r="AR16" s="29"/>
    </row>
    <row r="17" spans="1:44" ht="24.95" customHeight="1">
      <c r="A17" s="291"/>
      <c r="B17" s="104"/>
      <c r="C17" s="16"/>
      <c r="D17" s="116"/>
      <c r="E17" s="15"/>
      <c r="F17" s="14"/>
      <c r="G17" s="220"/>
      <c r="H17" s="220"/>
      <c r="I17" s="220"/>
      <c r="J17" s="220"/>
      <c r="K17" s="220" t="s">
        <v>513</v>
      </c>
      <c r="L17" s="220"/>
      <c r="M17" s="220" t="s">
        <v>513</v>
      </c>
      <c r="N17" s="109"/>
      <c r="AE17" s="108"/>
      <c r="AF17" s="118"/>
      <c r="AG17" s="1"/>
      <c r="AH17" s="292"/>
      <c r="AI17" s="117"/>
      <c r="AJ17" s="31"/>
      <c r="AK17" s="31"/>
      <c r="AL17" s="31"/>
      <c r="AM17" s="31"/>
      <c r="AN17" s="31"/>
      <c r="AO17" s="31"/>
      <c r="AP17" s="31"/>
      <c r="AQ17" s="30"/>
      <c r="AR17" s="29"/>
    </row>
    <row r="18" spans="1:44" ht="24.95" customHeight="1">
      <c r="A18" s="291"/>
      <c r="B18" s="269"/>
      <c r="C18" s="1"/>
      <c r="D18" s="32"/>
      <c r="E18" s="28"/>
      <c r="F18" s="31"/>
      <c r="G18" s="31"/>
      <c r="H18" s="31"/>
      <c r="I18" s="31"/>
      <c r="J18" s="31"/>
      <c r="K18" s="31"/>
      <c r="L18" s="31"/>
      <c r="M18" s="30"/>
      <c r="N18" s="109"/>
      <c r="AE18" s="108"/>
      <c r="AF18" s="118"/>
      <c r="AG18" s="1"/>
      <c r="AH18" s="292"/>
      <c r="AI18" s="117"/>
      <c r="AJ18" s="31"/>
      <c r="AK18" s="31"/>
      <c r="AL18" s="31"/>
      <c r="AM18" s="31"/>
      <c r="AN18" s="31"/>
      <c r="AO18" s="31"/>
      <c r="AP18" s="31"/>
      <c r="AQ18" s="30"/>
      <c r="AR18" s="29"/>
    </row>
    <row r="19" spans="1:44" ht="24.95" customHeight="1">
      <c r="A19" s="291"/>
      <c r="B19" s="269"/>
      <c r="C19" s="1"/>
      <c r="D19" s="32"/>
      <c r="E19" s="28"/>
      <c r="F19" s="31"/>
      <c r="G19" s="31"/>
      <c r="H19" s="31"/>
      <c r="I19" s="31"/>
      <c r="J19" s="31"/>
      <c r="K19" s="31"/>
      <c r="L19" s="31"/>
      <c r="M19" s="30"/>
      <c r="N19" s="268"/>
      <c r="AE19" s="108"/>
      <c r="AF19" s="118"/>
      <c r="AG19" s="1"/>
      <c r="AH19" s="292"/>
      <c r="AI19" s="117"/>
      <c r="AJ19" s="31"/>
      <c r="AK19" s="31"/>
      <c r="AL19" s="31"/>
      <c r="AM19" s="31"/>
      <c r="AN19" s="31"/>
      <c r="AO19" s="31"/>
      <c r="AP19" s="31"/>
      <c r="AQ19" s="30"/>
      <c r="AR19" s="29"/>
    </row>
    <row r="20" spans="1:44" ht="24.95" hidden="1" customHeight="1">
      <c r="A20" s="291"/>
      <c r="B20" s="347" t="s">
        <v>502</v>
      </c>
      <c r="C20" s="375" t="s">
        <v>503</v>
      </c>
      <c r="D20" s="376"/>
      <c r="E20" s="377"/>
      <c r="F20" s="31"/>
      <c r="G20" s="31"/>
      <c r="H20" s="31"/>
      <c r="I20" s="31"/>
      <c r="J20" s="31"/>
      <c r="K20" s="31"/>
      <c r="L20" s="31"/>
      <c r="M20" s="30"/>
      <c r="N20" s="268" t="s">
        <v>501</v>
      </c>
      <c r="AE20" s="108"/>
      <c r="AF20" s="118"/>
      <c r="AG20" s="1"/>
      <c r="AH20" s="292"/>
      <c r="AI20" s="117"/>
      <c r="AJ20" s="31"/>
      <c r="AK20" s="31"/>
      <c r="AL20" s="31"/>
      <c r="AM20" s="31"/>
      <c r="AN20" s="31"/>
      <c r="AO20" s="31"/>
      <c r="AP20" s="31"/>
      <c r="AQ20" s="30"/>
      <c r="AR20" s="29"/>
    </row>
    <row r="21" spans="1:44" ht="24.95" hidden="1" customHeight="1">
      <c r="A21" s="291"/>
      <c r="B21" s="269" t="s">
        <v>504</v>
      </c>
      <c r="C21" s="1" t="s">
        <v>507</v>
      </c>
      <c r="D21" s="339">
        <v>2.5000000000000001E-2</v>
      </c>
      <c r="E21" s="28" t="s">
        <v>511</v>
      </c>
      <c r="F21" s="31">
        <f t="shared" ref="F21" si="33">SUM(H21,J21,L21)</f>
        <v>156492</v>
      </c>
      <c r="G21" s="31">
        <f t="shared" ref="G21" si="34">SUM(I21+K21+M21)</f>
        <v>3912</v>
      </c>
      <c r="H21" s="31">
        <v>156492</v>
      </c>
      <c r="I21" s="31">
        <f t="shared" ref="I21:I23" si="35">TRUNC(D21*H21)</f>
        <v>3912</v>
      </c>
      <c r="J21" s="31"/>
      <c r="K21" s="31"/>
      <c r="L21" s="31"/>
      <c r="M21" s="30"/>
      <c r="N21" s="109"/>
      <c r="AE21" s="108"/>
      <c r="AF21" s="118"/>
      <c r="AG21" s="1"/>
      <c r="AH21" s="292"/>
      <c r="AI21" s="117"/>
      <c r="AJ21" s="31"/>
      <c r="AK21" s="31"/>
      <c r="AL21" s="31"/>
      <c r="AM21" s="31"/>
      <c r="AN21" s="31"/>
      <c r="AO21" s="31"/>
      <c r="AP21" s="31"/>
      <c r="AQ21" s="30"/>
      <c r="AR21" s="29"/>
    </row>
    <row r="22" spans="1:44" ht="24.95" hidden="1" customHeight="1">
      <c r="A22" s="291"/>
      <c r="B22" s="269" t="s">
        <v>504</v>
      </c>
      <c r="C22" s="1" t="s">
        <v>508</v>
      </c>
      <c r="D22" s="339">
        <v>2.5000000000000001E-2</v>
      </c>
      <c r="E22" s="28" t="s">
        <v>511</v>
      </c>
      <c r="F22" s="31">
        <f t="shared" ref="F22:F23" si="36">SUM(H22,J22,L22)</f>
        <v>112847</v>
      </c>
      <c r="G22" s="31">
        <f t="shared" ref="G22:G23" si="37">SUM(I22+K22+M22)</f>
        <v>2821</v>
      </c>
      <c r="H22" s="31">
        <v>112847</v>
      </c>
      <c r="I22" s="31">
        <f t="shared" si="35"/>
        <v>2821</v>
      </c>
      <c r="J22" s="31"/>
      <c r="K22" s="31"/>
      <c r="L22" s="31"/>
      <c r="M22" s="30"/>
      <c r="N22" s="109"/>
      <c r="AE22" s="108"/>
      <c r="AF22" s="118"/>
      <c r="AG22" s="1"/>
      <c r="AH22" s="292"/>
      <c r="AI22" s="117"/>
      <c r="AJ22" s="31"/>
      <c r="AK22" s="31"/>
      <c r="AL22" s="31"/>
      <c r="AM22" s="31"/>
      <c r="AN22" s="31"/>
      <c r="AO22" s="31"/>
      <c r="AP22" s="31"/>
      <c r="AQ22" s="30"/>
      <c r="AR22" s="29"/>
    </row>
    <row r="23" spans="1:44" ht="24.95" hidden="1" customHeight="1">
      <c r="A23" s="291"/>
      <c r="B23" s="269" t="s">
        <v>504</v>
      </c>
      <c r="C23" s="1" t="s">
        <v>509</v>
      </c>
      <c r="D23" s="339">
        <v>2.5000000000000001E-2</v>
      </c>
      <c r="E23" s="28" t="s">
        <v>511</v>
      </c>
      <c r="F23" s="31">
        <f t="shared" si="36"/>
        <v>102628</v>
      </c>
      <c r="G23" s="31">
        <f t="shared" si="37"/>
        <v>2565</v>
      </c>
      <c r="H23" s="31">
        <v>102628</v>
      </c>
      <c r="I23" s="31">
        <f t="shared" si="35"/>
        <v>2565</v>
      </c>
      <c r="J23" s="31"/>
      <c r="K23" s="31"/>
      <c r="L23" s="31"/>
      <c r="M23" s="30"/>
      <c r="N23" s="109"/>
      <c r="AE23" s="108"/>
      <c r="AF23" s="118"/>
      <c r="AG23" s="1"/>
      <c r="AH23" s="292"/>
      <c r="AI23" s="117"/>
      <c r="AJ23" s="31"/>
      <c r="AK23" s="31"/>
      <c r="AL23" s="31"/>
      <c r="AM23" s="31"/>
      <c r="AN23" s="31"/>
      <c r="AO23" s="31"/>
      <c r="AP23" s="31"/>
      <c r="AQ23" s="30"/>
      <c r="AR23" s="29"/>
    </row>
    <row r="24" spans="1:44" ht="24.95" hidden="1" customHeight="1">
      <c r="A24" s="291"/>
      <c r="B24" s="269" t="s">
        <v>505</v>
      </c>
      <c r="C24" s="1" t="s">
        <v>510</v>
      </c>
      <c r="D24" s="32">
        <v>3</v>
      </c>
      <c r="E24" s="28" t="s">
        <v>512</v>
      </c>
      <c r="F24" s="31">
        <f t="shared" ref="F24:F25" si="38">SUM(H24,J24,L24)</f>
        <v>9298</v>
      </c>
      <c r="G24" s="31">
        <f t="shared" ref="G24:G25" si="39">SUM(I24+K24+M24)</f>
        <v>278</v>
      </c>
      <c r="H24" s="31"/>
      <c r="I24" s="31"/>
      <c r="J24" s="31">
        <v>9298</v>
      </c>
      <c r="K24" s="31">
        <v>278</v>
      </c>
      <c r="L24" s="31"/>
      <c r="M24" s="30"/>
      <c r="N24" s="109"/>
      <c r="AE24" s="108"/>
      <c r="AF24" s="118"/>
      <c r="AG24" s="1"/>
      <c r="AH24" s="292"/>
      <c r="AI24" s="117"/>
      <c r="AJ24" s="31"/>
      <c r="AK24" s="31"/>
      <c r="AL24" s="31"/>
      <c r="AM24" s="31"/>
      <c r="AN24" s="31"/>
      <c r="AO24" s="31"/>
      <c r="AP24" s="31"/>
      <c r="AQ24" s="30"/>
      <c r="AR24" s="29"/>
    </row>
    <row r="25" spans="1:44" ht="24.95" hidden="1" customHeight="1">
      <c r="A25" s="291"/>
      <c r="B25" s="269" t="s">
        <v>506</v>
      </c>
      <c r="C25" s="1" t="s">
        <v>510</v>
      </c>
      <c r="D25" s="32">
        <v>3</v>
      </c>
      <c r="E25" s="28" t="s">
        <v>512</v>
      </c>
      <c r="F25" s="31">
        <f t="shared" si="38"/>
        <v>9298</v>
      </c>
      <c r="G25" s="31">
        <f t="shared" si="39"/>
        <v>278</v>
      </c>
      <c r="H25" s="306"/>
      <c r="I25" s="306"/>
      <c r="J25" s="306"/>
      <c r="K25" s="306"/>
      <c r="L25" s="31">
        <v>9298</v>
      </c>
      <c r="M25" s="31">
        <v>278</v>
      </c>
      <c r="N25" s="109"/>
      <c r="AE25" s="108"/>
      <c r="AF25" s="118"/>
      <c r="AG25" s="1"/>
      <c r="AH25" s="292"/>
      <c r="AI25" s="117"/>
      <c r="AJ25" s="31"/>
      <c r="AK25" s="31"/>
      <c r="AL25" s="31"/>
      <c r="AM25" s="31"/>
      <c r="AN25" s="31"/>
      <c r="AO25" s="31"/>
      <c r="AP25" s="31"/>
      <c r="AQ25" s="30"/>
      <c r="AR25" s="29"/>
    </row>
    <row r="26" spans="1:44" ht="24.95" hidden="1" customHeight="1">
      <c r="A26" s="291"/>
      <c r="B26" s="304" t="s">
        <v>98</v>
      </c>
      <c r="C26" s="1"/>
      <c r="D26" s="32"/>
      <c r="E26" s="308"/>
      <c r="F26" s="31"/>
      <c r="G26" s="306">
        <f>SUM(G21:G25)</f>
        <v>9854</v>
      </c>
      <c r="H26" s="306"/>
      <c r="I26" s="306">
        <f>SUM(I21:I25)</f>
        <v>9298</v>
      </c>
      <c r="J26" s="306"/>
      <c r="K26" s="306">
        <f>SUM(K24:K25)</f>
        <v>278</v>
      </c>
      <c r="L26" s="306"/>
      <c r="M26" s="306">
        <f>SUM(M24:M25)</f>
        <v>278</v>
      </c>
      <c r="N26" s="109"/>
      <c r="AE26" s="108"/>
      <c r="AF26" s="118"/>
      <c r="AG26" s="1"/>
      <c r="AH26" s="292"/>
      <c r="AI26" s="117"/>
      <c r="AJ26" s="31"/>
      <c r="AK26" s="31"/>
      <c r="AL26" s="31"/>
      <c r="AM26" s="31"/>
      <c r="AN26" s="31"/>
      <c r="AO26" s="31"/>
      <c r="AP26" s="31"/>
      <c r="AQ26" s="30"/>
      <c r="AR26" s="29"/>
    </row>
    <row r="27" spans="1:44" ht="24.95" hidden="1" customHeight="1">
      <c r="A27" s="291"/>
      <c r="B27" s="304"/>
      <c r="C27" s="1"/>
      <c r="D27" s="32"/>
      <c r="E27" s="28"/>
      <c r="F27" s="31"/>
      <c r="G27" s="31"/>
      <c r="H27" s="31"/>
      <c r="I27" s="31"/>
      <c r="J27" s="31"/>
      <c r="K27" s="31"/>
      <c r="L27" s="31"/>
      <c r="M27" s="30"/>
      <c r="N27" s="109"/>
      <c r="AE27" s="108"/>
      <c r="AF27" s="118"/>
      <c r="AG27" s="1"/>
      <c r="AH27" s="292"/>
      <c r="AI27" s="117"/>
      <c r="AJ27" s="31"/>
      <c r="AK27" s="31"/>
      <c r="AL27" s="31"/>
      <c r="AM27" s="31"/>
      <c r="AN27" s="31"/>
      <c r="AO27" s="31"/>
      <c r="AP27" s="31"/>
      <c r="AQ27" s="30"/>
      <c r="AR27" s="29"/>
    </row>
    <row r="28" spans="1:44" ht="24.95" hidden="1" customHeight="1">
      <c r="A28" s="291"/>
      <c r="B28" s="320"/>
      <c r="C28" s="221"/>
      <c r="D28" s="32"/>
      <c r="E28" s="117"/>
      <c r="F28" s="31"/>
      <c r="G28" s="31"/>
      <c r="H28" s="31"/>
      <c r="I28" s="31"/>
      <c r="J28" s="31"/>
      <c r="K28" s="31"/>
      <c r="L28" s="31"/>
      <c r="M28" s="30"/>
      <c r="N28" s="109"/>
      <c r="AE28" s="108"/>
      <c r="AF28" s="118"/>
      <c r="AG28" s="1"/>
      <c r="AH28" s="292"/>
      <c r="AI28" s="117"/>
      <c r="AJ28" s="31"/>
      <c r="AK28" s="31"/>
      <c r="AL28" s="31"/>
      <c r="AM28" s="31"/>
      <c r="AN28" s="31"/>
      <c r="AO28" s="31"/>
      <c r="AP28" s="31"/>
      <c r="AQ28" s="30"/>
      <c r="AR28" s="29"/>
    </row>
    <row r="29" spans="1:44" ht="24.95" hidden="1" customHeight="1">
      <c r="A29" s="291"/>
      <c r="B29" s="269"/>
      <c r="C29" s="1"/>
      <c r="D29" s="32"/>
      <c r="E29" s="117"/>
      <c r="F29" s="31"/>
      <c r="G29" s="31"/>
      <c r="H29" s="31"/>
      <c r="I29" s="31"/>
      <c r="J29" s="31"/>
      <c r="K29" s="31"/>
      <c r="L29" s="31"/>
      <c r="M29" s="30"/>
      <c r="N29" s="268"/>
      <c r="AE29" s="108"/>
      <c r="AF29" s="118"/>
      <c r="AG29" s="1"/>
      <c r="AH29" s="292"/>
      <c r="AI29" s="117"/>
      <c r="AJ29" s="31"/>
      <c r="AK29" s="31"/>
      <c r="AL29" s="31"/>
      <c r="AM29" s="31"/>
      <c r="AN29" s="31"/>
      <c r="AO29" s="31"/>
      <c r="AP29" s="31"/>
      <c r="AQ29" s="30"/>
      <c r="AR29" s="29"/>
    </row>
    <row r="30" spans="1:44" ht="24.95" hidden="1" customHeight="1">
      <c r="A30" s="291"/>
      <c r="B30" s="269"/>
      <c r="C30" s="1"/>
      <c r="D30" s="32"/>
      <c r="E30" s="117"/>
      <c r="F30" s="31"/>
      <c r="G30" s="31"/>
      <c r="H30" s="31"/>
      <c r="I30" s="31"/>
      <c r="J30" s="31"/>
      <c r="K30" s="31"/>
      <c r="L30" s="31"/>
      <c r="M30" s="30"/>
      <c r="N30" s="268"/>
      <c r="AE30" s="108"/>
      <c r="AF30" s="118"/>
      <c r="AG30" s="1"/>
      <c r="AH30" s="292"/>
      <c r="AI30" s="117"/>
      <c r="AJ30" s="31"/>
      <c r="AK30" s="31"/>
      <c r="AL30" s="31"/>
      <c r="AM30" s="31"/>
      <c r="AN30" s="31"/>
      <c r="AO30" s="31"/>
      <c r="AP30" s="31"/>
      <c r="AQ30" s="30"/>
      <c r="AR30" s="29"/>
    </row>
    <row r="31" spans="1:44" ht="24.95" hidden="1" customHeight="1">
      <c r="A31" s="291"/>
      <c r="B31" s="269"/>
      <c r="C31" s="1"/>
      <c r="D31" s="32"/>
      <c r="E31" s="117"/>
      <c r="F31" s="31"/>
      <c r="G31" s="31"/>
      <c r="H31" s="31"/>
      <c r="I31" s="31"/>
      <c r="J31" s="31"/>
      <c r="K31" s="31"/>
      <c r="L31" s="31"/>
      <c r="M31" s="30"/>
      <c r="N31" s="109"/>
      <c r="AE31" s="108"/>
      <c r="AF31" s="118"/>
      <c r="AG31" s="1"/>
      <c r="AH31" s="292"/>
      <c r="AI31" s="117"/>
      <c r="AJ31" s="31"/>
      <c r="AK31" s="31"/>
      <c r="AL31" s="31"/>
      <c r="AM31" s="31"/>
      <c r="AN31" s="31"/>
      <c r="AO31" s="31"/>
      <c r="AP31" s="31"/>
      <c r="AQ31" s="30"/>
      <c r="AR31" s="29"/>
    </row>
    <row r="32" spans="1:44" ht="24.95" hidden="1" customHeight="1">
      <c r="A32" s="291"/>
      <c r="B32" s="269"/>
      <c r="C32" s="1"/>
      <c r="D32" s="32"/>
      <c r="E32" s="117"/>
      <c r="F32" s="31"/>
      <c r="G32" s="31"/>
      <c r="H32" s="31"/>
      <c r="I32" s="31"/>
      <c r="J32" s="31"/>
      <c r="K32" s="31"/>
      <c r="L32" s="31"/>
      <c r="M32" s="30"/>
      <c r="N32" s="109"/>
      <c r="AE32" s="108"/>
      <c r="AF32" s="118"/>
      <c r="AG32" s="1"/>
      <c r="AH32" s="292"/>
      <c r="AI32" s="117"/>
      <c r="AJ32" s="31"/>
      <c r="AK32" s="31"/>
      <c r="AL32" s="31"/>
      <c r="AM32" s="31"/>
      <c r="AN32" s="31"/>
      <c r="AO32" s="31"/>
      <c r="AP32" s="31"/>
      <c r="AQ32" s="30"/>
      <c r="AR32" s="29"/>
    </row>
    <row r="33" spans="1:44" ht="24.95" hidden="1" customHeight="1">
      <c r="A33" s="291"/>
      <c r="B33" s="269"/>
      <c r="C33" s="1"/>
      <c r="D33" s="32"/>
      <c r="E33" s="117"/>
      <c r="F33" s="31"/>
      <c r="G33" s="31"/>
      <c r="H33" s="31"/>
      <c r="I33" s="31"/>
      <c r="J33" s="31"/>
      <c r="K33" s="31"/>
      <c r="L33" s="31"/>
      <c r="M33" s="30"/>
      <c r="N33" s="109"/>
      <c r="AE33" s="108"/>
      <c r="AF33" s="118"/>
      <c r="AG33" s="1"/>
      <c r="AH33" s="292"/>
      <c r="AI33" s="117"/>
      <c r="AJ33" s="31"/>
      <c r="AK33" s="31"/>
      <c r="AL33" s="31"/>
      <c r="AM33" s="31"/>
      <c r="AN33" s="31"/>
      <c r="AO33" s="31"/>
      <c r="AP33" s="31"/>
      <c r="AQ33" s="30"/>
      <c r="AR33" s="29"/>
    </row>
    <row r="34" spans="1:44" ht="24.95" hidden="1" customHeight="1">
      <c r="A34" s="291"/>
      <c r="B34" s="304"/>
      <c r="C34" s="1"/>
      <c r="D34" s="32"/>
      <c r="E34" s="311"/>
      <c r="F34" s="306"/>
      <c r="G34" s="306"/>
      <c r="H34" s="306"/>
      <c r="I34" s="306"/>
      <c r="J34" s="306"/>
      <c r="K34" s="306"/>
      <c r="L34" s="306"/>
      <c r="M34" s="306"/>
      <c r="N34" s="109"/>
      <c r="AE34" s="108"/>
      <c r="AF34" s="118"/>
      <c r="AG34" s="1"/>
      <c r="AH34" s="292"/>
      <c r="AI34" s="117"/>
      <c r="AJ34" s="31"/>
      <c r="AK34" s="31"/>
      <c r="AL34" s="31"/>
      <c r="AM34" s="31"/>
      <c r="AN34" s="31"/>
      <c r="AO34" s="31"/>
      <c r="AP34" s="31"/>
      <c r="AQ34" s="30"/>
      <c r="AR34" s="29"/>
    </row>
    <row r="35" spans="1:44" ht="24.95" hidden="1" customHeight="1">
      <c r="A35" s="291"/>
      <c r="B35" s="304"/>
      <c r="C35" s="1"/>
      <c r="D35" s="32"/>
      <c r="E35" s="311"/>
      <c r="F35" s="306"/>
      <c r="G35" s="306"/>
      <c r="H35" s="306"/>
      <c r="I35" s="306"/>
      <c r="J35" s="306"/>
      <c r="K35" s="306"/>
      <c r="L35" s="306"/>
      <c r="M35" s="306"/>
      <c r="N35" s="109"/>
      <c r="AE35" s="108"/>
      <c r="AF35" s="118"/>
      <c r="AG35" s="1"/>
      <c r="AH35" s="292"/>
      <c r="AI35" s="117"/>
      <c r="AJ35" s="31"/>
      <c r="AK35" s="31"/>
      <c r="AL35" s="31"/>
      <c r="AM35" s="31"/>
      <c r="AN35" s="31"/>
      <c r="AO35" s="31"/>
      <c r="AP35" s="31"/>
      <c r="AQ35" s="30"/>
      <c r="AR35" s="29"/>
    </row>
    <row r="36" spans="1:44" ht="24.95" customHeight="1">
      <c r="A36" s="291"/>
      <c r="B36" s="324"/>
      <c r="C36" s="301"/>
      <c r="D36" s="32"/>
      <c r="E36" s="117"/>
      <c r="F36" s="31"/>
      <c r="G36" s="31"/>
      <c r="H36" s="31"/>
      <c r="I36" s="31"/>
      <c r="J36" s="31"/>
      <c r="K36" s="31"/>
      <c r="L36" s="31"/>
      <c r="M36" s="30"/>
      <c r="N36" s="109"/>
      <c r="AE36" s="108"/>
      <c r="AF36" s="118"/>
      <c r="AG36" s="1"/>
      <c r="AH36" s="292"/>
      <c r="AI36" s="117"/>
      <c r="AJ36" s="31"/>
      <c r="AK36" s="31"/>
      <c r="AL36" s="31"/>
      <c r="AM36" s="31"/>
      <c r="AN36" s="31"/>
      <c r="AO36" s="31"/>
      <c r="AP36" s="31"/>
      <c r="AQ36" s="30"/>
      <c r="AR36" s="29"/>
    </row>
    <row r="37" spans="1:44" ht="24.95" customHeight="1">
      <c r="A37" s="291"/>
      <c r="B37" s="269"/>
      <c r="C37" s="1"/>
      <c r="D37" s="32"/>
      <c r="E37" s="117"/>
      <c r="F37" s="31"/>
      <c r="G37" s="31"/>
      <c r="H37" s="31"/>
      <c r="I37" s="31"/>
      <c r="J37" s="31"/>
      <c r="K37" s="31"/>
      <c r="L37" s="31"/>
      <c r="M37" s="30"/>
      <c r="N37" s="109"/>
      <c r="AE37" s="108"/>
      <c r="AF37" s="118"/>
      <c r="AG37" s="1"/>
      <c r="AH37" s="292"/>
      <c r="AI37" s="117"/>
      <c r="AJ37" s="31"/>
      <c r="AK37" s="31"/>
      <c r="AL37" s="31"/>
      <c r="AM37" s="31"/>
      <c r="AN37" s="31"/>
      <c r="AO37" s="31"/>
      <c r="AP37" s="31"/>
      <c r="AQ37" s="30"/>
      <c r="AR37" s="29"/>
    </row>
    <row r="38" spans="1:44" ht="24.95" customHeight="1">
      <c r="A38" s="291"/>
      <c r="B38" s="304"/>
      <c r="C38" s="309"/>
      <c r="D38" s="310"/>
      <c r="E38" s="311"/>
      <c r="F38" s="306"/>
      <c r="G38" s="306"/>
      <c r="H38" s="306"/>
      <c r="I38" s="306"/>
      <c r="J38" s="306"/>
      <c r="K38" s="306"/>
      <c r="L38" s="306"/>
      <c r="M38" s="307"/>
      <c r="N38" s="109"/>
      <c r="AE38" s="108"/>
      <c r="AF38" s="118"/>
      <c r="AG38" s="1"/>
      <c r="AH38" s="292"/>
      <c r="AI38" s="117"/>
      <c r="AJ38" s="31"/>
      <c r="AK38" s="31"/>
      <c r="AL38" s="31"/>
      <c r="AM38" s="31"/>
      <c r="AN38" s="31"/>
      <c r="AO38" s="31"/>
      <c r="AP38" s="31"/>
      <c r="AQ38" s="30"/>
      <c r="AR38" s="29"/>
    </row>
    <row r="39" spans="1:44" ht="24.95" customHeight="1">
      <c r="A39" s="291"/>
      <c r="B39" s="118"/>
      <c r="C39" s="1"/>
      <c r="D39" s="32"/>
      <c r="E39" s="28"/>
      <c r="F39" s="31"/>
      <c r="G39" s="31"/>
      <c r="H39" s="31"/>
      <c r="I39" s="31"/>
      <c r="J39" s="31"/>
      <c r="K39" s="31"/>
      <c r="L39" s="31"/>
      <c r="M39" s="30"/>
      <c r="N39" s="109"/>
      <c r="AE39" s="108"/>
      <c r="AF39" s="118"/>
      <c r="AG39" s="1"/>
      <c r="AH39" s="292"/>
      <c r="AI39" s="117"/>
      <c r="AJ39" s="31"/>
      <c r="AK39" s="31"/>
      <c r="AL39" s="31"/>
      <c r="AM39" s="31"/>
      <c r="AN39" s="31"/>
      <c r="AO39" s="31"/>
      <c r="AP39" s="31"/>
      <c r="AQ39" s="30"/>
      <c r="AR39" s="29"/>
    </row>
    <row r="40" spans="1:44" ht="24.95" customHeight="1">
      <c r="A40" s="291">
        <f t="shared" si="8"/>
        <v>0</v>
      </c>
      <c r="B40" s="104"/>
      <c r="C40" s="16"/>
      <c r="D40" s="116"/>
      <c r="E40" s="15"/>
      <c r="F40" s="14"/>
      <c r="G40" s="220"/>
      <c r="H40" s="220"/>
      <c r="I40" s="220"/>
      <c r="J40" s="220"/>
      <c r="K40" s="220"/>
      <c r="L40" s="220"/>
      <c r="M40" s="220"/>
      <c r="N40" s="109"/>
      <c r="AE40" s="108"/>
      <c r="AF40" s="104" t="s">
        <v>26</v>
      </c>
      <c r="AG40" s="16"/>
      <c r="AH40" s="116"/>
      <c r="AI40" s="15"/>
      <c r="AJ40" s="14"/>
      <c r="AK40" s="220">
        <f>SUM(AK4:AK11)</f>
        <v>0</v>
      </c>
      <c r="AL40" s="220"/>
      <c r="AM40" s="220">
        <f>SUM(AM4:AM11)</f>
        <v>0</v>
      </c>
      <c r="AN40" s="220"/>
      <c r="AO40" s="220">
        <f>SUM(AO4:AO11)</f>
        <v>0</v>
      </c>
      <c r="AP40" s="220"/>
      <c r="AQ40" s="220">
        <f>SUM(AQ4:AQ11)</f>
        <v>0</v>
      </c>
      <c r="AR40" s="29"/>
    </row>
    <row r="41" spans="1:44" ht="24.95" customHeight="1">
      <c r="A41" s="291"/>
      <c r="B41" s="104"/>
      <c r="C41" s="110"/>
      <c r="D41" s="370"/>
      <c r="E41" s="371"/>
      <c r="F41" s="321"/>
      <c r="G41" s="220"/>
      <c r="H41" s="220"/>
      <c r="I41" s="220"/>
      <c r="J41" s="220"/>
      <c r="K41" s="220"/>
      <c r="L41" s="270"/>
      <c r="M41" s="270"/>
      <c r="N41" s="322">
        <f>TRUNC((I25+I34))</f>
        <v>0</v>
      </c>
      <c r="AE41" s="108"/>
      <c r="AF41" s="104" t="s">
        <v>212</v>
      </c>
      <c r="AG41" s="110" t="s">
        <v>97</v>
      </c>
      <c r="AH41" s="370">
        <v>0.875</v>
      </c>
      <c r="AI41" s="371"/>
      <c r="AJ41" s="14"/>
      <c r="AK41" s="220">
        <f>SUM(AM41,AQ41,AO41)</f>
        <v>0</v>
      </c>
      <c r="AL41" s="220"/>
      <c r="AM41" s="220">
        <f>TRUNC(AM40*AH41)</f>
        <v>0</v>
      </c>
      <c r="AN41" s="220"/>
      <c r="AO41" s="220"/>
      <c r="AP41" s="270"/>
      <c r="AQ41" s="270"/>
      <c r="AR41" s="109"/>
    </row>
    <row r="42" spans="1:44" ht="24.95" customHeight="1">
      <c r="B42" s="104"/>
      <c r="C42" s="110"/>
      <c r="D42" s="370"/>
      <c r="E42" s="371"/>
      <c r="F42" s="14"/>
      <c r="G42" s="220"/>
      <c r="H42" s="220"/>
      <c r="I42" s="220"/>
      <c r="J42" s="220"/>
      <c r="K42" s="220"/>
      <c r="L42" s="270"/>
      <c r="M42" s="270"/>
      <c r="N42" s="109"/>
      <c r="AE42" s="108"/>
      <c r="AF42" s="104" t="s">
        <v>213</v>
      </c>
      <c r="AG42" s="110" t="s">
        <v>214</v>
      </c>
      <c r="AH42" s="370">
        <v>0.1</v>
      </c>
      <c r="AI42" s="371"/>
      <c r="AJ42" s="14"/>
      <c r="AK42" s="220">
        <f>SUM(AM42,AQ42,AO42)</f>
        <v>0</v>
      </c>
      <c r="AL42" s="220"/>
      <c r="AM42" s="220">
        <f>TRUNC(AM40*AH42)</f>
        <v>0</v>
      </c>
      <c r="AN42" s="220"/>
      <c r="AO42" s="220"/>
      <c r="AP42" s="270"/>
      <c r="AQ42" s="270"/>
      <c r="AR42" s="109"/>
    </row>
    <row r="43" spans="1:44" ht="24.95" customHeight="1">
      <c r="B43" s="104"/>
      <c r="C43" s="16"/>
      <c r="D43" s="116"/>
      <c r="E43" s="15"/>
      <c r="F43" s="14"/>
      <c r="G43" s="220"/>
      <c r="H43" s="220"/>
      <c r="I43" s="220"/>
      <c r="J43" s="220"/>
      <c r="K43" s="220"/>
      <c r="L43" s="220"/>
      <c r="M43" s="220"/>
      <c r="N43" s="109"/>
      <c r="AE43" s="108"/>
      <c r="AF43" s="104" t="s">
        <v>0</v>
      </c>
      <c r="AG43" s="16"/>
      <c r="AH43" s="116"/>
      <c r="AI43" s="15"/>
      <c r="AJ43" s="14"/>
      <c r="AK43" s="220">
        <f>SUM(AK40:AK42)</f>
        <v>0</v>
      </c>
      <c r="AL43" s="220"/>
      <c r="AM43" s="220">
        <f>SUM(AM40:AM42)</f>
        <v>0</v>
      </c>
      <c r="AN43" s="220"/>
      <c r="AO43" s="220">
        <f>SUM(AO40:AO42)</f>
        <v>0</v>
      </c>
      <c r="AP43" s="220"/>
      <c r="AQ43" s="220">
        <f>SUBTOTAL(9,AQ40:AQ41)</f>
        <v>0</v>
      </c>
      <c r="AR43" s="29"/>
    </row>
    <row r="44" spans="1:44" ht="24.95" customHeight="1">
      <c r="B44" s="10"/>
      <c r="C44" s="9"/>
      <c r="D44" s="22"/>
      <c r="E44" s="10"/>
      <c r="F44" s="12">
        <f t="shared" ref="F44:F52" si="40">SUM(H44+J44+L44)</f>
        <v>0</v>
      </c>
      <c r="G44" s="12">
        <f t="shared" ref="G44:G52" si="41">SUM(I44+K44+M44)</f>
        <v>0</v>
      </c>
      <c r="H44" s="12"/>
      <c r="I44" s="12">
        <f t="shared" ref="I44:I52" si="42">TRUNC(D44*H44)</f>
        <v>0</v>
      </c>
      <c r="J44" s="12"/>
      <c r="K44" s="12">
        <f t="shared" ref="K44:K52" si="43">TRUNC(D44*J44)</f>
        <v>0</v>
      </c>
      <c r="L44" s="11"/>
      <c r="M44" s="11">
        <f t="shared" ref="M44:M52" si="44">TRUNC(D44*L44)</f>
        <v>0</v>
      </c>
      <c r="N44" s="24"/>
      <c r="AE44" s="108"/>
      <c r="AF44" s="105"/>
      <c r="AG44" s="9"/>
      <c r="AH44" s="22"/>
      <c r="AI44" s="10"/>
      <c r="AJ44" s="12">
        <f t="shared" ref="AJ44:AJ53" si="45">SUM(AL44+AN44+AP44)</f>
        <v>0</v>
      </c>
      <c r="AK44" s="12">
        <f t="shared" ref="AK44:AK53" si="46">SUM(AM44+AO44+AQ44)</f>
        <v>0</v>
      </c>
      <c r="AL44" s="12">
        <f>X47</f>
        <v>0</v>
      </c>
      <c r="AM44" s="12">
        <f t="shared" ref="AM44:AM53" si="47">TRUNC(AH44*AL44)</f>
        <v>0</v>
      </c>
      <c r="AN44" s="12"/>
      <c r="AO44" s="12">
        <f t="shared" ref="AO44:AO53" si="48">TRUNC(AH44*AN44)</f>
        <v>0</v>
      </c>
      <c r="AP44" s="11"/>
      <c r="AQ44" s="11">
        <f t="shared" ref="AQ44:AQ53" si="49">TRUNC(AH44*AP44)</f>
        <v>0</v>
      </c>
      <c r="AR44" s="29">
        <f t="shared" ref="AR44:AR47" si="50">N43</f>
        <v>0</v>
      </c>
    </row>
    <row r="45" spans="1:44" ht="24.95" customHeight="1">
      <c r="B45" s="10"/>
      <c r="C45" s="9"/>
      <c r="D45" s="22"/>
      <c r="E45" s="10"/>
      <c r="F45" s="12">
        <f t="shared" si="40"/>
        <v>0</v>
      </c>
      <c r="G45" s="12">
        <f t="shared" si="41"/>
        <v>0</v>
      </c>
      <c r="H45" s="12"/>
      <c r="I45" s="12">
        <f t="shared" si="42"/>
        <v>0</v>
      </c>
      <c r="J45" s="12"/>
      <c r="K45" s="12">
        <f t="shared" si="43"/>
        <v>0</v>
      </c>
      <c r="L45" s="11"/>
      <c r="M45" s="11">
        <f t="shared" si="44"/>
        <v>0</v>
      </c>
      <c r="N45" s="24"/>
      <c r="AE45" s="108"/>
      <c r="AF45" s="105"/>
      <c r="AG45" s="9"/>
      <c r="AH45" s="22"/>
      <c r="AI45" s="10"/>
      <c r="AJ45" s="12">
        <f t="shared" si="45"/>
        <v>0</v>
      </c>
      <c r="AK45" s="12">
        <f t="shared" si="46"/>
        <v>0</v>
      </c>
      <c r="AL45" s="12"/>
      <c r="AM45" s="12">
        <f t="shared" si="47"/>
        <v>0</v>
      </c>
      <c r="AN45" s="12"/>
      <c r="AO45" s="12">
        <f t="shared" si="48"/>
        <v>0</v>
      </c>
      <c r="AP45" s="11"/>
      <c r="AQ45" s="11">
        <f t="shared" si="49"/>
        <v>0</v>
      </c>
      <c r="AR45" s="29">
        <f t="shared" si="50"/>
        <v>0</v>
      </c>
    </row>
    <row r="46" spans="1:44" ht="24.95" customHeight="1">
      <c r="B46" s="28"/>
      <c r="C46" s="9"/>
      <c r="D46" s="22"/>
      <c r="E46" s="10"/>
      <c r="F46" s="12">
        <f t="shared" si="40"/>
        <v>0</v>
      </c>
      <c r="G46" s="12">
        <f t="shared" si="41"/>
        <v>0</v>
      </c>
      <c r="H46" s="12"/>
      <c r="I46" s="12">
        <f t="shared" si="42"/>
        <v>0</v>
      </c>
      <c r="J46" s="12"/>
      <c r="K46" s="12">
        <f t="shared" si="43"/>
        <v>0</v>
      </c>
      <c r="L46" s="11"/>
      <c r="M46" s="11">
        <f t="shared" si="44"/>
        <v>0</v>
      </c>
      <c r="N46" s="24"/>
      <c r="AE46" s="108"/>
      <c r="AF46" s="105"/>
      <c r="AG46" s="9"/>
      <c r="AH46" s="22"/>
      <c r="AI46" s="10"/>
      <c r="AJ46" s="12">
        <f t="shared" si="45"/>
        <v>0</v>
      </c>
      <c r="AK46" s="12">
        <f t="shared" si="46"/>
        <v>0</v>
      </c>
      <c r="AL46" s="12"/>
      <c r="AM46" s="12">
        <f t="shared" si="47"/>
        <v>0</v>
      </c>
      <c r="AN46" s="12"/>
      <c r="AO46" s="12">
        <f t="shared" si="48"/>
        <v>0</v>
      </c>
      <c r="AP46" s="11"/>
      <c r="AQ46" s="11">
        <f t="shared" si="49"/>
        <v>0</v>
      </c>
      <c r="AR46" s="29">
        <f t="shared" si="50"/>
        <v>0</v>
      </c>
    </row>
    <row r="47" spans="1:44" ht="24.95" customHeight="1">
      <c r="B47" s="28"/>
      <c r="C47" s="9"/>
      <c r="D47" s="22"/>
      <c r="E47" s="10"/>
      <c r="F47" s="12">
        <f t="shared" si="40"/>
        <v>0</v>
      </c>
      <c r="G47" s="12">
        <f t="shared" si="41"/>
        <v>0</v>
      </c>
      <c r="H47" s="12"/>
      <c r="I47" s="12">
        <f t="shared" si="42"/>
        <v>0</v>
      </c>
      <c r="J47" s="12"/>
      <c r="K47" s="12">
        <f t="shared" si="43"/>
        <v>0</v>
      </c>
      <c r="L47" s="11"/>
      <c r="M47" s="11">
        <f t="shared" si="44"/>
        <v>0</v>
      </c>
      <c r="N47" s="24"/>
      <c r="AE47" s="108">
        <f t="shared" ref="AE47:AE56" si="51">A46</f>
        <v>0</v>
      </c>
      <c r="AF47" s="118"/>
      <c r="AG47" s="9"/>
      <c r="AH47" s="22"/>
      <c r="AI47" s="10"/>
      <c r="AJ47" s="12">
        <f t="shared" si="45"/>
        <v>0</v>
      </c>
      <c r="AK47" s="12">
        <f t="shared" si="46"/>
        <v>0</v>
      </c>
      <c r="AL47" s="12"/>
      <c r="AM47" s="12">
        <f t="shared" si="47"/>
        <v>0</v>
      </c>
      <c r="AN47" s="12"/>
      <c r="AO47" s="12">
        <f t="shared" si="48"/>
        <v>0</v>
      </c>
      <c r="AP47" s="11"/>
      <c r="AQ47" s="11">
        <f t="shared" si="49"/>
        <v>0</v>
      </c>
      <c r="AR47" s="29">
        <f t="shared" si="50"/>
        <v>0</v>
      </c>
    </row>
    <row r="48" spans="1:44" ht="24.95" customHeight="1">
      <c r="B48" s="28"/>
      <c r="C48" s="9"/>
      <c r="D48" s="22"/>
      <c r="E48" s="10"/>
      <c r="F48" s="12">
        <f t="shared" si="40"/>
        <v>0</v>
      </c>
      <c r="G48" s="12">
        <f t="shared" si="41"/>
        <v>0</v>
      </c>
      <c r="H48" s="12"/>
      <c r="I48" s="12">
        <f t="shared" si="42"/>
        <v>0</v>
      </c>
      <c r="J48" s="12"/>
      <c r="K48" s="12">
        <f t="shared" si="43"/>
        <v>0</v>
      </c>
      <c r="L48" s="11"/>
      <c r="M48" s="11">
        <f t="shared" si="44"/>
        <v>0</v>
      </c>
      <c r="N48" s="24"/>
      <c r="AE48" s="108">
        <f t="shared" si="51"/>
        <v>0</v>
      </c>
      <c r="AF48" s="118"/>
      <c r="AG48" s="9"/>
      <c r="AH48" s="22"/>
      <c r="AI48" s="10"/>
      <c r="AJ48" s="12">
        <f t="shared" si="45"/>
        <v>0</v>
      </c>
      <c r="AK48" s="12">
        <f t="shared" si="46"/>
        <v>0</v>
      </c>
      <c r="AL48" s="12"/>
      <c r="AM48" s="12">
        <f t="shared" si="47"/>
        <v>0</v>
      </c>
      <c r="AN48" s="12"/>
      <c r="AO48" s="12">
        <f t="shared" si="48"/>
        <v>0</v>
      </c>
      <c r="AP48" s="11"/>
      <c r="AQ48" s="11">
        <f t="shared" si="49"/>
        <v>0</v>
      </c>
      <c r="AR48" s="24"/>
    </row>
    <row r="49" spans="2:44" ht="24.95" customHeight="1">
      <c r="B49" s="28"/>
      <c r="C49" s="9"/>
      <c r="D49" s="22"/>
      <c r="E49" s="10"/>
      <c r="F49" s="12">
        <f t="shared" si="40"/>
        <v>0</v>
      </c>
      <c r="G49" s="12">
        <f t="shared" si="41"/>
        <v>0</v>
      </c>
      <c r="H49" s="12"/>
      <c r="I49" s="12">
        <f t="shared" si="42"/>
        <v>0</v>
      </c>
      <c r="J49" s="12"/>
      <c r="K49" s="12">
        <f t="shared" si="43"/>
        <v>0</v>
      </c>
      <c r="L49" s="11"/>
      <c r="M49" s="11">
        <f t="shared" si="44"/>
        <v>0</v>
      </c>
      <c r="N49" s="24"/>
      <c r="AE49" s="108">
        <f t="shared" si="51"/>
        <v>0</v>
      </c>
      <c r="AF49" s="118"/>
      <c r="AG49" s="9"/>
      <c r="AH49" s="22"/>
      <c r="AI49" s="10"/>
      <c r="AJ49" s="12">
        <f t="shared" si="45"/>
        <v>0</v>
      </c>
      <c r="AK49" s="12">
        <f t="shared" si="46"/>
        <v>0</v>
      </c>
      <c r="AL49" s="12"/>
      <c r="AM49" s="12">
        <f t="shared" si="47"/>
        <v>0</v>
      </c>
      <c r="AN49" s="12"/>
      <c r="AO49" s="12">
        <f t="shared" si="48"/>
        <v>0</v>
      </c>
      <c r="AP49" s="11"/>
      <c r="AQ49" s="11">
        <f t="shared" si="49"/>
        <v>0</v>
      </c>
      <c r="AR49" s="24"/>
    </row>
    <row r="50" spans="2:44" ht="24.95" customHeight="1">
      <c r="B50" s="27"/>
      <c r="C50" s="26"/>
      <c r="D50" s="26"/>
      <c r="E50" s="25"/>
      <c r="F50" s="12"/>
      <c r="G50" s="12"/>
      <c r="H50" s="12"/>
      <c r="I50" s="12"/>
      <c r="J50" s="12"/>
      <c r="K50" s="12">
        <f t="shared" si="43"/>
        <v>0</v>
      </c>
      <c r="L50" s="11"/>
      <c r="M50" s="11">
        <f t="shared" si="44"/>
        <v>0</v>
      </c>
      <c r="N50" s="24"/>
      <c r="AE50" s="108">
        <f t="shared" si="51"/>
        <v>0</v>
      </c>
      <c r="AF50" s="118"/>
      <c r="AG50" s="9"/>
      <c r="AH50" s="22"/>
      <c r="AI50" s="10"/>
      <c r="AJ50" s="12">
        <f t="shared" si="45"/>
        <v>0</v>
      </c>
      <c r="AK50" s="12">
        <f t="shared" si="46"/>
        <v>0</v>
      </c>
      <c r="AL50" s="12"/>
      <c r="AM50" s="12">
        <f t="shared" si="47"/>
        <v>0</v>
      </c>
      <c r="AN50" s="12"/>
      <c r="AO50" s="12">
        <f t="shared" si="48"/>
        <v>0</v>
      </c>
      <c r="AP50" s="11"/>
      <c r="AQ50" s="11">
        <f t="shared" si="49"/>
        <v>0</v>
      </c>
      <c r="AR50" s="24"/>
    </row>
    <row r="51" spans="2:44" ht="24.95" customHeight="1">
      <c r="B51" s="10"/>
      <c r="C51" s="9"/>
      <c r="D51" s="22"/>
      <c r="E51" s="10"/>
      <c r="F51" s="12"/>
      <c r="G51" s="12"/>
      <c r="H51" s="12"/>
      <c r="I51" s="12"/>
      <c r="J51" s="12"/>
      <c r="K51" s="12">
        <f t="shared" si="43"/>
        <v>0</v>
      </c>
      <c r="L51" s="11"/>
      <c r="M51" s="11">
        <f t="shared" si="44"/>
        <v>0</v>
      </c>
      <c r="N51" s="24"/>
      <c r="AE51" s="108">
        <f t="shared" si="51"/>
        <v>0</v>
      </c>
      <c r="AF51" s="213"/>
      <c r="AG51" s="26"/>
      <c r="AH51" s="26"/>
      <c r="AI51" s="25"/>
      <c r="AJ51" s="12">
        <f t="shared" si="45"/>
        <v>0</v>
      </c>
      <c r="AK51" s="12">
        <f t="shared" si="46"/>
        <v>0</v>
      </c>
      <c r="AL51" s="12"/>
      <c r="AM51" s="12">
        <f t="shared" si="47"/>
        <v>0</v>
      </c>
      <c r="AN51" s="12"/>
      <c r="AO51" s="12">
        <f t="shared" si="48"/>
        <v>0</v>
      </c>
      <c r="AP51" s="11"/>
      <c r="AQ51" s="11">
        <f t="shared" si="49"/>
        <v>0</v>
      </c>
      <c r="AR51" s="24"/>
    </row>
    <row r="52" spans="2:44" ht="24.95" customHeight="1">
      <c r="B52" s="10"/>
      <c r="C52" s="9"/>
      <c r="D52" s="22"/>
      <c r="E52" s="10"/>
      <c r="F52" s="12">
        <f t="shared" si="40"/>
        <v>0</v>
      </c>
      <c r="G52" s="12">
        <f t="shared" si="41"/>
        <v>0</v>
      </c>
      <c r="H52" s="12"/>
      <c r="I52" s="12">
        <f t="shared" si="42"/>
        <v>0</v>
      </c>
      <c r="J52" s="12"/>
      <c r="K52" s="12">
        <f t="shared" si="43"/>
        <v>0</v>
      </c>
      <c r="L52" s="11"/>
      <c r="M52" s="11">
        <f t="shared" si="44"/>
        <v>0</v>
      </c>
      <c r="N52" s="24"/>
      <c r="AE52" s="108">
        <f t="shared" si="51"/>
        <v>0</v>
      </c>
      <c r="AF52" s="105"/>
      <c r="AG52" s="9"/>
      <c r="AH52" s="22"/>
      <c r="AI52" s="10"/>
      <c r="AJ52" s="12">
        <f t="shared" si="45"/>
        <v>0</v>
      </c>
      <c r="AK52" s="12">
        <f t="shared" si="46"/>
        <v>0</v>
      </c>
      <c r="AL52" s="12"/>
      <c r="AM52" s="12">
        <f t="shared" si="47"/>
        <v>0</v>
      </c>
      <c r="AN52" s="12"/>
      <c r="AO52" s="12">
        <f t="shared" si="48"/>
        <v>0</v>
      </c>
      <c r="AP52" s="11"/>
      <c r="AQ52" s="11">
        <f t="shared" si="49"/>
        <v>0</v>
      </c>
      <c r="AR52" s="24"/>
    </row>
    <row r="53" spans="2:44" ht="24.95" customHeight="1">
      <c r="B53" s="10"/>
      <c r="C53" s="9"/>
      <c r="D53" s="22"/>
      <c r="E53" s="10"/>
      <c r="F53" s="9"/>
      <c r="G53" s="9"/>
      <c r="H53" s="9"/>
      <c r="I53" s="9"/>
      <c r="J53" s="9"/>
      <c r="K53" s="9"/>
      <c r="L53" s="9"/>
      <c r="M53" s="9"/>
      <c r="N53" s="24"/>
      <c r="AE53" s="108">
        <f t="shared" si="51"/>
        <v>0</v>
      </c>
      <c r="AF53" s="105"/>
      <c r="AG53" s="9"/>
      <c r="AH53" s="22"/>
      <c r="AI53" s="10"/>
      <c r="AJ53" s="12">
        <f t="shared" si="45"/>
        <v>0</v>
      </c>
      <c r="AK53" s="12">
        <f t="shared" si="46"/>
        <v>0</v>
      </c>
      <c r="AL53" s="12"/>
      <c r="AM53" s="12">
        <f t="shared" si="47"/>
        <v>0</v>
      </c>
      <c r="AN53" s="12"/>
      <c r="AO53" s="12">
        <f t="shared" si="48"/>
        <v>0</v>
      </c>
      <c r="AP53" s="11"/>
      <c r="AQ53" s="11">
        <f t="shared" si="49"/>
        <v>0</v>
      </c>
      <c r="AR53" s="24"/>
    </row>
    <row r="54" spans="2:44" ht="24.95" customHeight="1">
      <c r="B54" s="10"/>
      <c r="C54" s="9"/>
      <c r="D54" s="22"/>
      <c r="E54" s="10"/>
      <c r="F54" s="9"/>
      <c r="G54" s="9"/>
      <c r="H54" s="9"/>
      <c r="I54" s="9"/>
      <c r="J54" s="9"/>
      <c r="K54" s="9"/>
      <c r="L54" s="9"/>
      <c r="M54" s="9"/>
      <c r="N54" s="23"/>
      <c r="AE54" s="108">
        <f t="shared" si="51"/>
        <v>0</v>
      </c>
      <c r="AF54" s="105"/>
      <c r="AG54" s="9"/>
      <c r="AH54" s="22"/>
      <c r="AI54" s="10"/>
      <c r="AJ54" s="9"/>
      <c r="AK54" s="9"/>
      <c r="AL54" s="9"/>
      <c r="AM54" s="9"/>
      <c r="AN54" s="9"/>
      <c r="AO54" s="9"/>
      <c r="AP54" s="9"/>
      <c r="AQ54" s="9"/>
      <c r="AR54" s="24"/>
    </row>
    <row r="55" spans="2:44" ht="24.95" customHeight="1">
      <c r="B55" s="10"/>
      <c r="C55" s="9"/>
      <c r="D55" s="22"/>
      <c r="E55" s="10"/>
      <c r="F55" s="9"/>
      <c r="G55" s="9"/>
      <c r="H55" s="9"/>
      <c r="I55" s="9"/>
      <c r="J55" s="9"/>
      <c r="K55" s="9"/>
      <c r="L55" s="9"/>
      <c r="M55" s="9"/>
      <c r="N55" s="23"/>
      <c r="AE55" s="108">
        <f t="shared" si="51"/>
        <v>0</v>
      </c>
      <c r="AF55" s="105"/>
      <c r="AG55" s="9"/>
      <c r="AH55" s="22"/>
      <c r="AI55" s="10"/>
      <c r="AJ55" s="9"/>
      <c r="AK55" s="9"/>
      <c r="AL55" s="9"/>
      <c r="AM55" s="9"/>
      <c r="AN55" s="9"/>
      <c r="AO55" s="9"/>
      <c r="AP55" s="9"/>
      <c r="AQ55" s="9"/>
      <c r="AR55" s="23"/>
    </row>
    <row r="56" spans="2:44" ht="24.95" customHeight="1">
      <c r="B56" s="10"/>
      <c r="C56" s="9"/>
      <c r="D56" s="22"/>
      <c r="E56" s="10"/>
      <c r="F56" s="9"/>
      <c r="G56" s="9"/>
      <c r="H56" s="9"/>
      <c r="I56" s="9"/>
      <c r="J56" s="9"/>
      <c r="K56" s="9"/>
      <c r="L56" s="9"/>
      <c r="M56" s="9"/>
      <c r="N56" s="23"/>
      <c r="AE56" s="108">
        <f t="shared" si="51"/>
        <v>0</v>
      </c>
      <c r="AF56" s="105"/>
      <c r="AG56" s="9"/>
      <c r="AH56" s="22"/>
      <c r="AI56" s="10"/>
      <c r="AJ56" s="9"/>
      <c r="AK56" s="9"/>
      <c r="AL56" s="9"/>
      <c r="AM56" s="9"/>
      <c r="AN56" s="9"/>
      <c r="AO56" s="9"/>
      <c r="AP56" s="9"/>
      <c r="AQ56" s="9"/>
      <c r="AR56" s="23"/>
    </row>
    <row r="57" spans="2:44" ht="24.95" customHeight="1">
      <c r="B57" s="10"/>
      <c r="C57" s="9"/>
      <c r="D57" s="22"/>
      <c r="E57" s="10"/>
      <c r="F57" s="9"/>
      <c r="G57" s="9"/>
      <c r="H57" s="9"/>
      <c r="I57" s="9"/>
      <c r="J57" s="9"/>
      <c r="K57" s="9"/>
      <c r="L57" s="9"/>
      <c r="M57" s="9"/>
      <c r="N57" s="23"/>
      <c r="AF57" s="105"/>
      <c r="AG57" s="9"/>
      <c r="AH57" s="22"/>
      <c r="AI57" s="10"/>
      <c r="AJ57" s="9"/>
      <c r="AK57" s="9"/>
      <c r="AL57" s="9"/>
      <c r="AM57" s="9"/>
      <c r="AN57" s="9"/>
      <c r="AO57" s="9"/>
      <c r="AP57" s="9"/>
      <c r="AQ57" s="9"/>
    </row>
    <row r="58" spans="2:44" ht="24.95" customHeight="1">
      <c r="B58" s="10"/>
      <c r="C58" s="9"/>
      <c r="D58" s="22"/>
      <c r="E58" s="10"/>
      <c r="F58" s="9"/>
      <c r="G58" s="9"/>
      <c r="H58" s="9"/>
      <c r="I58" s="9"/>
      <c r="J58" s="9"/>
      <c r="K58" s="9"/>
      <c r="L58" s="9"/>
      <c r="M58" s="9"/>
      <c r="N58" s="23"/>
    </row>
    <row r="59" spans="2:44" ht="24.95" customHeight="1">
      <c r="B59" s="10"/>
      <c r="C59" s="9"/>
      <c r="D59" s="22"/>
      <c r="E59" s="10"/>
      <c r="F59" s="9"/>
      <c r="G59" s="9"/>
      <c r="H59" s="9"/>
      <c r="I59" s="9"/>
      <c r="J59" s="9"/>
      <c r="K59" s="9"/>
      <c r="L59" s="9"/>
      <c r="M59" s="9"/>
      <c r="N59" s="23"/>
    </row>
    <row r="60" spans="2:44" ht="24.95" customHeight="1">
      <c r="B60" s="10"/>
      <c r="C60" s="9"/>
      <c r="D60" s="22"/>
      <c r="E60" s="10"/>
      <c r="F60" s="9"/>
      <c r="G60" s="9"/>
      <c r="H60" s="9"/>
      <c r="I60" s="9"/>
      <c r="J60" s="9"/>
      <c r="K60" s="9"/>
      <c r="L60" s="9"/>
      <c r="M60" s="9"/>
      <c r="N60" s="23"/>
    </row>
    <row r="61" spans="2:44" ht="24.95" customHeight="1">
      <c r="B61" s="10"/>
      <c r="C61" s="9"/>
      <c r="D61" s="22"/>
      <c r="E61" s="10"/>
      <c r="F61" s="9"/>
      <c r="G61" s="9"/>
      <c r="H61" s="9"/>
      <c r="I61" s="9"/>
      <c r="J61" s="9"/>
      <c r="K61" s="9"/>
      <c r="L61" s="9"/>
      <c r="M61" s="9"/>
      <c r="N61" s="23"/>
    </row>
    <row r="62" spans="2:44" ht="24.95" customHeight="1">
      <c r="B62" s="10"/>
      <c r="C62" s="9"/>
      <c r="D62" s="22"/>
      <c r="E62" s="10"/>
      <c r="F62" s="9"/>
      <c r="G62" s="9"/>
      <c r="H62" s="9"/>
      <c r="I62" s="9"/>
      <c r="J62" s="9"/>
      <c r="K62" s="9"/>
      <c r="L62" s="9"/>
      <c r="M62" s="9"/>
      <c r="N62" s="23"/>
    </row>
    <row r="63" spans="2:44" ht="24.95" customHeight="1">
      <c r="B63" s="10"/>
      <c r="C63" s="9"/>
      <c r="D63" s="22"/>
      <c r="E63" s="10"/>
      <c r="F63" s="9"/>
      <c r="G63" s="9"/>
      <c r="H63" s="9"/>
      <c r="I63" s="9"/>
      <c r="J63" s="9"/>
      <c r="K63" s="9"/>
      <c r="L63" s="9"/>
      <c r="M63" s="9"/>
      <c r="N63" s="23"/>
    </row>
    <row r="64" spans="2:44" ht="24.95" customHeight="1">
      <c r="B64" s="10"/>
      <c r="C64" s="9"/>
      <c r="D64" s="22"/>
      <c r="E64" s="10"/>
      <c r="F64" s="9"/>
      <c r="G64" s="9"/>
      <c r="H64" s="9"/>
      <c r="I64" s="9"/>
      <c r="J64" s="9"/>
      <c r="K64" s="9"/>
      <c r="L64" s="9"/>
      <c r="M64" s="9"/>
      <c r="N64" s="23"/>
    </row>
    <row r="65" spans="2:14" ht="24.95" customHeight="1">
      <c r="B65" s="10"/>
      <c r="C65" s="9"/>
      <c r="D65" s="22"/>
      <c r="E65" s="10"/>
      <c r="F65" s="9"/>
      <c r="G65" s="9"/>
      <c r="H65" s="9"/>
      <c r="I65" s="9"/>
      <c r="J65" s="9"/>
      <c r="K65" s="9"/>
      <c r="L65" s="9"/>
      <c r="M65" s="9"/>
      <c r="N65" s="23"/>
    </row>
    <row r="66" spans="2:14" ht="24.95" customHeight="1">
      <c r="B66" s="10"/>
      <c r="C66" s="9"/>
      <c r="D66" s="22"/>
      <c r="E66" s="10"/>
      <c r="F66" s="9"/>
      <c r="G66" s="9"/>
      <c r="H66" s="9"/>
      <c r="I66" s="9"/>
      <c r="J66" s="9"/>
      <c r="K66" s="9"/>
      <c r="L66" s="9"/>
      <c r="M66" s="9"/>
      <c r="N66" s="23"/>
    </row>
    <row r="67" spans="2:14" ht="24.95" customHeight="1">
      <c r="B67" s="10"/>
      <c r="C67" s="9"/>
      <c r="D67" s="22"/>
      <c r="E67" s="10"/>
      <c r="F67" s="9"/>
      <c r="G67" s="9"/>
      <c r="H67" s="9"/>
      <c r="I67" s="9"/>
      <c r="J67" s="9"/>
      <c r="K67" s="9"/>
      <c r="L67" s="9"/>
      <c r="M67" s="9"/>
      <c r="N67" s="23"/>
    </row>
    <row r="68" spans="2:14" ht="24.95" customHeight="1">
      <c r="B68" s="10"/>
      <c r="C68" s="9"/>
      <c r="D68" s="22"/>
      <c r="E68" s="10"/>
      <c r="F68" s="9"/>
      <c r="G68" s="9"/>
      <c r="H68" s="9"/>
      <c r="I68" s="9"/>
      <c r="J68" s="9"/>
      <c r="K68" s="9"/>
      <c r="L68" s="9"/>
      <c r="M68" s="9"/>
      <c r="N68" s="23"/>
    </row>
    <row r="69" spans="2:14" ht="24.95" customHeight="1">
      <c r="B69" s="10"/>
      <c r="C69" s="9"/>
      <c r="D69" s="22"/>
      <c r="E69" s="10"/>
      <c r="F69" s="9"/>
      <c r="G69" s="9"/>
      <c r="H69" s="9"/>
      <c r="I69" s="9"/>
      <c r="J69" s="9"/>
      <c r="K69" s="9"/>
      <c r="L69" s="9"/>
      <c r="M69" s="9"/>
      <c r="N69" s="23"/>
    </row>
    <row r="70" spans="2:14" ht="24.95" customHeight="1">
      <c r="B70" s="10"/>
      <c r="C70" s="9"/>
      <c r="D70" s="22"/>
      <c r="E70" s="10"/>
      <c r="F70" s="9"/>
      <c r="G70" s="9"/>
      <c r="H70" s="9"/>
      <c r="I70" s="9"/>
      <c r="J70" s="9"/>
      <c r="K70" s="9"/>
      <c r="L70" s="9"/>
      <c r="M70" s="9"/>
      <c r="N70" s="23"/>
    </row>
    <row r="71" spans="2:14" ht="24.95" customHeight="1">
      <c r="B71" s="10"/>
      <c r="C71" s="9"/>
      <c r="D71" s="22"/>
      <c r="E71" s="10"/>
      <c r="F71" s="9"/>
      <c r="G71" s="9"/>
      <c r="H71" s="9"/>
      <c r="I71" s="9"/>
      <c r="J71" s="9"/>
      <c r="K71" s="9"/>
      <c r="L71" s="9"/>
      <c r="M71" s="9"/>
      <c r="N71" s="23"/>
    </row>
    <row r="72" spans="2:14" ht="24.95" customHeight="1">
      <c r="B72" s="10"/>
      <c r="C72" s="9"/>
      <c r="D72" s="22"/>
      <c r="E72" s="10"/>
      <c r="F72" s="9"/>
      <c r="G72" s="9"/>
      <c r="H72" s="9"/>
      <c r="I72" s="9"/>
      <c r="J72" s="9"/>
      <c r="K72" s="9"/>
      <c r="L72" s="9"/>
      <c r="M72" s="9"/>
      <c r="N72" s="23"/>
    </row>
    <row r="73" spans="2:14" ht="24.95" customHeight="1">
      <c r="B73" s="10"/>
      <c r="C73" s="9"/>
      <c r="D73" s="22"/>
      <c r="E73" s="10"/>
      <c r="F73" s="9"/>
      <c r="G73" s="9"/>
      <c r="H73" s="9"/>
      <c r="I73" s="9"/>
      <c r="J73" s="9"/>
      <c r="K73" s="9"/>
      <c r="L73" s="9"/>
      <c r="M73" s="9"/>
      <c r="N73" s="23"/>
    </row>
  </sheetData>
  <sheetProtection formatCells="0" formatColumns="0" formatRows="0" insertColumns="0" insertRows="0" insertHyperlinks="0" deleteColumns="0" deleteRows="0" sort="0" autoFilter="0" pivotTables="0"/>
  <autoFilter ref="A1:N52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30">
    <mergeCell ref="AH41:AI41"/>
    <mergeCell ref="AH42:AI42"/>
    <mergeCell ref="AF2:AF3"/>
    <mergeCell ref="AG2:AG3"/>
    <mergeCell ref="AH2:AH3"/>
    <mergeCell ref="AI2:AI3"/>
    <mergeCell ref="AR2:AR3"/>
    <mergeCell ref="Q1:AC1"/>
    <mergeCell ref="Q2:Q3"/>
    <mergeCell ref="R2:R3"/>
    <mergeCell ref="W2:X2"/>
    <mergeCell ref="AC2:AC3"/>
    <mergeCell ref="AA2:AB2"/>
    <mergeCell ref="N2:N3"/>
    <mergeCell ref="S2:S3"/>
    <mergeCell ref="T2:T3"/>
    <mergeCell ref="Y2:Z2"/>
    <mergeCell ref="B1:N1"/>
    <mergeCell ref="L2:M2"/>
    <mergeCell ref="E2:E3"/>
    <mergeCell ref="U2:V2"/>
    <mergeCell ref="J2:K2"/>
    <mergeCell ref="F2:G2"/>
    <mergeCell ref="D42:E42"/>
    <mergeCell ref="D41:E41"/>
    <mergeCell ref="C2:C3"/>
    <mergeCell ref="H2:I2"/>
    <mergeCell ref="B2:B3"/>
    <mergeCell ref="D2:D3"/>
    <mergeCell ref="C20:E20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28"/>
  <sheetViews>
    <sheetView showZeros="0" view="pageBreakPreview" topLeftCell="A13" zoomScaleSheetLayoutView="100" workbookViewId="0">
      <selection activeCell="F13" sqref="F13"/>
    </sheetView>
  </sheetViews>
  <sheetFormatPr defaultRowHeight="24.95" customHeight="1"/>
  <cols>
    <col min="1" max="1" width="1.77734375" style="35" customWidth="1"/>
    <col min="2" max="4" width="2.77734375" style="35" customWidth="1"/>
    <col min="5" max="5" width="18.77734375" style="35" customWidth="1"/>
    <col min="6" max="6" width="25.77734375" style="35" customWidth="1"/>
    <col min="7" max="7" width="9.109375" style="35" customWidth="1"/>
    <col min="8" max="8" width="16.77734375" style="35" customWidth="1"/>
    <col min="9" max="9" width="1.77734375" style="35" customWidth="1"/>
    <col min="10" max="10" width="12" customWidth="1"/>
    <col min="11" max="17" width="8.88671875" customWidth="1"/>
    <col min="18" max="18" width="1.77734375" style="35" customWidth="1"/>
    <col min="19" max="19" width="24.77734375" style="35" customWidth="1"/>
    <col min="20" max="20" width="25.77734375" style="35" customWidth="1"/>
    <col min="21" max="21" width="9.109375" style="35" customWidth="1"/>
    <col min="22" max="22" width="18.77734375" style="35" customWidth="1"/>
    <col min="23" max="23" width="1.77734375" style="35" customWidth="1"/>
    <col min="24" max="24" width="12" customWidth="1"/>
  </cols>
  <sheetData>
    <row r="1" spans="2:22" customFormat="1" ht="24.95" customHeight="1">
      <c r="B1" s="387" t="s">
        <v>72</v>
      </c>
      <c r="C1" s="388"/>
      <c r="D1" s="388"/>
      <c r="E1" s="388"/>
      <c r="F1" s="388"/>
      <c r="G1" s="388"/>
      <c r="H1" s="389"/>
      <c r="I1" s="35"/>
      <c r="R1" s="35"/>
      <c r="S1" s="387" t="s">
        <v>192</v>
      </c>
      <c r="T1" s="388"/>
      <c r="U1" s="388"/>
      <c r="V1" s="389"/>
    </row>
    <row r="2" spans="2:22" customFormat="1" ht="26.1" customHeight="1">
      <c r="B2" s="396" t="str">
        <f>내역서!B1</f>
        <v xml:space="preserve">상동교지하차도~중동교지하차도 외 2구간 차광망 설치공사 </v>
      </c>
      <c r="C2" s="397"/>
      <c r="D2" s="397"/>
      <c r="E2" s="397"/>
      <c r="F2" s="397"/>
      <c r="G2" s="397"/>
      <c r="H2" s="398"/>
      <c r="I2" s="35"/>
      <c r="R2" s="35"/>
      <c r="S2" s="390" t="str">
        <f>내역서!$B$1</f>
        <v xml:space="preserve">상동교지하차도~중동교지하차도 외 2구간 차광망 설치공사 </v>
      </c>
      <c r="T2" s="391"/>
      <c r="U2" s="391"/>
      <c r="V2" s="392"/>
    </row>
    <row r="3" spans="2:22" customFormat="1" ht="26.1" customHeight="1" thickBot="1">
      <c r="B3" s="399" t="str">
        <f>"공사금액 : 금"&amp;NUMBERSTRING(H28,1)&amp;"원정"&amp;TEXT(H28,("(금0,00원정)"))</f>
        <v>공사금액 : 금영원정(금000원정)</v>
      </c>
      <c r="C3" s="400"/>
      <c r="D3" s="400"/>
      <c r="E3" s="400"/>
      <c r="F3" s="400"/>
      <c r="G3" s="400"/>
      <c r="H3" s="401"/>
      <c r="I3" s="35"/>
      <c r="R3" s="35"/>
      <c r="S3" s="393" t="e">
        <f>"공사금액 : 금"&amp;NUMBERSTRING(V28,1)&amp;"원정"&amp;TEXT(V28,("(금0,00원정)"))</f>
        <v>#NUM!</v>
      </c>
      <c r="T3" s="394"/>
      <c r="U3" s="394"/>
      <c r="V3" s="395"/>
    </row>
    <row r="4" spans="2:22" customFormat="1" ht="26.1" customHeight="1">
      <c r="B4" s="402" t="s">
        <v>71</v>
      </c>
      <c r="C4" s="403"/>
      <c r="D4" s="403"/>
      <c r="E4" s="403"/>
      <c r="F4" s="197" t="s">
        <v>70</v>
      </c>
      <c r="G4" s="198"/>
      <c r="H4" s="199" t="s">
        <v>69</v>
      </c>
      <c r="I4" s="35"/>
      <c r="R4" s="35"/>
      <c r="S4" s="67" t="s">
        <v>71</v>
      </c>
      <c r="T4" s="66" t="s">
        <v>70</v>
      </c>
      <c r="U4" s="65"/>
      <c r="V4" s="64" t="s">
        <v>69</v>
      </c>
    </row>
    <row r="5" spans="2:22" customFormat="1" ht="26.1" customHeight="1">
      <c r="B5" s="200" t="s">
        <v>141</v>
      </c>
      <c r="C5" s="404" t="s">
        <v>149</v>
      </c>
      <c r="D5" s="404"/>
      <c r="E5" s="405"/>
      <c r="F5" s="56" t="s">
        <v>67</v>
      </c>
      <c r="G5" s="53"/>
      <c r="H5" s="47">
        <f>H6+H9+H12</f>
        <v>0</v>
      </c>
      <c r="I5" s="35"/>
      <c r="R5" s="35"/>
      <c r="S5" s="50" t="s">
        <v>68</v>
      </c>
      <c r="T5" s="56" t="s">
        <v>67</v>
      </c>
      <c r="U5" s="53"/>
      <c r="V5" s="47">
        <f>V6+V9+V12</f>
        <v>0</v>
      </c>
    </row>
    <row r="6" spans="2:22" customFormat="1" ht="26.1" customHeight="1">
      <c r="B6" s="200"/>
      <c r="C6" s="193" t="s">
        <v>129</v>
      </c>
      <c r="D6" s="385" t="s">
        <v>168</v>
      </c>
      <c r="E6" s="386"/>
      <c r="F6" s="56" t="s">
        <v>65</v>
      </c>
      <c r="G6" s="53"/>
      <c r="H6" s="47">
        <f>H7+H8</f>
        <v>0</v>
      </c>
      <c r="I6" s="35"/>
      <c r="R6" s="35"/>
      <c r="S6" s="62" t="s">
        <v>66</v>
      </c>
      <c r="T6" s="56" t="s">
        <v>65</v>
      </c>
      <c r="U6" s="53"/>
      <c r="V6" s="47">
        <f>V7+V8</f>
        <v>0</v>
      </c>
    </row>
    <row r="7" spans="2:22" customFormat="1" ht="26.1" customHeight="1">
      <c r="B7" s="200"/>
      <c r="C7" s="193"/>
      <c r="D7" s="193" t="s">
        <v>130</v>
      </c>
      <c r="E7" s="195" t="s">
        <v>150</v>
      </c>
      <c r="F7" s="60"/>
      <c r="G7" s="53"/>
      <c r="H7" s="57">
        <f>SUMIF(내역서!$B:$B,"합계",내역서!K:K)</f>
        <v>0</v>
      </c>
      <c r="I7" s="35"/>
      <c r="R7" s="35"/>
      <c r="S7" s="58" t="s">
        <v>64</v>
      </c>
      <c r="T7" s="60"/>
      <c r="U7" s="53"/>
      <c r="V7" s="57">
        <f>SUMIF(내역서!AF:AF,"합계",내역서!AO:AO)</f>
        <v>0</v>
      </c>
    </row>
    <row r="8" spans="2:22" customFormat="1" ht="26.1" customHeight="1">
      <c r="B8" s="200"/>
      <c r="C8" s="193"/>
      <c r="D8" s="193" t="s">
        <v>132</v>
      </c>
      <c r="E8" s="196" t="s">
        <v>151</v>
      </c>
      <c r="F8" s="60"/>
      <c r="G8" s="53"/>
      <c r="H8" s="312">
        <f>내역서!G38</f>
        <v>0</v>
      </c>
      <c r="I8" s="35"/>
      <c r="R8" s="35"/>
      <c r="S8" s="63" t="s">
        <v>63</v>
      </c>
      <c r="T8" s="60"/>
      <c r="U8" s="53"/>
      <c r="V8" s="57">
        <v>0</v>
      </c>
    </row>
    <row r="9" spans="2:22" customFormat="1" ht="26.1" customHeight="1">
      <c r="B9" s="200"/>
      <c r="C9" s="193" t="s">
        <v>133</v>
      </c>
      <c r="D9" s="193"/>
      <c r="E9" s="194" t="s">
        <v>100</v>
      </c>
      <c r="F9" s="60"/>
      <c r="G9" s="53"/>
      <c r="H9" s="47">
        <f>H10+H11</f>
        <v>0</v>
      </c>
      <c r="I9" s="35"/>
      <c r="R9" s="35"/>
      <c r="S9" s="62" t="s">
        <v>62</v>
      </c>
      <c r="T9" s="60"/>
      <c r="U9" s="53"/>
      <c r="V9" s="47">
        <f>V10+V11</f>
        <v>0</v>
      </c>
    </row>
    <row r="10" spans="2:22" customFormat="1" ht="26.1" customHeight="1">
      <c r="B10" s="200"/>
      <c r="C10" s="193"/>
      <c r="D10" s="193" t="s">
        <v>130</v>
      </c>
      <c r="E10" s="195" t="s">
        <v>152</v>
      </c>
      <c r="F10" s="60"/>
      <c r="G10" s="53"/>
      <c r="H10" s="57">
        <f>SUMIF(내역서!$B:$B,"합계",내역서!I:I)</f>
        <v>0</v>
      </c>
      <c r="I10" s="35"/>
      <c r="R10" s="35"/>
      <c r="S10" s="58" t="s">
        <v>61</v>
      </c>
      <c r="T10" s="60"/>
      <c r="U10" s="53"/>
      <c r="V10" s="57">
        <f>SUMIF(내역서!AF:AF,"합계",내역서!AM:AM)</f>
        <v>0</v>
      </c>
    </row>
    <row r="11" spans="2:22" customFormat="1" ht="26.1" customHeight="1">
      <c r="B11" s="200"/>
      <c r="C11" s="193"/>
      <c r="D11" s="193" t="s">
        <v>132</v>
      </c>
      <c r="E11" s="195" t="s">
        <v>153</v>
      </c>
      <c r="F11" s="49" t="s">
        <v>59</v>
      </c>
      <c r="G11" s="54">
        <v>0.11899999999999999</v>
      </c>
      <c r="H11" s="57">
        <f>INT(H10*G11)</f>
        <v>0</v>
      </c>
      <c r="I11" s="35"/>
      <c r="R11" s="35"/>
      <c r="S11" s="58" t="s">
        <v>60</v>
      </c>
      <c r="T11" s="49" t="s">
        <v>59</v>
      </c>
      <c r="U11" s="54">
        <f>G11</f>
        <v>0.11899999999999999</v>
      </c>
      <c r="V11" s="57">
        <f>INT(V10*U11)</f>
        <v>0</v>
      </c>
    </row>
    <row r="12" spans="2:22" customFormat="1" ht="26.1" customHeight="1">
      <c r="B12" s="200"/>
      <c r="C12" s="193" t="s">
        <v>134</v>
      </c>
      <c r="D12" s="193"/>
      <c r="E12" s="194" t="s">
        <v>103</v>
      </c>
      <c r="F12" s="61" t="s">
        <v>57</v>
      </c>
      <c r="G12" s="53"/>
      <c r="H12" s="47">
        <f>SUM(H13:H20)</f>
        <v>0</v>
      </c>
      <c r="I12" s="35"/>
      <c r="R12" s="35"/>
      <c r="S12" s="62" t="s">
        <v>58</v>
      </c>
      <c r="T12" s="61" t="s">
        <v>57</v>
      </c>
      <c r="U12" s="53"/>
      <c r="V12" s="47">
        <f>SUM(V13:V20)</f>
        <v>0</v>
      </c>
    </row>
    <row r="13" spans="2:22" customFormat="1" ht="26.1" customHeight="1">
      <c r="B13" s="200"/>
      <c r="C13" s="193"/>
      <c r="D13" s="193" t="s">
        <v>130</v>
      </c>
      <c r="E13" s="195" t="s">
        <v>154</v>
      </c>
      <c r="F13" s="60"/>
      <c r="G13" s="53"/>
      <c r="H13" s="57">
        <f>SUMIF(내역서!$B:$B,"합계",내역서!M:M)</f>
        <v>0</v>
      </c>
      <c r="I13" s="35"/>
      <c r="R13" s="35"/>
      <c r="S13" s="58" t="s">
        <v>56</v>
      </c>
      <c r="T13" s="60"/>
      <c r="U13" s="53"/>
      <c r="V13" s="57">
        <f>SUMIF(내역서!AF:AF,"합계",내역서!AQ:AQ)</f>
        <v>0</v>
      </c>
    </row>
    <row r="14" spans="2:22" customFormat="1" ht="26.1" customHeight="1">
      <c r="B14" s="200"/>
      <c r="C14" s="193"/>
      <c r="D14" s="193" t="s">
        <v>131</v>
      </c>
      <c r="E14" s="195" t="s">
        <v>155</v>
      </c>
      <c r="F14" s="49" t="s">
        <v>54</v>
      </c>
      <c r="G14" s="54">
        <v>3.7999999999999999E-2</v>
      </c>
      <c r="H14" s="57">
        <f>INT((H9*G14))</f>
        <v>0</v>
      </c>
      <c r="I14" s="35"/>
      <c r="R14" s="35"/>
      <c r="S14" s="58" t="s">
        <v>55</v>
      </c>
      <c r="T14" s="49" t="s">
        <v>54</v>
      </c>
      <c r="U14" s="54">
        <f>G14</f>
        <v>3.7999999999999999E-2</v>
      </c>
      <c r="V14" s="57">
        <f>INT((V9*U14))</f>
        <v>0</v>
      </c>
    </row>
    <row r="15" spans="2:22" customFormat="1" ht="26.1" customHeight="1">
      <c r="B15" s="200"/>
      <c r="C15" s="193"/>
      <c r="D15" s="193" t="s">
        <v>135</v>
      </c>
      <c r="E15" s="195" t="s">
        <v>156</v>
      </c>
      <c r="F15" s="49" t="s">
        <v>51</v>
      </c>
      <c r="G15" s="54">
        <v>0</v>
      </c>
      <c r="H15" s="57">
        <f>INT((H10*G15))</f>
        <v>0</v>
      </c>
      <c r="I15" s="35"/>
      <c r="R15" s="35"/>
      <c r="S15" s="58" t="s">
        <v>53</v>
      </c>
      <c r="T15" s="49" t="s">
        <v>51</v>
      </c>
      <c r="U15" s="54"/>
      <c r="V15" s="57">
        <f>H15</f>
        <v>0</v>
      </c>
    </row>
    <row r="16" spans="2:22" customFormat="1" ht="26.1" customHeight="1">
      <c r="B16" s="200"/>
      <c r="C16" s="193"/>
      <c r="D16" s="193" t="s">
        <v>136</v>
      </c>
      <c r="E16" s="195" t="s">
        <v>157</v>
      </c>
      <c r="F16" s="49" t="s">
        <v>51</v>
      </c>
      <c r="G16" s="54">
        <v>0</v>
      </c>
      <c r="H16" s="57">
        <f>INT((H10*G16))</f>
        <v>0</v>
      </c>
      <c r="I16" s="35"/>
      <c r="R16" s="35"/>
      <c r="S16" s="58" t="s">
        <v>52</v>
      </c>
      <c r="T16" s="49" t="s">
        <v>51</v>
      </c>
      <c r="U16" s="54"/>
      <c r="V16" s="57">
        <f>H16</f>
        <v>0</v>
      </c>
    </row>
    <row r="17" spans="2:26" customFormat="1" ht="26.1" customHeight="1">
      <c r="B17" s="200"/>
      <c r="C17" s="193"/>
      <c r="D17" s="193" t="s">
        <v>137</v>
      </c>
      <c r="E17" s="195" t="s">
        <v>158</v>
      </c>
      <c r="F17" s="56" t="s">
        <v>49</v>
      </c>
      <c r="G17" s="54">
        <v>0</v>
      </c>
      <c r="H17" s="57">
        <f>INT((H15*G17))</f>
        <v>0</v>
      </c>
      <c r="I17" s="35"/>
      <c r="R17" s="35"/>
      <c r="S17" s="59" t="s">
        <v>50</v>
      </c>
      <c r="T17" s="56" t="s">
        <v>49</v>
      </c>
      <c r="U17" s="54"/>
      <c r="V17" s="57">
        <f>INT((V15*U17))</f>
        <v>0</v>
      </c>
      <c r="W17" s="35"/>
    </row>
    <row r="18" spans="2:26" customFormat="1" ht="26.1" customHeight="1">
      <c r="B18" s="200"/>
      <c r="C18" s="193"/>
      <c r="D18" s="193" t="s">
        <v>138</v>
      </c>
      <c r="E18" s="195" t="s">
        <v>190</v>
      </c>
      <c r="F18" s="49" t="s">
        <v>47</v>
      </c>
      <c r="G18" s="54">
        <v>1.8499999999999999E-2</v>
      </c>
      <c r="H18" s="57">
        <v>0</v>
      </c>
      <c r="I18" s="35"/>
      <c r="J18">
        <f>TRUNC(IF((((H7+H10+H26)*G18)-((H7+H10)*G18*1.2))&lt;0,((H7+H10+H26)*G18),((H7+H10)*G18*1.2)),0)</f>
        <v>0</v>
      </c>
      <c r="R18" s="35"/>
      <c r="S18" s="58" t="s">
        <v>48</v>
      </c>
      <c r="T18" s="49" t="s">
        <v>47</v>
      </c>
      <c r="U18" s="54">
        <f>G18</f>
        <v>1.8499999999999999E-2</v>
      </c>
      <c r="V18" s="57">
        <f>INT((V6+V10+V27)*U18)</f>
        <v>0</v>
      </c>
      <c r="W18" s="35"/>
    </row>
    <row r="19" spans="2:26" customFormat="1" ht="26.1" customHeight="1">
      <c r="B19" s="200"/>
      <c r="C19" s="193"/>
      <c r="D19" s="193" t="s">
        <v>139</v>
      </c>
      <c r="E19" s="195" t="s">
        <v>159</v>
      </c>
      <c r="F19" s="49" t="s">
        <v>45</v>
      </c>
      <c r="G19" s="54">
        <v>8.6999999999999994E-3</v>
      </c>
      <c r="H19" s="57">
        <f>INT((H9)*G19)</f>
        <v>0</v>
      </c>
      <c r="I19" s="35"/>
      <c r="R19" s="35"/>
      <c r="S19" s="58" t="s">
        <v>46</v>
      </c>
      <c r="T19" s="49" t="s">
        <v>45</v>
      </c>
      <c r="U19" s="54">
        <f>G19</f>
        <v>8.6999999999999994E-3</v>
      </c>
      <c r="V19" s="57">
        <f>INT((V9)*U19)</f>
        <v>0</v>
      </c>
      <c r="W19" s="35"/>
    </row>
    <row r="20" spans="2:26" customFormat="1" ht="26.1" customHeight="1">
      <c r="B20" s="200"/>
      <c r="C20" s="193"/>
      <c r="D20" s="193" t="s">
        <v>140</v>
      </c>
      <c r="E20" s="195" t="s">
        <v>160</v>
      </c>
      <c r="F20" s="49" t="s">
        <v>43</v>
      </c>
      <c r="G20" s="54">
        <v>6.0999999999999999E-2</v>
      </c>
      <c r="H20" s="57">
        <f>INT((H6+H9)*G20)</f>
        <v>0</v>
      </c>
      <c r="I20" s="35"/>
      <c r="R20" s="35"/>
      <c r="S20" s="58" t="s">
        <v>44</v>
      </c>
      <c r="T20" s="49" t="s">
        <v>43</v>
      </c>
      <c r="U20" s="54">
        <f>G20</f>
        <v>6.0999999999999999E-2</v>
      </c>
      <c r="V20" s="57">
        <f>INT((V6+V9)*U20)</f>
        <v>0</v>
      </c>
      <c r="W20" s="35"/>
    </row>
    <row r="21" spans="2:26" customFormat="1" ht="26.1" customHeight="1">
      <c r="B21" s="200" t="s">
        <v>142</v>
      </c>
      <c r="C21" s="385" t="s">
        <v>161</v>
      </c>
      <c r="D21" s="385"/>
      <c r="E21" s="386"/>
      <c r="F21" s="56" t="s">
        <v>41</v>
      </c>
      <c r="G21" s="54">
        <v>5.4300000000000001E-2</v>
      </c>
      <c r="H21" s="47">
        <f>INT(H5*G21)</f>
        <v>0</v>
      </c>
      <c r="I21" s="35"/>
      <c r="J21" s="55">
        <f>TRUNC((H9+H12+H21)*G22)</f>
        <v>0</v>
      </c>
      <c r="R21" s="35"/>
      <c r="S21" s="50" t="s">
        <v>42</v>
      </c>
      <c r="T21" s="56" t="s">
        <v>41</v>
      </c>
      <c r="U21" s="54">
        <f>G21</f>
        <v>5.4300000000000001E-2</v>
      </c>
      <c r="V21" s="47">
        <f>INT(V5*U21)</f>
        <v>0</v>
      </c>
      <c r="W21" s="35"/>
      <c r="X21" s="297">
        <f>TRUNC((V9+V12+V21)*U22)-2261</f>
        <v>-2261</v>
      </c>
      <c r="Y21" s="219"/>
      <c r="Z21" s="219"/>
    </row>
    <row r="22" spans="2:26" customFormat="1" ht="26.1" customHeight="1">
      <c r="B22" s="200" t="s">
        <v>143</v>
      </c>
      <c r="C22" s="385" t="s">
        <v>162</v>
      </c>
      <c r="D22" s="385"/>
      <c r="E22" s="386"/>
      <c r="F22" s="49" t="s">
        <v>39</v>
      </c>
      <c r="G22" s="54">
        <v>0.15</v>
      </c>
      <c r="H22" s="47">
        <f>H23-H21-H5</f>
        <v>0</v>
      </c>
      <c r="I22" s="35"/>
      <c r="R22" s="35"/>
      <c r="S22" s="50" t="s">
        <v>40</v>
      </c>
      <c r="T22" s="49" t="s">
        <v>39</v>
      </c>
      <c r="U22" s="54">
        <f>G22</f>
        <v>0.15</v>
      </c>
      <c r="V22" s="47">
        <f>X21-699</f>
        <v>-2960</v>
      </c>
      <c r="W22" s="35"/>
      <c r="X22" s="219">
        <f>V23-X23</f>
        <v>-5957505</v>
      </c>
      <c r="Y22" s="219"/>
      <c r="Z22" s="219"/>
    </row>
    <row r="23" spans="2:26" customFormat="1" ht="26.1" customHeight="1">
      <c r="B23" s="200" t="s">
        <v>144</v>
      </c>
      <c r="C23" s="385" t="s">
        <v>163</v>
      </c>
      <c r="D23" s="385"/>
      <c r="E23" s="386"/>
      <c r="F23" s="49" t="s">
        <v>37</v>
      </c>
      <c r="G23" s="53"/>
      <c r="H23" s="47">
        <f>ROUNDDOWN((H5+H21+J21),-4)</f>
        <v>0</v>
      </c>
      <c r="I23" s="35"/>
      <c r="R23" s="35"/>
      <c r="S23" s="50" t="s">
        <v>38</v>
      </c>
      <c r="T23" s="49" t="s">
        <v>37</v>
      </c>
      <c r="U23" s="53"/>
      <c r="V23" s="47">
        <f>ROUNDDOWN((V5+V21+V22),0)</f>
        <v>-2960</v>
      </c>
      <c r="W23" s="35"/>
      <c r="X23" s="219">
        <f>TRUNC(내역서!AU1/1.1)</f>
        <v>5954545</v>
      </c>
      <c r="Y23" s="219"/>
      <c r="Z23" s="219"/>
    </row>
    <row r="24" spans="2:26" customFormat="1" ht="26.1" customHeight="1">
      <c r="B24" s="200" t="s">
        <v>145</v>
      </c>
      <c r="C24" s="385" t="s">
        <v>164</v>
      </c>
      <c r="D24" s="385"/>
      <c r="E24" s="386"/>
      <c r="F24" s="49" t="s">
        <v>35</v>
      </c>
      <c r="G24" s="52">
        <v>0.1</v>
      </c>
      <c r="H24" s="51">
        <f>INT(H23*G24)</f>
        <v>0</v>
      </c>
      <c r="I24" s="35"/>
      <c r="J24" s="219">
        <v>18690000</v>
      </c>
      <c r="R24" s="35"/>
      <c r="S24" s="50" t="s">
        <v>36</v>
      </c>
      <c r="T24" s="49" t="s">
        <v>35</v>
      </c>
      <c r="U24" s="52">
        <f>G24</f>
        <v>0.1</v>
      </c>
      <c r="V24" s="51">
        <f>INT(V23*U24)+1</f>
        <v>-295</v>
      </c>
      <c r="W24" s="35"/>
      <c r="X24" s="219"/>
      <c r="Y24" s="219"/>
      <c r="Z24" s="219"/>
    </row>
    <row r="25" spans="2:26" customFormat="1" ht="26.1" customHeight="1">
      <c r="B25" s="200" t="s">
        <v>146</v>
      </c>
      <c r="C25" s="385" t="s">
        <v>165</v>
      </c>
      <c r="D25" s="385"/>
      <c r="E25" s="386"/>
      <c r="F25" s="49" t="s">
        <v>33</v>
      </c>
      <c r="G25" s="48"/>
      <c r="H25" s="47">
        <f>H23+H24</f>
        <v>0</v>
      </c>
      <c r="I25" s="35"/>
      <c r="J25" s="222">
        <f>H25-J24</f>
        <v>-18690000</v>
      </c>
      <c r="R25" s="35"/>
      <c r="S25" s="50" t="s">
        <v>34</v>
      </c>
      <c r="T25" s="49" t="s">
        <v>33</v>
      </c>
      <c r="U25" s="48"/>
      <c r="V25" s="47">
        <f>V23+V24</f>
        <v>-3255</v>
      </c>
      <c r="W25" s="35"/>
      <c r="X25" s="219"/>
      <c r="Y25" s="219"/>
      <c r="Z25" s="219"/>
    </row>
    <row r="26" spans="2:26" customFormat="1" ht="26.1" hidden="1" customHeight="1">
      <c r="B26" s="200" t="s">
        <v>147</v>
      </c>
      <c r="C26" s="385" t="s">
        <v>166</v>
      </c>
      <c r="D26" s="385"/>
      <c r="E26" s="386"/>
      <c r="F26" s="46">
        <v>1</v>
      </c>
      <c r="G26" s="45" t="s">
        <v>31</v>
      </c>
      <c r="H26" s="41">
        <f>SUMIF(내역서!N:N,"관급자재",내역서!G:G)</f>
        <v>0</v>
      </c>
      <c r="I26" s="35"/>
      <c r="R26" s="35"/>
      <c r="S26" s="44" t="s">
        <v>32</v>
      </c>
      <c r="T26" s="46">
        <v>1</v>
      </c>
      <c r="U26" s="45" t="s">
        <v>31</v>
      </c>
      <c r="V26" s="41"/>
      <c r="W26" s="35"/>
      <c r="X26" s="219"/>
      <c r="Y26" s="219"/>
      <c r="Z26" s="219"/>
    </row>
    <row r="27" spans="2:26" customFormat="1" ht="26.1" hidden="1" customHeight="1">
      <c r="B27" s="200" t="s">
        <v>148</v>
      </c>
      <c r="C27" s="385" t="s">
        <v>193</v>
      </c>
      <c r="D27" s="385"/>
      <c r="E27" s="386"/>
      <c r="F27" s="46">
        <v>1</v>
      </c>
      <c r="G27" s="45" t="s">
        <v>31</v>
      </c>
      <c r="H27" s="41"/>
      <c r="I27" s="40"/>
      <c r="R27" s="35"/>
      <c r="S27" s="44" t="s">
        <v>30</v>
      </c>
      <c r="T27" s="43"/>
      <c r="U27" s="42"/>
      <c r="V27" s="41"/>
      <c r="W27" s="40"/>
    </row>
    <row r="28" spans="2:26" customFormat="1" ht="26.1" customHeight="1" thickBot="1">
      <c r="B28" s="201" t="s">
        <v>147</v>
      </c>
      <c r="C28" s="406" t="s">
        <v>167</v>
      </c>
      <c r="D28" s="406"/>
      <c r="E28" s="407"/>
      <c r="F28" s="38"/>
      <c r="G28" s="37"/>
      <c r="H28" s="36">
        <f>SUM(H25:H27)</f>
        <v>0</v>
      </c>
      <c r="I28" s="35"/>
      <c r="R28" s="35"/>
      <c r="S28" s="39" t="s">
        <v>29</v>
      </c>
      <c r="T28" s="38"/>
      <c r="U28" s="37"/>
      <c r="V28" s="36">
        <f>SUM(V25:V27)</f>
        <v>-3255</v>
      </c>
      <c r="W28" s="35"/>
    </row>
  </sheetData>
  <mergeCells count="17">
    <mergeCell ref="C24:E24"/>
    <mergeCell ref="C25:E25"/>
    <mergeCell ref="C26:E26"/>
    <mergeCell ref="C27:E27"/>
    <mergeCell ref="C28:E28"/>
    <mergeCell ref="C23:E23"/>
    <mergeCell ref="S1:V1"/>
    <mergeCell ref="S2:V2"/>
    <mergeCell ref="S3:V3"/>
    <mergeCell ref="B2:H2"/>
    <mergeCell ref="B1:H1"/>
    <mergeCell ref="B3:H3"/>
    <mergeCell ref="B4:E4"/>
    <mergeCell ref="C5:E5"/>
    <mergeCell ref="D6:E6"/>
    <mergeCell ref="C21:E21"/>
    <mergeCell ref="C22:E2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horizontalDpi="4294967293" verticalDpi="4294967293" r:id="rId1"/>
  <colBreaks count="1" manualBreakCount="1">
    <brk id="17" max="27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39"/>
  </sheetPr>
  <dimension ref="A1:N22"/>
  <sheetViews>
    <sheetView showZeros="0" view="pageBreakPreview" zoomScale="112" zoomScaleSheetLayoutView="112" workbookViewId="0">
      <selection activeCell="I12" sqref="I12"/>
    </sheetView>
  </sheetViews>
  <sheetFormatPr defaultRowHeight="24.95" customHeight="1"/>
  <cols>
    <col min="1" max="1" width="1.77734375" style="68" customWidth="1"/>
    <col min="2" max="2" width="8.88671875" style="68"/>
    <col min="3" max="3" width="9.88671875" style="68" customWidth="1"/>
    <col min="4" max="4" width="10.77734375" style="68" customWidth="1"/>
    <col min="5" max="5" width="8.88671875" style="68"/>
    <col min="6" max="7" width="9.88671875" style="68" customWidth="1"/>
    <col min="8" max="9" width="8.88671875" style="68"/>
    <col min="10" max="10" width="9.77734375" style="68" bestFit="1" customWidth="1"/>
    <col min="11" max="13" width="8.88671875" style="68"/>
    <col min="14" max="14" width="1.77734375" style="68" customWidth="1"/>
    <col min="15" max="16384" width="8.88671875" style="68"/>
  </cols>
  <sheetData>
    <row r="1" spans="1:14" ht="9.9499999999999993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ht="24.95" customHeight="1">
      <c r="A2" s="70"/>
      <c r="B2" s="70"/>
      <c r="C2" s="414" t="s">
        <v>79</v>
      </c>
      <c r="D2" s="414"/>
      <c r="E2" s="414"/>
      <c r="F2" s="414"/>
      <c r="G2" s="414"/>
      <c r="H2" s="414"/>
      <c r="I2" s="414"/>
      <c r="J2" s="414"/>
      <c r="K2" s="414"/>
      <c r="L2" s="414"/>
      <c r="M2" s="70"/>
      <c r="N2" s="70"/>
    </row>
    <row r="3" spans="1:14" ht="9.9499999999999993" customHeight="1" thickBot="1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ht="35.1" customHeight="1">
      <c r="A4" s="70"/>
      <c r="B4" s="91" t="s">
        <v>114</v>
      </c>
      <c r="C4" s="415"/>
      <c r="D4" s="415"/>
      <c r="E4" s="90" t="s">
        <v>113</v>
      </c>
      <c r="F4" s="89"/>
      <c r="G4" s="88" t="s">
        <v>78</v>
      </c>
      <c r="H4" s="88"/>
      <c r="I4" s="88" t="s">
        <v>77</v>
      </c>
      <c r="J4" s="87"/>
      <c r="K4" s="416">
        <v>4</v>
      </c>
      <c r="L4" s="416"/>
      <c r="M4" s="417"/>
      <c r="N4" s="70"/>
    </row>
    <row r="5" spans="1:14" ht="24.95" customHeight="1">
      <c r="A5" s="70"/>
      <c r="B5" s="79"/>
      <c r="C5" s="76"/>
      <c r="D5" s="76"/>
      <c r="E5" s="76"/>
      <c r="F5" s="76"/>
      <c r="G5" s="76"/>
      <c r="H5" s="76"/>
      <c r="I5" s="76"/>
      <c r="J5" s="76"/>
      <c r="K5" s="76"/>
      <c r="L5" s="76"/>
      <c r="M5" s="75"/>
      <c r="N5" s="70"/>
    </row>
    <row r="6" spans="1:14" ht="24.95" customHeight="1" thickBot="1">
      <c r="A6" s="70"/>
      <c r="B6" s="79"/>
      <c r="C6" s="86" t="s">
        <v>494</v>
      </c>
      <c r="D6" s="85"/>
      <c r="E6" s="85"/>
      <c r="F6" s="85"/>
      <c r="G6" s="85"/>
      <c r="H6" s="85"/>
      <c r="I6" s="85"/>
      <c r="J6" s="85"/>
      <c r="K6" s="85"/>
      <c r="L6" s="85"/>
      <c r="M6" s="75"/>
      <c r="N6" s="70"/>
    </row>
    <row r="7" spans="1:14" ht="24.95" customHeight="1" thickTop="1">
      <c r="A7" s="70"/>
      <c r="B7" s="79"/>
      <c r="C7" s="85"/>
      <c r="D7" s="85"/>
      <c r="E7" s="85"/>
      <c r="F7" s="85"/>
      <c r="G7" s="85"/>
      <c r="H7" s="85"/>
      <c r="I7" s="85"/>
      <c r="J7" s="85"/>
      <c r="K7" s="85"/>
      <c r="L7" s="85"/>
      <c r="M7" s="75"/>
      <c r="N7" s="70"/>
    </row>
    <row r="8" spans="1:14" ht="24.95" customHeight="1">
      <c r="A8" s="70"/>
      <c r="B8" s="79"/>
      <c r="C8" s="85"/>
      <c r="D8" s="85"/>
      <c r="E8" s="85"/>
      <c r="F8" s="85"/>
      <c r="G8" s="85"/>
      <c r="H8" s="85"/>
      <c r="I8" s="85"/>
      <c r="J8" s="85"/>
      <c r="K8" s="85"/>
      <c r="L8" s="85"/>
      <c r="M8" s="75"/>
      <c r="N8" s="70"/>
    </row>
    <row r="9" spans="1:14" ht="24.95" customHeight="1">
      <c r="A9" s="70"/>
      <c r="B9" s="79"/>
      <c r="C9" s="85"/>
      <c r="D9" s="85"/>
      <c r="E9" s="85"/>
      <c r="F9" s="85"/>
      <c r="G9" s="85"/>
      <c r="H9" s="85"/>
      <c r="I9" s="85"/>
      <c r="J9" s="85"/>
      <c r="K9" s="85"/>
      <c r="L9" s="85"/>
      <c r="M9" s="75"/>
      <c r="N9" s="70"/>
    </row>
    <row r="10" spans="1:14" ht="24.95" customHeight="1">
      <c r="A10" s="70"/>
      <c r="B10" s="412" t="str">
        <f>원가계산서!B2</f>
        <v xml:space="preserve">상동교지하차도~중동교지하차도 외 2구간 차광망 설치공사 </v>
      </c>
      <c r="C10" s="413"/>
      <c r="D10" s="413"/>
      <c r="E10" s="413"/>
      <c r="F10" s="413"/>
      <c r="G10" s="413"/>
      <c r="H10" s="413"/>
      <c r="I10" s="413"/>
      <c r="J10" s="348" t="s">
        <v>525</v>
      </c>
      <c r="K10" s="349"/>
      <c r="L10" s="83"/>
      <c r="M10" s="75"/>
      <c r="N10" s="70"/>
    </row>
    <row r="11" spans="1:14" ht="24.95" customHeight="1">
      <c r="A11" s="70"/>
      <c r="B11" s="82"/>
      <c r="C11" s="81"/>
      <c r="D11" s="81"/>
      <c r="E11" s="81"/>
      <c r="F11" s="81"/>
      <c r="G11" s="81"/>
      <c r="H11" s="81"/>
      <c r="I11" s="81"/>
      <c r="J11" s="76"/>
      <c r="K11" s="76"/>
      <c r="L11" s="76"/>
      <c r="M11" s="75"/>
      <c r="N11" s="70"/>
    </row>
    <row r="12" spans="1:14" ht="24.95" customHeight="1">
      <c r="A12" s="70"/>
      <c r="B12" s="79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5"/>
      <c r="N12" s="70"/>
    </row>
    <row r="13" spans="1:14" ht="24.95" customHeight="1">
      <c r="A13" s="70"/>
      <c r="B13" s="79"/>
      <c r="C13" s="76" t="s">
        <v>76</v>
      </c>
      <c r="D13" s="146" t="str">
        <f>NUMBERSTRING(D14,1)</f>
        <v>영</v>
      </c>
      <c r="E13" s="146"/>
      <c r="F13" s="146"/>
      <c r="G13" s="76"/>
      <c r="H13" s="76" t="s">
        <v>75</v>
      </c>
      <c r="I13" s="421" t="s">
        <v>552</v>
      </c>
      <c r="J13" s="421"/>
      <c r="K13" s="421"/>
      <c r="L13" s="421"/>
      <c r="M13" s="422"/>
      <c r="N13" s="70"/>
    </row>
    <row r="14" spans="1:14" ht="24.95" customHeight="1">
      <c r="A14" s="70"/>
      <c r="B14" s="79"/>
      <c r="C14" s="76"/>
      <c r="D14" s="418">
        <f>SUM(E17:F19)</f>
        <v>0</v>
      </c>
      <c r="E14" s="418"/>
      <c r="F14" s="418"/>
      <c r="G14" s="76"/>
      <c r="H14" s="76"/>
      <c r="I14" s="419" t="s">
        <v>553</v>
      </c>
      <c r="J14" s="419"/>
      <c r="K14" s="419"/>
      <c r="L14" s="419"/>
      <c r="M14" s="420"/>
      <c r="N14" s="70"/>
    </row>
    <row r="15" spans="1:14" ht="24.95" customHeight="1">
      <c r="A15" s="70"/>
      <c r="B15" s="79"/>
      <c r="C15" s="76"/>
      <c r="D15" s="78"/>
      <c r="E15" s="78"/>
      <c r="F15" s="78"/>
      <c r="G15" s="76"/>
      <c r="H15" s="76"/>
      <c r="I15" s="409" t="s">
        <v>554</v>
      </c>
      <c r="J15" s="409"/>
      <c r="K15" s="409"/>
      <c r="L15" s="409"/>
      <c r="M15" s="410"/>
      <c r="N15" s="70"/>
    </row>
    <row r="16" spans="1:14" ht="24.95" customHeight="1">
      <c r="A16" s="70"/>
      <c r="B16" s="79"/>
      <c r="C16" s="76"/>
      <c r="D16" s="78"/>
      <c r="E16" s="78"/>
      <c r="F16" s="78"/>
      <c r="G16" s="76"/>
      <c r="H16" s="76"/>
      <c r="I16" s="78"/>
      <c r="J16" s="78"/>
      <c r="K16" s="78"/>
      <c r="L16" s="78"/>
      <c r="M16" s="75"/>
      <c r="N16" s="70"/>
    </row>
    <row r="17" spans="1:14" ht="24.95" customHeight="1">
      <c r="A17" s="70"/>
      <c r="B17" s="79"/>
      <c r="C17" s="76" t="s">
        <v>74</v>
      </c>
      <c r="D17" s="78" t="s">
        <v>73</v>
      </c>
      <c r="E17" s="411">
        <f>원가계산서!H25</f>
        <v>0</v>
      </c>
      <c r="F17" s="411"/>
      <c r="G17" s="76"/>
      <c r="H17" s="76"/>
      <c r="I17" s="76"/>
      <c r="J17" s="76"/>
      <c r="K17" s="76"/>
      <c r="L17" s="76"/>
      <c r="M17" s="75"/>
      <c r="N17" s="70"/>
    </row>
    <row r="18" spans="1:14" ht="24.95" customHeight="1">
      <c r="A18" s="70"/>
      <c r="B18" s="79"/>
      <c r="C18" s="76"/>
      <c r="D18" s="80" t="s">
        <v>111</v>
      </c>
      <c r="E18" s="418">
        <f>원가계산서!H26</f>
        <v>0</v>
      </c>
      <c r="F18" s="418"/>
      <c r="G18" s="76"/>
      <c r="H18" s="76"/>
      <c r="I18" s="76"/>
      <c r="J18" s="76"/>
      <c r="K18" s="76"/>
      <c r="L18" s="76"/>
      <c r="M18" s="75"/>
      <c r="N18" s="70"/>
    </row>
    <row r="19" spans="1:14" ht="24.95" customHeight="1">
      <c r="A19" s="70"/>
      <c r="B19" s="79"/>
      <c r="C19" s="76"/>
      <c r="D19" s="325" t="s">
        <v>424</v>
      </c>
      <c r="E19" s="408">
        <f>원가계산서!H27</f>
        <v>0</v>
      </c>
      <c r="F19" s="408"/>
      <c r="G19" s="76"/>
      <c r="H19" s="76"/>
      <c r="I19" s="76"/>
      <c r="J19" s="77"/>
      <c r="K19" s="76"/>
      <c r="L19" s="76"/>
      <c r="M19" s="75"/>
      <c r="N19" s="70"/>
    </row>
    <row r="20" spans="1:14" ht="24.95" customHeight="1" thickBot="1">
      <c r="A20" s="70"/>
      <c r="B20" s="74"/>
      <c r="C20" s="72"/>
      <c r="D20" s="73"/>
      <c r="E20" s="73"/>
      <c r="F20" s="73"/>
      <c r="G20" s="72"/>
      <c r="H20" s="72"/>
      <c r="I20" s="72"/>
      <c r="J20" s="72"/>
      <c r="K20" s="72"/>
      <c r="L20" s="72"/>
      <c r="M20" s="71"/>
      <c r="N20" s="70"/>
    </row>
    <row r="21" spans="1:14" ht="9.9499999999999993" customHeight="1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</row>
    <row r="22" spans="1:14" ht="24.95" customHeight="1">
      <c r="C22" s="69" t="str">
        <f>"공사금액 : 일금"&amp;NUMBERSTRING(D14,1)&amp;"원정"&amp;TEXT(D14,"(일금0,00원정)")</f>
        <v>공사금액 : 일금영원정(일금000원정)</v>
      </c>
    </row>
  </sheetData>
  <mergeCells count="11">
    <mergeCell ref="E19:F19"/>
    <mergeCell ref="I15:M15"/>
    <mergeCell ref="E17:F17"/>
    <mergeCell ref="B10:I10"/>
    <mergeCell ref="C2:L2"/>
    <mergeCell ref="C4:D4"/>
    <mergeCell ref="K4:M4"/>
    <mergeCell ref="E18:F18"/>
    <mergeCell ref="D14:F14"/>
    <mergeCell ref="I14:M14"/>
    <mergeCell ref="I13:M1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M21"/>
  <sheetViews>
    <sheetView view="pageBreakPreview" zoomScale="96" zoomScaleSheetLayoutView="96" workbookViewId="0">
      <selection activeCell="P15" sqref="P15"/>
    </sheetView>
  </sheetViews>
  <sheetFormatPr defaultRowHeight="24.95" customHeight="1"/>
  <cols>
    <col min="1" max="1" width="1.77734375" style="92" customWidth="1"/>
    <col min="2" max="13" width="8.88671875" style="92"/>
    <col min="14" max="14" width="1.77734375" style="92" customWidth="1"/>
    <col min="15" max="16384" width="8.88671875" style="92"/>
  </cols>
  <sheetData>
    <row r="1" spans="2:13" ht="24.95" customHeight="1" thickBot="1"/>
    <row r="2" spans="2:13" ht="24.95" customHeight="1" thickTop="1">
      <c r="B2" s="10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0"/>
    </row>
    <row r="3" spans="2:13" ht="24.95" customHeight="1">
      <c r="B3" s="99"/>
      <c r="C3" s="98"/>
      <c r="D3" s="98"/>
      <c r="E3" s="98"/>
      <c r="F3" s="98"/>
      <c r="G3" s="98"/>
      <c r="H3" s="98"/>
      <c r="I3" s="98"/>
      <c r="J3" s="98"/>
      <c r="K3" s="98"/>
      <c r="L3" s="98"/>
      <c r="M3" s="96"/>
    </row>
    <row r="4" spans="2:13" ht="24.95" customHeight="1">
      <c r="B4" s="99"/>
      <c r="C4" s="98"/>
      <c r="D4" s="98"/>
      <c r="E4" s="98"/>
      <c r="F4" s="98"/>
      <c r="G4" s="98"/>
      <c r="H4" s="98"/>
      <c r="I4" s="98"/>
      <c r="J4" s="98"/>
      <c r="K4" s="98"/>
      <c r="L4" s="98"/>
      <c r="M4" s="96"/>
    </row>
    <row r="5" spans="2:13" ht="24.95" customHeight="1">
      <c r="B5" s="99"/>
      <c r="C5" s="423" t="s">
        <v>81</v>
      </c>
      <c r="D5" s="423"/>
      <c r="E5" s="423"/>
      <c r="F5" s="423"/>
      <c r="G5" s="423"/>
      <c r="H5" s="423"/>
      <c r="I5" s="423"/>
      <c r="J5" s="423"/>
      <c r="K5" s="423"/>
      <c r="L5" s="423"/>
      <c r="M5" s="96"/>
    </row>
    <row r="6" spans="2:13" ht="24.95" customHeight="1">
      <c r="B6" s="99"/>
      <c r="C6" s="423"/>
      <c r="D6" s="423"/>
      <c r="E6" s="423"/>
      <c r="F6" s="423"/>
      <c r="G6" s="423"/>
      <c r="H6" s="423"/>
      <c r="I6" s="423"/>
      <c r="J6" s="423"/>
      <c r="K6" s="423"/>
      <c r="L6" s="423"/>
      <c r="M6" s="96"/>
    </row>
    <row r="7" spans="2:13" ht="24.95" customHeight="1">
      <c r="B7" s="99"/>
      <c r="C7" s="98"/>
      <c r="D7" s="98"/>
      <c r="E7" s="98"/>
      <c r="F7" s="98"/>
      <c r="G7" s="98"/>
      <c r="H7" s="98"/>
      <c r="I7" s="98"/>
      <c r="J7" s="98"/>
      <c r="K7" s="98"/>
      <c r="L7" s="98"/>
      <c r="M7" s="96"/>
    </row>
    <row r="8" spans="2:13" ht="24.95" customHeight="1">
      <c r="B8" s="99"/>
      <c r="C8" s="98"/>
      <c r="D8" s="98"/>
      <c r="E8" s="98"/>
      <c r="F8" s="98"/>
      <c r="G8" s="98"/>
      <c r="H8" s="98"/>
      <c r="I8" s="98"/>
      <c r="J8" s="98"/>
      <c r="K8" s="98"/>
      <c r="L8" s="98"/>
      <c r="M8" s="96"/>
    </row>
    <row r="9" spans="2:13" ht="24.95" customHeight="1">
      <c r="B9" s="427" t="s">
        <v>80</v>
      </c>
      <c r="C9" s="428"/>
      <c r="D9" s="425" t="str">
        <f>갑지!B10</f>
        <v xml:space="preserve">상동교지하차도~중동교지하차도 외 2구간 차광망 설치공사 </v>
      </c>
      <c r="E9" s="425"/>
      <c r="F9" s="425"/>
      <c r="G9" s="425"/>
      <c r="H9" s="425"/>
      <c r="I9" s="425"/>
      <c r="J9" s="425"/>
      <c r="K9" s="425"/>
      <c r="L9" s="425"/>
      <c r="M9" s="426"/>
    </row>
    <row r="10" spans="2:13" ht="24.95" customHeight="1">
      <c r="B10" s="427"/>
      <c r="C10" s="428"/>
      <c r="D10" s="425"/>
      <c r="E10" s="425"/>
      <c r="F10" s="425"/>
      <c r="G10" s="425"/>
      <c r="H10" s="425"/>
      <c r="I10" s="425"/>
      <c r="J10" s="425"/>
      <c r="K10" s="425"/>
      <c r="L10" s="425"/>
      <c r="M10" s="426"/>
    </row>
    <row r="11" spans="2:13" ht="24.95" customHeight="1">
      <c r="B11" s="99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6"/>
    </row>
    <row r="12" spans="2:13" ht="24.95" customHeight="1">
      <c r="B12" s="99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6"/>
    </row>
    <row r="13" spans="2:13" ht="24.95" customHeight="1">
      <c r="B13" s="99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6"/>
    </row>
    <row r="14" spans="2:13" ht="24.95" customHeight="1">
      <c r="B14" s="99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6"/>
    </row>
    <row r="15" spans="2:13" ht="24.95" customHeight="1">
      <c r="B15" s="99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6"/>
    </row>
    <row r="16" spans="2:13" ht="24.95" customHeight="1">
      <c r="B16" s="99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6"/>
    </row>
    <row r="17" spans="2:13" ht="24.95" customHeight="1">
      <c r="B17" s="99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6"/>
    </row>
    <row r="18" spans="2:13" ht="24.95" customHeight="1">
      <c r="B18" s="99"/>
      <c r="C18" s="98"/>
      <c r="D18" s="98"/>
      <c r="E18" s="98"/>
      <c r="G18" s="424" t="s">
        <v>495</v>
      </c>
      <c r="H18" s="424"/>
      <c r="I18" s="424"/>
      <c r="J18" s="424"/>
      <c r="K18" s="424"/>
      <c r="L18" s="424"/>
      <c r="M18" s="96"/>
    </row>
    <row r="19" spans="2:13" ht="24.95" customHeight="1">
      <c r="B19" s="99"/>
      <c r="C19" s="98"/>
      <c r="D19" s="98"/>
      <c r="E19" s="98"/>
      <c r="F19" s="97"/>
      <c r="G19" s="424"/>
      <c r="H19" s="424"/>
      <c r="I19" s="424"/>
      <c r="J19" s="424"/>
      <c r="K19" s="424"/>
      <c r="L19" s="424"/>
      <c r="M19" s="96"/>
    </row>
    <row r="20" spans="2:13" ht="24.95" customHeight="1" thickBot="1">
      <c r="B20" s="95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3"/>
    </row>
    <row r="21" spans="2:13" ht="9.9499999999999993" customHeight="1" thickTop="1"/>
  </sheetData>
  <mergeCells count="4">
    <mergeCell ref="C5:L6"/>
    <mergeCell ref="G18:L19"/>
    <mergeCell ref="D9:M10"/>
    <mergeCell ref="B9:C10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B1:AV148"/>
  <sheetViews>
    <sheetView showZeros="0" view="pageBreakPreview" topLeftCell="AE1" zoomScaleNormal="140" zoomScaleSheetLayoutView="100" workbookViewId="0">
      <selection activeCell="AT24" sqref="AT24"/>
    </sheetView>
  </sheetViews>
  <sheetFormatPr defaultRowHeight="24.95" customHeight="1"/>
  <cols>
    <col min="1" max="1" width="1.77734375" style="6" customWidth="1"/>
    <col min="2" max="2" width="12.77734375" style="8" customWidth="1"/>
    <col min="3" max="3" width="6.33203125" style="7" customWidth="1"/>
    <col min="4" max="4" width="6.33203125" style="21" customWidth="1"/>
    <col min="5" max="5" width="4.77734375" style="8" customWidth="1"/>
    <col min="6" max="6" width="8.77734375" style="7" customWidth="1"/>
    <col min="7" max="7" width="10.21875" style="7" customWidth="1"/>
    <col min="8" max="8" width="8.77734375" style="7" customWidth="1"/>
    <col min="9" max="9" width="10.21875" style="7" customWidth="1"/>
    <col min="10" max="10" width="8.77734375" style="7" customWidth="1"/>
    <col min="11" max="11" width="10.21875" style="7" customWidth="1"/>
    <col min="12" max="12" width="8.77734375" style="7" customWidth="1"/>
    <col min="13" max="13" width="10.21875" style="7" customWidth="1"/>
    <col min="14" max="14" width="6.77734375" style="20" customWidth="1"/>
    <col min="15" max="15" width="1.77734375" style="6" customWidth="1"/>
    <col min="16" max="16" width="1.77734375" style="6" hidden="1" customWidth="1"/>
    <col min="17" max="17" width="12.77734375" style="8" hidden="1" customWidth="1"/>
    <col min="18" max="18" width="7.77734375" style="7" hidden="1" customWidth="1"/>
    <col min="19" max="19" width="4.77734375" style="21" hidden="1" customWidth="1"/>
    <col min="20" max="20" width="4.77734375" style="8" hidden="1" customWidth="1"/>
    <col min="21" max="21" width="8.77734375" style="7" hidden="1" customWidth="1"/>
    <col min="22" max="22" width="10.21875" style="7" hidden="1" customWidth="1"/>
    <col min="23" max="23" width="8.77734375" style="7" hidden="1" customWidth="1"/>
    <col min="24" max="24" width="10.21875" style="7" hidden="1" customWidth="1"/>
    <col min="25" max="25" width="8.77734375" style="7" hidden="1" customWidth="1"/>
    <col min="26" max="26" width="10.21875" style="7" hidden="1" customWidth="1"/>
    <col min="27" max="27" width="8.77734375" style="7" hidden="1" customWidth="1"/>
    <col min="28" max="28" width="10.21875" style="7" hidden="1" customWidth="1"/>
    <col min="29" max="29" width="6.77734375" style="20" hidden="1" customWidth="1"/>
    <col min="30" max="30" width="1.77734375" style="6" hidden="1" customWidth="1"/>
    <col min="31" max="31" width="1.77734375" style="150" customWidth="1"/>
    <col min="32" max="32" width="12.77734375" style="8" customWidth="1"/>
    <col min="33" max="33" width="7.77734375" style="7" customWidth="1"/>
    <col min="34" max="34" width="4.77734375" style="21" customWidth="1"/>
    <col min="35" max="35" width="4.77734375" style="8" customWidth="1"/>
    <col min="36" max="36" width="8.77734375" style="7" customWidth="1"/>
    <col min="37" max="37" width="10.21875" style="7" customWidth="1"/>
    <col min="38" max="38" width="8.77734375" style="7" customWidth="1"/>
    <col min="39" max="39" width="10.21875" style="7" customWidth="1"/>
    <col min="40" max="40" width="8.77734375" style="7" customWidth="1"/>
    <col min="41" max="41" width="10.21875" style="7" customWidth="1"/>
    <col min="42" max="42" width="8.77734375" style="7" customWidth="1"/>
    <col min="43" max="43" width="10.21875" style="7" customWidth="1"/>
    <col min="44" max="44" width="6.77734375" style="20" customWidth="1"/>
    <col min="45" max="45" width="1.77734375" style="6" customWidth="1"/>
    <col min="46" max="46" width="8.88671875" style="6"/>
    <col min="47" max="48" width="9.33203125" style="6" bestFit="1" customWidth="1"/>
    <col min="49" max="16384" width="8.88671875" style="6"/>
  </cols>
  <sheetData>
    <row r="1" spans="2:48" ht="24.95" customHeight="1">
      <c r="B1" s="429" t="str">
        <f>내역서!B1</f>
        <v xml:space="preserve">상동교지하차도~중동교지하차도 외 2구간 차광망 설치공사 </v>
      </c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  <c r="AC1" s="383"/>
      <c r="AF1" s="432" t="str">
        <f>B1</f>
        <v xml:space="preserve">상동교지하차도~중동교지하차도 외 2구간 차광망 설치공사 </v>
      </c>
      <c r="AG1" s="432"/>
      <c r="AH1" s="432"/>
      <c r="AI1" s="432"/>
      <c r="AJ1" s="432"/>
      <c r="AK1" s="432"/>
      <c r="AL1" s="432"/>
      <c r="AM1" s="432"/>
      <c r="AN1" s="432"/>
      <c r="AO1" s="432"/>
      <c r="AP1" s="432"/>
      <c r="AQ1" s="432"/>
      <c r="AR1" s="432"/>
      <c r="AV1" s="6">
        <v>178950120</v>
      </c>
    </row>
    <row r="2" spans="2:48" ht="24.95" customHeight="1"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F2" s="433"/>
      <c r="AG2" s="433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T2" s="151">
        <f>내역서!AT1</f>
        <v>0.89946999999999999</v>
      </c>
    </row>
    <row r="3" spans="2:48" s="17" customFormat="1" ht="24.95" customHeight="1">
      <c r="B3" s="372" t="s">
        <v>25</v>
      </c>
      <c r="C3" s="372" t="s">
        <v>24</v>
      </c>
      <c r="D3" s="374" t="s">
        <v>23</v>
      </c>
      <c r="E3" s="380" t="s">
        <v>22</v>
      </c>
      <c r="F3" s="111" t="s">
        <v>21</v>
      </c>
      <c r="G3" s="112"/>
      <c r="H3" s="111" t="s">
        <v>20</v>
      </c>
      <c r="I3" s="113"/>
      <c r="J3" s="111" t="s">
        <v>19</v>
      </c>
      <c r="K3" s="113"/>
      <c r="L3" s="114" t="s">
        <v>18</v>
      </c>
      <c r="M3" s="115"/>
      <c r="N3" s="378" t="s">
        <v>17</v>
      </c>
      <c r="Q3" s="372" t="s">
        <v>25</v>
      </c>
      <c r="R3" s="372" t="s">
        <v>24</v>
      </c>
      <c r="S3" s="374" t="s">
        <v>23</v>
      </c>
      <c r="T3" s="380" t="s">
        <v>22</v>
      </c>
      <c r="U3" s="373" t="s">
        <v>21</v>
      </c>
      <c r="V3" s="373"/>
      <c r="W3" s="373" t="s">
        <v>20</v>
      </c>
      <c r="X3" s="374"/>
      <c r="Y3" s="373" t="s">
        <v>19</v>
      </c>
      <c r="Z3" s="374"/>
      <c r="AA3" s="382" t="s">
        <v>18</v>
      </c>
      <c r="AB3" s="382"/>
      <c r="AC3" s="378" t="s">
        <v>17</v>
      </c>
      <c r="AE3" s="152"/>
      <c r="AF3" s="372" t="s">
        <v>25</v>
      </c>
      <c r="AG3" s="372" t="s">
        <v>24</v>
      </c>
      <c r="AH3" s="374" t="s">
        <v>23</v>
      </c>
      <c r="AI3" s="380" t="s">
        <v>22</v>
      </c>
      <c r="AJ3" s="373" t="s">
        <v>21</v>
      </c>
      <c r="AK3" s="373"/>
      <c r="AL3" s="373" t="s">
        <v>20</v>
      </c>
      <c r="AM3" s="374"/>
      <c r="AN3" s="373" t="s">
        <v>19</v>
      </c>
      <c r="AO3" s="374"/>
      <c r="AP3" s="382" t="s">
        <v>18</v>
      </c>
      <c r="AQ3" s="382"/>
      <c r="AR3" s="378" t="s">
        <v>17</v>
      </c>
    </row>
    <row r="4" spans="2:48" s="17" customFormat="1" ht="24.95" customHeight="1">
      <c r="B4" s="372"/>
      <c r="C4" s="372"/>
      <c r="D4" s="374"/>
      <c r="E4" s="380"/>
      <c r="F4" s="19" t="s">
        <v>16</v>
      </c>
      <c r="G4" s="18" t="s">
        <v>15</v>
      </c>
      <c r="H4" s="19" t="s">
        <v>16</v>
      </c>
      <c r="I4" s="18" t="s">
        <v>15</v>
      </c>
      <c r="J4" s="19" t="s">
        <v>16</v>
      </c>
      <c r="K4" s="18" t="s">
        <v>15</v>
      </c>
      <c r="L4" s="19" t="s">
        <v>16</v>
      </c>
      <c r="M4" s="18" t="s">
        <v>15</v>
      </c>
      <c r="N4" s="379"/>
      <c r="Q4" s="372"/>
      <c r="R4" s="372"/>
      <c r="S4" s="374"/>
      <c r="T4" s="380"/>
      <c r="U4" s="19" t="s">
        <v>16</v>
      </c>
      <c r="V4" s="18" t="s">
        <v>15</v>
      </c>
      <c r="W4" s="19" t="s">
        <v>16</v>
      </c>
      <c r="X4" s="18" t="s">
        <v>15</v>
      </c>
      <c r="Y4" s="19" t="s">
        <v>16</v>
      </c>
      <c r="Z4" s="18" t="s">
        <v>15</v>
      </c>
      <c r="AA4" s="19" t="s">
        <v>16</v>
      </c>
      <c r="AB4" s="18" t="s">
        <v>15</v>
      </c>
      <c r="AC4" s="379"/>
      <c r="AE4" s="152"/>
      <c r="AF4" s="372"/>
      <c r="AG4" s="372"/>
      <c r="AH4" s="374"/>
      <c r="AI4" s="380"/>
      <c r="AJ4" s="19" t="s">
        <v>16</v>
      </c>
      <c r="AK4" s="18" t="s">
        <v>15</v>
      </c>
      <c r="AL4" s="19" t="s">
        <v>16</v>
      </c>
      <c r="AM4" s="18" t="s">
        <v>15</v>
      </c>
      <c r="AN4" s="19" t="s">
        <v>16</v>
      </c>
      <c r="AO4" s="18" t="s">
        <v>15</v>
      </c>
      <c r="AP4" s="19" t="s">
        <v>16</v>
      </c>
      <c r="AQ4" s="18" t="s">
        <v>15</v>
      </c>
      <c r="AR4" s="379"/>
    </row>
    <row r="5" spans="2:48" s="17" customFormat="1" ht="12.6" customHeight="1">
      <c r="B5" s="449" t="str">
        <f>내역서!AF4</f>
        <v>■ 중앙분리대 차광망 설치</v>
      </c>
      <c r="C5" s="436">
        <f>내역서!AG4</f>
        <v>0</v>
      </c>
      <c r="D5" s="153">
        <f>내역서!AH4</f>
        <v>0</v>
      </c>
      <c r="E5" s="438">
        <f>내역서!AI4</f>
        <v>0</v>
      </c>
      <c r="F5" s="31">
        <f>SUM(H5,J5,L5)</f>
        <v>0</v>
      </c>
      <c r="G5" s="31">
        <f>SUM(I5,K5,M5)</f>
        <v>0</v>
      </c>
      <c r="H5" s="31">
        <f>SUMIFS(내역서!$AL$4:$AL$128,내역서!$AF$4:$AF$128,B5,내역서!$AG$4:$AG$128,C5)</f>
        <v>0</v>
      </c>
      <c r="I5" s="31">
        <f>TRUNC(D5*H5)</f>
        <v>0</v>
      </c>
      <c r="J5" s="31">
        <f>SUMIFS(내역서!$AN$4:$AN$128,내역서!$AF$4:$AF$128,B5,내역서!$AG$4:$AG$128,C5)</f>
        <v>0</v>
      </c>
      <c r="K5" s="31">
        <f>TRUNC(D5*J5)</f>
        <v>0</v>
      </c>
      <c r="L5" s="31">
        <f>SUMIFS(내역서!$AP$4:$AP$128,내역서!$AF$4:$AF$128,B5,내역서!$AG$4:$AG$128,C5)</f>
        <v>0</v>
      </c>
      <c r="M5" s="30">
        <f>TRUNC(D5*L5)</f>
        <v>0</v>
      </c>
      <c r="N5" s="154"/>
      <c r="Q5" s="147"/>
      <c r="R5" s="147"/>
      <c r="S5" s="18"/>
      <c r="T5" s="148"/>
      <c r="U5" s="19"/>
      <c r="V5" s="18"/>
      <c r="W5" s="19"/>
      <c r="X5" s="18"/>
      <c r="Y5" s="19"/>
      <c r="Z5" s="18"/>
      <c r="AA5" s="19"/>
      <c r="AB5" s="18"/>
      <c r="AC5" s="149"/>
      <c r="AE5" s="155" t="s">
        <v>99</v>
      </c>
      <c r="AF5" s="434" t="str">
        <f>B5</f>
        <v>■ 중앙분리대 차광망 설치</v>
      </c>
      <c r="AG5" s="436">
        <f>C5</f>
        <v>0</v>
      </c>
      <c r="AH5" s="156">
        <f>D5</f>
        <v>0</v>
      </c>
      <c r="AI5" s="438">
        <f>E5</f>
        <v>0</v>
      </c>
      <c r="AJ5" s="157">
        <f t="shared" ref="AJ5:AK36" si="0">SUM(AL5+AN5+AP5)</f>
        <v>0</v>
      </c>
      <c r="AK5" s="157">
        <f t="shared" si="0"/>
        <v>0</v>
      </c>
      <c r="AL5" s="157">
        <f>TRUNC($AT$2*H5)</f>
        <v>0</v>
      </c>
      <c r="AM5" s="157">
        <f t="shared" ref="AM5:AM50" si="1">TRUNC(AH5*AL5)</f>
        <v>0</v>
      </c>
      <c r="AN5" s="157"/>
      <c r="AO5" s="157">
        <f t="shared" ref="AO5:AO50" si="2">TRUNC(AH5*AN5)</f>
        <v>0</v>
      </c>
      <c r="AP5" s="157">
        <f>TRUNC($AT$2*L5)</f>
        <v>0</v>
      </c>
      <c r="AQ5" s="158">
        <f t="shared" ref="AQ5:AQ50" si="3">TRUNC(AH5*AP5)</f>
        <v>0</v>
      </c>
      <c r="AR5" s="159" t="s">
        <v>109</v>
      </c>
    </row>
    <row r="6" spans="2:48" s="17" customFormat="1" ht="12.6" customHeight="1">
      <c r="B6" s="439"/>
      <c r="C6" s="437"/>
      <c r="D6" s="153"/>
      <c r="E6" s="454"/>
      <c r="F6" s="31"/>
      <c r="G6" s="31"/>
      <c r="H6" s="31"/>
      <c r="I6" s="31"/>
      <c r="J6" s="31"/>
      <c r="K6" s="31"/>
      <c r="L6" s="31"/>
      <c r="M6" s="30"/>
      <c r="N6" s="154"/>
      <c r="Q6" s="147"/>
      <c r="R6" s="147"/>
      <c r="S6" s="18"/>
      <c r="T6" s="148"/>
      <c r="U6" s="19"/>
      <c r="V6" s="18"/>
      <c r="W6" s="19"/>
      <c r="X6" s="18"/>
      <c r="Y6" s="19"/>
      <c r="Z6" s="18"/>
      <c r="AA6" s="19"/>
      <c r="AB6" s="18"/>
      <c r="AC6" s="149"/>
      <c r="AE6" s="155" t="s">
        <v>115</v>
      </c>
      <c r="AF6" s="435"/>
      <c r="AG6" s="437"/>
      <c r="AH6" s="160" t="str">
        <f>산출!E4</f>
        <v xml:space="preserve"> </v>
      </c>
      <c r="AI6" s="439"/>
      <c r="AJ6" s="161">
        <f t="shared" si="0"/>
        <v>0</v>
      </c>
      <c r="AK6" s="161" t="e">
        <f t="shared" si="0"/>
        <v>#VALUE!</v>
      </c>
      <c r="AL6" s="161">
        <f>AL5</f>
        <v>0</v>
      </c>
      <c r="AM6" s="161" t="e">
        <f t="shared" si="1"/>
        <v>#VALUE!</v>
      </c>
      <c r="AN6" s="161"/>
      <c r="AO6" s="161" t="e">
        <f t="shared" si="2"/>
        <v>#VALUE!</v>
      </c>
      <c r="AP6" s="161">
        <f>AP5</f>
        <v>0</v>
      </c>
      <c r="AQ6" s="162" t="e">
        <f t="shared" si="3"/>
        <v>#VALUE!</v>
      </c>
      <c r="AR6" s="163"/>
    </row>
    <row r="7" spans="2:48" s="17" customFormat="1" ht="12.6" customHeight="1">
      <c r="B7" s="449" t="str">
        <f>내역서!AF5</f>
        <v>차광망설치</v>
      </c>
      <c r="C7" s="436" t="str">
        <f>내역서!AG5</f>
        <v>584*3680</v>
      </c>
      <c r="D7" s="153">
        <f>내역서!AH5</f>
        <v>1242</v>
      </c>
      <c r="E7" s="438" t="str">
        <f>내역서!AI5</f>
        <v>m</v>
      </c>
      <c r="F7" s="31">
        <f>SUM(H7,J7,L7)</f>
        <v>0</v>
      </c>
      <c r="G7" s="31">
        <f>SUM(I7,K7,M7)</f>
        <v>0</v>
      </c>
      <c r="H7" s="31">
        <f>SUMIFS(내역서!$AL$4:$AL$128,내역서!$AF$4:$AF$128,B7,내역서!$AG$4:$AG$128,C7)</f>
        <v>0</v>
      </c>
      <c r="I7" s="31">
        <f>TRUNC(D7*H7)</f>
        <v>0</v>
      </c>
      <c r="J7" s="31">
        <f>SUMIFS(내역서!$AN$4:$AN$128,내역서!$AF$4:$AF$128,B7,내역서!$AG$4:$AG$128,C7)</f>
        <v>0</v>
      </c>
      <c r="K7" s="31">
        <f>TRUNC(D7*J7)</f>
        <v>0</v>
      </c>
      <c r="L7" s="31">
        <f>SUMIFS(내역서!$AP$4:$AP$128,내역서!$AF$4:$AF$128,B7,내역서!$AG$4:$AG$128,C7)</f>
        <v>0</v>
      </c>
      <c r="M7" s="30">
        <f>TRUNC(D7*L7)</f>
        <v>0</v>
      </c>
      <c r="N7" s="154"/>
      <c r="Q7" s="147"/>
      <c r="R7" s="147"/>
      <c r="S7" s="18"/>
      <c r="T7" s="148"/>
      <c r="U7" s="19"/>
      <c r="V7" s="18"/>
      <c r="W7" s="19"/>
      <c r="X7" s="18"/>
      <c r="Y7" s="19"/>
      <c r="Z7" s="18"/>
      <c r="AA7" s="19"/>
      <c r="AB7" s="18"/>
      <c r="AC7" s="149"/>
      <c r="AE7" s="155" t="s">
        <v>99</v>
      </c>
      <c r="AF7" s="434" t="str">
        <f>B7</f>
        <v>차광망설치</v>
      </c>
      <c r="AG7" s="436" t="str">
        <f>C7</f>
        <v>584*3680</v>
      </c>
      <c r="AH7" s="156">
        <f>D7</f>
        <v>1242</v>
      </c>
      <c r="AI7" s="438" t="str">
        <f>E7</f>
        <v>m</v>
      </c>
      <c r="AJ7" s="157">
        <f t="shared" si="0"/>
        <v>0</v>
      </c>
      <c r="AK7" s="157">
        <f t="shared" si="0"/>
        <v>0</v>
      </c>
      <c r="AL7" s="157">
        <f>TRUNC($AT$2*H7)</f>
        <v>0</v>
      </c>
      <c r="AM7" s="157">
        <f t="shared" si="1"/>
        <v>0</v>
      </c>
      <c r="AN7" s="157"/>
      <c r="AO7" s="157">
        <f t="shared" si="2"/>
        <v>0</v>
      </c>
      <c r="AP7" s="157">
        <f>TRUNC($AT$2*L7)</f>
        <v>0</v>
      </c>
      <c r="AQ7" s="158">
        <f t="shared" si="3"/>
        <v>0</v>
      </c>
      <c r="AR7" s="159" t="s">
        <v>109</v>
      </c>
    </row>
    <row r="8" spans="2:48" s="17" customFormat="1" ht="12.6" customHeight="1">
      <c r="B8" s="439"/>
      <c r="C8" s="437"/>
      <c r="D8" s="153"/>
      <c r="E8" s="454"/>
      <c r="F8" s="31"/>
      <c r="G8" s="31"/>
      <c r="H8" s="31"/>
      <c r="I8" s="31"/>
      <c r="J8" s="31"/>
      <c r="K8" s="31"/>
      <c r="L8" s="31"/>
      <c r="M8" s="30"/>
      <c r="N8" s="154"/>
      <c r="Q8" s="147"/>
      <c r="R8" s="147"/>
      <c r="S8" s="18"/>
      <c r="T8" s="148"/>
      <c r="U8" s="19"/>
      <c r="V8" s="18"/>
      <c r="W8" s="19"/>
      <c r="X8" s="18"/>
      <c r="Y8" s="19"/>
      <c r="Z8" s="18"/>
      <c r="AA8" s="19"/>
      <c r="AB8" s="18"/>
      <c r="AC8" s="149"/>
      <c r="AE8" s="155" t="s">
        <v>115</v>
      </c>
      <c r="AF8" s="435"/>
      <c r="AG8" s="437"/>
      <c r="AH8" s="160">
        <f>산출!E5</f>
        <v>1242</v>
      </c>
      <c r="AI8" s="439"/>
      <c r="AJ8" s="161">
        <f t="shared" si="0"/>
        <v>0</v>
      </c>
      <c r="AK8" s="161">
        <f t="shared" si="0"/>
        <v>0</v>
      </c>
      <c r="AL8" s="161">
        <f>AL7</f>
        <v>0</v>
      </c>
      <c r="AM8" s="161">
        <f t="shared" si="1"/>
        <v>0</v>
      </c>
      <c r="AN8" s="161"/>
      <c r="AO8" s="161">
        <f t="shared" si="2"/>
        <v>0</v>
      </c>
      <c r="AP8" s="161">
        <f>AP7</f>
        <v>0</v>
      </c>
      <c r="AQ8" s="162">
        <f t="shared" si="3"/>
        <v>0</v>
      </c>
      <c r="AR8" s="163"/>
    </row>
    <row r="9" spans="2:48" ht="12.6" customHeight="1">
      <c r="B9" s="449" t="str">
        <f>내역서!AF6</f>
        <v>차광망</v>
      </c>
      <c r="C9" s="436" t="str">
        <f>내역서!AG6</f>
        <v>1.6T*584*3680</v>
      </c>
      <c r="D9" s="153">
        <f>내역서!AH6</f>
        <v>310</v>
      </c>
      <c r="E9" s="438" t="str">
        <f>내역서!AI6</f>
        <v>경간</v>
      </c>
      <c r="F9" s="31">
        <f>SUM(H9,J9,L9)</f>
        <v>0</v>
      </c>
      <c r="G9" s="31">
        <f>SUM(I9,K9,M9)</f>
        <v>0</v>
      </c>
      <c r="H9" s="31">
        <f>SUMIFS(내역서!$AL$4:$AL$128,내역서!$AF$4:$AF$128,B9,내역서!$AG$4:$AG$128,C9)</f>
        <v>0</v>
      </c>
      <c r="I9" s="31">
        <f>TRUNC(D9*H9)</f>
        <v>0</v>
      </c>
      <c r="J9" s="31">
        <f>SUMIFS(내역서!$AN$4:$AN$128,내역서!$AF$4:$AF$128,B9,내역서!$AG$4:$AG$128,C9)</f>
        <v>0</v>
      </c>
      <c r="K9" s="31">
        <f>TRUNC(D9*J9)</f>
        <v>0</v>
      </c>
      <c r="L9" s="31">
        <f>SUMIFS(내역서!$AP$4:$AP$128,내역서!$AF$4:$AF$128,B9,내역서!$AG$4:$AG$128,C9)</f>
        <v>0</v>
      </c>
      <c r="M9" s="30">
        <f>TRUNC(D9*L9)</f>
        <v>0</v>
      </c>
      <c r="N9" s="154"/>
      <c r="Q9" s="28" t="e">
        <v>#REF!</v>
      </c>
      <c r="R9" s="28" t="e">
        <v>#REF!</v>
      </c>
      <c r="S9" s="33" t="e">
        <v>#REF!</v>
      </c>
      <c r="T9" s="28" t="e">
        <v>#REF!</v>
      </c>
      <c r="U9" s="12" t="e">
        <v>#VALUE!</v>
      </c>
      <c r="V9" s="12" t="e">
        <f>TRUNC(S9*U9)</f>
        <v>#REF!</v>
      </c>
      <c r="W9" s="12"/>
      <c r="X9" s="12"/>
      <c r="Y9" s="12"/>
      <c r="Z9" s="12"/>
      <c r="AA9" s="11"/>
      <c r="AB9" s="11"/>
      <c r="AC9" s="29" t="s">
        <v>27</v>
      </c>
      <c r="AE9" s="155" t="s">
        <v>99</v>
      </c>
      <c r="AF9" s="434" t="str">
        <f>B9</f>
        <v>차광망</v>
      </c>
      <c r="AG9" s="436" t="str">
        <f>C9</f>
        <v>1.6T*584*3680</v>
      </c>
      <c r="AH9" s="156">
        <f>D9</f>
        <v>310</v>
      </c>
      <c r="AI9" s="438" t="str">
        <f>E9</f>
        <v>경간</v>
      </c>
      <c r="AJ9" s="157">
        <f t="shared" si="0"/>
        <v>0</v>
      </c>
      <c r="AK9" s="157">
        <f t="shared" si="0"/>
        <v>0</v>
      </c>
      <c r="AL9" s="157">
        <f>TRUNC($AT$2*H9)</f>
        <v>0</v>
      </c>
      <c r="AM9" s="157">
        <f t="shared" si="1"/>
        <v>0</v>
      </c>
      <c r="AN9" s="157">
        <f>TRUNC($AT$2*J9)</f>
        <v>0</v>
      </c>
      <c r="AO9" s="157">
        <f t="shared" si="2"/>
        <v>0</v>
      </c>
      <c r="AP9" s="157">
        <f>TRUNC($AT$2*L9)</f>
        <v>0</v>
      </c>
      <c r="AQ9" s="158">
        <f t="shared" si="3"/>
        <v>0</v>
      </c>
      <c r="AR9" s="159"/>
    </row>
    <row r="10" spans="2:48" ht="12.6" customHeight="1">
      <c r="B10" s="439"/>
      <c r="C10" s="437"/>
      <c r="D10" s="153"/>
      <c r="E10" s="454"/>
      <c r="F10" s="31"/>
      <c r="G10" s="31"/>
      <c r="H10" s="31"/>
      <c r="I10" s="31"/>
      <c r="J10" s="31"/>
      <c r="K10" s="31"/>
      <c r="L10" s="31"/>
      <c r="M10" s="30"/>
      <c r="N10" s="154"/>
      <c r="Q10" s="28"/>
      <c r="R10" s="28"/>
      <c r="S10" s="33"/>
      <c r="T10" s="28"/>
      <c r="U10" s="12"/>
      <c r="V10" s="12"/>
      <c r="W10" s="12"/>
      <c r="X10" s="12"/>
      <c r="Y10" s="12"/>
      <c r="Z10" s="12"/>
      <c r="AA10" s="11"/>
      <c r="AB10" s="11"/>
      <c r="AC10" s="29"/>
      <c r="AE10" s="155" t="s">
        <v>115</v>
      </c>
      <c r="AF10" s="435"/>
      <c r="AG10" s="437"/>
      <c r="AH10" s="160">
        <f>산출!E6</f>
        <v>310.5</v>
      </c>
      <c r="AI10" s="439"/>
      <c r="AJ10" s="161">
        <f t="shared" si="0"/>
        <v>0</v>
      </c>
      <c r="AK10" s="161">
        <f t="shared" si="0"/>
        <v>0</v>
      </c>
      <c r="AL10" s="161">
        <f>AL9</f>
        <v>0</v>
      </c>
      <c r="AM10" s="161">
        <f t="shared" si="1"/>
        <v>0</v>
      </c>
      <c r="AN10" s="161">
        <f>AN9</f>
        <v>0</v>
      </c>
      <c r="AO10" s="161">
        <f t="shared" si="2"/>
        <v>0</v>
      </c>
      <c r="AP10" s="161">
        <f>AP9</f>
        <v>0</v>
      </c>
      <c r="AQ10" s="162">
        <f t="shared" si="3"/>
        <v>0</v>
      </c>
      <c r="AR10" s="163"/>
    </row>
    <row r="11" spans="2:48" ht="12.6" customHeight="1">
      <c r="B11" s="449" t="str">
        <f>내역서!AF7</f>
        <v>지주</v>
      </c>
      <c r="C11" s="436" t="e">
        <f>내역서!AG7</f>
        <v>#REF!</v>
      </c>
      <c r="D11" s="153">
        <f>내역서!AH7</f>
        <v>340</v>
      </c>
      <c r="E11" s="438" t="str">
        <f>내역서!AI7</f>
        <v>개</v>
      </c>
      <c r="F11" s="31">
        <f>SUM(H11,J11,L11)</f>
        <v>0</v>
      </c>
      <c r="G11" s="31">
        <f>SUM(I11,K11,M11)</f>
        <v>0</v>
      </c>
      <c r="H11" s="31">
        <f>SUMIFS(내역서!$AL$4:$AL$128,내역서!$AF$4:$AF$128,B11,내역서!$AG$4:$AG$128,C11)</f>
        <v>0</v>
      </c>
      <c r="I11" s="31">
        <f>TRUNC(D11*H11)</f>
        <v>0</v>
      </c>
      <c r="J11" s="31">
        <f>SUMIFS(내역서!$AN$4:$AN$128,내역서!$AF$4:$AF$128,B11,내역서!$AG$4:$AG$128,C11)</f>
        <v>0</v>
      </c>
      <c r="K11" s="31">
        <f>TRUNC(D11*J11)</f>
        <v>0</v>
      </c>
      <c r="L11" s="31">
        <f>SUMIFS(내역서!$AP$4:$AP$128,내역서!$AF$4:$AF$128,B11,내역서!$AG$4:$AG$128,C11)</f>
        <v>0</v>
      </c>
      <c r="M11" s="30">
        <f>TRUNC(D11*L11)</f>
        <v>0</v>
      </c>
      <c r="N11" s="154"/>
      <c r="Q11" s="28" t="e">
        <v>#REF!</v>
      </c>
      <c r="R11" s="28" t="e">
        <v>#REF!</v>
      </c>
      <c r="S11" s="33" t="e">
        <v>#REF!</v>
      </c>
      <c r="T11" s="28" t="e">
        <v>#REF!</v>
      </c>
      <c r="U11" s="12"/>
      <c r="V11" s="12"/>
      <c r="W11" s="12"/>
      <c r="X11" s="12"/>
      <c r="Y11" s="12"/>
      <c r="Z11" s="12"/>
      <c r="AA11" s="11"/>
      <c r="AB11" s="11"/>
      <c r="AC11" s="29" t="s">
        <v>27</v>
      </c>
      <c r="AE11" s="155" t="s">
        <v>99</v>
      </c>
      <c r="AF11" s="434" t="str">
        <f>B11</f>
        <v>지주</v>
      </c>
      <c r="AG11" s="436" t="e">
        <f>C11</f>
        <v>#REF!</v>
      </c>
      <c r="AH11" s="156">
        <f>D11</f>
        <v>340</v>
      </c>
      <c r="AI11" s="438" t="str">
        <f>E11</f>
        <v>개</v>
      </c>
      <c r="AJ11" s="157">
        <f t="shared" si="0"/>
        <v>0</v>
      </c>
      <c r="AK11" s="157">
        <f t="shared" si="0"/>
        <v>0</v>
      </c>
      <c r="AL11" s="157">
        <f>TRUNC($AT$2*H11)</f>
        <v>0</v>
      </c>
      <c r="AM11" s="157">
        <f t="shared" si="1"/>
        <v>0</v>
      </c>
      <c r="AN11" s="157">
        <f>TRUNC($AT$2*J11)</f>
        <v>0</v>
      </c>
      <c r="AO11" s="157">
        <f t="shared" si="2"/>
        <v>0</v>
      </c>
      <c r="AP11" s="157">
        <f>TRUNC($AT$2*L11)</f>
        <v>0</v>
      </c>
      <c r="AQ11" s="158">
        <f t="shared" si="3"/>
        <v>0</v>
      </c>
      <c r="AR11" s="159"/>
    </row>
    <row r="12" spans="2:48" ht="12.6" customHeight="1">
      <c r="B12" s="439"/>
      <c r="C12" s="437"/>
      <c r="D12" s="153"/>
      <c r="E12" s="454"/>
      <c r="F12" s="164"/>
      <c r="G12" s="31"/>
      <c r="H12" s="31"/>
      <c r="I12" s="31"/>
      <c r="J12" s="31"/>
      <c r="K12" s="31"/>
      <c r="L12" s="31"/>
      <c r="M12" s="30"/>
      <c r="N12" s="154"/>
      <c r="Q12" s="28"/>
      <c r="R12" s="28"/>
      <c r="S12" s="33"/>
      <c r="T12" s="28"/>
      <c r="U12" s="12"/>
      <c r="V12" s="12"/>
      <c r="W12" s="12"/>
      <c r="X12" s="12"/>
      <c r="Y12" s="12"/>
      <c r="Z12" s="12"/>
      <c r="AA12" s="11"/>
      <c r="AB12" s="11"/>
      <c r="AC12" s="29"/>
      <c r="AE12" s="155" t="s">
        <v>115</v>
      </c>
      <c r="AF12" s="435"/>
      <c r="AG12" s="437"/>
      <c r="AH12" s="160">
        <f>산출!E7</f>
        <v>340</v>
      </c>
      <c r="AI12" s="439"/>
      <c r="AJ12" s="161">
        <f t="shared" si="0"/>
        <v>0</v>
      </c>
      <c r="AK12" s="161">
        <f t="shared" si="0"/>
        <v>0</v>
      </c>
      <c r="AL12" s="161">
        <f>AL11</f>
        <v>0</v>
      </c>
      <c r="AM12" s="161">
        <f t="shared" si="1"/>
        <v>0</v>
      </c>
      <c r="AN12" s="161">
        <f>AN11</f>
        <v>0</v>
      </c>
      <c r="AO12" s="161">
        <f t="shared" si="2"/>
        <v>0</v>
      </c>
      <c r="AP12" s="161">
        <f>AP11</f>
        <v>0</v>
      </c>
      <c r="AQ12" s="162">
        <f t="shared" si="3"/>
        <v>0</v>
      </c>
      <c r="AR12" s="163"/>
    </row>
    <row r="13" spans="2:48" ht="12.6" customHeight="1">
      <c r="B13" s="449" t="e">
        <f>내역서!#REF!</f>
        <v>#REF!</v>
      </c>
      <c r="C13" s="436" t="e">
        <f>내역서!#REF!</f>
        <v>#REF!</v>
      </c>
      <c r="D13" s="153" t="e">
        <f>내역서!#REF!</f>
        <v>#REF!</v>
      </c>
      <c r="E13" s="438" t="e">
        <f>내역서!#REF!</f>
        <v>#REF!</v>
      </c>
      <c r="F13" s="31">
        <f>SUM(H13,J13,L13)</f>
        <v>0</v>
      </c>
      <c r="G13" s="31" t="e">
        <f>SUM(I13,K13,M13)</f>
        <v>#REF!</v>
      </c>
      <c r="H13" s="31">
        <f>SUMIFS(내역서!$AL$4:$AL$128,내역서!$AF$4:$AF$128,B13,내역서!$AG$4:$AG$128,C13)</f>
        <v>0</v>
      </c>
      <c r="I13" s="31" t="e">
        <f>TRUNC(D13*H13)</f>
        <v>#REF!</v>
      </c>
      <c r="J13" s="31">
        <f>SUMIFS(내역서!$AN$4:$AN$128,내역서!$AF$4:$AF$128,B13,내역서!$AG$4:$AG$128,C13)</f>
        <v>0</v>
      </c>
      <c r="K13" s="31" t="e">
        <f>TRUNC(D13*J13)</f>
        <v>#REF!</v>
      </c>
      <c r="L13" s="31">
        <f>SUMIFS(내역서!$AP$4:$AP$128,내역서!$AF$4:$AF$128,B13,내역서!$AG$4:$AG$128,C13)</f>
        <v>0</v>
      </c>
      <c r="M13" s="30" t="e">
        <f>TRUNC(D13*L13)</f>
        <v>#REF!</v>
      </c>
      <c r="N13" s="154"/>
      <c r="Q13" s="28" t="s">
        <v>116</v>
      </c>
      <c r="R13" s="28" t="e">
        <v>#REF!</v>
      </c>
      <c r="S13" s="33" t="e">
        <v>#REF!</v>
      </c>
      <c r="T13" s="28" t="e">
        <v>#REF!</v>
      </c>
      <c r="U13" s="12"/>
      <c r="V13" s="12" t="e">
        <f>SUM(V9:V11)</f>
        <v>#REF!</v>
      </c>
      <c r="W13" s="12"/>
      <c r="X13" s="12" t="e">
        <f>TRUNC(S13*W13)</f>
        <v>#REF!</v>
      </c>
      <c r="Y13" s="12"/>
      <c r="Z13" s="12" t="e">
        <f>TRUNC(S13*Y13)</f>
        <v>#REF!</v>
      </c>
      <c r="AA13" s="11"/>
      <c r="AB13" s="11" t="e">
        <f>TRUNC(S13*AA13)</f>
        <v>#REF!</v>
      </c>
      <c r="AC13" s="34"/>
      <c r="AE13" s="155" t="s">
        <v>117</v>
      </c>
      <c r="AF13" s="434" t="e">
        <f>B13</f>
        <v>#REF!</v>
      </c>
      <c r="AG13" s="436" t="e">
        <f>C13</f>
        <v>#REF!</v>
      </c>
      <c r="AH13" s="156" t="e">
        <f>D13</f>
        <v>#REF!</v>
      </c>
      <c r="AI13" s="438" t="e">
        <f>E13</f>
        <v>#REF!</v>
      </c>
      <c r="AJ13" s="157">
        <f t="shared" si="0"/>
        <v>0</v>
      </c>
      <c r="AK13" s="157" t="e">
        <f t="shared" si="0"/>
        <v>#REF!</v>
      </c>
      <c r="AL13" s="157">
        <f>TRUNC($AT$2*H13)</f>
        <v>0</v>
      </c>
      <c r="AM13" s="157" t="e">
        <f t="shared" si="1"/>
        <v>#REF!</v>
      </c>
      <c r="AN13" s="157">
        <f>TRUNC($AT$2*J13)</f>
        <v>0</v>
      </c>
      <c r="AO13" s="157" t="e">
        <f t="shared" si="2"/>
        <v>#REF!</v>
      </c>
      <c r="AP13" s="157">
        <f>TRUNC($AT$2*L13)</f>
        <v>0</v>
      </c>
      <c r="AQ13" s="158" t="e">
        <f t="shared" si="3"/>
        <v>#REF!</v>
      </c>
      <c r="AR13" s="159"/>
    </row>
    <row r="14" spans="2:48" ht="12.6" customHeight="1">
      <c r="B14" s="439"/>
      <c r="C14" s="437"/>
      <c r="D14" s="153"/>
      <c r="E14" s="454"/>
      <c r="F14" s="31"/>
      <c r="G14" s="31"/>
      <c r="H14" s="31"/>
      <c r="I14" s="31"/>
      <c r="J14" s="31"/>
      <c r="K14" s="31"/>
      <c r="L14" s="31"/>
      <c r="M14" s="30"/>
      <c r="N14" s="154"/>
      <c r="Q14" s="28"/>
      <c r="R14" s="28"/>
      <c r="S14" s="33"/>
      <c r="T14" s="28"/>
      <c r="U14" s="12"/>
      <c r="V14" s="12"/>
      <c r="W14" s="12"/>
      <c r="X14" s="12"/>
      <c r="Y14" s="12"/>
      <c r="Z14" s="12"/>
      <c r="AA14" s="11"/>
      <c r="AB14" s="11"/>
      <c r="AC14" s="34"/>
      <c r="AE14" s="155" t="s">
        <v>115</v>
      </c>
      <c r="AF14" s="435"/>
      <c r="AG14" s="437"/>
      <c r="AH14" s="160" t="e">
        <f>산출!#REF!</f>
        <v>#REF!</v>
      </c>
      <c r="AI14" s="439"/>
      <c r="AJ14" s="161">
        <f t="shared" si="0"/>
        <v>0</v>
      </c>
      <c r="AK14" s="161" t="e">
        <f t="shared" si="0"/>
        <v>#REF!</v>
      </c>
      <c r="AL14" s="161">
        <f>AL13</f>
        <v>0</v>
      </c>
      <c r="AM14" s="161" t="e">
        <f t="shared" si="1"/>
        <v>#REF!</v>
      </c>
      <c r="AN14" s="161">
        <f>AN13</f>
        <v>0</v>
      </c>
      <c r="AO14" s="161" t="e">
        <f t="shared" si="2"/>
        <v>#REF!</v>
      </c>
      <c r="AP14" s="161">
        <f>AP13</f>
        <v>0</v>
      </c>
      <c r="AQ14" s="162" t="e">
        <f t="shared" si="3"/>
        <v>#REF!</v>
      </c>
      <c r="AR14" s="163"/>
    </row>
    <row r="15" spans="2:48" ht="12.6" customHeight="1">
      <c r="B15" s="449" t="str">
        <f>내역서!AF8</f>
        <v>셋트앵커</v>
      </c>
      <c r="C15" s="436" t="str">
        <f>내역서!AG8</f>
        <v>∮50.8*590</v>
      </c>
      <c r="D15" s="153">
        <f>내역서!AH8</f>
        <v>680</v>
      </c>
      <c r="E15" s="438" t="str">
        <f>내역서!AI8</f>
        <v>개</v>
      </c>
      <c r="F15" s="31">
        <f>SUM(H15,J15,L15)</f>
        <v>0</v>
      </c>
      <c r="G15" s="31">
        <f>SUM(I15,K15,M15)</f>
        <v>0</v>
      </c>
      <c r="H15" s="31">
        <f>SUMIFS(내역서!$AL$4:$AL$128,내역서!$AF$4:$AF$128,B15,내역서!$AG$4:$AG$128,C15)</f>
        <v>0</v>
      </c>
      <c r="I15" s="31">
        <f>TRUNC(D15*H15)</f>
        <v>0</v>
      </c>
      <c r="J15" s="31">
        <f>SUMIFS(내역서!$AN$4:$AN$128,내역서!$AF$4:$AF$128,B15,내역서!$AG$4:$AG$128,C15)</f>
        <v>0</v>
      </c>
      <c r="K15" s="31">
        <f>TRUNC(D15*J15)</f>
        <v>0</v>
      </c>
      <c r="L15" s="31">
        <f>SUMIFS(내역서!$AP$4:$AP$128,내역서!$AF$4:$AF$128,B15,내역서!$AG$4:$AG$128,C15)</f>
        <v>0</v>
      </c>
      <c r="M15" s="30">
        <f>TRUNC(D15*L15)</f>
        <v>0</v>
      </c>
      <c r="N15" s="154"/>
      <c r="Q15" s="28" t="e">
        <v>#REF!</v>
      </c>
      <c r="R15" s="28" t="e">
        <v>#REF!</v>
      </c>
      <c r="S15" s="33" t="e">
        <v>#REF!</v>
      </c>
      <c r="T15" s="28" t="e">
        <v>#REF!</v>
      </c>
      <c r="U15" s="12"/>
      <c r="V15" s="12"/>
      <c r="W15" s="12"/>
      <c r="X15" s="12"/>
      <c r="Y15" s="12"/>
      <c r="Z15" s="12"/>
      <c r="AA15" s="11"/>
      <c r="AB15" s="11"/>
      <c r="AC15" s="24"/>
      <c r="AE15" s="155" t="s">
        <v>117</v>
      </c>
      <c r="AF15" s="434" t="str">
        <f>B15</f>
        <v>셋트앵커</v>
      </c>
      <c r="AG15" s="436" t="str">
        <f>C15</f>
        <v>∮50.8*590</v>
      </c>
      <c r="AH15" s="156">
        <f>D15</f>
        <v>680</v>
      </c>
      <c r="AI15" s="438" t="str">
        <f>E15</f>
        <v>개</v>
      </c>
      <c r="AJ15" s="157">
        <f t="shared" si="0"/>
        <v>0</v>
      </c>
      <c r="AK15" s="157">
        <f t="shared" si="0"/>
        <v>0</v>
      </c>
      <c r="AL15" s="157">
        <f>TRUNC($AT$2*H15)</f>
        <v>0</v>
      </c>
      <c r="AM15" s="157">
        <f t="shared" si="1"/>
        <v>0</v>
      </c>
      <c r="AN15" s="157">
        <f>TRUNC($AT$2*J15)</f>
        <v>0</v>
      </c>
      <c r="AO15" s="157">
        <f t="shared" si="2"/>
        <v>0</v>
      </c>
      <c r="AP15" s="157">
        <f>TRUNC($AT$2*L15)</f>
        <v>0</v>
      </c>
      <c r="AQ15" s="158">
        <f t="shared" si="3"/>
        <v>0</v>
      </c>
      <c r="AR15" s="159"/>
    </row>
    <row r="16" spans="2:48" ht="12.6" customHeight="1">
      <c r="B16" s="439"/>
      <c r="C16" s="437"/>
      <c r="D16" s="153"/>
      <c r="E16" s="454"/>
      <c r="F16" s="31"/>
      <c r="G16" s="31"/>
      <c r="H16" s="31"/>
      <c r="I16" s="31"/>
      <c r="J16" s="31"/>
      <c r="K16" s="31"/>
      <c r="L16" s="31"/>
      <c r="M16" s="30"/>
      <c r="N16" s="154"/>
      <c r="Q16" s="28"/>
      <c r="R16" s="28"/>
      <c r="S16" s="33"/>
      <c r="T16" s="28"/>
      <c r="U16" s="12"/>
      <c r="V16" s="12"/>
      <c r="W16" s="12"/>
      <c r="X16" s="12"/>
      <c r="Y16" s="12"/>
      <c r="Z16" s="12"/>
      <c r="AA16" s="11"/>
      <c r="AB16" s="11"/>
      <c r="AC16" s="24"/>
      <c r="AE16" s="155" t="s">
        <v>118</v>
      </c>
      <c r="AF16" s="435"/>
      <c r="AG16" s="437"/>
      <c r="AH16" s="160">
        <f>산출!E8</f>
        <v>680</v>
      </c>
      <c r="AI16" s="439"/>
      <c r="AJ16" s="161">
        <f t="shared" si="0"/>
        <v>0</v>
      </c>
      <c r="AK16" s="161">
        <f t="shared" si="0"/>
        <v>0</v>
      </c>
      <c r="AL16" s="161">
        <f>AL15</f>
        <v>0</v>
      </c>
      <c r="AM16" s="161">
        <f t="shared" si="1"/>
        <v>0</v>
      </c>
      <c r="AN16" s="161">
        <f>AN15</f>
        <v>0</v>
      </c>
      <c r="AO16" s="161">
        <f t="shared" si="2"/>
        <v>0</v>
      </c>
      <c r="AP16" s="161">
        <f>AP15</f>
        <v>0</v>
      </c>
      <c r="AQ16" s="162">
        <f t="shared" si="3"/>
        <v>0</v>
      </c>
      <c r="AR16" s="163"/>
    </row>
    <row r="17" spans="2:45" ht="12.6" customHeight="1">
      <c r="B17" s="449" t="str">
        <f>내역서!AF9</f>
        <v>방호차량</v>
      </c>
      <c r="C17" s="436" t="str">
        <f>내역서!AG9</f>
        <v>1t</v>
      </c>
      <c r="D17" s="153">
        <f>내역서!AH9</f>
        <v>86.349000000000004</v>
      </c>
      <c r="E17" s="438" t="str">
        <f>내역서!AI9</f>
        <v>hr</v>
      </c>
      <c r="F17" s="31">
        <f>SUM(H17,J17,L17)</f>
        <v>0</v>
      </c>
      <c r="G17" s="31">
        <f>SUM(I17,K17,M17)</f>
        <v>0</v>
      </c>
      <c r="H17" s="31">
        <f>SUMIFS(내역서!$AL$4:$AL$128,내역서!$AF$4:$AF$128,B17,내역서!$AG$4:$AG$128,C17)</f>
        <v>0</v>
      </c>
      <c r="I17" s="31">
        <f>TRUNC(D17*H17)</f>
        <v>0</v>
      </c>
      <c r="J17" s="31">
        <f>SUMIFS(내역서!$AN$4:$AN$128,내역서!$AF$4:$AF$128,B17,내역서!$AG$4:$AG$128,C17)</f>
        <v>0</v>
      </c>
      <c r="K17" s="31">
        <f>TRUNC(D17*J17)</f>
        <v>0</v>
      </c>
      <c r="L17" s="31">
        <f>SUMIFS(내역서!$AP$4:$AP$128,내역서!$AF$4:$AF$128,B17,내역서!$AG$4:$AG$128,C17)</f>
        <v>0</v>
      </c>
      <c r="M17" s="30">
        <f>TRUNC(D17*L17)</f>
        <v>0</v>
      </c>
      <c r="N17" s="29"/>
      <c r="Q17" s="28" t="e">
        <v>#REF!</v>
      </c>
      <c r="R17" s="28" t="e">
        <v>#REF!</v>
      </c>
      <c r="S17" s="33" t="e">
        <v>#REF!</v>
      </c>
      <c r="T17" s="28" t="e">
        <v>#REF!</v>
      </c>
      <c r="U17" s="12"/>
      <c r="V17" s="12"/>
      <c r="W17" s="12"/>
      <c r="X17" s="12"/>
      <c r="Y17" s="12"/>
      <c r="Z17" s="12"/>
      <c r="AA17" s="11"/>
      <c r="AB17" s="11"/>
      <c r="AC17" s="24"/>
      <c r="AE17" s="155" t="s">
        <v>117</v>
      </c>
      <c r="AF17" s="434" t="str">
        <f>B17</f>
        <v>방호차량</v>
      </c>
      <c r="AG17" s="436" t="str">
        <f>C17</f>
        <v>1t</v>
      </c>
      <c r="AH17" s="156">
        <f>D17</f>
        <v>86.349000000000004</v>
      </c>
      <c r="AI17" s="438" t="str">
        <f>E17</f>
        <v>hr</v>
      </c>
      <c r="AJ17" s="157">
        <f t="shared" si="0"/>
        <v>0</v>
      </c>
      <c r="AK17" s="157">
        <f t="shared" si="0"/>
        <v>0</v>
      </c>
      <c r="AL17" s="157">
        <f>TRUNC($AT$2*H17)</f>
        <v>0</v>
      </c>
      <c r="AM17" s="157">
        <f t="shared" si="1"/>
        <v>0</v>
      </c>
      <c r="AN17" s="157">
        <f>TRUNC($AT$2*J17)</f>
        <v>0</v>
      </c>
      <c r="AO17" s="157">
        <f t="shared" si="2"/>
        <v>0</v>
      </c>
      <c r="AP17" s="157">
        <f>TRUNC($AT$2*L17)</f>
        <v>0</v>
      </c>
      <c r="AQ17" s="158">
        <f t="shared" si="3"/>
        <v>0</v>
      </c>
      <c r="AR17" s="159"/>
    </row>
    <row r="18" spans="2:45" ht="12.6" customHeight="1">
      <c r="B18" s="439"/>
      <c r="C18" s="437"/>
      <c r="D18" s="153"/>
      <c r="E18" s="454"/>
      <c r="F18" s="31"/>
      <c r="G18" s="31"/>
      <c r="H18" s="31"/>
      <c r="I18" s="31"/>
      <c r="J18" s="31"/>
      <c r="K18" s="31"/>
      <c r="L18" s="31"/>
      <c r="M18" s="30"/>
      <c r="N18" s="29"/>
      <c r="Q18" s="165"/>
      <c r="R18" s="165"/>
      <c r="S18" s="166"/>
      <c r="T18" s="165"/>
      <c r="U18" s="167"/>
      <c r="V18" s="167"/>
      <c r="W18" s="167"/>
      <c r="X18" s="167"/>
      <c r="Y18" s="167"/>
      <c r="Z18" s="167"/>
      <c r="AA18" s="168"/>
      <c r="AB18" s="168"/>
      <c r="AC18" s="169"/>
      <c r="AE18" s="155" t="s">
        <v>118</v>
      </c>
      <c r="AF18" s="435"/>
      <c r="AG18" s="437"/>
      <c r="AH18" s="160">
        <f>산출!E9</f>
        <v>96</v>
      </c>
      <c r="AI18" s="439"/>
      <c r="AJ18" s="161">
        <f t="shared" si="0"/>
        <v>0</v>
      </c>
      <c r="AK18" s="161">
        <f t="shared" si="0"/>
        <v>0</v>
      </c>
      <c r="AL18" s="161">
        <f>AL17</f>
        <v>0</v>
      </c>
      <c r="AM18" s="161">
        <f t="shared" si="1"/>
        <v>0</v>
      </c>
      <c r="AN18" s="161">
        <f>AN17</f>
        <v>0</v>
      </c>
      <c r="AO18" s="161">
        <f t="shared" si="2"/>
        <v>0</v>
      </c>
      <c r="AP18" s="161">
        <f>AP17</f>
        <v>0</v>
      </c>
      <c r="AQ18" s="162">
        <f t="shared" si="3"/>
        <v>0</v>
      </c>
      <c r="AR18" s="163"/>
    </row>
    <row r="19" spans="2:45" ht="12.6" customHeight="1">
      <c r="B19" s="449" t="e">
        <f>내역서!#REF!</f>
        <v>#REF!</v>
      </c>
      <c r="C19" s="436" t="e">
        <f>내역서!#REF!</f>
        <v>#REF!</v>
      </c>
      <c r="D19" s="153" t="e">
        <f>내역서!#REF!</f>
        <v>#REF!</v>
      </c>
      <c r="E19" s="438" t="e">
        <f>내역서!#REF!</f>
        <v>#REF!</v>
      </c>
      <c r="F19" s="31">
        <f>SUM(H19,J19,L19)</f>
        <v>0</v>
      </c>
      <c r="G19" s="31" t="e">
        <f>SUM(I19,K19,M19)</f>
        <v>#REF!</v>
      </c>
      <c r="H19" s="31">
        <f>SUMIFS(내역서!$AL$4:$AL$128,내역서!$AF$4:$AF$128,B19,내역서!$AG$4:$AG$128,C19)</f>
        <v>0</v>
      </c>
      <c r="I19" s="31" t="e">
        <f>TRUNC(D19*H19)</f>
        <v>#REF!</v>
      </c>
      <c r="J19" s="31">
        <f>SUMIFS(내역서!$AN$4:$AN$128,내역서!$AF$4:$AF$128,B19,내역서!$AG$4:$AG$128,C19)</f>
        <v>0</v>
      </c>
      <c r="K19" s="31" t="e">
        <f>TRUNC(D19*J19)</f>
        <v>#REF!</v>
      </c>
      <c r="L19" s="31">
        <f>SUMIFS(내역서!$AP$4:$AP$128,내역서!$AF$4:$AF$128,B19,내역서!$AG$4:$AG$128,C19)</f>
        <v>0</v>
      </c>
      <c r="M19" s="30" t="e">
        <f>TRUNC(D19*L19)</f>
        <v>#REF!</v>
      </c>
      <c r="N19" s="29"/>
      <c r="AE19" s="155" t="s">
        <v>117</v>
      </c>
      <c r="AF19" s="440" t="e">
        <f>B19</f>
        <v>#REF!</v>
      </c>
      <c r="AG19" s="436" t="e">
        <f>C19</f>
        <v>#REF!</v>
      </c>
      <c r="AH19" s="156" t="e">
        <f>D19</f>
        <v>#REF!</v>
      </c>
      <c r="AI19" s="438" t="e">
        <f>E19</f>
        <v>#REF!</v>
      </c>
      <c r="AJ19" s="157">
        <f t="shared" si="0"/>
        <v>0</v>
      </c>
      <c r="AK19" s="157" t="e">
        <f t="shared" si="0"/>
        <v>#REF!</v>
      </c>
      <c r="AL19" s="157">
        <f>TRUNC($AT$2*H19)</f>
        <v>0</v>
      </c>
      <c r="AM19" s="157" t="e">
        <f t="shared" si="1"/>
        <v>#REF!</v>
      </c>
      <c r="AN19" s="157">
        <f>TRUNC($AT$2*J19)</f>
        <v>0</v>
      </c>
      <c r="AO19" s="157" t="e">
        <f t="shared" si="2"/>
        <v>#REF!</v>
      </c>
      <c r="AP19" s="157">
        <f>TRUNC($AT$2*L19)</f>
        <v>0</v>
      </c>
      <c r="AQ19" s="158" t="e">
        <f t="shared" si="3"/>
        <v>#REF!</v>
      </c>
      <c r="AR19" s="159"/>
    </row>
    <row r="20" spans="2:45" ht="12.6" customHeight="1">
      <c r="B20" s="439"/>
      <c r="C20" s="437"/>
      <c r="D20" s="153"/>
      <c r="E20" s="454"/>
      <c r="F20" s="31"/>
      <c r="G20" s="31"/>
      <c r="H20" s="31"/>
      <c r="I20" s="31"/>
      <c r="J20" s="31"/>
      <c r="K20" s="31"/>
      <c r="L20" s="31"/>
      <c r="M20" s="30"/>
      <c r="N20" s="29"/>
      <c r="AE20" s="155" t="s">
        <v>118</v>
      </c>
      <c r="AF20" s="441"/>
      <c r="AG20" s="437"/>
      <c r="AH20" s="160">
        <f>산출!E10</f>
        <v>12</v>
      </c>
      <c r="AI20" s="439"/>
      <c r="AJ20" s="161">
        <f t="shared" si="0"/>
        <v>0</v>
      </c>
      <c r="AK20" s="161">
        <f t="shared" si="0"/>
        <v>0</v>
      </c>
      <c r="AL20" s="161">
        <f>AL19</f>
        <v>0</v>
      </c>
      <c r="AM20" s="161">
        <f t="shared" si="1"/>
        <v>0</v>
      </c>
      <c r="AN20" s="161">
        <f>AN19</f>
        <v>0</v>
      </c>
      <c r="AO20" s="161">
        <f t="shared" si="2"/>
        <v>0</v>
      </c>
      <c r="AP20" s="161">
        <f>AP19</f>
        <v>0</v>
      </c>
      <c r="AQ20" s="162">
        <f t="shared" si="3"/>
        <v>0</v>
      </c>
      <c r="AR20" s="163"/>
    </row>
    <row r="21" spans="2:45" ht="12.6" customHeight="1">
      <c r="B21" s="449" t="e">
        <f>내역서!#REF!</f>
        <v>#REF!</v>
      </c>
      <c r="C21" s="436" t="e">
        <f>내역서!#REF!</f>
        <v>#REF!</v>
      </c>
      <c r="D21" s="153" t="e">
        <f>내역서!#REF!</f>
        <v>#REF!</v>
      </c>
      <c r="E21" s="438" t="e">
        <f>내역서!#REF!</f>
        <v>#REF!</v>
      </c>
      <c r="F21" s="31">
        <f>SUM(H21,J21,L21)</f>
        <v>0</v>
      </c>
      <c r="G21" s="31" t="e">
        <f>SUM(I21,K21,M21)</f>
        <v>#REF!</v>
      </c>
      <c r="H21" s="31">
        <f>SUMIFS(내역서!$AL$4:$AL$128,내역서!$AF$4:$AF$128,B21,내역서!$AG$4:$AG$128,C21)</f>
        <v>0</v>
      </c>
      <c r="I21" s="31" t="e">
        <f>TRUNC(D21*H21)</f>
        <v>#REF!</v>
      </c>
      <c r="J21" s="31">
        <f>SUMIFS(내역서!$AN$4:$AN$128,내역서!$AF$4:$AF$128,B21,내역서!$AG$4:$AG$128,C21)</f>
        <v>0</v>
      </c>
      <c r="K21" s="31" t="e">
        <f>TRUNC(D21*J21)</f>
        <v>#REF!</v>
      </c>
      <c r="L21" s="31">
        <f>SUMIFS(내역서!$AP$4:$AP$128,내역서!$AF$4:$AF$128,B21,내역서!$AG$4:$AG$128,C21)</f>
        <v>0</v>
      </c>
      <c r="M21" s="30" t="e">
        <f>TRUNC(D21*L21)</f>
        <v>#REF!</v>
      </c>
      <c r="N21" s="29"/>
      <c r="AE21" s="155" t="s">
        <v>117</v>
      </c>
      <c r="AF21" s="440" t="e">
        <f>B21</f>
        <v>#REF!</v>
      </c>
      <c r="AG21" s="436" t="e">
        <f>C21</f>
        <v>#REF!</v>
      </c>
      <c r="AH21" s="156" t="e">
        <f>D21</f>
        <v>#REF!</v>
      </c>
      <c r="AI21" s="438" t="e">
        <f>E21</f>
        <v>#REF!</v>
      </c>
      <c r="AJ21" s="157">
        <f t="shared" si="0"/>
        <v>0</v>
      </c>
      <c r="AK21" s="157" t="e">
        <f t="shared" si="0"/>
        <v>#REF!</v>
      </c>
      <c r="AL21" s="157">
        <f>TRUNC($AT$2*H21)</f>
        <v>0</v>
      </c>
      <c r="AM21" s="157" t="e">
        <f t="shared" si="1"/>
        <v>#REF!</v>
      </c>
      <c r="AN21" s="157">
        <f>TRUNC($AT$2*J21)</f>
        <v>0</v>
      </c>
      <c r="AO21" s="157" t="e">
        <f t="shared" si="2"/>
        <v>#REF!</v>
      </c>
      <c r="AP21" s="157">
        <f>TRUNC($AT$2*L21)</f>
        <v>0</v>
      </c>
      <c r="AQ21" s="158" t="e">
        <f t="shared" si="3"/>
        <v>#REF!</v>
      </c>
      <c r="AR21" s="159"/>
    </row>
    <row r="22" spans="2:45" ht="12.6" customHeight="1">
      <c r="B22" s="439"/>
      <c r="C22" s="437"/>
      <c r="D22" s="153">
        <f>내역서!AH49</f>
        <v>0</v>
      </c>
      <c r="E22" s="454"/>
      <c r="F22" s="31"/>
      <c r="G22" s="31"/>
      <c r="H22" s="31"/>
      <c r="I22" s="31"/>
      <c r="J22" s="31"/>
      <c r="K22" s="31"/>
      <c r="L22" s="31"/>
      <c r="M22" s="30"/>
      <c r="N22" s="29"/>
      <c r="AE22" s="155" t="s">
        <v>118</v>
      </c>
      <c r="AF22" s="441"/>
      <c r="AG22" s="437"/>
      <c r="AH22" s="160">
        <f>산출!E11</f>
        <v>6</v>
      </c>
      <c r="AI22" s="439"/>
      <c r="AJ22" s="161">
        <f t="shared" si="0"/>
        <v>0</v>
      </c>
      <c r="AK22" s="161">
        <f t="shared" si="0"/>
        <v>0</v>
      </c>
      <c r="AL22" s="161">
        <f>AL21</f>
        <v>0</v>
      </c>
      <c r="AM22" s="161">
        <f t="shared" si="1"/>
        <v>0</v>
      </c>
      <c r="AN22" s="161">
        <f>AN21</f>
        <v>0</v>
      </c>
      <c r="AO22" s="161">
        <f t="shared" si="2"/>
        <v>0</v>
      </c>
      <c r="AP22" s="161">
        <f>AP21</f>
        <v>0</v>
      </c>
      <c r="AQ22" s="162">
        <f t="shared" si="3"/>
        <v>0</v>
      </c>
      <c r="AR22" s="163"/>
    </row>
    <row r="23" spans="2:45" ht="12.6" customHeight="1">
      <c r="B23" s="449" t="str">
        <f>내역서!AF40</f>
        <v>소      계</v>
      </c>
      <c r="C23" s="436">
        <f>내역서!AG40</f>
        <v>0</v>
      </c>
      <c r="D23" s="153">
        <f>내역서!AH40</f>
        <v>0</v>
      </c>
      <c r="E23" s="442"/>
      <c r="F23" s="14"/>
      <c r="G23" s="14" t="e">
        <f>SUM(G$4:$G22)-SUMIF($N$4:$N$11,"관급자재",$K$4:$K$12)-SUMIF($N$4:$N$11,"지급자재",$K$4:$K$12)</f>
        <v>#REF!</v>
      </c>
      <c r="H23" s="14"/>
      <c r="I23" s="14" t="e">
        <f>SUM($I$4:I22)-SUMIF($N$4:$N$11,"관급자재",$K$4:$K$12)-SUMIF($N$4:$N$11,"지급자재",$K$4:$K$12)</f>
        <v>#REF!</v>
      </c>
      <c r="J23" s="14"/>
      <c r="K23" s="14" t="e">
        <f>SUM($K$4:K22)-SUMIF($N$4:$N$11,"관급자재",$K$4:$K$12)-SUMIF($N$4:$N$11,"지급자재",$K$4:$K$12)</f>
        <v>#REF!</v>
      </c>
      <c r="L23" s="14" t="e">
        <f>SUM(M15:M22)</f>
        <v>#REF!</v>
      </c>
      <c r="M23" s="14" t="e">
        <f>SUM($M$4:M22)-SUMIF($N$4:$N$11,"관급자재",$K$4:$K$12)-SUMIF($N$4:$N$11,"지급자재",$K$4:$K$12)</f>
        <v>#REF!</v>
      </c>
      <c r="N23" s="29"/>
      <c r="AE23" s="155" t="s">
        <v>117</v>
      </c>
      <c r="AF23" s="440" t="str">
        <f>B23</f>
        <v>소      계</v>
      </c>
      <c r="AG23" s="436">
        <f>C23</f>
        <v>0</v>
      </c>
      <c r="AH23" s="156" t="str">
        <f>산출!I12</f>
        <v xml:space="preserve"> </v>
      </c>
      <c r="AI23" s="442"/>
      <c r="AJ23" s="157" t="e">
        <f t="shared" si="0"/>
        <v>#REF!</v>
      </c>
      <c r="AK23" s="157" t="e">
        <f>SUMIF($AE$5:$AE$22,"○",AK5:AK22)</f>
        <v>#REF!</v>
      </c>
      <c r="AL23" s="157">
        <f>TRUNC($AT$2*H23)</f>
        <v>0</v>
      </c>
      <c r="AM23" s="157" t="e">
        <f>SUMIF($AE$5:$AE$22,"○",AM5:AM22)</f>
        <v>#REF!</v>
      </c>
      <c r="AN23" s="157">
        <f>TRUNC($AT$2*J23)</f>
        <v>0</v>
      </c>
      <c r="AO23" s="157" t="e">
        <f>SUMIF($AE$5:$AE$22,"○",AO5:AO22)</f>
        <v>#REF!</v>
      </c>
      <c r="AP23" s="157" t="e">
        <f>TRUNC($AT$2*L23)</f>
        <v>#REF!</v>
      </c>
      <c r="AQ23" s="157" t="e">
        <f>SUMIF($AE$5:$AE$22,"○",AQ5:AQ22)</f>
        <v>#REF!</v>
      </c>
      <c r="AR23" s="159"/>
    </row>
    <row r="24" spans="2:45" ht="12.6" customHeight="1">
      <c r="B24" s="439"/>
      <c r="C24" s="437"/>
      <c r="D24" s="153">
        <f>내역서!AH51</f>
        <v>0</v>
      </c>
      <c r="E24" s="443"/>
      <c r="F24" s="31"/>
      <c r="G24" s="31"/>
      <c r="H24" s="31"/>
      <c r="I24" s="31"/>
      <c r="J24" s="31"/>
      <c r="K24" s="31"/>
      <c r="L24" s="31"/>
      <c r="M24" s="30"/>
      <c r="N24" s="29"/>
      <c r="AE24" s="155" t="s">
        <v>118</v>
      </c>
      <c r="AF24" s="441"/>
      <c r="AG24" s="437"/>
      <c r="AH24" s="160">
        <f>산출!E12</f>
        <v>0</v>
      </c>
      <c r="AI24" s="443"/>
      <c r="AJ24" s="161" t="e">
        <f t="shared" si="0"/>
        <v>#REF!</v>
      </c>
      <c r="AK24" s="161" t="e">
        <f>SUMIF($AE$5:$AE$22,"★",AK5:AK22)</f>
        <v>#VALUE!</v>
      </c>
      <c r="AL24" s="161">
        <f>AL23</f>
        <v>0</v>
      </c>
      <c r="AM24" s="161" t="e">
        <f>SUMIF($AE$5:$AE$22,"★",AM5:AM22)</f>
        <v>#VALUE!</v>
      </c>
      <c r="AN24" s="161">
        <f>AN23</f>
        <v>0</v>
      </c>
      <c r="AO24" s="161" t="e">
        <f>SUMIF($AE$5:$AE$22,"★",AO5:AO22)</f>
        <v>#VALUE!</v>
      </c>
      <c r="AP24" s="161" t="e">
        <f>AP23</f>
        <v>#REF!</v>
      </c>
      <c r="AQ24" s="161" t="e">
        <f>SUMIF($AE$5:$AE$22,"★",AQ5:AQ22)</f>
        <v>#VALUE!</v>
      </c>
      <c r="AR24" s="163"/>
    </row>
    <row r="25" spans="2:45" ht="12.6" customHeight="1">
      <c r="B25" s="449" t="str">
        <f>내역서!AF41</f>
        <v>야간작업</v>
      </c>
      <c r="C25" s="436" t="str">
        <f>내역서!AG41</f>
        <v>품의</v>
      </c>
      <c r="D25" s="214">
        <f>내역서!AH41</f>
        <v>0.875</v>
      </c>
      <c r="E25" s="442"/>
      <c r="F25" s="14"/>
      <c r="G25" s="14" t="e">
        <f>SUM(I25,M25,K25)</f>
        <v>#REF!</v>
      </c>
      <c r="H25" s="14"/>
      <c r="I25" s="14"/>
      <c r="J25" s="14">
        <f>TRUNC(H24*D25)</f>
        <v>0</v>
      </c>
      <c r="K25" s="14" t="e">
        <f>TRUNC(I23*D25)</f>
        <v>#REF!</v>
      </c>
      <c r="L25" s="13"/>
      <c r="M25" s="13"/>
      <c r="N25" s="29"/>
      <c r="AE25" s="155" t="s">
        <v>117</v>
      </c>
      <c r="AF25" s="440" t="str">
        <f>B25</f>
        <v>야간작업</v>
      </c>
      <c r="AG25" s="436" t="str">
        <f>C25</f>
        <v>품의</v>
      </c>
      <c r="AH25" s="215">
        <f>D25</f>
        <v>0.875</v>
      </c>
      <c r="AI25" s="442"/>
      <c r="AJ25" s="157">
        <f t="shared" si="0"/>
        <v>0</v>
      </c>
      <c r="AK25" s="157" t="e">
        <f t="shared" si="0"/>
        <v>#REF!</v>
      </c>
      <c r="AL25" s="157">
        <f>TRUNC($AT$2*H25)</f>
        <v>0</v>
      </c>
      <c r="AM25" s="157">
        <f t="shared" si="1"/>
        <v>0</v>
      </c>
      <c r="AN25" s="157">
        <f>TRUNC($AT$2*J25)</f>
        <v>0</v>
      </c>
      <c r="AO25" s="157" t="e">
        <f>TRUNC(AH25*AM23)</f>
        <v>#REF!</v>
      </c>
      <c r="AP25" s="157">
        <f>TRUNC($AT$2*L25)</f>
        <v>0</v>
      </c>
      <c r="AQ25" s="158">
        <f t="shared" si="3"/>
        <v>0</v>
      </c>
      <c r="AR25" s="159"/>
    </row>
    <row r="26" spans="2:45" ht="12.6" customHeight="1">
      <c r="B26" s="439"/>
      <c r="C26" s="437"/>
      <c r="D26" s="153">
        <f>내역서!AH53</f>
        <v>0</v>
      </c>
      <c r="E26" s="443"/>
      <c r="F26" s="31"/>
      <c r="G26" s="31"/>
      <c r="H26" s="31"/>
      <c r="I26" s="31"/>
      <c r="J26" s="31"/>
      <c r="K26" s="31"/>
      <c r="L26" s="31"/>
      <c r="M26" s="30"/>
      <c r="N26" s="29"/>
      <c r="AE26" s="155" t="s">
        <v>118</v>
      </c>
      <c r="AF26" s="441"/>
      <c r="AG26" s="437"/>
      <c r="AH26" s="216">
        <f>AH25</f>
        <v>0.875</v>
      </c>
      <c r="AI26" s="443"/>
      <c r="AJ26" s="161">
        <f t="shared" si="0"/>
        <v>0</v>
      </c>
      <c r="AK26" s="161" t="e">
        <f t="shared" si="0"/>
        <v>#VALUE!</v>
      </c>
      <c r="AL26" s="161">
        <f>AL25</f>
        <v>0</v>
      </c>
      <c r="AM26" s="161">
        <f t="shared" si="1"/>
        <v>0</v>
      </c>
      <c r="AN26" s="161">
        <f>AN25</f>
        <v>0</v>
      </c>
      <c r="AO26" s="161" t="e">
        <f>TRUNC(AH26*AM24)</f>
        <v>#VALUE!</v>
      </c>
      <c r="AP26" s="161">
        <f>AP25</f>
        <v>0</v>
      </c>
      <c r="AQ26" s="162">
        <f t="shared" si="3"/>
        <v>0</v>
      </c>
      <c r="AR26" s="163"/>
    </row>
    <row r="27" spans="2:45" ht="12.6" customHeight="1">
      <c r="B27" s="449" t="str">
        <f>내역서!AF43</f>
        <v>합계</v>
      </c>
      <c r="C27" s="436"/>
      <c r="D27" s="153">
        <f>내역서!AH54</f>
        <v>0</v>
      </c>
      <c r="E27" s="442"/>
      <c r="F27" s="14"/>
      <c r="G27" s="14" t="e">
        <f>SUM(G23:G25)</f>
        <v>#REF!</v>
      </c>
      <c r="H27" s="14"/>
      <c r="I27" s="14" t="e">
        <f>SUM(I23:I26)</f>
        <v>#REF!</v>
      </c>
      <c r="J27" s="14"/>
      <c r="K27" s="14" t="e">
        <f>SUM(K23:K25)</f>
        <v>#REF!</v>
      </c>
      <c r="L27" s="14">
        <f>SUM(L25:M26)</f>
        <v>0</v>
      </c>
      <c r="M27" s="14">
        <f>SUBTOTAL(9,M25:M26)</f>
        <v>0</v>
      </c>
      <c r="N27" s="29"/>
      <c r="AE27" s="155" t="s">
        <v>117</v>
      </c>
      <c r="AF27" s="440" t="s">
        <v>0</v>
      </c>
      <c r="AG27" s="436">
        <f>C27</f>
        <v>0</v>
      </c>
      <c r="AH27" s="217" t="s">
        <v>99</v>
      </c>
      <c r="AI27" s="445"/>
      <c r="AJ27" s="157">
        <f t="shared" si="0"/>
        <v>0</v>
      </c>
      <c r="AK27" s="157" t="e">
        <f>SUMIF($AE$23:$AE$26,"○",AK23:AK26)</f>
        <v>#REF!</v>
      </c>
      <c r="AL27" s="157">
        <f>TRUNC($AT$2*H27)</f>
        <v>0</v>
      </c>
      <c r="AM27" s="157" t="e">
        <f>SUMIF($AE$23:$AE$26,"○",AM23:AM26)</f>
        <v>#REF!</v>
      </c>
      <c r="AN27" s="157">
        <f>TRUNC($AT$2*J27)</f>
        <v>0</v>
      </c>
      <c r="AO27" s="157" t="e">
        <f>SUMIF($AE$23:$AE$26,"○",AO23:AO26)</f>
        <v>#REF!</v>
      </c>
      <c r="AP27" s="157">
        <f>TRUNC($AT$2*L27)</f>
        <v>0</v>
      </c>
      <c r="AQ27" s="157" t="e">
        <f>SUMIF($AE$23:$AE$26,"○",AQ23:AQ26)</f>
        <v>#REF!</v>
      </c>
      <c r="AR27" s="159"/>
    </row>
    <row r="28" spans="2:45" ht="12.6" customHeight="1">
      <c r="B28" s="439"/>
      <c r="C28" s="437"/>
      <c r="D28" s="153">
        <f>내역서!AH55</f>
        <v>0</v>
      </c>
      <c r="E28" s="443"/>
      <c r="F28" s="31"/>
      <c r="G28" s="31"/>
      <c r="H28" s="31"/>
      <c r="I28" s="31"/>
      <c r="J28" s="31"/>
      <c r="K28" s="31"/>
      <c r="L28" s="31"/>
      <c r="M28" s="30"/>
      <c r="N28" s="29"/>
      <c r="AE28" s="155" t="s">
        <v>118</v>
      </c>
      <c r="AF28" s="444"/>
      <c r="AG28" s="437"/>
      <c r="AH28" s="218" t="s">
        <v>115</v>
      </c>
      <c r="AI28" s="446"/>
      <c r="AJ28" s="161">
        <f t="shared" si="0"/>
        <v>0</v>
      </c>
      <c r="AK28" s="161" t="e">
        <f>SUMIF($AE$23:$AE$26,"★",AK23:AK26)</f>
        <v>#VALUE!</v>
      </c>
      <c r="AL28" s="161">
        <f>AL27</f>
        <v>0</v>
      </c>
      <c r="AM28" s="161" t="e">
        <f>SUMIF($AE$23:$AE$26,"★",AM23:AM26)</f>
        <v>#VALUE!</v>
      </c>
      <c r="AN28" s="161">
        <f>AN27</f>
        <v>0</v>
      </c>
      <c r="AO28" s="161" t="e">
        <f>SUMIF($AE$23:$AE$26,"★",AO23:AO26)</f>
        <v>#VALUE!</v>
      </c>
      <c r="AP28" s="161">
        <f>AP27</f>
        <v>0</v>
      </c>
      <c r="AQ28" s="161" t="e">
        <f>SUMIF($AE$23:$AE$26,"★",AQ23:AQ26)</f>
        <v>#VALUE!</v>
      </c>
      <c r="AR28" s="163"/>
    </row>
    <row r="29" spans="2:45" ht="12.6" customHeight="1">
      <c r="B29" s="449">
        <f>내역서!AF44</f>
        <v>0</v>
      </c>
      <c r="C29" s="436"/>
      <c r="D29" s="153">
        <f>내역서!AH56</f>
        <v>0</v>
      </c>
      <c r="E29" s="442"/>
      <c r="F29" s="31"/>
      <c r="G29" s="31"/>
      <c r="H29" s="31"/>
      <c r="I29" s="31"/>
      <c r="J29" s="31"/>
      <c r="K29" s="31"/>
      <c r="L29" s="31"/>
      <c r="M29" s="30"/>
      <c r="N29" s="29"/>
      <c r="AE29" s="155" t="s">
        <v>117</v>
      </c>
      <c r="AF29" s="440">
        <f>B29</f>
        <v>0</v>
      </c>
      <c r="AG29" s="436">
        <f>C29</f>
        <v>0</v>
      </c>
      <c r="AH29" s="170" t="str">
        <f>산출!I15</f>
        <v xml:space="preserve"> </v>
      </c>
      <c r="AI29" s="445"/>
      <c r="AJ29" s="157">
        <f t="shared" si="0"/>
        <v>0</v>
      </c>
      <c r="AK29" s="157" t="e">
        <f t="shared" si="0"/>
        <v>#VALUE!</v>
      </c>
      <c r="AL29" s="157">
        <f>TRUNC($AT$2*H29)</f>
        <v>0</v>
      </c>
      <c r="AM29" s="157" t="e">
        <f t="shared" si="1"/>
        <v>#VALUE!</v>
      </c>
      <c r="AN29" s="157">
        <f>TRUNC($AT$2*J29)</f>
        <v>0</v>
      </c>
      <c r="AO29" s="157" t="e">
        <f t="shared" si="2"/>
        <v>#VALUE!</v>
      </c>
      <c r="AP29" s="157">
        <f>TRUNC($AT$2*L29)</f>
        <v>0</v>
      </c>
      <c r="AQ29" s="158" t="e">
        <f t="shared" si="3"/>
        <v>#VALUE!</v>
      </c>
      <c r="AR29" s="159"/>
    </row>
    <row r="30" spans="2:45" ht="12.6" customHeight="1">
      <c r="B30" s="439"/>
      <c r="C30" s="437"/>
      <c r="D30" s="153">
        <f>내역서!AH57</f>
        <v>0</v>
      </c>
      <c r="E30" s="443"/>
      <c r="F30" s="31"/>
      <c r="G30" s="31"/>
      <c r="H30" s="31"/>
      <c r="I30" s="31"/>
      <c r="J30" s="31"/>
      <c r="K30" s="31"/>
      <c r="L30" s="31"/>
      <c r="M30" s="30"/>
      <c r="N30" s="29"/>
      <c r="AE30" s="155" t="s">
        <v>118</v>
      </c>
      <c r="AF30" s="441"/>
      <c r="AG30" s="437"/>
      <c r="AH30" s="171" t="str">
        <f>산출!E15</f>
        <v xml:space="preserve"> </v>
      </c>
      <c r="AI30" s="446"/>
      <c r="AJ30" s="161">
        <f t="shared" si="0"/>
        <v>0</v>
      </c>
      <c r="AK30" s="161" t="e">
        <f t="shared" si="0"/>
        <v>#VALUE!</v>
      </c>
      <c r="AL30" s="161">
        <f>AL29</f>
        <v>0</v>
      </c>
      <c r="AM30" s="161" t="e">
        <f t="shared" si="1"/>
        <v>#VALUE!</v>
      </c>
      <c r="AN30" s="161">
        <f>AN29</f>
        <v>0</v>
      </c>
      <c r="AO30" s="161" t="e">
        <f t="shared" si="2"/>
        <v>#VALUE!</v>
      </c>
      <c r="AP30" s="161">
        <f>AP29</f>
        <v>0</v>
      </c>
      <c r="AQ30" s="162" t="e">
        <f t="shared" si="3"/>
        <v>#VALUE!</v>
      </c>
      <c r="AR30" s="163"/>
    </row>
    <row r="31" spans="2:45" ht="12.6" customHeight="1">
      <c r="B31" s="449">
        <f>내역서!AF45</f>
        <v>0</v>
      </c>
      <c r="C31" s="436"/>
      <c r="D31" s="153">
        <f>내역서!AH58</f>
        <v>0</v>
      </c>
      <c r="E31" s="442"/>
      <c r="F31" s="31"/>
      <c r="G31" s="31"/>
      <c r="H31" s="31"/>
      <c r="I31" s="31"/>
      <c r="J31" s="31"/>
      <c r="K31" s="31"/>
      <c r="L31" s="31"/>
      <c r="M31" s="30"/>
      <c r="N31" s="29"/>
      <c r="AE31" s="155" t="s">
        <v>117</v>
      </c>
      <c r="AF31" s="440">
        <f>B31</f>
        <v>0</v>
      </c>
      <c r="AG31" s="436">
        <f>C31</f>
        <v>0</v>
      </c>
      <c r="AH31" s="156">
        <f>산출!I16</f>
        <v>0</v>
      </c>
      <c r="AI31" s="445"/>
      <c r="AJ31" s="157">
        <f t="shared" si="0"/>
        <v>0</v>
      </c>
      <c r="AK31" s="157">
        <f t="shared" si="0"/>
        <v>0</v>
      </c>
      <c r="AL31" s="157">
        <f>TRUNC($AT$2*H31)</f>
        <v>0</v>
      </c>
      <c r="AM31" s="157">
        <f t="shared" si="1"/>
        <v>0</v>
      </c>
      <c r="AN31" s="157">
        <f>TRUNC($AT$2*J31)</f>
        <v>0</v>
      </c>
      <c r="AO31" s="157">
        <f t="shared" si="2"/>
        <v>0</v>
      </c>
      <c r="AP31" s="157">
        <f>TRUNC($AT$2*L31)</f>
        <v>0</v>
      </c>
      <c r="AQ31" s="158">
        <f t="shared" si="3"/>
        <v>0</v>
      </c>
      <c r="AR31" s="159"/>
      <c r="AS31" s="172"/>
    </row>
    <row r="32" spans="2:45" ht="12.6" customHeight="1">
      <c r="B32" s="439"/>
      <c r="C32" s="437"/>
      <c r="D32" s="153">
        <f>내역서!AH59</f>
        <v>0</v>
      </c>
      <c r="E32" s="443"/>
      <c r="F32" s="31"/>
      <c r="G32" s="31"/>
      <c r="H32" s="31"/>
      <c r="I32" s="31"/>
      <c r="J32" s="31"/>
      <c r="K32" s="31"/>
      <c r="L32" s="31"/>
      <c r="M32" s="30"/>
      <c r="N32" s="29"/>
      <c r="AE32" s="155" t="s">
        <v>118</v>
      </c>
      <c r="AF32" s="441"/>
      <c r="AG32" s="437"/>
      <c r="AH32" s="160">
        <f>산출!E16</f>
        <v>0</v>
      </c>
      <c r="AI32" s="446"/>
      <c r="AJ32" s="161">
        <f t="shared" si="0"/>
        <v>0</v>
      </c>
      <c r="AK32" s="161">
        <f t="shared" si="0"/>
        <v>0</v>
      </c>
      <c r="AL32" s="161">
        <f>AL31</f>
        <v>0</v>
      </c>
      <c r="AM32" s="161">
        <f>TRUNC(AH32*AL32)</f>
        <v>0</v>
      </c>
      <c r="AN32" s="161">
        <f>AN31</f>
        <v>0</v>
      </c>
      <c r="AO32" s="161">
        <f>TRUNC(AH32*AN32)</f>
        <v>0</v>
      </c>
      <c r="AP32" s="161">
        <f>AP31</f>
        <v>0</v>
      </c>
      <c r="AQ32" s="162">
        <f>TRUNC(AH32*AP32)</f>
        <v>0</v>
      </c>
      <c r="AR32" s="163"/>
      <c r="AS32" s="173">
        <f>TRUNC($AT$2*O32)</f>
        <v>0</v>
      </c>
    </row>
    <row r="33" spans="2:45" ht="12.6" customHeight="1">
      <c r="B33" s="449">
        <f>내역서!AF46</f>
        <v>0</v>
      </c>
      <c r="C33" s="436"/>
      <c r="D33" s="153">
        <f>내역서!AH60</f>
        <v>0</v>
      </c>
      <c r="E33" s="442"/>
      <c r="F33" s="31"/>
      <c r="G33" s="31"/>
      <c r="H33" s="31"/>
      <c r="I33" s="31"/>
      <c r="J33" s="31"/>
      <c r="K33" s="31"/>
      <c r="L33" s="31"/>
      <c r="M33" s="30"/>
      <c r="N33" s="29"/>
      <c r="AE33" s="155" t="s">
        <v>117</v>
      </c>
      <c r="AF33" s="434">
        <f>B33</f>
        <v>0</v>
      </c>
      <c r="AG33" s="436">
        <f>C33</f>
        <v>0</v>
      </c>
      <c r="AH33" s="156">
        <f>산출!I17</f>
        <v>0</v>
      </c>
      <c r="AI33" s="445"/>
      <c r="AJ33" s="157">
        <f t="shared" si="0"/>
        <v>0</v>
      </c>
      <c r="AK33" s="157">
        <f t="shared" si="0"/>
        <v>0</v>
      </c>
      <c r="AL33" s="157">
        <f>TRUNC($AT$2*H33)</f>
        <v>0</v>
      </c>
      <c r="AM33" s="157">
        <f t="shared" si="1"/>
        <v>0</v>
      </c>
      <c r="AN33" s="157">
        <f>TRUNC($AT$2*J33)</f>
        <v>0</v>
      </c>
      <c r="AO33" s="157">
        <f t="shared" si="2"/>
        <v>0</v>
      </c>
      <c r="AP33" s="157">
        <f>TRUNC($AT$2*L33)</f>
        <v>0</v>
      </c>
      <c r="AQ33" s="158">
        <f t="shared" si="3"/>
        <v>0</v>
      </c>
      <c r="AR33" s="159"/>
      <c r="AS33" s="174">
        <f>AS32</f>
        <v>0</v>
      </c>
    </row>
    <row r="34" spans="2:45" ht="12.6" customHeight="1">
      <c r="B34" s="439"/>
      <c r="C34" s="437"/>
      <c r="D34" s="153">
        <f>내역서!AH61</f>
        <v>0</v>
      </c>
      <c r="E34" s="443"/>
      <c r="F34" s="31"/>
      <c r="G34" s="31"/>
      <c r="H34" s="31"/>
      <c r="I34" s="31"/>
      <c r="J34" s="31"/>
      <c r="K34" s="31"/>
      <c r="L34" s="31"/>
      <c r="M34" s="30"/>
      <c r="N34" s="29"/>
      <c r="AE34" s="155" t="s">
        <v>118</v>
      </c>
      <c r="AF34" s="435"/>
      <c r="AG34" s="437"/>
      <c r="AH34" s="160">
        <f>산출!E17</f>
        <v>0</v>
      </c>
      <c r="AI34" s="446"/>
      <c r="AJ34" s="161">
        <f t="shared" si="0"/>
        <v>0</v>
      </c>
      <c r="AK34" s="161">
        <f t="shared" si="0"/>
        <v>0</v>
      </c>
      <c r="AL34" s="161">
        <f>AL33</f>
        <v>0</v>
      </c>
      <c r="AM34" s="161">
        <f t="shared" si="1"/>
        <v>0</v>
      </c>
      <c r="AN34" s="161">
        <f>AN33</f>
        <v>0</v>
      </c>
      <c r="AO34" s="161">
        <f t="shared" si="2"/>
        <v>0</v>
      </c>
      <c r="AP34" s="161">
        <f>AP33</f>
        <v>0</v>
      </c>
      <c r="AQ34" s="162">
        <f t="shared" si="3"/>
        <v>0</v>
      </c>
      <c r="AR34" s="163"/>
      <c r="AS34" s="172"/>
    </row>
    <row r="35" spans="2:45" ht="12.6" customHeight="1">
      <c r="B35" s="449">
        <f>내역서!AF47</f>
        <v>0</v>
      </c>
      <c r="C35" s="436"/>
      <c r="D35" s="153">
        <f>내역서!AH62</f>
        <v>0</v>
      </c>
      <c r="E35" s="442"/>
      <c r="F35" s="31"/>
      <c r="G35" s="31"/>
      <c r="H35" s="31"/>
      <c r="I35" s="31"/>
      <c r="J35" s="31"/>
      <c r="K35" s="31"/>
      <c r="L35" s="31"/>
      <c r="M35" s="30"/>
      <c r="N35" s="29"/>
      <c r="AE35" s="155" t="s">
        <v>117</v>
      </c>
      <c r="AF35" s="434">
        <f>B35</f>
        <v>0</v>
      </c>
      <c r="AG35" s="436">
        <f>C35</f>
        <v>0</v>
      </c>
      <c r="AH35" s="175">
        <f>산출!I18</f>
        <v>0</v>
      </c>
      <c r="AI35" s="447"/>
      <c r="AJ35" s="157">
        <f t="shared" si="0"/>
        <v>0</v>
      </c>
      <c r="AK35" s="157">
        <f t="shared" si="0"/>
        <v>0</v>
      </c>
      <c r="AL35" s="157">
        <f>TRUNC($AT$2*H35)</f>
        <v>0</v>
      </c>
      <c r="AM35" s="157">
        <f t="shared" si="1"/>
        <v>0</v>
      </c>
      <c r="AN35" s="157">
        <f>TRUNC($AT$2*J35)</f>
        <v>0</v>
      </c>
      <c r="AO35" s="157">
        <f t="shared" si="2"/>
        <v>0</v>
      </c>
      <c r="AP35" s="157">
        <f>TRUNC($AT$2*L35)</f>
        <v>0</v>
      </c>
      <c r="AQ35" s="158">
        <f t="shared" si="3"/>
        <v>0</v>
      </c>
      <c r="AR35" s="159"/>
      <c r="AS35" s="172"/>
    </row>
    <row r="36" spans="2:45" ht="12.6" customHeight="1">
      <c r="B36" s="439"/>
      <c r="C36" s="437"/>
      <c r="D36" s="153">
        <f>내역서!AH63</f>
        <v>0</v>
      </c>
      <c r="E36" s="443"/>
      <c r="F36" s="31"/>
      <c r="G36" s="31"/>
      <c r="H36" s="31"/>
      <c r="I36" s="31"/>
      <c r="J36" s="31"/>
      <c r="K36" s="31"/>
      <c r="L36" s="31"/>
      <c r="M36" s="30"/>
      <c r="N36" s="29"/>
      <c r="AE36" s="155" t="s">
        <v>118</v>
      </c>
      <c r="AF36" s="435"/>
      <c r="AG36" s="437"/>
      <c r="AH36" s="176">
        <f>산출!E18</f>
        <v>0</v>
      </c>
      <c r="AI36" s="448"/>
      <c r="AJ36" s="161">
        <f t="shared" si="0"/>
        <v>0</v>
      </c>
      <c r="AK36" s="161">
        <f t="shared" si="0"/>
        <v>0</v>
      </c>
      <c r="AL36" s="161">
        <f>AL35</f>
        <v>0</v>
      </c>
      <c r="AM36" s="161">
        <f t="shared" si="1"/>
        <v>0</v>
      </c>
      <c r="AN36" s="161">
        <f>AN35</f>
        <v>0</v>
      </c>
      <c r="AO36" s="161">
        <f t="shared" si="2"/>
        <v>0</v>
      </c>
      <c r="AP36" s="161">
        <f>AP35</f>
        <v>0</v>
      </c>
      <c r="AQ36" s="162">
        <f t="shared" si="3"/>
        <v>0</v>
      </c>
      <c r="AR36" s="163"/>
    </row>
    <row r="37" spans="2:45" ht="12.6" customHeight="1">
      <c r="B37" s="449">
        <f>내역서!AF48</f>
        <v>0</v>
      </c>
      <c r="C37" s="436"/>
      <c r="D37" s="153">
        <f>내역서!AH64</f>
        <v>0</v>
      </c>
      <c r="E37" s="442"/>
      <c r="F37" s="31"/>
      <c r="G37" s="31"/>
      <c r="H37" s="31"/>
      <c r="I37" s="31"/>
      <c r="J37" s="31"/>
      <c r="K37" s="31"/>
      <c r="L37" s="31"/>
      <c r="M37" s="30"/>
      <c r="N37" s="29"/>
      <c r="AE37" s="155" t="s">
        <v>117</v>
      </c>
      <c r="AF37" s="434">
        <f>B37</f>
        <v>0</v>
      </c>
      <c r="AG37" s="436">
        <f>C37</f>
        <v>0</v>
      </c>
      <c r="AH37" s="175">
        <f>산출!I19</f>
        <v>0</v>
      </c>
      <c r="AI37" s="447"/>
      <c r="AJ37" s="157">
        <f t="shared" ref="AJ37:AK50" si="4">SUM(AL37+AN37+AP37)</f>
        <v>0</v>
      </c>
      <c r="AK37" s="157">
        <f t="shared" si="4"/>
        <v>0</v>
      </c>
      <c r="AL37" s="157">
        <f>TRUNC($AT$2*H37)</f>
        <v>0</v>
      </c>
      <c r="AM37" s="157">
        <f t="shared" si="1"/>
        <v>0</v>
      </c>
      <c r="AN37" s="157">
        <f>TRUNC($AT$2*J37)</f>
        <v>0</v>
      </c>
      <c r="AO37" s="157">
        <f t="shared" si="2"/>
        <v>0</v>
      </c>
      <c r="AP37" s="157">
        <f>TRUNC($AT$2*L37)</f>
        <v>0</v>
      </c>
      <c r="AQ37" s="158">
        <f t="shared" si="3"/>
        <v>0</v>
      </c>
      <c r="AR37" s="159"/>
    </row>
    <row r="38" spans="2:45" ht="12.6" customHeight="1">
      <c r="B38" s="439"/>
      <c r="C38" s="437"/>
      <c r="D38" s="153">
        <f>내역서!AH65</f>
        <v>0</v>
      </c>
      <c r="E38" s="443"/>
      <c r="F38" s="31"/>
      <c r="G38" s="31"/>
      <c r="H38" s="31"/>
      <c r="I38" s="31"/>
      <c r="J38" s="31"/>
      <c r="K38" s="31"/>
      <c r="L38" s="31"/>
      <c r="M38" s="30"/>
      <c r="N38" s="29"/>
      <c r="AE38" s="155" t="s">
        <v>118</v>
      </c>
      <c r="AF38" s="435"/>
      <c r="AG38" s="437"/>
      <c r="AH38" s="177">
        <f>산출!E19</f>
        <v>0</v>
      </c>
      <c r="AI38" s="448"/>
      <c r="AJ38" s="161">
        <f t="shared" si="4"/>
        <v>0</v>
      </c>
      <c r="AK38" s="161">
        <f t="shared" si="4"/>
        <v>0</v>
      </c>
      <c r="AL38" s="161">
        <f>AL37</f>
        <v>0</v>
      </c>
      <c r="AM38" s="161">
        <f t="shared" si="1"/>
        <v>0</v>
      </c>
      <c r="AN38" s="161">
        <f>AN37</f>
        <v>0</v>
      </c>
      <c r="AO38" s="161">
        <f t="shared" si="2"/>
        <v>0</v>
      </c>
      <c r="AP38" s="161">
        <f>AP37</f>
        <v>0</v>
      </c>
      <c r="AQ38" s="162">
        <f t="shared" si="3"/>
        <v>0</v>
      </c>
      <c r="AR38" s="163"/>
    </row>
    <row r="39" spans="2:45" ht="12.6" customHeight="1">
      <c r="B39" s="449">
        <f>내역서!AF49</f>
        <v>0</v>
      </c>
      <c r="C39" s="436"/>
      <c r="D39" s="153">
        <f>내역서!AH66</f>
        <v>0</v>
      </c>
      <c r="E39" s="442"/>
      <c r="F39" s="31"/>
      <c r="G39" s="31"/>
      <c r="H39" s="31"/>
      <c r="I39" s="31"/>
      <c r="J39" s="31"/>
      <c r="K39" s="31"/>
      <c r="L39" s="31"/>
      <c r="M39" s="30"/>
      <c r="N39" s="29"/>
      <c r="AE39" s="155" t="s">
        <v>117</v>
      </c>
      <c r="AF39" s="434">
        <f>B39</f>
        <v>0</v>
      </c>
      <c r="AG39" s="436">
        <f>C39</f>
        <v>0</v>
      </c>
      <c r="AH39" s="175">
        <f>산출!I43</f>
        <v>0</v>
      </c>
      <c r="AI39" s="447"/>
      <c r="AJ39" s="157">
        <f t="shared" si="4"/>
        <v>0</v>
      </c>
      <c r="AK39" s="157">
        <f t="shared" si="4"/>
        <v>0</v>
      </c>
      <c r="AL39" s="157">
        <f>TRUNC($AT$2*H39)</f>
        <v>0</v>
      </c>
      <c r="AM39" s="157">
        <f t="shared" si="1"/>
        <v>0</v>
      </c>
      <c r="AN39" s="157">
        <f>TRUNC($AT$2*J39)</f>
        <v>0</v>
      </c>
      <c r="AO39" s="157">
        <f t="shared" si="2"/>
        <v>0</v>
      </c>
      <c r="AP39" s="157">
        <f>TRUNC($AT$2*L39)</f>
        <v>0</v>
      </c>
      <c r="AQ39" s="158">
        <f t="shared" si="3"/>
        <v>0</v>
      </c>
      <c r="AR39" s="159"/>
    </row>
    <row r="40" spans="2:45" ht="12.6" customHeight="1">
      <c r="B40" s="439"/>
      <c r="C40" s="437"/>
      <c r="D40" s="153">
        <f>내역서!AH67</f>
        <v>0</v>
      </c>
      <c r="E40" s="443"/>
      <c r="F40" s="31"/>
      <c r="G40" s="31"/>
      <c r="H40" s="31"/>
      <c r="I40" s="31"/>
      <c r="J40" s="31"/>
      <c r="K40" s="31"/>
      <c r="L40" s="31"/>
      <c r="M40" s="30"/>
      <c r="N40" s="29"/>
      <c r="AE40" s="155" t="s">
        <v>118</v>
      </c>
      <c r="AF40" s="435"/>
      <c r="AG40" s="437"/>
      <c r="AH40" s="176">
        <f>산출!E43</f>
        <v>0</v>
      </c>
      <c r="AI40" s="448"/>
      <c r="AJ40" s="161">
        <f t="shared" si="4"/>
        <v>0</v>
      </c>
      <c r="AK40" s="161">
        <f t="shared" si="4"/>
        <v>0</v>
      </c>
      <c r="AL40" s="161">
        <f>AL39</f>
        <v>0</v>
      </c>
      <c r="AM40" s="161">
        <f t="shared" si="1"/>
        <v>0</v>
      </c>
      <c r="AN40" s="161">
        <f>AN39</f>
        <v>0</v>
      </c>
      <c r="AO40" s="161">
        <f t="shared" si="2"/>
        <v>0</v>
      </c>
      <c r="AP40" s="161">
        <f>AP39</f>
        <v>0</v>
      </c>
      <c r="AQ40" s="162">
        <f t="shared" si="3"/>
        <v>0</v>
      </c>
      <c r="AR40" s="163"/>
    </row>
    <row r="41" spans="2:45" ht="12.6" customHeight="1">
      <c r="B41" s="449">
        <f>내역서!AF50</f>
        <v>0</v>
      </c>
      <c r="C41" s="436"/>
      <c r="D41" s="153">
        <f>내역서!AH68</f>
        <v>0</v>
      </c>
      <c r="E41" s="442"/>
      <c r="F41" s="31"/>
      <c r="G41" s="31"/>
      <c r="H41" s="31"/>
      <c r="I41" s="31"/>
      <c r="J41" s="31"/>
      <c r="K41" s="31"/>
      <c r="L41" s="31"/>
      <c r="M41" s="30"/>
      <c r="N41" s="29"/>
      <c r="AE41" s="155" t="s">
        <v>117</v>
      </c>
      <c r="AF41" s="434">
        <f>B41</f>
        <v>0</v>
      </c>
      <c r="AG41" s="436">
        <f>C41</f>
        <v>0</v>
      </c>
      <c r="AH41" s="156">
        <f>산출!I44</f>
        <v>0</v>
      </c>
      <c r="AI41" s="438"/>
      <c r="AJ41" s="157">
        <f t="shared" si="4"/>
        <v>0</v>
      </c>
      <c r="AK41" s="157">
        <f t="shared" si="4"/>
        <v>0</v>
      </c>
      <c r="AL41" s="157">
        <f>TRUNC($AT$2*H41)</f>
        <v>0</v>
      </c>
      <c r="AM41" s="157">
        <f t="shared" si="1"/>
        <v>0</v>
      </c>
      <c r="AN41" s="157">
        <f>TRUNC($AT$2*J41)</f>
        <v>0</v>
      </c>
      <c r="AO41" s="157">
        <f t="shared" si="2"/>
        <v>0</v>
      </c>
      <c r="AP41" s="157">
        <f>TRUNC($AT$2*L41)</f>
        <v>0</v>
      </c>
      <c r="AQ41" s="158">
        <f t="shared" si="3"/>
        <v>0</v>
      </c>
      <c r="AR41" s="159"/>
    </row>
    <row r="42" spans="2:45" ht="12.6" customHeight="1">
      <c r="B42" s="439"/>
      <c r="C42" s="437"/>
      <c r="D42" s="153">
        <f>내역서!AH69</f>
        <v>0</v>
      </c>
      <c r="E42" s="443"/>
      <c r="F42" s="31"/>
      <c r="G42" s="31"/>
      <c r="H42" s="31"/>
      <c r="I42" s="31"/>
      <c r="J42" s="31"/>
      <c r="K42" s="31"/>
      <c r="L42" s="31"/>
      <c r="M42" s="30"/>
      <c r="N42" s="29"/>
      <c r="AE42" s="155" t="s">
        <v>118</v>
      </c>
      <c r="AF42" s="435"/>
      <c r="AG42" s="437"/>
      <c r="AH42" s="160">
        <f>산출!E44</f>
        <v>0</v>
      </c>
      <c r="AI42" s="454"/>
      <c r="AJ42" s="161">
        <f t="shared" si="4"/>
        <v>0</v>
      </c>
      <c r="AK42" s="161">
        <f t="shared" si="4"/>
        <v>0</v>
      </c>
      <c r="AL42" s="161">
        <f>AL41</f>
        <v>0</v>
      </c>
      <c r="AM42" s="161">
        <f t="shared" si="1"/>
        <v>0</v>
      </c>
      <c r="AN42" s="161">
        <f>AN41</f>
        <v>0</v>
      </c>
      <c r="AO42" s="161">
        <f t="shared" si="2"/>
        <v>0</v>
      </c>
      <c r="AP42" s="161">
        <f>AP41</f>
        <v>0</v>
      </c>
      <c r="AQ42" s="162">
        <f t="shared" si="3"/>
        <v>0</v>
      </c>
      <c r="AR42" s="163"/>
    </row>
    <row r="43" spans="2:45" ht="12.6" customHeight="1">
      <c r="B43" s="449">
        <f>내역서!AF51</f>
        <v>0</v>
      </c>
      <c r="C43" s="452"/>
      <c r="D43" s="153">
        <f>내역서!AH70</f>
        <v>0</v>
      </c>
      <c r="E43" s="442"/>
      <c r="F43" s="31"/>
      <c r="G43" s="31"/>
      <c r="H43" s="31"/>
      <c r="I43" s="31"/>
      <c r="J43" s="31"/>
      <c r="K43" s="31"/>
      <c r="L43" s="31"/>
      <c r="M43" s="30"/>
      <c r="N43" s="29"/>
      <c r="AE43" s="155" t="s">
        <v>117</v>
      </c>
      <c r="AF43" s="434">
        <f>B43</f>
        <v>0</v>
      </c>
      <c r="AG43" s="452">
        <f>C43</f>
        <v>0</v>
      </c>
      <c r="AH43" s="156">
        <f>산출!I45</f>
        <v>0</v>
      </c>
      <c r="AI43" s="438"/>
      <c r="AJ43" s="157">
        <f t="shared" si="4"/>
        <v>0</v>
      </c>
      <c r="AK43" s="157">
        <f t="shared" si="4"/>
        <v>0</v>
      </c>
      <c r="AL43" s="157">
        <f>TRUNC($AT$2*H43)</f>
        <v>0</v>
      </c>
      <c r="AM43" s="157">
        <f t="shared" si="1"/>
        <v>0</v>
      </c>
      <c r="AN43" s="157">
        <f>TRUNC($AT$2*J43)</f>
        <v>0</v>
      </c>
      <c r="AO43" s="157">
        <f t="shared" si="2"/>
        <v>0</v>
      </c>
      <c r="AP43" s="157">
        <f>TRUNC($AT$2*L43)</f>
        <v>0</v>
      </c>
      <c r="AQ43" s="158">
        <f t="shared" si="3"/>
        <v>0</v>
      </c>
      <c r="AR43" s="159"/>
    </row>
    <row r="44" spans="2:45" ht="12.6" customHeight="1">
      <c r="B44" s="439"/>
      <c r="C44" s="453"/>
      <c r="D44" s="153"/>
      <c r="E44" s="443"/>
      <c r="F44" s="31"/>
      <c r="G44" s="31"/>
      <c r="H44" s="31"/>
      <c r="I44" s="31"/>
      <c r="J44" s="31"/>
      <c r="K44" s="31"/>
      <c r="L44" s="31"/>
      <c r="M44" s="30"/>
      <c r="N44" s="29"/>
      <c r="AE44" s="155" t="s">
        <v>118</v>
      </c>
      <c r="AF44" s="435"/>
      <c r="AG44" s="453"/>
      <c r="AH44" s="160">
        <f>산출!E45</f>
        <v>0</v>
      </c>
      <c r="AI44" s="454"/>
      <c r="AJ44" s="161">
        <f t="shared" si="4"/>
        <v>0</v>
      </c>
      <c r="AK44" s="161">
        <f t="shared" si="4"/>
        <v>0</v>
      </c>
      <c r="AL44" s="161">
        <f>AL43</f>
        <v>0</v>
      </c>
      <c r="AM44" s="161">
        <f t="shared" si="1"/>
        <v>0</v>
      </c>
      <c r="AN44" s="161">
        <f>AN43</f>
        <v>0</v>
      </c>
      <c r="AO44" s="161">
        <f t="shared" si="2"/>
        <v>0</v>
      </c>
      <c r="AP44" s="161">
        <f>AP43</f>
        <v>0</v>
      </c>
      <c r="AQ44" s="162">
        <f t="shared" si="3"/>
        <v>0</v>
      </c>
      <c r="AR44" s="163"/>
    </row>
    <row r="45" spans="2:45" ht="12.6" customHeight="1">
      <c r="B45" s="449">
        <f>내역서!AF52</f>
        <v>0</v>
      </c>
      <c r="C45" s="436"/>
      <c r="D45" s="153">
        <f>산출!I46</f>
        <v>0</v>
      </c>
      <c r="E45" s="442"/>
      <c r="F45" s="31"/>
      <c r="G45" s="31"/>
      <c r="H45" s="31"/>
      <c r="I45" s="31"/>
      <c r="J45" s="31"/>
      <c r="K45" s="31"/>
      <c r="L45" s="31"/>
      <c r="M45" s="30"/>
      <c r="N45" s="29"/>
      <c r="AE45" s="155" t="s">
        <v>117</v>
      </c>
      <c r="AF45" s="434">
        <f>B45</f>
        <v>0</v>
      </c>
      <c r="AG45" s="452">
        <f>C45</f>
        <v>0</v>
      </c>
      <c r="AH45" s="156">
        <f>산출!I46</f>
        <v>0</v>
      </c>
      <c r="AI45" s="438"/>
      <c r="AJ45" s="157">
        <f t="shared" si="4"/>
        <v>0</v>
      </c>
      <c r="AK45" s="157">
        <f t="shared" si="4"/>
        <v>0</v>
      </c>
      <c r="AL45" s="157">
        <f>TRUNC($AT$2*H45)</f>
        <v>0</v>
      </c>
      <c r="AM45" s="157">
        <f t="shared" si="1"/>
        <v>0</v>
      </c>
      <c r="AN45" s="157">
        <f>TRUNC($AT$2*J45)</f>
        <v>0</v>
      </c>
      <c r="AO45" s="157">
        <f t="shared" si="2"/>
        <v>0</v>
      </c>
      <c r="AP45" s="157">
        <f>TRUNC($AT$2*L45)</f>
        <v>0</v>
      </c>
      <c r="AQ45" s="158">
        <f t="shared" si="3"/>
        <v>0</v>
      </c>
      <c r="AR45" s="159"/>
    </row>
    <row r="46" spans="2:45" ht="12.6" customHeight="1">
      <c r="B46" s="439"/>
      <c r="C46" s="437"/>
      <c r="D46" s="153"/>
      <c r="E46" s="443"/>
      <c r="F46" s="31"/>
      <c r="G46" s="31"/>
      <c r="H46" s="31"/>
      <c r="I46" s="31"/>
      <c r="J46" s="31"/>
      <c r="K46" s="31"/>
      <c r="L46" s="31"/>
      <c r="M46" s="30"/>
      <c r="N46" s="29"/>
      <c r="AE46" s="155" t="s">
        <v>118</v>
      </c>
      <c r="AF46" s="435"/>
      <c r="AG46" s="453"/>
      <c r="AH46" s="160">
        <f>산출!E46</f>
        <v>0</v>
      </c>
      <c r="AI46" s="454"/>
      <c r="AJ46" s="161">
        <f t="shared" si="4"/>
        <v>0</v>
      </c>
      <c r="AK46" s="161">
        <f t="shared" si="4"/>
        <v>0</v>
      </c>
      <c r="AL46" s="161">
        <f>AL45</f>
        <v>0</v>
      </c>
      <c r="AM46" s="161">
        <f t="shared" si="1"/>
        <v>0</v>
      </c>
      <c r="AN46" s="161">
        <f>AN45</f>
        <v>0</v>
      </c>
      <c r="AO46" s="161">
        <f t="shared" si="2"/>
        <v>0</v>
      </c>
      <c r="AP46" s="161">
        <f>AP45</f>
        <v>0</v>
      </c>
      <c r="AQ46" s="162">
        <f t="shared" si="3"/>
        <v>0</v>
      </c>
      <c r="AR46" s="163"/>
    </row>
    <row r="47" spans="2:45" ht="12.6" customHeight="1">
      <c r="B47" s="449">
        <f>내역서!AF53</f>
        <v>0</v>
      </c>
      <c r="C47" s="436"/>
      <c r="D47" s="153">
        <f>산출!I47</f>
        <v>0</v>
      </c>
      <c r="E47" s="442"/>
      <c r="F47" s="31"/>
      <c r="G47" s="31"/>
      <c r="H47" s="31"/>
      <c r="I47" s="31"/>
      <c r="J47" s="31"/>
      <c r="K47" s="31"/>
      <c r="L47" s="31"/>
      <c r="M47" s="30"/>
      <c r="N47" s="29"/>
      <c r="AE47" s="155" t="s">
        <v>117</v>
      </c>
      <c r="AF47" s="434">
        <f>B47</f>
        <v>0</v>
      </c>
      <c r="AG47" s="452">
        <f>C47</f>
        <v>0</v>
      </c>
      <c r="AH47" s="156">
        <f>산출!I47</f>
        <v>0</v>
      </c>
      <c r="AI47" s="438"/>
      <c r="AJ47" s="157">
        <f t="shared" si="4"/>
        <v>0</v>
      </c>
      <c r="AK47" s="157">
        <f t="shared" si="4"/>
        <v>0</v>
      </c>
      <c r="AL47" s="157">
        <f>TRUNC($AT$2*H47)</f>
        <v>0</v>
      </c>
      <c r="AM47" s="157">
        <f t="shared" si="1"/>
        <v>0</v>
      </c>
      <c r="AN47" s="157">
        <f>TRUNC($AT$2*J47)</f>
        <v>0</v>
      </c>
      <c r="AO47" s="157">
        <f t="shared" si="2"/>
        <v>0</v>
      </c>
      <c r="AP47" s="157">
        <f>TRUNC($AT$2*L47)</f>
        <v>0</v>
      </c>
      <c r="AQ47" s="158">
        <f t="shared" si="3"/>
        <v>0</v>
      </c>
      <c r="AR47" s="159"/>
    </row>
    <row r="48" spans="2:45" ht="12.6" customHeight="1">
      <c r="B48" s="439"/>
      <c r="C48" s="437"/>
      <c r="D48" s="153"/>
      <c r="E48" s="443"/>
      <c r="F48" s="31"/>
      <c r="G48" s="31"/>
      <c r="H48" s="31"/>
      <c r="I48" s="31"/>
      <c r="J48" s="31"/>
      <c r="K48" s="31"/>
      <c r="L48" s="31"/>
      <c r="M48" s="30"/>
      <c r="N48" s="29"/>
      <c r="AE48" s="155" t="s">
        <v>118</v>
      </c>
      <c r="AF48" s="435"/>
      <c r="AG48" s="453"/>
      <c r="AH48" s="160">
        <f>산출!E47</f>
        <v>0</v>
      </c>
      <c r="AI48" s="454"/>
      <c r="AJ48" s="161">
        <f t="shared" si="4"/>
        <v>0</v>
      </c>
      <c r="AK48" s="161">
        <f t="shared" si="4"/>
        <v>0</v>
      </c>
      <c r="AL48" s="161">
        <f>AL47</f>
        <v>0</v>
      </c>
      <c r="AM48" s="161">
        <f t="shared" si="1"/>
        <v>0</v>
      </c>
      <c r="AN48" s="161">
        <f>AN47</f>
        <v>0</v>
      </c>
      <c r="AO48" s="161">
        <f t="shared" si="2"/>
        <v>0</v>
      </c>
      <c r="AP48" s="161">
        <f>AP47</f>
        <v>0</v>
      </c>
      <c r="AQ48" s="162">
        <f t="shared" si="3"/>
        <v>0</v>
      </c>
      <c r="AR48" s="163"/>
    </row>
    <row r="49" spans="2:44" ht="12.6" customHeight="1">
      <c r="B49" s="449">
        <f>내역서!AF54</f>
        <v>0</v>
      </c>
      <c r="C49" s="436"/>
      <c r="D49" s="153">
        <f>산출!I48</f>
        <v>0</v>
      </c>
      <c r="E49" s="442"/>
      <c r="F49" s="31"/>
      <c r="G49" s="31"/>
      <c r="H49" s="31"/>
      <c r="I49" s="31"/>
      <c r="J49" s="31"/>
      <c r="K49" s="31"/>
      <c r="L49" s="31"/>
      <c r="M49" s="30"/>
      <c r="N49" s="29"/>
      <c r="AE49" s="155" t="s">
        <v>117</v>
      </c>
      <c r="AF49" s="440">
        <f>B49</f>
        <v>0</v>
      </c>
      <c r="AG49" s="436">
        <f>C49</f>
        <v>0</v>
      </c>
      <c r="AH49" s="156">
        <f>산출!I48</f>
        <v>0</v>
      </c>
      <c r="AI49" s="438"/>
      <c r="AJ49" s="157">
        <f t="shared" si="4"/>
        <v>0</v>
      </c>
      <c r="AK49" s="157">
        <f t="shared" si="4"/>
        <v>0</v>
      </c>
      <c r="AL49" s="157">
        <f>TRUNC($AT$2*H49)</f>
        <v>0</v>
      </c>
      <c r="AM49" s="157">
        <f t="shared" si="1"/>
        <v>0</v>
      </c>
      <c r="AN49" s="157">
        <f>TRUNC($AT$2*J49)</f>
        <v>0</v>
      </c>
      <c r="AO49" s="157">
        <f t="shared" si="2"/>
        <v>0</v>
      </c>
      <c r="AP49" s="157">
        <f>TRUNC($AT$2*L49)</f>
        <v>0</v>
      </c>
      <c r="AQ49" s="158">
        <f t="shared" si="3"/>
        <v>0</v>
      </c>
      <c r="AR49" s="159"/>
    </row>
    <row r="50" spans="2:44" ht="12.6" customHeight="1">
      <c r="B50" s="439"/>
      <c r="C50" s="437"/>
      <c r="D50" s="153"/>
      <c r="E50" s="443"/>
      <c r="F50" s="31"/>
      <c r="G50" s="31"/>
      <c r="H50" s="31"/>
      <c r="I50" s="31"/>
      <c r="J50" s="31"/>
      <c r="K50" s="31"/>
      <c r="L50" s="31"/>
      <c r="M50" s="30"/>
      <c r="N50" s="29"/>
      <c r="AE50" s="155" t="s">
        <v>118</v>
      </c>
      <c r="AF50" s="441"/>
      <c r="AG50" s="437"/>
      <c r="AH50" s="160">
        <f>산출!E48</f>
        <v>0</v>
      </c>
      <c r="AI50" s="454"/>
      <c r="AJ50" s="161">
        <f t="shared" si="4"/>
        <v>0</v>
      </c>
      <c r="AK50" s="161">
        <f t="shared" si="4"/>
        <v>0</v>
      </c>
      <c r="AL50" s="161">
        <f>AL49</f>
        <v>0</v>
      </c>
      <c r="AM50" s="161">
        <f t="shared" si="1"/>
        <v>0</v>
      </c>
      <c r="AN50" s="161">
        <f>AN49</f>
        <v>0</v>
      </c>
      <c r="AO50" s="161">
        <f t="shared" si="2"/>
        <v>0</v>
      </c>
      <c r="AP50" s="161">
        <f>AP49</f>
        <v>0</v>
      </c>
      <c r="AQ50" s="162">
        <f t="shared" si="3"/>
        <v>0</v>
      </c>
      <c r="AR50" s="163"/>
    </row>
    <row r="51" spans="2:44" ht="12.6" customHeight="1">
      <c r="B51" s="449"/>
      <c r="C51" s="436"/>
      <c r="D51" s="32"/>
      <c r="E51" s="28"/>
      <c r="F51" s="31"/>
      <c r="G51" s="31"/>
      <c r="H51" s="31"/>
      <c r="I51" s="31"/>
      <c r="J51" s="31"/>
      <c r="K51" s="31"/>
      <c r="L51" s="31"/>
      <c r="M51" s="31"/>
      <c r="N51" s="29"/>
      <c r="AE51" s="155" t="s">
        <v>117</v>
      </c>
      <c r="AF51" s="180"/>
      <c r="AG51" s="181"/>
      <c r="AH51" s="182"/>
      <c r="AI51" s="450"/>
      <c r="AJ51" s="178"/>
      <c r="AK51" s="178"/>
      <c r="AL51" s="178"/>
      <c r="AM51" s="178"/>
      <c r="AN51" s="178"/>
      <c r="AO51" s="178"/>
      <c r="AP51" s="178"/>
      <c r="AQ51" s="178"/>
      <c r="AR51" s="159"/>
    </row>
    <row r="52" spans="2:44" ht="12.6" customHeight="1">
      <c r="B52" s="439"/>
      <c r="C52" s="437"/>
      <c r="D52" s="32"/>
      <c r="E52" s="28"/>
      <c r="F52" s="31"/>
      <c r="G52" s="31"/>
      <c r="H52" s="31"/>
      <c r="I52" s="31"/>
      <c r="J52" s="31"/>
      <c r="K52" s="31"/>
      <c r="L52" s="31"/>
      <c r="M52" s="30"/>
      <c r="N52" s="29"/>
      <c r="AE52" s="155" t="s">
        <v>118</v>
      </c>
      <c r="AF52" s="183"/>
      <c r="AG52" s="184"/>
      <c r="AH52" s="185"/>
      <c r="AI52" s="451"/>
      <c r="AJ52" s="179"/>
      <c r="AK52" s="179"/>
      <c r="AL52" s="179"/>
      <c r="AM52" s="179"/>
      <c r="AN52" s="179"/>
      <c r="AO52" s="179"/>
      <c r="AP52" s="179"/>
      <c r="AQ52" s="179"/>
      <c r="AR52" s="163"/>
    </row>
    <row r="53" spans="2:44" ht="12.6" customHeight="1">
      <c r="B53" s="449"/>
      <c r="C53" s="436"/>
      <c r="D53" s="186"/>
      <c r="E53" s="28"/>
      <c r="F53" s="31"/>
      <c r="G53" s="31"/>
      <c r="H53" s="31"/>
      <c r="I53" s="31"/>
      <c r="J53" s="31"/>
      <c r="K53" s="31"/>
      <c r="L53" s="31"/>
      <c r="M53" s="30"/>
      <c r="N53" s="29"/>
      <c r="AE53" s="155" t="s">
        <v>117</v>
      </c>
      <c r="AF53" s="180"/>
      <c r="AG53" s="181"/>
      <c r="AH53" s="182"/>
      <c r="AI53" s="450"/>
      <c r="AJ53" s="178"/>
      <c r="AK53" s="178"/>
      <c r="AL53" s="178"/>
      <c r="AM53" s="178"/>
      <c r="AN53" s="178"/>
      <c r="AO53" s="178"/>
      <c r="AP53" s="178"/>
      <c r="AQ53" s="178"/>
      <c r="AR53" s="159"/>
    </row>
    <row r="54" spans="2:44" ht="12.6" customHeight="1">
      <c r="B54" s="439"/>
      <c r="C54" s="437"/>
      <c r="D54" s="186"/>
      <c r="E54" s="28"/>
      <c r="F54" s="31"/>
      <c r="G54" s="31"/>
      <c r="H54" s="31"/>
      <c r="I54" s="31"/>
      <c r="J54" s="31"/>
      <c r="K54" s="31"/>
      <c r="L54" s="31"/>
      <c r="M54" s="30"/>
      <c r="N54" s="29"/>
      <c r="AE54" s="155" t="s">
        <v>118</v>
      </c>
      <c r="AF54" s="183"/>
      <c r="AG54" s="184"/>
      <c r="AH54" s="185"/>
      <c r="AI54" s="451"/>
      <c r="AJ54" s="179"/>
      <c r="AK54" s="179"/>
      <c r="AL54" s="179"/>
      <c r="AM54" s="179"/>
      <c r="AN54" s="179"/>
      <c r="AO54" s="179"/>
      <c r="AP54" s="179"/>
      <c r="AQ54" s="179"/>
      <c r="AR54" s="163"/>
    </row>
    <row r="55" spans="2:44" ht="12.6" customHeight="1">
      <c r="B55" s="449"/>
      <c r="C55" s="436"/>
      <c r="D55" s="32"/>
      <c r="E55" s="28"/>
      <c r="F55" s="31"/>
      <c r="G55" s="31"/>
      <c r="H55" s="31"/>
      <c r="I55" s="31"/>
      <c r="J55" s="31"/>
      <c r="K55" s="31"/>
      <c r="L55" s="31"/>
      <c r="M55" s="31"/>
      <c r="N55" s="29"/>
      <c r="AE55" s="155" t="s">
        <v>117</v>
      </c>
      <c r="AF55" s="180"/>
      <c r="AG55" s="181"/>
      <c r="AH55" s="182"/>
      <c r="AI55" s="450"/>
      <c r="AJ55" s="178"/>
      <c r="AK55" s="178"/>
      <c r="AL55" s="178"/>
      <c r="AM55" s="178"/>
      <c r="AN55" s="178"/>
      <c r="AO55" s="178"/>
      <c r="AP55" s="178"/>
      <c r="AQ55" s="178"/>
      <c r="AR55" s="159"/>
    </row>
    <row r="56" spans="2:44" ht="12.6" customHeight="1">
      <c r="B56" s="439"/>
      <c r="C56" s="437"/>
      <c r="D56" s="32"/>
      <c r="E56" s="28"/>
      <c r="F56" s="31"/>
      <c r="G56" s="31"/>
      <c r="H56" s="31"/>
      <c r="I56" s="31"/>
      <c r="J56" s="31"/>
      <c r="K56" s="31"/>
      <c r="L56" s="31"/>
      <c r="M56" s="30"/>
      <c r="N56" s="29"/>
      <c r="AE56" s="155" t="s">
        <v>118</v>
      </c>
      <c r="AF56" s="183"/>
      <c r="AG56" s="184"/>
      <c r="AH56" s="185"/>
      <c r="AI56" s="451"/>
      <c r="AJ56" s="179"/>
      <c r="AK56" s="179"/>
      <c r="AL56" s="179"/>
      <c r="AM56" s="179"/>
      <c r="AN56" s="179"/>
      <c r="AO56" s="179"/>
      <c r="AP56" s="179"/>
      <c r="AQ56" s="179"/>
      <c r="AR56" s="163"/>
    </row>
    <row r="57" spans="2:44" ht="12.6" customHeight="1">
      <c r="B57" s="449">
        <f>내역서!AF69</f>
        <v>0</v>
      </c>
      <c r="C57" s="1"/>
      <c r="D57" s="32"/>
      <c r="E57" s="28"/>
      <c r="F57" s="31"/>
      <c r="G57" s="31"/>
      <c r="H57" s="31"/>
      <c r="I57" s="31"/>
      <c r="J57" s="31"/>
      <c r="K57" s="31"/>
      <c r="L57" s="31"/>
      <c r="M57" s="30"/>
      <c r="N57" s="29"/>
      <c r="AE57" s="155" t="s">
        <v>117</v>
      </c>
      <c r="AF57" s="180"/>
      <c r="AG57" s="181"/>
      <c r="AH57" s="182"/>
      <c r="AI57" s="450"/>
      <c r="AJ57" s="178"/>
      <c r="AK57" s="178"/>
      <c r="AL57" s="178"/>
      <c r="AM57" s="178"/>
      <c r="AN57" s="178"/>
      <c r="AO57" s="178"/>
      <c r="AP57" s="178"/>
      <c r="AQ57" s="178"/>
      <c r="AR57" s="159"/>
    </row>
    <row r="58" spans="2:44" ht="12.6" customHeight="1">
      <c r="B58" s="439"/>
      <c r="C58" s="1"/>
      <c r="D58" s="32"/>
      <c r="E58" s="28"/>
      <c r="F58" s="31"/>
      <c r="G58" s="31"/>
      <c r="H58" s="31"/>
      <c r="I58" s="31"/>
      <c r="J58" s="31"/>
      <c r="K58" s="31"/>
      <c r="L58" s="31"/>
      <c r="M58" s="30"/>
      <c r="N58" s="29"/>
      <c r="AE58" s="155" t="s">
        <v>118</v>
      </c>
      <c r="AF58" s="183"/>
      <c r="AG58" s="184"/>
      <c r="AH58" s="185"/>
      <c r="AI58" s="451"/>
      <c r="AJ58" s="179"/>
      <c r="AK58" s="179"/>
      <c r="AL58" s="179"/>
      <c r="AM58" s="179"/>
      <c r="AN58" s="179"/>
      <c r="AO58" s="179"/>
      <c r="AP58" s="179"/>
      <c r="AQ58" s="179"/>
      <c r="AR58" s="163"/>
    </row>
    <row r="59" spans="2:44" ht="12.6" customHeight="1">
      <c r="B59" s="449">
        <f>내역서!AF71</f>
        <v>0</v>
      </c>
      <c r="C59" s="1"/>
      <c r="D59" s="32"/>
      <c r="E59" s="28"/>
      <c r="F59" s="31"/>
      <c r="G59" s="31"/>
      <c r="H59" s="31"/>
      <c r="I59" s="31"/>
      <c r="J59" s="31"/>
      <c r="K59" s="31"/>
      <c r="L59" s="31"/>
      <c r="M59" s="30"/>
      <c r="N59" s="29"/>
      <c r="AE59" s="155" t="s">
        <v>117</v>
      </c>
      <c r="AF59" s="180"/>
      <c r="AG59" s="181"/>
      <c r="AH59" s="182"/>
      <c r="AI59" s="450"/>
      <c r="AJ59" s="178"/>
      <c r="AK59" s="178"/>
      <c r="AL59" s="178"/>
      <c r="AM59" s="178"/>
      <c r="AN59" s="178"/>
      <c r="AO59" s="178"/>
      <c r="AP59" s="178"/>
      <c r="AQ59" s="178"/>
      <c r="AR59" s="159"/>
    </row>
    <row r="60" spans="2:44" ht="12.6" customHeight="1">
      <c r="B60" s="439"/>
      <c r="C60" s="1"/>
      <c r="D60" s="32"/>
      <c r="E60" s="28"/>
      <c r="F60" s="31"/>
      <c r="G60" s="31"/>
      <c r="H60" s="31"/>
      <c r="I60" s="31"/>
      <c r="J60" s="31"/>
      <c r="K60" s="31"/>
      <c r="L60" s="31"/>
      <c r="M60" s="30"/>
      <c r="N60" s="29"/>
      <c r="AE60" s="155" t="s">
        <v>118</v>
      </c>
      <c r="AF60" s="183"/>
      <c r="AG60" s="184"/>
      <c r="AH60" s="185"/>
      <c r="AI60" s="451"/>
      <c r="AJ60" s="179"/>
      <c r="AK60" s="179"/>
      <c r="AL60" s="179"/>
      <c r="AM60" s="179"/>
      <c r="AN60" s="179"/>
      <c r="AO60" s="179"/>
      <c r="AP60" s="179"/>
      <c r="AQ60" s="179"/>
      <c r="AR60" s="163"/>
    </row>
    <row r="61" spans="2:44" ht="12.6" customHeight="1">
      <c r="B61" s="449">
        <f>내역서!AF73</f>
        <v>0</v>
      </c>
      <c r="C61" s="1"/>
      <c r="D61" s="32"/>
      <c r="E61" s="28"/>
      <c r="F61" s="31"/>
      <c r="G61" s="31"/>
      <c r="H61" s="31"/>
      <c r="I61" s="31"/>
      <c r="J61" s="31"/>
      <c r="K61" s="31"/>
      <c r="L61" s="31"/>
      <c r="M61" s="30"/>
      <c r="N61" s="29"/>
      <c r="AF61" s="180"/>
      <c r="AG61" s="181"/>
      <c r="AH61" s="182"/>
      <c r="AI61" s="450"/>
      <c r="AJ61" s="178"/>
      <c r="AK61" s="178"/>
      <c r="AL61" s="178"/>
      <c r="AM61" s="178"/>
      <c r="AN61" s="178"/>
      <c r="AO61" s="178"/>
      <c r="AP61" s="178"/>
      <c r="AQ61" s="178"/>
      <c r="AR61" s="159"/>
    </row>
    <row r="62" spans="2:44" ht="12.6" customHeight="1">
      <c r="B62" s="439"/>
      <c r="C62" s="1"/>
      <c r="D62" s="32"/>
      <c r="E62" s="28"/>
      <c r="F62" s="31"/>
      <c r="G62" s="31"/>
      <c r="H62" s="31"/>
      <c r="I62" s="31"/>
      <c r="J62" s="31"/>
      <c r="K62" s="31"/>
      <c r="L62" s="31"/>
      <c r="M62" s="30"/>
      <c r="N62" s="29"/>
      <c r="AF62" s="183"/>
      <c r="AG62" s="184"/>
      <c r="AH62" s="185"/>
      <c r="AI62" s="451"/>
      <c r="AJ62" s="179"/>
      <c r="AK62" s="179"/>
      <c r="AL62" s="179"/>
      <c r="AM62" s="179"/>
      <c r="AN62" s="179"/>
      <c r="AO62" s="179"/>
      <c r="AP62" s="179"/>
      <c r="AQ62" s="179"/>
      <c r="AR62" s="163"/>
    </row>
    <row r="63" spans="2:44" ht="12.6" customHeight="1">
      <c r="B63" s="449">
        <f>내역서!AF75</f>
        <v>0</v>
      </c>
      <c r="C63" s="1"/>
      <c r="D63" s="32"/>
      <c r="E63" s="28"/>
      <c r="F63" s="31"/>
      <c r="G63" s="31"/>
      <c r="H63" s="31"/>
      <c r="I63" s="31"/>
      <c r="J63" s="31"/>
      <c r="K63" s="31"/>
      <c r="L63" s="31"/>
      <c r="M63" s="30"/>
      <c r="N63" s="29"/>
      <c r="AF63" s="180"/>
      <c r="AG63" s="181"/>
      <c r="AH63" s="182"/>
      <c r="AI63" s="450"/>
      <c r="AJ63" s="178"/>
      <c r="AK63" s="178"/>
      <c r="AL63" s="178"/>
      <c r="AM63" s="178"/>
      <c r="AN63" s="178"/>
      <c r="AO63" s="178"/>
      <c r="AP63" s="178"/>
      <c r="AQ63" s="178"/>
      <c r="AR63" s="159"/>
    </row>
    <row r="64" spans="2:44" ht="12.6" customHeight="1">
      <c r="B64" s="439"/>
      <c r="C64" s="1"/>
      <c r="D64" s="32"/>
      <c r="E64" s="28"/>
      <c r="F64" s="31"/>
      <c r="G64" s="31"/>
      <c r="H64" s="31"/>
      <c r="I64" s="31"/>
      <c r="J64" s="31"/>
      <c r="K64" s="31"/>
      <c r="L64" s="31"/>
      <c r="M64" s="30"/>
      <c r="N64" s="29"/>
      <c r="AF64" s="183"/>
      <c r="AG64" s="184"/>
      <c r="AH64" s="185"/>
      <c r="AI64" s="451"/>
      <c r="AJ64" s="179"/>
      <c r="AK64" s="179"/>
      <c r="AL64" s="179"/>
      <c r="AM64" s="179"/>
      <c r="AN64" s="179"/>
      <c r="AO64" s="179"/>
      <c r="AP64" s="179"/>
      <c r="AQ64" s="179"/>
      <c r="AR64" s="163"/>
    </row>
    <row r="65" spans="2:44" ht="12.6" customHeight="1">
      <c r="B65" s="449">
        <f>내역서!AF77</f>
        <v>0</v>
      </c>
      <c r="C65" s="1"/>
      <c r="D65" s="32"/>
      <c r="E65" s="28"/>
      <c r="F65" s="31"/>
      <c r="G65" s="31"/>
      <c r="H65" s="31"/>
      <c r="I65" s="31"/>
      <c r="J65" s="31"/>
      <c r="K65" s="31"/>
      <c r="L65" s="31"/>
      <c r="M65" s="30"/>
      <c r="N65" s="29"/>
      <c r="AF65" s="180"/>
      <c r="AG65" s="181"/>
      <c r="AH65" s="182"/>
      <c r="AI65" s="450"/>
      <c r="AJ65" s="178"/>
      <c r="AK65" s="178"/>
      <c r="AL65" s="178"/>
      <c r="AM65" s="178"/>
      <c r="AN65" s="178"/>
      <c r="AO65" s="178"/>
      <c r="AP65" s="178"/>
      <c r="AQ65" s="178"/>
      <c r="AR65" s="159"/>
    </row>
    <row r="66" spans="2:44" ht="12.6" customHeight="1">
      <c r="B66" s="439"/>
      <c r="C66" s="1"/>
      <c r="D66" s="32"/>
      <c r="E66" s="28"/>
      <c r="F66" s="31"/>
      <c r="G66" s="31"/>
      <c r="H66" s="31"/>
      <c r="I66" s="31"/>
      <c r="J66" s="31"/>
      <c r="K66" s="31"/>
      <c r="L66" s="31"/>
      <c r="M66" s="30"/>
      <c r="N66" s="29"/>
      <c r="AF66" s="183"/>
      <c r="AG66" s="184"/>
      <c r="AH66" s="185"/>
      <c r="AI66" s="451"/>
      <c r="AJ66" s="179"/>
      <c r="AK66" s="179"/>
      <c r="AL66" s="179"/>
      <c r="AM66" s="179"/>
      <c r="AN66" s="179"/>
      <c r="AO66" s="179"/>
      <c r="AP66" s="179"/>
      <c r="AQ66" s="179"/>
      <c r="AR66" s="163"/>
    </row>
    <row r="67" spans="2:44" ht="12.6" customHeight="1">
      <c r="B67" s="449">
        <f>내역서!AF79</f>
        <v>0</v>
      </c>
      <c r="C67" s="1"/>
      <c r="D67" s="32"/>
      <c r="E67" s="28"/>
      <c r="F67" s="31"/>
      <c r="G67" s="31"/>
      <c r="H67" s="31"/>
      <c r="I67" s="31"/>
      <c r="J67" s="31"/>
      <c r="K67" s="31"/>
      <c r="L67" s="31"/>
      <c r="M67" s="30"/>
      <c r="N67" s="29"/>
      <c r="AF67" s="180"/>
      <c r="AG67" s="181"/>
      <c r="AH67" s="182"/>
      <c r="AI67" s="450"/>
      <c r="AJ67" s="178"/>
      <c r="AK67" s="178"/>
      <c r="AL67" s="178"/>
      <c r="AM67" s="178"/>
      <c r="AN67" s="178"/>
      <c r="AO67" s="178"/>
      <c r="AP67" s="178"/>
      <c r="AQ67" s="178"/>
      <c r="AR67" s="159"/>
    </row>
    <row r="68" spans="2:44" ht="12.6" customHeight="1">
      <c r="B68" s="439"/>
      <c r="C68" s="1"/>
      <c r="D68" s="32"/>
      <c r="E68" s="28"/>
      <c r="F68" s="31"/>
      <c r="G68" s="31"/>
      <c r="H68" s="31"/>
      <c r="I68" s="31"/>
      <c r="J68" s="31"/>
      <c r="K68" s="31"/>
      <c r="L68" s="31"/>
      <c r="M68" s="30"/>
      <c r="N68" s="29"/>
      <c r="AF68" s="183"/>
      <c r="AG68" s="184"/>
      <c r="AH68" s="185"/>
      <c r="AI68" s="451"/>
      <c r="AJ68" s="179"/>
      <c r="AK68" s="179"/>
      <c r="AL68" s="179"/>
      <c r="AM68" s="179"/>
      <c r="AN68" s="179"/>
      <c r="AO68" s="179"/>
      <c r="AP68" s="179"/>
      <c r="AQ68" s="179"/>
      <c r="AR68" s="163"/>
    </row>
    <row r="69" spans="2:44" ht="12.6" customHeight="1">
      <c r="B69" s="449">
        <f>내역서!AF81</f>
        <v>0</v>
      </c>
      <c r="C69" s="1"/>
      <c r="D69" s="32"/>
      <c r="E69" s="28"/>
      <c r="F69" s="31"/>
      <c r="G69" s="31"/>
      <c r="H69" s="31"/>
      <c r="I69" s="31"/>
      <c r="J69" s="31"/>
      <c r="K69" s="31"/>
      <c r="L69" s="31"/>
      <c r="M69" s="30"/>
      <c r="N69" s="29"/>
      <c r="AF69" s="180"/>
      <c r="AG69" s="181"/>
      <c r="AH69" s="182"/>
      <c r="AI69" s="450"/>
      <c r="AJ69" s="178"/>
      <c r="AK69" s="178"/>
      <c r="AL69" s="178"/>
      <c r="AM69" s="178"/>
      <c r="AN69" s="178"/>
      <c r="AO69" s="178"/>
      <c r="AP69" s="178"/>
      <c r="AQ69" s="178"/>
      <c r="AR69" s="159"/>
    </row>
    <row r="70" spans="2:44" ht="12.6" customHeight="1">
      <c r="B70" s="439"/>
      <c r="C70" s="1"/>
      <c r="D70" s="32"/>
      <c r="E70" s="28"/>
      <c r="F70" s="31"/>
      <c r="G70" s="31"/>
      <c r="H70" s="31"/>
      <c r="I70" s="31"/>
      <c r="J70" s="31"/>
      <c r="K70" s="31"/>
      <c r="L70" s="31"/>
      <c r="M70" s="30"/>
      <c r="N70" s="29"/>
      <c r="AF70" s="183"/>
      <c r="AG70" s="184"/>
      <c r="AH70" s="185"/>
      <c r="AI70" s="451"/>
      <c r="AJ70" s="179"/>
      <c r="AK70" s="179"/>
      <c r="AL70" s="179"/>
      <c r="AM70" s="179"/>
      <c r="AN70" s="179"/>
      <c r="AO70" s="179"/>
      <c r="AP70" s="179"/>
      <c r="AQ70" s="179"/>
      <c r="AR70" s="163"/>
    </row>
    <row r="71" spans="2:44" ht="12.6" customHeight="1">
      <c r="B71" s="449">
        <f>내역서!AF83</f>
        <v>0</v>
      </c>
      <c r="C71" s="1"/>
      <c r="D71" s="32"/>
      <c r="E71" s="28"/>
      <c r="F71" s="31"/>
      <c r="G71" s="31"/>
      <c r="H71" s="31"/>
      <c r="I71" s="31"/>
      <c r="J71" s="31"/>
      <c r="K71" s="31"/>
      <c r="L71" s="31"/>
      <c r="M71" s="30"/>
      <c r="N71" s="29"/>
      <c r="AF71" s="180"/>
      <c r="AG71" s="181"/>
      <c r="AH71" s="182"/>
      <c r="AI71" s="450"/>
      <c r="AJ71" s="178"/>
      <c r="AK71" s="178"/>
      <c r="AL71" s="178"/>
      <c r="AM71" s="178"/>
      <c r="AN71" s="178"/>
      <c r="AO71" s="178"/>
      <c r="AP71" s="178"/>
      <c r="AQ71" s="178"/>
      <c r="AR71" s="159"/>
    </row>
    <row r="72" spans="2:44" ht="12.6" customHeight="1">
      <c r="B72" s="439"/>
      <c r="C72" s="1"/>
      <c r="D72" s="32"/>
      <c r="E72" s="28"/>
      <c r="F72" s="31"/>
      <c r="G72" s="31"/>
      <c r="H72" s="31"/>
      <c r="I72" s="31"/>
      <c r="J72" s="31"/>
      <c r="K72" s="31"/>
      <c r="L72" s="31"/>
      <c r="M72" s="30"/>
      <c r="N72" s="29"/>
      <c r="AF72" s="183"/>
      <c r="AG72" s="184"/>
      <c r="AH72" s="185"/>
      <c r="AI72" s="451"/>
      <c r="AJ72" s="179"/>
      <c r="AK72" s="179"/>
      <c r="AL72" s="179"/>
      <c r="AM72" s="179"/>
      <c r="AN72" s="179"/>
      <c r="AO72" s="179"/>
      <c r="AP72" s="179"/>
      <c r="AQ72" s="179"/>
      <c r="AR72" s="163"/>
    </row>
    <row r="73" spans="2:44" ht="12.6" customHeight="1">
      <c r="B73" s="449">
        <f>내역서!AF85</f>
        <v>0</v>
      </c>
      <c r="C73" s="1"/>
      <c r="D73" s="32"/>
      <c r="E73" s="28"/>
      <c r="F73" s="31"/>
      <c r="G73" s="31"/>
      <c r="H73" s="31"/>
      <c r="I73" s="31"/>
      <c r="J73" s="31"/>
      <c r="K73" s="31"/>
      <c r="L73" s="31"/>
      <c r="M73" s="30"/>
      <c r="N73" s="29"/>
      <c r="AF73" s="180"/>
      <c r="AG73" s="181"/>
      <c r="AH73" s="182"/>
      <c r="AI73" s="450"/>
      <c r="AJ73" s="178"/>
      <c r="AK73" s="178"/>
      <c r="AL73" s="178"/>
      <c r="AM73" s="178"/>
      <c r="AN73" s="178"/>
      <c r="AO73" s="178"/>
      <c r="AP73" s="178"/>
      <c r="AQ73" s="178"/>
      <c r="AR73" s="159"/>
    </row>
    <row r="74" spans="2:44" ht="12.6" customHeight="1">
      <c r="B74" s="439"/>
      <c r="C74" s="1"/>
      <c r="D74" s="32"/>
      <c r="E74" s="28"/>
      <c r="F74" s="31"/>
      <c r="G74" s="31"/>
      <c r="H74" s="31"/>
      <c r="I74" s="31"/>
      <c r="J74" s="31"/>
      <c r="K74" s="31"/>
      <c r="L74" s="31"/>
      <c r="M74" s="30"/>
      <c r="N74" s="29"/>
      <c r="AF74" s="183"/>
      <c r="AG74" s="184"/>
      <c r="AH74" s="185"/>
      <c r="AI74" s="451"/>
      <c r="AJ74" s="179"/>
      <c r="AK74" s="179"/>
      <c r="AL74" s="179"/>
      <c r="AM74" s="179"/>
      <c r="AN74" s="179"/>
      <c r="AO74" s="179"/>
      <c r="AP74" s="179"/>
      <c r="AQ74" s="179"/>
      <c r="AR74" s="163"/>
    </row>
    <row r="75" spans="2:44" ht="12.6" customHeight="1">
      <c r="B75" s="449">
        <f>내역서!AF87</f>
        <v>0</v>
      </c>
      <c r="C75" s="1"/>
      <c r="D75" s="32"/>
      <c r="E75" s="28"/>
      <c r="F75" s="31"/>
      <c r="G75" s="31"/>
      <c r="H75" s="31"/>
      <c r="I75" s="31"/>
      <c r="J75" s="31"/>
      <c r="K75" s="31"/>
      <c r="L75" s="31"/>
      <c r="M75" s="30"/>
      <c r="N75" s="29"/>
      <c r="AF75" s="180"/>
      <c r="AG75" s="181"/>
      <c r="AH75" s="182"/>
      <c r="AI75" s="450"/>
      <c r="AJ75" s="178"/>
      <c r="AK75" s="178"/>
      <c r="AL75" s="178"/>
      <c r="AM75" s="178"/>
      <c r="AN75" s="178"/>
      <c r="AO75" s="178"/>
      <c r="AP75" s="178"/>
      <c r="AQ75" s="178"/>
      <c r="AR75" s="159"/>
    </row>
    <row r="76" spans="2:44" ht="12.6" customHeight="1">
      <c r="B76" s="439"/>
      <c r="C76" s="1"/>
      <c r="D76" s="32"/>
      <c r="E76" s="28"/>
      <c r="F76" s="31"/>
      <c r="G76" s="31"/>
      <c r="H76" s="31"/>
      <c r="I76" s="31"/>
      <c r="J76" s="31"/>
      <c r="K76" s="31"/>
      <c r="L76" s="31"/>
      <c r="M76" s="30"/>
      <c r="N76" s="29"/>
      <c r="AF76" s="183"/>
      <c r="AG76" s="184"/>
      <c r="AH76" s="185"/>
      <c r="AI76" s="451"/>
      <c r="AJ76" s="179"/>
      <c r="AK76" s="179"/>
      <c r="AL76" s="179"/>
      <c r="AM76" s="179"/>
      <c r="AN76" s="179"/>
      <c r="AO76" s="179"/>
      <c r="AP76" s="179"/>
      <c r="AQ76" s="179"/>
      <c r="AR76" s="163"/>
    </row>
    <row r="77" spans="2:44" ht="12.6" customHeight="1">
      <c r="B77" s="10"/>
      <c r="C77" s="9"/>
      <c r="D77" s="22"/>
      <c r="E77" s="10"/>
      <c r="F77" s="9"/>
      <c r="G77" s="9"/>
      <c r="H77" s="9"/>
      <c r="I77" s="9"/>
      <c r="J77" s="9"/>
      <c r="K77" s="9"/>
      <c r="L77" s="9"/>
      <c r="M77" s="9"/>
      <c r="AF77" s="180"/>
      <c r="AG77" s="181"/>
      <c r="AH77" s="182"/>
      <c r="AI77" s="450"/>
      <c r="AJ77" s="178"/>
      <c r="AK77" s="178"/>
      <c r="AL77" s="178"/>
      <c r="AM77" s="178"/>
      <c r="AN77" s="178"/>
      <c r="AO77" s="178"/>
      <c r="AP77" s="178"/>
      <c r="AQ77" s="178"/>
      <c r="AR77" s="159"/>
    </row>
    <row r="78" spans="2:44" ht="12.6" customHeight="1">
      <c r="AF78" s="183"/>
      <c r="AG78" s="184"/>
      <c r="AH78" s="185"/>
      <c r="AI78" s="451"/>
      <c r="AJ78" s="179"/>
      <c r="AK78" s="179"/>
      <c r="AL78" s="179"/>
      <c r="AM78" s="179"/>
      <c r="AN78" s="179"/>
      <c r="AO78" s="179"/>
      <c r="AP78" s="179"/>
      <c r="AQ78" s="179"/>
      <c r="AR78" s="163"/>
    </row>
    <row r="79" spans="2:44" ht="12.6" customHeight="1">
      <c r="AF79" s="180"/>
      <c r="AG79" s="181"/>
      <c r="AH79" s="182"/>
      <c r="AI79" s="450"/>
      <c r="AJ79" s="178"/>
      <c r="AK79" s="178"/>
      <c r="AL79" s="178"/>
      <c r="AM79" s="178"/>
      <c r="AN79" s="178"/>
      <c r="AO79" s="178"/>
      <c r="AP79" s="178"/>
      <c r="AQ79" s="178"/>
      <c r="AR79" s="159"/>
    </row>
    <row r="80" spans="2:44" ht="12.6" customHeight="1">
      <c r="AF80" s="183"/>
      <c r="AG80" s="184"/>
      <c r="AH80" s="185"/>
      <c r="AI80" s="451"/>
      <c r="AJ80" s="179"/>
      <c r="AK80" s="179"/>
      <c r="AL80" s="179"/>
      <c r="AM80" s="179"/>
      <c r="AN80" s="179"/>
      <c r="AO80" s="179"/>
      <c r="AP80" s="179"/>
      <c r="AQ80" s="179"/>
      <c r="AR80" s="163"/>
    </row>
    <row r="81" spans="32:44" ht="12.6" customHeight="1">
      <c r="AF81" s="180"/>
      <c r="AG81" s="181"/>
      <c r="AH81" s="182"/>
      <c r="AI81" s="450"/>
      <c r="AJ81" s="178"/>
      <c r="AK81" s="178"/>
      <c r="AL81" s="178"/>
      <c r="AM81" s="178"/>
      <c r="AN81" s="178"/>
      <c r="AO81" s="178"/>
      <c r="AP81" s="178"/>
      <c r="AQ81" s="178"/>
      <c r="AR81" s="159"/>
    </row>
    <row r="82" spans="32:44" ht="12.6" customHeight="1">
      <c r="AF82" s="183"/>
      <c r="AG82" s="184"/>
      <c r="AH82" s="185"/>
      <c r="AI82" s="451"/>
      <c r="AJ82" s="179"/>
      <c r="AK82" s="179"/>
      <c r="AL82" s="179"/>
      <c r="AM82" s="179"/>
      <c r="AN82" s="179"/>
      <c r="AO82" s="179"/>
      <c r="AP82" s="179"/>
      <c r="AQ82" s="179"/>
      <c r="AR82" s="163"/>
    </row>
    <row r="83" spans="32:44" ht="12.6" customHeight="1">
      <c r="AF83" s="180"/>
      <c r="AG83" s="181"/>
      <c r="AH83" s="182"/>
      <c r="AI83" s="450"/>
      <c r="AJ83" s="178"/>
      <c r="AK83" s="178"/>
      <c r="AL83" s="178"/>
      <c r="AM83" s="178"/>
      <c r="AN83" s="178"/>
      <c r="AO83" s="178"/>
      <c r="AP83" s="178"/>
      <c r="AQ83" s="178"/>
      <c r="AR83" s="159"/>
    </row>
    <row r="84" spans="32:44" ht="12.6" customHeight="1">
      <c r="AF84" s="183"/>
      <c r="AG84" s="184"/>
      <c r="AH84" s="185"/>
      <c r="AI84" s="451"/>
      <c r="AJ84" s="179"/>
      <c r="AK84" s="179"/>
      <c r="AL84" s="179"/>
      <c r="AM84" s="179"/>
      <c r="AN84" s="179"/>
      <c r="AO84" s="179"/>
      <c r="AP84" s="179"/>
      <c r="AQ84" s="179"/>
      <c r="AR84" s="163"/>
    </row>
    <row r="85" spans="32:44" ht="12.6" customHeight="1">
      <c r="AF85" s="180"/>
      <c r="AG85" s="181"/>
      <c r="AH85" s="182"/>
      <c r="AI85" s="450"/>
      <c r="AJ85" s="178"/>
      <c r="AK85" s="178"/>
      <c r="AL85" s="178"/>
      <c r="AM85" s="178"/>
      <c r="AN85" s="178"/>
      <c r="AO85" s="178"/>
      <c r="AP85" s="178"/>
      <c r="AQ85" s="178"/>
      <c r="AR85" s="159"/>
    </row>
    <row r="86" spans="32:44" ht="12.6" customHeight="1">
      <c r="AF86" s="183"/>
      <c r="AG86" s="184"/>
      <c r="AH86" s="185"/>
      <c r="AI86" s="451"/>
      <c r="AJ86" s="179"/>
      <c r="AK86" s="179"/>
      <c r="AL86" s="179"/>
      <c r="AM86" s="179"/>
      <c r="AN86" s="179"/>
      <c r="AO86" s="179"/>
      <c r="AP86" s="179"/>
      <c r="AQ86" s="179"/>
      <c r="AR86" s="163"/>
    </row>
    <row r="87" spans="32:44" ht="12.6" customHeight="1">
      <c r="AF87" s="180"/>
      <c r="AG87" s="181"/>
      <c r="AH87" s="182"/>
      <c r="AI87" s="450"/>
      <c r="AJ87" s="178"/>
      <c r="AK87" s="178"/>
      <c r="AL87" s="178"/>
      <c r="AM87" s="178"/>
      <c r="AN87" s="178"/>
      <c r="AO87" s="178"/>
      <c r="AP87" s="178"/>
      <c r="AQ87" s="178"/>
      <c r="AR87" s="159"/>
    </row>
    <row r="88" spans="32:44" ht="12.6" customHeight="1">
      <c r="AF88" s="183"/>
      <c r="AG88" s="184"/>
      <c r="AH88" s="185"/>
      <c r="AI88" s="451"/>
      <c r="AJ88" s="179"/>
      <c r="AK88" s="179"/>
      <c r="AL88" s="179"/>
      <c r="AM88" s="179"/>
      <c r="AN88" s="179"/>
      <c r="AO88" s="179"/>
      <c r="AP88" s="179"/>
      <c r="AQ88" s="179"/>
      <c r="AR88" s="163"/>
    </row>
    <row r="89" spans="32:44" ht="12.6" customHeight="1">
      <c r="AF89" s="180"/>
      <c r="AG89" s="181"/>
      <c r="AH89" s="182"/>
      <c r="AI89" s="450"/>
      <c r="AJ89" s="178"/>
      <c r="AK89" s="178"/>
      <c r="AL89" s="178"/>
      <c r="AM89" s="178"/>
      <c r="AN89" s="178"/>
      <c r="AO89" s="178"/>
      <c r="AP89" s="178"/>
      <c r="AQ89" s="178"/>
      <c r="AR89" s="159"/>
    </row>
    <row r="90" spans="32:44" ht="12.6" customHeight="1">
      <c r="AF90" s="183"/>
      <c r="AG90" s="184"/>
      <c r="AH90" s="185"/>
      <c r="AI90" s="451"/>
      <c r="AJ90" s="179"/>
      <c r="AK90" s="179"/>
      <c r="AL90" s="179"/>
      <c r="AM90" s="179"/>
      <c r="AN90" s="179"/>
      <c r="AO90" s="179"/>
      <c r="AP90" s="179"/>
      <c r="AQ90" s="179"/>
      <c r="AR90" s="163"/>
    </row>
    <row r="91" spans="32:44" ht="12.6" customHeight="1"/>
    <row r="92" spans="32:44" ht="12.6" customHeight="1"/>
    <row r="93" spans="32:44" ht="12.6" customHeight="1"/>
    <row r="94" spans="32:44" ht="12.6" customHeight="1"/>
    <row r="95" spans="32:44" ht="12.6" customHeight="1"/>
    <row r="96" spans="32:44" ht="12.6" customHeight="1"/>
    <row r="97" ht="12.6" customHeight="1"/>
    <row r="98" ht="12.6" customHeight="1"/>
    <row r="99" ht="12.6" customHeight="1"/>
    <row r="100" ht="12.6" customHeight="1"/>
    <row r="101" ht="12.6" customHeight="1"/>
    <row r="102" ht="12.6" customHeight="1"/>
    <row r="103" ht="12.6" customHeight="1"/>
    <row r="104" ht="12.6" customHeight="1"/>
    <row r="105" ht="12.6" customHeight="1"/>
    <row r="106" ht="12.6" customHeight="1"/>
    <row r="107" ht="12.6" customHeight="1"/>
    <row r="108" ht="12.6" customHeight="1"/>
    <row r="109" ht="12.6" customHeight="1"/>
    <row r="110" ht="12.6" customHeight="1"/>
    <row r="111" ht="12.6" customHeight="1"/>
    <row r="112" ht="12.6" customHeight="1"/>
    <row r="113" ht="12.6" customHeight="1"/>
    <row r="114" ht="12.6" customHeight="1"/>
    <row r="115" ht="12.6" customHeight="1"/>
    <row r="116" ht="12.6" customHeight="1"/>
    <row r="117" ht="12.6" customHeight="1"/>
    <row r="118" ht="12.6" customHeight="1"/>
    <row r="119" ht="12.6" customHeight="1"/>
    <row r="120" ht="12.6" customHeight="1"/>
    <row r="121" ht="12.6" customHeight="1"/>
    <row r="122" ht="12.6" customHeight="1"/>
    <row r="123" ht="12.6" customHeight="1"/>
    <row r="124" ht="12.6" customHeight="1"/>
    <row r="125" ht="12.6" customHeight="1"/>
    <row r="126" ht="12.6" customHeight="1"/>
    <row r="127" ht="12.6" customHeight="1"/>
    <row r="128" ht="12.6" customHeight="1"/>
    <row r="129" ht="12.6" customHeight="1"/>
    <row r="130" ht="12.6" customHeight="1"/>
    <row r="131" ht="12.6" customHeight="1"/>
    <row r="132" ht="12.6" customHeight="1"/>
    <row r="133" ht="12.6" customHeight="1"/>
    <row r="134" ht="12.6" customHeight="1"/>
    <row r="135" ht="12.6" customHeight="1"/>
    <row r="136" ht="12.6" customHeight="1"/>
    <row r="137" ht="12.6" customHeight="1"/>
    <row r="138" ht="12.6" customHeight="1"/>
    <row r="139" ht="12.6" customHeight="1"/>
    <row r="140" ht="12.6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</sheetData>
  <sheetProtection formatCells="0" formatColumns="0" formatRows="0" insertColumns="0" insertRows="0" insertHyperlinks="0" deleteColumns="0" deleteRows="0" sort="0" autoFilter="0" pivotTables="0"/>
  <autoFilter ref="AF3:AR60">
    <filterColumn colId="4" showButton="0"/>
    <filterColumn colId="6" showButton="0"/>
    <filterColumn colId="8" showButton="0"/>
    <filterColumn colId="10" showButton="0"/>
  </autoFilter>
  <mergeCells count="200">
    <mergeCell ref="AI85:AI86"/>
    <mergeCell ref="AI87:AI88"/>
    <mergeCell ref="AI89:AI90"/>
    <mergeCell ref="E35:E36"/>
    <mergeCell ref="E37:E38"/>
    <mergeCell ref="E39:E40"/>
    <mergeCell ref="E41:E42"/>
    <mergeCell ref="E43:E44"/>
    <mergeCell ref="E45:E46"/>
    <mergeCell ref="AI77:AI78"/>
    <mergeCell ref="AI79:AI80"/>
    <mergeCell ref="AI81:AI82"/>
    <mergeCell ref="AI83:AI84"/>
    <mergeCell ref="AI73:AI74"/>
    <mergeCell ref="AI75:AI76"/>
    <mergeCell ref="AI43:AI44"/>
    <mergeCell ref="AF45:AF46"/>
    <mergeCell ref="AG45:AG46"/>
    <mergeCell ref="AI45:AI46"/>
    <mergeCell ref="AF35:AF36"/>
    <mergeCell ref="AG35:AG36"/>
    <mergeCell ref="AI35:AI36"/>
    <mergeCell ref="AF37:AF38"/>
    <mergeCell ref="AG37:AG38"/>
    <mergeCell ref="E23:E24"/>
    <mergeCell ref="E25:E26"/>
    <mergeCell ref="E27:E28"/>
    <mergeCell ref="E29:E30"/>
    <mergeCell ref="E31:E32"/>
    <mergeCell ref="E33:E34"/>
    <mergeCell ref="E47:E48"/>
    <mergeCell ref="E49:E50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B63:B64"/>
    <mergeCell ref="B65:B66"/>
    <mergeCell ref="B67:B68"/>
    <mergeCell ref="B69:B70"/>
    <mergeCell ref="B71:B72"/>
    <mergeCell ref="B73:B74"/>
    <mergeCell ref="B75:B7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AI59:AI60"/>
    <mergeCell ref="AI61:AI62"/>
    <mergeCell ref="AI63:AI64"/>
    <mergeCell ref="AI65:AI66"/>
    <mergeCell ref="AI67:AI68"/>
    <mergeCell ref="AI69:AI70"/>
    <mergeCell ref="AI71:AI72"/>
    <mergeCell ref="AI51:AI52"/>
    <mergeCell ref="AI53:AI54"/>
    <mergeCell ref="AI55:AI56"/>
    <mergeCell ref="AI57:AI58"/>
    <mergeCell ref="AF47:AF48"/>
    <mergeCell ref="AG47:AG48"/>
    <mergeCell ref="AI47:AI48"/>
    <mergeCell ref="AF49:AF50"/>
    <mergeCell ref="AG49:AG50"/>
    <mergeCell ref="AI49:AI50"/>
    <mergeCell ref="AF41:AF42"/>
    <mergeCell ref="AG41:AG42"/>
    <mergeCell ref="AI41:AI42"/>
    <mergeCell ref="AF43:AF44"/>
    <mergeCell ref="AG43:AG44"/>
    <mergeCell ref="AI37:AI38"/>
    <mergeCell ref="AF39:AF40"/>
    <mergeCell ref="AG39:AG40"/>
    <mergeCell ref="AI39:AI40"/>
    <mergeCell ref="AF29:AF30"/>
    <mergeCell ref="AG29:AG30"/>
    <mergeCell ref="AI29:AI30"/>
    <mergeCell ref="AF31:AF32"/>
    <mergeCell ref="AG31:AG32"/>
    <mergeCell ref="AI31:AI32"/>
    <mergeCell ref="AF33:AF34"/>
    <mergeCell ref="AG33:AG34"/>
    <mergeCell ref="AI33:AI34"/>
    <mergeCell ref="AF23:AF24"/>
    <mergeCell ref="AG23:AG24"/>
    <mergeCell ref="AI23:AI24"/>
    <mergeCell ref="AF25:AF26"/>
    <mergeCell ref="AG25:AG26"/>
    <mergeCell ref="AI25:AI26"/>
    <mergeCell ref="AF27:AF28"/>
    <mergeCell ref="AG27:AG28"/>
    <mergeCell ref="AI27:AI28"/>
    <mergeCell ref="AF17:AF18"/>
    <mergeCell ref="AG17:AG18"/>
    <mergeCell ref="AI17:AI18"/>
    <mergeCell ref="AF19:AF20"/>
    <mergeCell ref="AG19:AG20"/>
    <mergeCell ref="AI19:AI20"/>
    <mergeCell ref="AF21:AF22"/>
    <mergeCell ref="AG21:AG22"/>
    <mergeCell ref="AI21:AI22"/>
    <mergeCell ref="AF11:AF12"/>
    <mergeCell ref="AG11:AG12"/>
    <mergeCell ref="AI11:AI12"/>
    <mergeCell ref="AF13:AF14"/>
    <mergeCell ref="AG13:AG14"/>
    <mergeCell ref="AI13:AI14"/>
    <mergeCell ref="AF15:AF16"/>
    <mergeCell ref="AG15:AG16"/>
    <mergeCell ref="AI15:AI16"/>
    <mergeCell ref="AP3:AQ3"/>
    <mergeCell ref="AR3:AR4"/>
    <mergeCell ref="AF5:AF6"/>
    <mergeCell ref="AG5:AG6"/>
    <mergeCell ref="AI5:AI6"/>
    <mergeCell ref="AF7:AF8"/>
    <mergeCell ref="AG7:AG8"/>
    <mergeCell ref="AI7:AI8"/>
    <mergeCell ref="AF9:AF10"/>
    <mergeCell ref="AG9:AG10"/>
    <mergeCell ref="AI9:AI10"/>
    <mergeCell ref="B1:N2"/>
    <mergeCell ref="Q1:AC2"/>
    <mergeCell ref="AF1:AR2"/>
    <mergeCell ref="B3:B4"/>
    <mergeCell ref="C3:C4"/>
    <mergeCell ref="D3:D4"/>
    <mergeCell ref="E3:E4"/>
    <mergeCell ref="N3:N4"/>
    <mergeCell ref="Q3:Q4"/>
    <mergeCell ref="R3:R4"/>
    <mergeCell ref="S3:S4"/>
    <mergeCell ref="T3:T4"/>
    <mergeCell ref="U3:V3"/>
    <mergeCell ref="W3:X3"/>
    <mergeCell ref="Y3:Z3"/>
    <mergeCell ref="AA3:AB3"/>
    <mergeCell ref="AC3:AC4"/>
    <mergeCell ref="AF3:AF4"/>
    <mergeCell ref="AG3:AG4"/>
    <mergeCell ref="AH3:AH4"/>
    <mergeCell ref="AI3:AI4"/>
    <mergeCell ref="AJ3:AK3"/>
    <mergeCell ref="AL3:AM3"/>
    <mergeCell ref="AN3:AO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pageOrder="overThenDown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J53"/>
  <sheetViews>
    <sheetView showZeros="0" view="pageBreakPreview" topLeftCell="A13" zoomScaleSheetLayoutView="100" workbookViewId="0">
      <selection activeCell="J53" sqref="J53"/>
    </sheetView>
  </sheetViews>
  <sheetFormatPr defaultRowHeight="13.5"/>
  <cols>
    <col min="1" max="1" width="1.77734375" style="35" customWidth="1"/>
    <col min="2" max="2" width="2.77734375" style="203" customWidth="1"/>
    <col min="3" max="4" width="2.77734375" style="35" customWidth="1"/>
    <col min="5" max="5" width="18.77734375" style="35" customWidth="1"/>
    <col min="6" max="6" width="25.77734375" style="35" customWidth="1"/>
    <col min="7" max="7" width="9.109375" style="35" customWidth="1"/>
    <col min="8" max="8" width="18.77734375" style="35" customWidth="1"/>
    <col min="9" max="9" width="1.77734375" style="35" customWidth="1"/>
    <col min="10" max="10" width="11.109375" customWidth="1"/>
  </cols>
  <sheetData>
    <row r="1" spans="1:9" ht="24.95" customHeight="1">
      <c r="A1"/>
      <c r="B1" s="457" t="s">
        <v>95</v>
      </c>
      <c r="C1" s="457"/>
      <c r="D1" s="457"/>
      <c r="E1" s="457"/>
      <c r="F1" s="457"/>
      <c r="G1" s="457"/>
      <c r="H1" s="458"/>
      <c r="I1"/>
    </row>
    <row r="2" spans="1:9" ht="24.95" customHeight="1">
      <c r="A2"/>
      <c r="B2" s="459" t="str">
        <f>원가계산서!S2</f>
        <v xml:space="preserve">상동교지하차도~중동교지하차도 외 2구간 차광망 설치공사 </v>
      </c>
      <c r="C2" s="459"/>
      <c r="D2" s="459"/>
      <c r="E2" s="459"/>
      <c r="F2" s="459"/>
      <c r="G2" s="459"/>
      <c r="H2" s="460"/>
      <c r="I2"/>
    </row>
    <row r="3" spans="1:9" ht="20.100000000000001" customHeight="1">
      <c r="A3"/>
      <c r="B3" s="461" t="e">
        <f>"공사금액 : 금"&amp;NUMBERSTRING(H52,1)&amp;"원정"&amp;TEXT(H52,("(금0,00원정)"))</f>
        <v>#REF!</v>
      </c>
      <c r="C3" s="461"/>
      <c r="D3" s="461"/>
      <c r="E3" s="461"/>
      <c r="F3" s="461"/>
      <c r="G3" s="461"/>
      <c r="H3" s="462"/>
      <c r="I3"/>
    </row>
    <row r="4" spans="1:9" ht="20.100000000000001" customHeight="1" thickBot="1">
      <c r="A4"/>
      <c r="B4" s="463" t="e">
        <f>"공사금액 : 금"&amp;NUMBERSTRING(H53,1)&amp;"원정"&amp;TEXT(H53,("(금0,00원정)"))</f>
        <v>#VALUE!</v>
      </c>
      <c r="C4" s="463"/>
      <c r="D4" s="463"/>
      <c r="E4" s="463"/>
      <c r="F4" s="463"/>
      <c r="G4" s="463"/>
      <c r="H4" s="464"/>
      <c r="I4"/>
    </row>
    <row r="5" spans="1:9" ht="24.95" customHeight="1" thickBot="1">
      <c r="A5"/>
      <c r="B5" s="465" t="s">
        <v>71</v>
      </c>
      <c r="C5" s="466"/>
      <c r="D5" s="466"/>
      <c r="E5" s="466"/>
      <c r="F5" s="204" t="s">
        <v>70</v>
      </c>
      <c r="G5" s="205"/>
      <c r="H5" s="206" t="s">
        <v>69</v>
      </c>
      <c r="I5"/>
    </row>
    <row r="6" spans="1:9">
      <c r="A6"/>
      <c r="B6" s="467" t="s">
        <v>141</v>
      </c>
      <c r="C6" s="489" t="s">
        <v>169</v>
      </c>
      <c r="D6" s="490"/>
      <c r="E6" s="490"/>
      <c r="F6" s="495" t="s">
        <v>94</v>
      </c>
      <c r="G6" s="455"/>
      <c r="H6" s="207" t="e">
        <f>H8+H14+H20</f>
        <v>#REF!</v>
      </c>
      <c r="I6"/>
    </row>
    <row r="7" spans="1:9" ht="14.25" thickBot="1">
      <c r="A7"/>
      <c r="B7" s="468"/>
      <c r="C7" s="491"/>
      <c r="D7" s="491"/>
      <c r="E7" s="491"/>
      <c r="F7" s="496"/>
      <c r="G7" s="456"/>
      <c r="H7" s="208" t="e">
        <f>H9+H15+H21</f>
        <v>#VALUE!</v>
      </c>
      <c r="I7"/>
    </row>
    <row r="8" spans="1:9">
      <c r="A8"/>
      <c r="B8" s="487"/>
      <c r="C8" s="488" t="s">
        <v>129</v>
      </c>
      <c r="D8" s="492" t="s">
        <v>170</v>
      </c>
      <c r="E8" s="493"/>
      <c r="F8" s="494" t="s">
        <v>93</v>
      </c>
      <c r="G8" s="497"/>
      <c r="H8" s="207" t="e">
        <f>H10+H12</f>
        <v>#REF!</v>
      </c>
      <c r="I8"/>
    </row>
    <row r="9" spans="1:9">
      <c r="A9"/>
      <c r="B9" s="475"/>
      <c r="C9" s="362"/>
      <c r="D9" s="385"/>
      <c r="E9" s="386"/>
      <c r="F9" s="477"/>
      <c r="G9" s="478"/>
      <c r="H9" s="209" t="e">
        <f>H11+H13</f>
        <v>#VALUE!</v>
      </c>
      <c r="I9"/>
    </row>
    <row r="10" spans="1:9">
      <c r="A10"/>
      <c r="B10" s="475"/>
      <c r="C10" s="362"/>
      <c r="D10" s="474" t="s">
        <v>130</v>
      </c>
      <c r="E10" s="479" t="s">
        <v>150</v>
      </c>
      <c r="F10" s="472"/>
      <c r="G10" s="473"/>
      <c r="H10" s="210" t="e">
        <f>SUMIF(변경내역서!$AH$5:$AH$100,"○",변경내역서!AO5:AO100)</f>
        <v>#REF!</v>
      </c>
      <c r="I10"/>
    </row>
    <row r="11" spans="1:9">
      <c r="A11"/>
      <c r="B11" s="475"/>
      <c r="C11" s="362"/>
      <c r="D11" s="474"/>
      <c r="E11" s="480"/>
      <c r="F11" s="472"/>
      <c r="G11" s="473"/>
      <c r="H11" s="211" t="e">
        <f>SUMIF(변경내역서!$AH$5:$AH$100,"★",변경내역서!AO5:AO100)</f>
        <v>#VALUE!</v>
      </c>
      <c r="I11"/>
    </row>
    <row r="12" spans="1:9">
      <c r="A12"/>
      <c r="B12" s="475"/>
      <c r="C12" s="362"/>
      <c r="D12" s="474" t="s">
        <v>132</v>
      </c>
      <c r="E12" s="470" t="s">
        <v>151</v>
      </c>
      <c r="F12" s="472"/>
      <c r="G12" s="473"/>
      <c r="H12" s="212"/>
      <c r="I12"/>
    </row>
    <row r="13" spans="1:9">
      <c r="A13"/>
      <c r="B13" s="475"/>
      <c r="C13" s="362"/>
      <c r="D13" s="474"/>
      <c r="E13" s="471"/>
      <c r="F13" s="472"/>
      <c r="G13" s="473"/>
      <c r="H13" s="209"/>
      <c r="I13"/>
    </row>
    <row r="14" spans="1:9">
      <c r="A14"/>
      <c r="B14" s="475"/>
      <c r="C14" s="362" t="s">
        <v>133</v>
      </c>
      <c r="D14" s="385" t="s">
        <v>171</v>
      </c>
      <c r="E14" s="386"/>
      <c r="F14" s="472"/>
      <c r="G14" s="473"/>
      <c r="H14" s="210" t="e">
        <f>H16+H18</f>
        <v>#REF!</v>
      </c>
      <c r="I14"/>
    </row>
    <row r="15" spans="1:9">
      <c r="A15"/>
      <c r="B15" s="475"/>
      <c r="C15" s="362"/>
      <c r="D15" s="385"/>
      <c r="E15" s="386"/>
      <c r="F15" s="472"/>
      <c r="G15" s="473"/>
      <c r="H15" s="211" t="e">
        <f>H17+H19</f>
        <v>#VALUE!</v>
      </c>
      <c r="I15"/>
    </row>
    <row r="16" spans="1:9">
      <c r="A16"/>
      <c r="B16" s="475"/>
      <c r="C16" s="362"/>
      <c r="D16" s="474" t="s">
        <v>130</v>
      </c>
      <c r="E16" s="479" t="s">
        <v>152</v>
      </c>
      <c r="F16" s="481"/>
      <c r="G16" s="478"/>
      <c r="H16" s="212" t="e">
        <f>SUMIF(변경내역서!$AH$5:$AH$100,"○",변경내역서!AM5:AM100)</f>
        <v>#REF!</v>
      </c>
      <c r="I16"/>
    </row>
    <row r="17" spans="1:9">
      <c r="A17"/>
      <c r="B17" s="475"/>
      <c r="C17" s="362"/>
      <c r="D17" s="474"/>
      <c r="E17" s="480"/>
      <c r="F17" s="481"/>
      <c r="G17" s="478"/>
      <c r="H17" s="209" t="e">
        <f>SUMIF(변경내역서!$AH$5:$AH$100,"★",변경내역서!AM5:AM100)</f>
        <v>#VALUE!</v>
      </c>
      <c r="I17"/>
    </row>
    <row r="18" spans="1:9">
      <c r="A18"/>
      <c r="B18" s="475"/>
      <c r="C18" s="362"/>
      <c r="D18" s="474" t="s">
        <v>132</v>
      </c>
      <c r="E18" s="479" t="s">
        <v>153</v>
      </c>
      <c r="F18" s="482" t="s">
        <v>92</v>
      </c>
      <c r="G18" s="469">
        <v>0.106</v>
      </c>
      <c r="H18" s="210" t="e">
        <f>INT(H16*G18)</f>
        <v>#REF!</v>
      </c>
      <c r="I18"/>
    </row>
    <row r="19" spans="1:9">
      <c r="A19"/>
      <c r="B19" s="475"/>
      <c r="C19" s="362"/>
      <c r="D19" s="474"/>
      <c r="E19" s="480"/>
      <c r="F19" s="482"/>
      <c r="G19" s="469"/>
      <c r="H19" s="211" t="e">
        <f>INT(H17*G18)</f>
        <v>#VALUE!</v>
      </c>
      <c r="I19"/>
    </row>
    <row r="20" spans="1:9">
      <c r="A20"/>
      <c r="B20" s="475"/>
      <c r="C20" s="362" t="s">
        <v>134</v>
      </c>
      <c r="D20" s="385" t="s">
        <v>172</v>
      </c>
      <c r="E20" s="386"/>
      <c r="F20" s="476" t="s">
        <v>191</v>
      </c>
      <c r="G20" s="478"/>
      <c r="H20" s="212" t="e">
        <f>SUM(H22,H24,H26,H28,H30,H32,H34,H36)</f>
        <v>#REF!</v>
      </c>
      <c r="I20"/>
    </row>
    <row r="21" spans="1:9">
      <c r="A21"/>
      <c r="B21" s="475"/>
      <c r="C21" s="362"/>
      <c r="D21" s="385"/>
      <c r="E21" s="386"/>
      <c r="F21" s="477"/>
      <c r="G21" s="478"/>
      <c r="H21" s="209" t="e">
        <f>SUM(H23,H25,H27,H29,H31,H33,H35,H37)</f>
        <v>#VALUE!</v>
      </c>
      <c r="I21"/>
    </row>
    <row r="22" spans="1:9">
      <c r="A22"/>
      <c r="B22" s="475"/>
      <c r="C22" s="362"/>
      <c r="D22" s="474" t="s">
        <v>130</v>
      </c>
      <c r="E22" s="479" t="s">
        <v>154</v>
      </c>
      <c r="F22" s="481"/>
      <c r="G22" s="478"/>
      <c r="H22" s="210" t="e">
        <f>SUMIF(변경내역서!$AH$5:$AH$100,"○",변경내역서!AQ5:AQ100)</f>
        <v>#REF!</v>
      </c>
      <c r="I22"/>
    </row>
    <row r="23" spans="1:9">
      <c r="A23"/>
      <c r="B23" s="475"/>
      <c r="C23" s="362"/>
      <c r="D23" s="474"/>
      <c r="E23" s="480"/>
      <c r="F23" s="481"/>
      <c r="G23" s="478"/>
      <c r="H23" s="211" t="e">
        <f>SUMIF(변경내역서!$AH$5:$AH$100,"★",변경내역서!AQ5:AQ100)</f>
        <v>#VALUE!</v>
      </c>
      <c r="I23"/>
    </row>
    <row r="24" spans="1:9">
      <c r="A24"/>
      <c r="B24" s="475"/>
      <c r="C24" s="362"/>
      <c r="D24" s="474" t="s">
        <v>132</v>
      </c>
      <c r="E24" s="479" t="s">
        <v>155</v>
      </c>
      <c r="F24" s="482" t="s">
        <v>91</v>
      </c>
      <c r="G24" s="469">
        <v>3.6999999999999998E-2</v>
      </c>
      <c r="H24" s="212" t="e">
        <f>INT((H14*G24))</f>
        <v>#REF!</v>
      </c>
      <c r="I24"/>
    </row>
    <row r="25" spans="1:9">
      <c r="A25"/>
      <c r="B25" s="475"/>
      <c r="C25" s="362"/>
      <c r="D25" s="474"/>
      <c r="E25" s="480"/>
      <c r="F25" s="482"/>
      <c r="G25" s="469"/>
      <c r="H25" s="209" t="e">
        <f>INT((H15*G24))</f>
        <v>#VALUE!</v>
      </c>
      <c r="I25"/>
    </row>
    <row r="26" spans="1:9">
      <c r="A26"/>
      <c r="B26" s="475"/>
      <c r="C26" s="362"/>
      <c r="D26" s="474" t="s">
        <v>135</v>
      </c>
      <c r="E26" s="479" t="s">
        <v>156</v>
      </c>
      <c r="F26" s="482" t="s">
        <v>90</v>
      </c>
      <c r="G26" s="469"/>
      <c r="H26" s="210">
        <f>원가계산서!V15</f>
        <v>0</v>
      </c>
      <c r="I26"/>
    </row>
    <row r="27" spans="1:9">
      <c r="A27"/>
      <c r="B27" s="475"/>
      <c r="C27" s="362"/>
      <c r="D27" s="474"/>
      <c r="E27" s="480"/>
      <c r="F27" s="482"/>
      <c r="G27" s="469"/>
      <c r="H27" s="211">
        <v>0</v>
      </c>
      <c r="I27"/>
    </row>
    <row r="28" spans="1:9">
      <c r="A28"/>
      <c r="B28" s="475"/>
      <c r="C28" s="362"/>
      <c r="D28" s="474" t="s">
        <v>136</v>
      </c>
      <c r="E28" s="479" t="s">
        <v>157</v>
      </c>
      <c r="F28" s="482" t="s">
        <v>90</v>
      </c>
      <c r="G28" s="469"/>
      <c r="H28" s="212">
        <f>원가계산서!V16</f>
        <v>0</v>
      </c>
      <c r="I28"/>
    </row>
    <row r="29" spans="1:9">
      <c r="A29"/>
      <c r="B29" s="475"/>
      <c r="C29" s="362"/>
      <c r="D29" s="474"/>
      <c r="E29" s="480"/>
      <c r="F29" s="482"/>
      <c r="G29" s="469"/>
      <c r="H29" s="209">
        <v>0</v>
      </c>
      <c r="I29"/>
    </row>
    <row r="30" spans="1:9">
      <c r="A30"/>
      <c r="B30" s="475"/>
      <c r="C30" s="362"/>
      <c r="D30" s="474" t="s">
        <v>137</v>
      </c>
      <c r="E30" s="479" t="s">
        <v>173</v>
      </c>
      <c r="F30" s="477" t="s">
        <v>89</v>
      </c>
      <c r="G30" s="469"/>
      <c r="H30" s="210">
        <f>INT((H26*G30))</f>
        <v>0</v>
      </c>
      <c r="I30"/>
    </row>
    <row r="31" spans="1:9">
      <c r="A31"/>
      <c r="B31" s="475"/>
      <c r="C31" s="362"/>
      <c r="D31" s="474"/>
      <c r="E31" s="479"/>
      <c r="F31" s="477"/>
      <c r="G31" s="469"/>
      <c r="H31" s="211">
        <f>INT((H27*G30))</f>
        <v>0</v>
      </c>
      <c r="I31"/>
    </row>
    <row r="32" spans="1:9">
      <c r="A32"/>
      <c r="B32" s="475"/>
      <c r="C32" s="362"/>
      <c r="D32" s="474" t="s">
        <v>138</v>
      </c>
      <c r="E32" s="479" t="s">
        <v>190</v>
      </c>
      <c r="F32" s="482" t="s">
        <v>88</v>
      </c>
      <c r="G32" s="469"/>
      <c r="H32" s="212"/>
      <c r="I32"/>
    </row>
    <row r="33" spans="1:10">
      <c r="A33"/>
      <c r="B33" s="475"/>
      <c r="C33" s="362"/>
      <c r="D33" s="474"/>
      <c r="E33" s="480"/>
      <c r="F33" s="482"/>
      <c r="G33" s="469"/>
      <c r="H33" s="209"/>
    </row>
    <row r="34" spans="1:10">
      <c r="A34"/>
      <c r="B34" s="475"/>
      <c r="C34" s="474"/>
      <c r="D34" s="474" t="s">
        <v>139</v>
      </c>
      <c r="E34" s="479" t="s">
        <v>174</v>
      </c>
      <c r="F34" s="482" t="s">
        <v>87</v>
      </c>
      <c r="G34" s="469">
        <v>7.9000000000000008E-3</v>
      </c>
      <c r="H34" s="210" t="e">
        <f>INT((H14)*G34)</f>
        <v>#REF!</v>
      </c>
    </row>
    <row r="35" spans="1:10">
      <c r="A35"/>
      <c r="B35" s="475"/>
      <c r="C35" s="474"/>
      <c r="D35" s="474"/>
      <c r="E35" s="480"/>
      <c r="F35" s="482"/>
      <c r="G35" s="469"/>
      <c r="H35" s="211" t="e">
        <f>INT((H15)*G34)</f>
        <v>#VALUE!</v>
      </c>
    </row>
    <row r="36" spans="1:10">
      <c r="A36"/>
      <c r="B36" s="475"/>
      <c r="C36" s="474"/>
      <c r="D36" s="474" t="s">
        <v>140</v>
      </c>
      <c r="E36" s="479" t="s">
        <v>160</v>
      </c>
      <c r="F36" s="482" t="s">
        <v>86</v>
      </c>
      <c r="G36" s="469">
        <v>6.2E-2</v>
      </c>
      <c r="H36" s="212" t="e">
        <f>INT((H8+H14)*G36)</f>
        <v>#REF!</v>
      </c>
    </row>
    <row r="37" spans="1:10">
      <c r="A37"/>
      <c r="B37" s="475"/>
      <c r="C37" s="474"/>
      <c r="D37" s="474"/>
      <c r="E37" s="480"/>
      <c r="F37" s="482"/>
      <c r="G37" s="469"/>
      <c r="H37" s="209" t="e">
        <f>INT((H9+H15)*G36)</f>
        <v>#VALUE!</v>
      </c>
    </row>
    <row r="38" spans="1:10">
      <c r="A38"/>
      <c r="B38" s="475" t="s">
        <v>142</v>
      </c>
      <c r="C38" s="385" t="s">
        <v>175</v>
      </c>
      <c r="D38" s="498"/>
      <c r="E38" s="499"/>
      <c r="F38" s="477" t="s">
        <v>85</v>
      </c>
      <c r="G38" s="469">
        <v>0.06</v>
      </c>
      <c r="H38" s="210" t="e">
        <f>INT(H6*G38)</f>
        <v>#REF!</v>
      </c>
    </row>
    <row r="39" spans="1:10">
      <c r="A39"/>
      <c r="B39" s="475"/>
      <c r="C39" s="498"/>
      <c r="D39" s="498"/>
      <c r="E39" s="499"/>
      <c r="F39" s="477"/>
      <c r="G39" s="469"/>
      <c r="H39" s="211" t="e">
        <f>INT(H7*G38)</f>
        <v>#VALUE!</v>
      </c>
    </row>
    <row r="40" spans="1:10">
      <c r="A40"/>
      <c r="B40" s="475" t="s">
        <v>178</v>
      </c>
      <c r="C40" s="385" t="s">
        <v>176</v>
      </c>
      <c r="D40" s="498"/>
      <c r="E40" s="499"/>
      <c r="F40" s="482" t="s">
        <v>84</v>
      </c>
      <c r="G40" s="469">
        <v>0.15</v>
      </c>
      <c r="H40" s="212" t="e">
        <f>TRUNC((H14+H20+H38)*G40)</f>
        <v>#REF!</v>
      </c>
      <c r="J40" s="202" t="s">
        <v>162</v>
      </c>
    </row>
    <row r="41" spans="1:10">
      <c r="A41"/>
      <c r="B41" s="475"/>
      <c r="C41" s="498"/>
      <c r="D41" s="498"/>
      <c r="E41" s="499"/>
      <c r="F41" s="482"/>
      <c r="G41" s="469"/>
      <c r="H41" s="209" t="e">
        <f>J41</f>
        <v>#VALUE!</v>
      </c>
      <c r="J41" s="187" t="e">
        <f>TRUNC((H15+H21+H39)*G40)</f>
        <v>#VALUE!</v>
      </c>
    </row>
    <row r="42" spans="1:10">
      <c r="A42"/>
      <c r="B42" s="475" t="s">
        <v>179</v>
      </c>
      <c r="C42" s="385" t="s">
        <v>177</v>
      </c>
      <c r="D42" s="498"/>
      <c r="E42" s="499"/>
      <c r="F42" s="482" t="s">
        <v>83</v>
      </c>
      <c r="G42" s="478"/>
      <c r="H42" s="210" t="e">
        <f>H40+H38+H20+H14+H8</f>
        <v>#REF!</v>
      </c>
    </row>
    <row r="43" spans="1:10">
      <c r="A43"/>
      <c r="B43" s="475"/>
      <c r="C43" s="498"/>
      <c r="D43" s="498"/>
      <c r="E43" s="499"/>
      <c r="F43" s="482"/>
      <c r="G43" s="478"/>
      <c r="H43" s="211" t="e">
        <f>H41+H39+H21+H15+H9</f>
        <v>#VALUE!</v>
      </c>
      <c r="J43" s="191"/>
    </row>
    <row r="44" spans="1:10">
      <c r="A44"/>
      <c r="B44" s="475" t="s">
        <v>180</v>
      </c>
      <c r="C44" s="385" t="s">
        <v>185</v>
      </c>
      <c r="D44" s="498"/>
      <c r="E44" s="499"/>
      <c r="F44" s="482" t="s">
        <v>82</v>
      </c>
      <c r="G44" s="483">
        <v>0.1</v>
      </c>
      <c r="H44" s="212" t="e">
        <f>INT(H42*G44)</f>
        <v>#REF!</v>
      </c>
    </row>
    <row r="45" spans="1:10">
      <c r="A45"/>
      <c r="B45" s="475"/>
      <c r="C45" s="498"/>
      <c r="D45" s="498"/>
      <c r="E45" s="499"/>
      <c r="F45" s="482"/>
      <c r="G45" s="483"/>
      <c r="H45" s="209" t="e">
        <f>INT(H43*G44)</f>
        <v>#VALUE!</v>
      </c>
    </row>
    <row r="46" spans="1:10">
      <c r="A46"/>
      <c r="B46" s="475" t="s">
        <v>181</v>
      </c>
      <c r="C46" s="385" t="s">
        <v>186</v>
      </c>
      <c r="D46" s="498"/>
      <c r="E46" s="499"/>
      <c r="F46" s="482" t="s">
        <v>33</v>
      </c>
      <c r="G46" s="481"/>
      <c r="H46" s="210" t="e">
        <f>H42+H44</f>
        <v>#REF!</v>
      </c>
    </row>
    <row r="47" spans="1:10">
      <c r="A47"/>
      <c r="B47" s="475"/>
      <c r="C47" s="498"/>
      <c r="D47" s="498"/>
      <c r="E47" s="499"/>
      <c r="F47" s="482"/>
      <c r="G47" s="481"/>
      <c r="H47" s="211" t="e">
        <f>H43+H45</f>
        <v>#VALUE!</v>
      </c>
    </row>
    <row r="48" spans="1:10">
      <c r="A48"/>
      <c r="B48" s="475" t="s">
        <v>182</v>
      </c>
      <c r="C48" s="385" t="s">
        <v>187</v>
      </c>
      <c r="D48" s="385"/>
      <c r="E48" s="386"/>
      <c r="F48" s="484"/>
      <c r="G48" s="481"/>
      <c r="H48" s="210"/>
      <c r="I48" s="40"/>
    </row>
    <row r="49" spans="1:9">
      <c r="A49"/>
      <c r="B49" s="475"/>
      <c r="C49" s="385"/>
      <c r="D49" s="385"/>
      <c r="E49" s="386"/>
      <c r="F49" s="484"/>
      <c r="G49" s="481"/>
      <c r="H49" s="211"/>
      <c r="I49" s="40"/>
    </row>
    <row r="50" spans="1:9">
      <c r="A50"/>
      <c r="B50" s="475" t="s">
        <v>183</v>
      </c>
      <c r="C50" s="385" t="s">
        <v>188</v>
      </c>
      <c r="D50" s="385"/>
      <c r="E50" s="386"/>
      <c r="F50" s="484"/>
      <c r="G50" s="481"/>
      <c r="H50" s="210">
        <v>181790</v>
      </c>
      <c r="I50" s="40"/>
    </row>
    <row r="51" spans="1:9">
      <c r="A51"/>
      <c r="B51" s="475"/>
      <c r="C51" s="385"/>
      <c r="D51" s="385"/>
      <c r="E51" s="386"/>
      <c r="F51" s="484"/>
      <c r="G51" s="481"/>
      <c r="H51" s="211">
        <v>181790</v>
      </c>
      <c r="I51" s="40"/>
    </row>
    <row r="52" spans="1:9">
      <c r="A52"/>
      <c r="B52" s="475" t="s">
        <v>184</v>
      </c>
      <c r="C52" s="501" t="s">
        <v>189</v>
      </c>
      <c r="D52" s="501"/>
      <c r="E52" s="502"/>
      <c r="F52" s="485"/>
      <c r="G52" s="478"/>
      <c r="H52" s="212" t="e">
        <f>SUM(H46,H48,H50)</f>
        <v>#REF!</v>
      </c>
    </row>
    <row r="53" spans="1:9" ht="14.25" customHeight="1" thickBot="1">
      <c r="A53"/>
      <c r="B53" s="500"/>
      <c r="C53" s="406"/>
      <c r="D53" s="406"/>
      <c r="E53" s="407"/>
      <c r="F53" s="486"/>
      <c r="G53" s="456"/>
      <c r="H53" s="208" t="e">
        <f>SUM(H47,H49,H51)</f>
        <v>#VALUE!</v>
      </c>
    </row>
  </sheetData>
  <mergeCells count="128">
    <mergeCell ref="B52:B53"/>
    <mergeCell ref="C50:E51"/>
    <mergeCell ref="C52:E53"/>
    <mergeCell ref="B46:B47"/>
    <mergeCell ref="B48:B49"/>
    <mergeCell ref="C46:E47"/>
    <mergeCell ref="C48:E49"/>
    <mergeCell ref="B42:B43"/>
    <mergeCell ref="B44:B45"/>
    <mergeCell ref="C42:E43"/>
    <mergeCell ref="C44:E45"/>
    <mergeCell ref="B38:B39"/>
    <mergeCell ref="B40:B41"/>
    <mergeCell ref="C38:E39"/>
    <mergeCell ref="C40:E41"/>
    <mergeCell ref="B50:B51"/>
    <mergeCell ref="B32:B33"/>
    <mergeCell ref="C32:C33"/>
    <mergeCell ref="D32:D33"/>
    <mergeCell ref="B34:B35"/>
    <mergeCell ref="C34:C35"/>
    <mergeCell ref="D34:D35"/>
    <mergeCell ref="B36:B37"/>
    <mergeCell ref="C36:C37"/>
    <mergeCell ref="D36:D37"/>
    <mergeCell ref="E36:E37"/>
    <mergeCell ref="B26:B27"/>
    <mergeCell ref="C26:C27"/>
    <mergeCell ref="D26:D27"/>
    <mergeCell ref="B28:B29"/>
    <mergeCell ref="C28:C29"/>
    <mergeCell ref="D28:D29"/>
    <mergeCell ref="B30:B31"/>
    <mergeCell ref="C30:C31"/>
    <mergeCell ref="D30:D31"/>
    <mergeCell ref="B20:B21"/>
    <mergeCell ref="C20:C21"/>
    <mergeCell ref="D20:E21"/>
    <mergeCell ref="B22:B23"/>
    <mergeCell ref="C22:C23"/>
    <mergeCell ref="D22:D23"/>
    <mergeCell ref="B24:B25"/>
    <mergeCell ref="C24:C25"/>
    <mergeCell ref="D24:D25"/>
    <mergeCell ref="E24:E25"/>
    <mergeCell ref="F52:F53"/>
    <mergeCell ref="G52:G53"/>
    <mergeCell ref="F50:F51"/>
    <mergeCell ref="G50:G51"/>
    <mergeCell ref="B8:B9"/>
    <mergeCell ref="C8:C9"/>
    <mergeCell ref="C6:E7"/>
    <mergeCell ref="D8:E9"/>
    <mergeCell ref="F8:F9"/>
    <mergeCell ref="F6:F7"/>
    <mergeCell ref="G8:G9"/>
    <mergeCell ref="B10:B11"/>
    <mergeCell ref="C10:C11"/>
    <mergeCell ref="D10:D11"/>
    <mergeCell ref="B12:B13"/>
    <mergeCell ref="C12:C13"/>
    <mergeCell ref="D12:D13"/>
    <mergeCell ref="E10:E11"/>
    <mergeCell ref="F10:F11"/>
    <mergeCell ref="G10:G11"/>
    <mergeCell ref="B14:B15"/>
    <mergeCell ref="C14:C15"/>
    <mergeCell ref="B16:B17"/>
    <mergeCell ref="C16:C17"/>
    <mergeCell ref="F44:F45"/>
    <mergeCell ref="G44:G45"/>
    <mergeCell ref="F46:F47"/>
    <mergeCell ref="G46:G47"/>
    <mergeCell ref="F40:F41"/>
    <mergeCell ref="G40:G41"/>
    <mergeCell ref="F42:F43"/>
    <mergeCell ref="G42:G43"/>
    <mergeCell ref="F48:F49"/>
    <mergeCell ref="G48:G49"/>
    <mergeCell ref="F36:F37"/>
    <mergeCell ref="G36:G37"/>
    <mergeCell ref="F38:F39"/>
    <mergeCell ref="G38:G39"/>
    <mergeCell ref="E32:E33"/>
    <mergeCell ref="F32:F33"/>
    <mergeCell ref="G32:G33"/>
    <mergeCell ref="E34:E35"/>
    <mergeCell ref="F34:F35"/>
    <mergeCell ref="F24:F25"/>
    <mergeCell ref="G24:G25"/>
    <mergeCell ref="E26:E27"/>
    <mergeCell ref="F26:F27"/>
    <mergeCell ref="G26:G27"/>
    <mergeCell ref="G34:G35"/>
    <mergeCell ref="E28:E29"/>
    <mergeCell ref="F28:F29"/>
    <mergeCell ref="G28:G29"/>
    <mergeCell ref="E30:E31"/>
    <mergeCell ref="F30:F31"/>
    <mergeCell ref="G30:G31"/>
    <mergeCell ref="F20:F21"/>
    <mergeCell ref="G20:G21"/>
    <mergeCell ref="E22:E23"/>
    <mergeCell ref="F22:F23"/>
    <mergeCell ref="G22:G23"/>
    <mergeCell ref="E16:E17"/>
    <mergeCell ref="F16:F17"/>
    <mergeCell ref="G16:G17"/>
    <mergeCell ref="E18:E19"/>
    <mergeCell ref="F18:F19"/>
    <mergeCell ref="G6:G7"/>
    <mergeCell ref="B1:H1"/>
    <mergeCell ref="B2:H2"/>
    <mergeCell ref="B3:H3"/>
    <mergeCell ref="B4:H4"/>
    <mergeCell ref="B5:E5"/>
    <mergeCell ref="B6:B7"/>
    <mergeCell ref="G18:G19"/>
    <mergeCell ref="E12:E13"/>
    <mergeCell ref="F12:F13"/>
    <mergeCell ref="G12:G13"/>
    <mergeCell ref="F14:F15"/>
    <mergeCell ref="G14:G15"/>
    <mergeCell ref="D16:D17"/>
    <mergeCell ref="D14:E15"/>
    <mergeCell ref="B18:B19"/>
    <mergeCell ref="C18:C19"/>
    <mergeCell ref="D18:D19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scale="97" orientation="portrait" r:id="rId1"/>
  <rowBreaks count="1" manualBreakCount="1">
    <brk id="53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N28"/>
  <sheetViews>
    <sheetView view="pageBreakPreview" zoomScaleNormal="90" zoomScaleSheetLayoutView="100" workbookViewId="0">
      <selection activeCell="F7" sqref="F7"/>
    </sheetView>
  </sheetViews>
  <sheetFormatPr defaultRowHeight="24.95" customHeight="1"/>
  <cols>
    <col min="1" max="1" width="1.77734375" style="68" customWidth="1"/>
    <col min="2" max="2" width="8.88671875" style="68"/>
    <col min="3" max="3" width="9.88671875" style="68" customWidth="1"/>
    <col min="4" max="4" width="10.77734375" style="68" customWidth="1"/>
    <col min="5" max="5" width="8.88671875" style="68"/>
    <col min="6" max="7" width="9.88671875" style="68" customWidth="1"/>
    <col min="8" max="9" width="8.88671875" style="68"/>
    <col min="10" max="10" width="9.77734375" style="68" bestFit="1" customWidth="1"/>
    <col min="11" max="13" width="8.88671875" style="68"/>
    <col min="14" max="14" width="1.77734375" style="68" customWidth="1"/>
    <col min="15" max="16384" width="8.88671875" style="68"/>
  </cols>
  <sheetData>
    <row r="1" spans="1:14" ht="9.9499999999999993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ht="24.95" customHeight="1">
      <c r="A2" s="70"/>
      <c r="B2" s="70"/>
      <c r="C2" s="414" t="s">
        <v>79</v>
      </c>
      <c r="D2" s="414"/>
      <c r="E2" s="414"/>
      <c r="F2" s="414"/>
      <c r="G2" s="414"/>
      <c r="H2" s="414"/>
      <c r="I2" s="414"/>
      <c r="J2" s="414"/>
      <c r="K2" s="414"/>
      <c r="L2" s="414"/>
      <c r="M2" s="70"/>
      <c r="N2" s="70"/>
    </row>
    <row r="3" spans="1:14" ht="9.9499999999999993" customHeight="1" thickBot="1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ht="35.1" customHeight="1">
      <c r="A4" s="70"/>
      <c r="B4" s="91" t="s">
        <v>128</v>
      </c>
      <c r="C4" s="415"/>
      <c r="D4" s="415"/>
      <c r="E4" s="90" t="s">
        <v>127</v>
      </c>
      <c r="F4" s="89"/>
      <c r="G4" s="88" t="s">
        <v>78</v>
      </c>
      <c r="H4" s="88"/>
      <c r="I4" s="88" t="s">
        <v>77</v>
      </c>
      <c r="J4" s="87"/>
      <c r="K4" s="503">
        <v>4</v>
      </c>
      <c r="L4" s="503"/>
      <c r="M4" s="504"/>
      <c r="N4" s="70"/>
    </row>
    <row r="5" spans="1:14" ht="24.95" customHeight="1">
      <c r="A5" s="70"/>
      <c r="B5" s="79"/>
      <c r="C5" s="76"/>
      <c r="D5" s="76"/>
      <c r="E5" s="76"/>
      <c r="F5" s="76"/>
      <c r="G5" s="76"/>
      <c r="H5" s="76"/>
      <c r="I5" s="76"/>
      <c r="J5" s="76"/>
      <c r="K5" s="76"/>
      <c r="L5" s="76"/>
      <c r="M5" s="75"/>
      <c r="N5" s="70"/>
    </row>
    <row r="6" spans="1:14" ht="24.95" customHeight="1" thickBot="1">
      <c r="A6" s="70"/>
      <c r="B6" s="79"/>
      <c r="C6" s="86" t="s">
        <v>126</v>
      </c>
      <c r="D6" s="85"/>
      <c r="E6" s="85"/>
      <c r="F6" s="85"/>
      <c r="G6" s="85"/>
      <c r="H6" s="85"/>
      <c r="I6" s="85"/>
      <c r="J6" s="85"/>
      <c r="K6" s="85"/>
      <c r="L6" s="85"/>
      <c r="M6" s="75"/>
      <c r="N6" s="70"/>
    </row>
    <row r="7" spans="1:14" ht="24.95" customHeight="1" thickTop="1">
      <c r="A7" s="70"/>
      <c r="B7" s="79"/>
      <c r="C7" s="85"/>
      <c r="D7" s="85"/>
      <c r="E7" s="85"/>
      <c r="F7" s="85"/>
      <c r="G7" s="85"/>
      <c r="H7" s="85"/>
      <c r="I7" s="85"/>
      <c r="J7" s="85"/>
      <c r="K7" s="85"/>
      <c r="L7" s="85"/>
      <c r="M7" s="75"/>
      <c r="N7" s="70"/>
    </row>
    <row r="8" spans="1:14" ht="24.95" customHeight="1">
      <c r="A8" s="70"/>
      <c r="B8" s="79"/>
      <c r="C8" s="85"/>
      <c r="D8" s="85"/>
      <c r="E8" s="85"/>
      <c r="F8" s="85"/>
      <c r="G8" s="85"/>
      <c r="H8" s="85"/>
      <c r="I8" s="85"/>
      <c r="J8" s="85"/>
      <c r="K8" s="85"/>
      <c r="L8" s="85"/>
      <c r="M8" s="75"/>
      <c r="N8" s="70"/>
    </row>
    <row r="9" spans="1:14" ht="24.95" customHeight="1">
      <c r="A9" s="70"/>
      <c r="B9" s="505" t="str">
        <f>변경내역서!AF1</f>
        <v xml:space="preserve">상동교지하차도~중동교지하차도 외 2구간 차광망 설치공사 </v>
      </c>
      <c r="C9" s="506"/>
      <c r="D9" s="506"/>
      <c r="E9" s="506"/>
      <c r="F9" s="506"/>
      <c r="G9" s="506"/>
      <c r="H9" s="506"/>
      <c r="I9" s="506"/>
      <c r="J9" s="84" t="s">
        <v>120</v>
      </c>
      <c r="K9" s="83"/>
      <c r="L9" s="83"/>
      <c r="M9" s="75"/>
      <c r="N9" s="70"/>
    </row>
    <row r="10" spans="1:14" ht="24.95" customHeight="1">
      <c r="A10" s="70"/>
      <c r="B10" s="188"/>
      <c r="C10" s="189"/>
      <c r="D10" s="189"/>
      <c r="E10" s="189"/>
      <c r="F10" s="189"/>
      <c r="G10" s="189"/>
      <c r="H10" s="189"/>
      <c r="I10" s="189"/>
      <c r="J10" s="84"/>
      <c r="K10" s="83"/>
      <c r="L10" s="83"/>
      <c r="M10" s="75"/>
      <c r="N10" s="70"/>
    </row>
    <row r="11" spans="1:14" ht="24.95" customHeight="1">
      <c r="A11" s="70"/>
      <c r="B11" s="82"/>
      <c r="C11" s="81"/>
      <c r="D11" s="81"/>
      <c r="E11" s="81"/>
      <c r="F11" s="81"/>
      <c r="G11" s="81"/>
      <c r="H11" s="81"/>
      <c r="I11" s="81"/>
      <c r="J11" s="76"/>
      <c r="K11" s="76"/>
      <c r="L11" s="76"/>
      <c r="M11" s="75"/>
      <c r="N11" s="70"/>
    </row>
    <row r="12" spans="1:14" ht="15" customHeight="1">
      <c r="A12" s="70"/>
      <c r="B12" s="79"/>
      <c r="C12" s="76"/>
      <c r="D12" s="190" t="e">
        <f>NUMBERSTRING(D14,1)</f>
        <v>#REF!</v>
      </c>
      <c r="E12" s="76"/>
      <c r="F12" s="76"/>
      <c r="G12" s="76"/>
      <c r="H12" s="76"/>
      <c r="I12" s="507" t="s">
        <v>121</v>
      </c>
      <c r="J12" s="507"/>
      <c r="K12" s="507"/>
      <c r="L12" s="507"/>
      <c r="M12" s="508"/>
      <c r="N12" s="70"/>
    </row>
    <row r="13" spans="1:14" ht="15" customHeight="1">
      <c r="A13" s="70"/>
      <c r="B13" s="79"/>
      <c r="C13" s="76" t="s">
        <v>76</v>
      </c>
      <c r="D13" s="146" t="e">
        <f>NUMBERSTRING(D15,1)</f>
        <v>#VALUE!</v>
      </c>
      <c r="E13" s="146"/>
      <c r="F13" s="146"/>
      <c r="G13" s="76"/>
      <c r="H13" s="76" t="s">
        <v>75</v>
      </c>
      <c r="I13" s="509" t="s">
        <v>124</v>
      </c>
      <c r="J13" s="509"/>
      <c r="K13" s="509"/>
      <c r="L13" s="509"/>
      <c r="M13" s="510"/>
      <c r="N13" s="70"/>
    </row>
    <row r="14" spans="1:14" ht="15" customHeight="1">
      <c r="A14" s="70"/>
      <c r="B14" s="79"/>
      <c r="C14" s="76"/>
      <c r="D14" s="511" t="e">
        <f>SUM(E20,E22,E24)</f>
        <v>#REF!</v>
      </c>
      <c r="E14" s="511"/>
      <c r="F14" s="511"/>
      <c r="G14" s="76"/>
      <c r="H14" s="76"/>
      <c r="I14" s="512" t="s">
        <v>122</v>
      </c>
      <c r="J14" s="512"/>
      <c r="K14" s="512"/>
      <c r="L14" s="512"/>
      <c r="M14" s="513"/>
      <c r="N14" s="70"/>
    </row>
    <row r="15" spans="1:14" ht="15" customHeight="1">
      <c r="A15" s="70"/>
      <c r="B15" s="79"/>
      <c r="C15" s="76"/>
      <c r="D15" s="411" t="e">
        <f>SUM(E21,E23,E25)</f>
        <v>#VALUE!</v>
      </c>
      <c r="E15" s="411"/>
      <c r="F15" s="411"/>
      <c r="G15" s="76"/>
      <c r="H15" s="76"/>
      <c r="I15" s="514" t="s">
        <v>125</v>
      </c>
      <c r="J15" s="514"/>
      <c r="K15" s="514"/>
      <c r="L15" s="514"/>
      <c r="M15" s="515"/>
      <c r="N15" s="70"/>
    </row>
    <row r="16" spans="1:14" ht="15" customHeight="1">
      <c r="A16" s="70"/>
      <c r="B16" s="79"/>
      <c r="C16" s="76"/>
      <c r="D16" s="78"/>
      <c r="E16" s="78"/>
      <c r="F16" s="78"/>
      <c r="G16" s="76"/>
      <c r="H16" s="76"/>
      <c r="I16" s="516" t="str">
        <f>갑지!I15</f>
        <v>지주(Φ50.8*590) : 340개</v>
      </c>
      <c r="J16" s="516"/>
      <c r="K16" s="516"/>
      <c r="L16" s="516"/>
      <c r="M16" s="517"/>
      <c r="N16" s="70"/>
    </row>
    <row r="17" spans="1:14" ht="15" customHeight="1">
      <c r="A17" s="70"/>
      <c r="B17" s="79"/>
      <c r="C17" s="76"/>
      <c r="D17" s="78"/>
      <c r="E17" s="78"/>
      <c r="F17" s="78"/>
      <c r="G17" s="76"/>
      <c r="H17" s="76"/>
      <c r="I17" s="518" t="s">
        <v>123</v>
      </c>
      <c r="J17" s="518"/>
      <c r="K17" s="518"/>
      <c r="L17" s="518"/>
      <c r="M17" s="519"/>
      <c r="N17" s="70"/>
    </row>
    <row r="18" spans="1:14" ht="15" customHeight="1">
      <c r="A18" s="70"/>
      <c r="B18" s="79"/>
      <c r="C18" s="76"/>
      <c r="D18" s="78"/>
      <c r="E18" s="78"/>
      <c r="F18" s="78"/>
      <c r="G18" s="76"/>
      <c r="H18" s="76"/>
      <c r="I18" s="522"/>
      <c r="J18" s="522"/>
      <c r="K18" s="522"/>
      <c r="L18" s="522"/>
      <c r="M18" s="523"/>
      <c r="N18" s="70"/>
    </row>
    <row r="19" spans="1:14" ht="15" customHeight="1">
      <c r="A19" s="70"/>
      <c r="B19" s="79"/>
      <c r="C19" s="76"/>
      <c r="D19" s="78"/>
      <c r="E19" s="78"/>
      <c r="F19" s="78"/>
      <c r="G19" s="76"/>
      <c r="H19" s="76"/>
      <c r="I19" s="78"/>
      <c r="J19" s="78"/>
      <c r="K19" s="78"/>
      <c r="L19" s="78"/>
      <c r="M19" s="75"/>
      <c r="N19" s="70"/>
    </row>
    <row r="20" spans="1:14" ht="15" customHeight="1">
      <c r="A20" s="70"/>
      <c r="B20" s="79"/>
      <c r="C20" s="76"/>
      <c r="D20" s="520" t="s">
        <v>73</v>
      </c>
      <c r="E20" s="524" t="e">
        <f>변경원가계산!H46</f>
        <v>#REF!</v>
      </c>
      <c r="F20" s="524"/>
      <c r="G20" s="76"/>
      <c r="H20" s="76"/>
      <c r="I20" s="78"/>
      <c r="J20" s="78"/>
      <c r="K20" s="78"/>
      <c r="L20" s="78"/>
      <c r="M20" s="75"/>
      <c r="N20" s="70"/>
    </row>
    <row r="21" spans="1:14" ht="15" customHeight="1">
      <c r="A21" s="70"/>
      <c r="B21" s="79"/>
      <c r="C21" s="76" t="s">
        <v>74</v>
      </c>
      <c r="D21" s="520"/>
      <c r="E21" s="411" t="e">
        <f>변경원가계산!H47</f>
        <v>#VALUE!</v>
      </c>
      <c r="F21" s="411"/>
      <c r="G21" s="76"/>
      <c r="H21" s="76"/>
      <c r="I21" s="76"/>
      <c r="J21" s="76"/>
      <c r="K21" s="76"/>
      <c r="L21" s="76"/>
      <c r="M21" s="75"/>
      <c r="N21" s="70"/>
    </row>
    <row r="22" spans="1:14" ht="15" customHeight="1">
      <c r="A22" s="70"/>
      <c r="B22" s="79"/>
      <c r="C22" s="76"/>
      <c r="D22" s="520" t="s">
        <v>111</v>
      </c>
      <c r="E22" s="511">
        <f>변경원가계산!H48</f>
        <v>0</v>
      </c>
      <c r="F22" s="511"/>
      <c r="G22" s="76"/>
      <c r="H22" s="76"/>
      <c r="I22" s="76"/>
      <c r="J22" s="76"/>
      <c r="K22" s="76"/>
      <c r="L22" s="76"/>
      <c r="M22" s="75"/>
      <c r="N22" s="70"/>
    </row>
    <row r="23" spans="1:14" ht="15" customHeight="1">
      <c r="A23" s="70"/>
      <c r="B23" s="79"/>
      <c r="C23" s="76"/>
      <c r="D23" s="520"/>
      <c r="E23" s="411">
        <f>변경원가계산!H49</f>
        <v>0</v>
      </c>
      <c r="F23" s="411"/>
      <c r="G23" s="76"/>
      <c r="H23" s="76"/>
      <c r="I23" s="76"/>
      <c r="J23" s="76"/>
      <c r="K23" s="76"/>
      <c r="L23" s="76"/>
      <c r="M23" s="75"/>
      <c r="N23" s="70"/>
    </row>
    <row r="24" spans="1:14" ht="15" customHeight="1">
      <c r="A24" s="70"/>
      <c r="B24" s="79"/>
      <c r="C24" s="76"/>
      <c r="D24" s="520" t="s">
        <v>112</v>
      </c>
      <c r="E24" s="511">
        <f>변경원가계산!H50</f>
        <v>181790</v>
      </c>
      <c r="F24" s="511"/>
      <c r="G24" s="76"/>
      <c r="H24" s="76"/>
      <c r="I24" s="76"/>
      <c r="J24" s="76"/>
      <c r="K24" s="76"/>
      <c r="L24" s="76"/>
      <c r="M24" s="75"/>
      <c r="N24" s="70"/>
    </row>
    <row r="25" spans="1:14" ht="15" customHeight="1">
      <c r="A25" s="70"/>
      <c r="B25" s="79"/>
      <c r="C25" s="76"/>
      <c r="D25" s="520"/>
      <c r="E25" s="411">
        <f>변경원가계산!H51</f>
        <v>181790</v>
      </c>
      <c r="F25" s="411"/>
      <c r="G25" s="76"/>
      <c r="H25" s="76"/>
      <c r="I25" s="76"/>
      <c r="J25" s="77"/>
      <c r="K25" s="76"/>
      <c r="L25" s="76"/>
      <c r="M25" s="75"/>
      <c r="N25" s="70"/>
    </row>
    <row r="26" spans="1:14" ht="24.95" customHeight="1" thickBot="1">
      <c r="A26" s="70"/>
      <c r="B26" s="74"/>
      <c r="C26" s="72"/>
      <c r="D26" s="73"/>
      <c r="E26" s="521"/>
      <c r="F26" s="521"/>
      <c r="G26" s="72"/>
      <c r="H26" s="72"/>
      <c r="I26" s="72"/>
      <c r="J26" s="72"/>
      <c r="K26" s="72"/>
      <c r="L26" s="72"/>
      <c r="M26" s="71"/>
      <c r="N26" s="70"/>
    </row>
    <row r="27" spans="1:14" ht="9.9499999999999993" customHeight="1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</row>
    <row r="28" spans="1:14" ht="24.95" customHeight="1">
      <c r="C28" s="69" t="e">
        <f>"공사금액 : 일금"&amp;NUMBERSTRING(D15,1)&amp;"원정"&amp;TEXT(D15,"(일금0,00원정)")</f>
        <v>#VALUE!</v>
      </c>
    </row>
  </sheetData>
  <mergeCells count="23">
    <mergeCell ref="D24:D25"/>
    <mergeCell ref="E24:F24"/>
    <mergeCell ref="E25:F25"/>
    <mergeCell ref="E26:F26"/>
    <mergeCell ref="I18:M18"/>
    <mergeCell ref="D20:D21"/>
    <mergeCell ref="E20:F20"/>
    <mergeCell ref="E21:F21"/>
    <mergeCell ref="D22:D23"/>
    <mergeCell ref="E22:F22"/>
    <mergeCell ref="I13:M13"/>
    <mergeCell ref="E23:F23"/>
    <mergeCell ref="D14:F14"/>
    <mergeCell ref="I14:M14"/>
    <mergeCell ref="D15:F15"/>
    <mergeCell ref="I15:M15"/>
    <mergeCell ref="I16:M16"/>
    <mergeCell ref="I17:M17"/>
    <mergeCell ref="C2:L2"/>
    <mergeCell ref="C4:D4"/>
    <mergeCell ref="K4:M4"/>
    <mergeCell ref="B9:I9"/>
    <mergeCell ref="I12:M12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B1:M21"/>
  <sheetViews>
    <sheetView view="pageBreakPreview" zoomScaleSheetLayoutView="100" workbookViewId="0">
      <selection activeCell="I12" sqref="I12"/>
    </sheetView>
  </sheetViews>
  <sheetFormatPr defaultRowHeight="24.95" customHeight="1"/>
  <cols>
    <col min="1" max="1" width="1.77734375" style="92" customWidth="1"/>
    <col min="2" max="13" width="8.88671875" style="92"/>
    <col min="14" max="14" width="1.77734375" style="92" customWidth="1"/>
    <col min="15" max="16384" width="8.88671875" style="92"/>
  </cols>
  <sheetData>
    <row r="1" spans="2:13" ht="24.95" customHeight="1" thickBot="1"/>
    <row r="2" spans="2:13" ht="24.95" customHeight="1" thickTop="1">
      <c r="B2" s="10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0"/>
    </row>
    <row r="3" spans="2:13" ht="24.95" customHeight="1">
      <c r="B3" s="99"/>
      <c r="C3" s="98"/>
      <c r="D3" s="98"/>
      <c r="E3" s="98"/>
      <c r="F3" s="98"/>
      <c r="G3" s="98"/>
      <c r="H3" s="98"/>
      <c r="I3" s="98"/>
      <c r="J3" s="98"/>
      <c r="K3" s="98"/>
      <c r="L3" s="98"/>
      <c r="M3" s="96"/>
    </row>
    <row r="4" spans="2:13" ht="24.95" customHeight="1">
      <c r="B4" s="99"/>
      <c r="C4" s="98"/>
      <c r="D4" s="98"/>
      <c r="E4" s="98"/>
      <c r="F4" s="98"/>
      <c r="G4" s="98"/>
      <c r="H4" s="98"/>
      <c r="I4" s="98"/>
      <c r="J4" s="98"/>
      <c r="K4" s="98"/>
      <c r="L4" s="98"/>
      <c r="M4" s="96"/>
    </row>
    <row r="5" spans="2:13" ht="24.95" customHeight="1">
      <c r="B5" s="99"/>
      <c r="C5" s="525" t="s">
        <v>119</v>
      </c>
      <c r="D5" s="525"/>
      <c r="E5" s="525"/>
      <c r="F5" s="525"/>
      <c r="G5" s="525"/>
      <c r="H5" s="525"/>
      <c r="I5" s="525"/>
      <c r="J5" s="525"/>
      <c r="K5" s="525"/>
      <c r="L5" s="525"/>
      <c r="M5" s="96"/>
    </row>
    <row r="6" spans="2:13" ht="24.95" customHeight="1">
      <c r="B6" s="99"/>
      <c r="C6" s="525"/>
      <c r="D6" s="525"/>
      <c r="E6" s="525"/>
      <c r="F6" s="525"/>
      <c r="G6" s="525"/>
      <c r="H6" s="525"/>
      <c r="I6" s="525"/>
      <c r="J6" s="525"/>
      <c r="K6" s="525"/>
      <c r="L6" s="525"/>
      <c r="M6" s="96"/>
    </row>
    <row r="7" spans="2:13" ht="24.95" customHeight="1">
      <c r="B7" s="99"/>
      <c r="C7" s="98"/>
      <c r="D7" s="98"/>
      <c r="E7" s="98"/>
      <c r="F7" s="98"/>
      <c r="G7" s="98"/>
      <c r="H7" s="98"/>
      <c r="I7" s="98"/>
      <c r="J7" s="98"/>
      <c r="K7" s="98"/>
      <c r="L7" s="98"/>
      <c r="M7" s="96"/>
    </row>
    <row r="8" spans="2:13" ht="24.95" customHeight="1">
      <c r="B8" s="99"/>
      <c r="C8" s="98"/>
      <c r="D8" s="98"/>
      <c r="E8" s="98"/>
      <c r="F8" s="98"/>
      <c r="G8" s="98"/>
      <c r="H8" s="98"/>
      <c r="I8" s="98"/>
      <c r="J8" s="98"/>
      <c r="K8" s="98"/>
      <c r="L8" s="98"/>
      <c r="M8" s="96"/>
    </row>
    <row r="9" spans="2:13" ht="24.95" customHeight="1">
      <c r="B9" s="526" t="s">
        <v>80</v>
      </c>
      <c r="C9" s="527"/>
      <c r="D9" s="528" t="str">
        <f>갑지!B10</f>
        <v xml:space="preserve">상동교지하차도~중동교지하차도 외 2구간 차광망 설치공사 </v>
      </c>
      <c r="E9" s="528"/>
      <c r="F9" s="528"/>
      <c r="G9" s="528"/>
      <c r="H9" s="528"/>
      <c r="I9" s="528"/>
      <c r="J9" s="528"/>
      <c r="K9" s="528"/>
      <c r="L9" s="528"/>
      <c r="M9" s="529"/>
    </row>
    <row r="10" spans="2:13" ht="24.95" customHeight="1">
      <c r="B10" s="526"/>
      <c r="C10" s="527"/>
      <c r="D10" s="528"/>
      <c r="E10" s="528"/>
      <c r="F10" s="528"/>
      <c r="G10" s="528"/>
      <c r="H10" s="528"/>
      <c r="I10" s="528"/>
      <c r="J10" s="528"/>
      <c r="K10" s="528"/>
      <c r="L10" s="528"/>
      <c r="M10" s="529"/>
    </row>
    <row r="11" spans="2:13" ht="24.95" customHeight="1">
      <c r="B11" s="99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6"/>
    </row>
    <row r="12" spans="2:13" ht="24.95" customHeight="1">
      <c r="B12" s="99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6"/>
    </row>
    <row r="13" spans="2:13" ht="24.95" customHeight="1">
      <c r="B13" s="99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6"/>
    </row>
    <row r="14" spans="2:13" ht="24.95" customHeight="1">
      <c r="B14" s="99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6"/>
    </row>
    <row r="15" spans="2:13" ht="24.95" customHeight="1">
      <c r="B15" s="99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6"/>
    </row>
    <row r="16" spans="2:13" ht="24.95" customHeight="1">
      <c r="B16" s="99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6"/>
    </row>
    <row r="17" spans="2:13" ht="24.95" customHeight="1">
      <c r="B17" s="99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6"/>
    </row>
    <row r="18" spans="2:13" ht="24.95" customHeight="1">
      <c r="B18" s="99"/>
      <c r="C18" s="98"/>
      <c r="D18" s="98"/>
      <c r="E18" s="98"/>
      <c r="G18" s="530" t="s">
        <v>110</v>
      </c>
      <c r="H18" s="530"/>
      <c r="I18" s="530"/>
      <c r="J18" s="530"/>
      <c r="K18" s="530"/>
      <c r="L18" s="530"/>
      <c r="M18" s="96"/>
    </row>
    <row r="19" spans="2:13" ht="24.95" customHeight="1">
      <c r="B19" s="99"/>
      <c r="C19" s="98"/>
      <c r="D19" s="98"/>
      <c r="E19" s="98"/>
      <c r="F19" s="97"/>
      <c r="G19" s="530"/>
      <c r="H19" s="530"/>
      <c r="I19" s="530"/>
      <c r="J19" s="530"/>
      <c r="K19" s="530"/>
      <c r="L19" s="530"/>
      <c r="M19" s="96"/>
    </row>
    <row r="20" spans="2:13" ht="24.95" customHeight="1" thickBot="1">
      <c r="B20" s="95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3"/>
    </row>
    <row r="21" spans="2:13" ht="24.95" customHeight="1" thickTop="1"/>
  </sheetData>
  <mergeCells count="4">
    <mergeCell ref="C5:L6"/>
    <mergeCell ref="B9:C10"/>
    <mergeCell ref="D9:M10"/>
    <mergeCell ref="G18:L1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13</vt:i4>
      </vt:variant>
    </vt:vector>
  </HeadingPairs>
  <TitlesOfParts>
    <vt:vector size="25" baseType="lpstr">
      <vt:lpstr>단가대비표</vt:lpstr>
      <vt:lpstr>산출</vt:lpstr>
      <vt:lpstr>시간단노임</vt:lpstr>
      <vt:lpstr>기계경비</vt:lpstr>
      <vt:lpstr>내역서</vt:lpstr>
      <vt:lpstr>원가계산서</vt:lpstr>
      <vt:lpstr>갑지</vt:lpstr>
      <vt:lpstr>표지</vt:lpstr>
      <vt:lpstr>변경내역서</vt:lpstr>
      <vt:lpstr>변경원가계산</vt:lpstr>
      <vt:lpstr>변경갑지</vt:lpstr>
      <vt:lpstr>변경표지</vt:lpstr>
      <vt:lpstr>갑지!Print_Area</vt:lpstr>
      <vt:lpstr>기계경비!Print_Area</vt:lpstr>
      <vt:lpstr>내역서!Print_Area</vt:lpstr>
      <vt:lpstr>단가대비표!Print_Area</vt:lpstr>
      <vt:lpstr>변경갑지!Print_Area</vt:lpstr>
      <vt:lpstr>변경내역서!Print_Area</vt:lpstr>
      <vt:lpstr>변경표지!Print_Area</vt:lpstr>
      <vt:lpstr>산출!Print_Area</vt:lpstr>
      <vt:lpstr>시간단노임!Print_Area</vt:lpstr>
      <vt:lpstr>원가계산서!Print_Area</vt:lpstr>
      <vt:lpstr>표지!Print_Area</vt:lpstr>
      <vt:lpstr>내역서!Print_Titles</vt:lpstr>
      <vt:lpstr>산출!Print_Titles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MAIN-A</dc:creator>
  <cp:lastModifiedBy>회계팀장</cp:lastModifiedBy>
  <cp:lastPrinted>2017-04-25T01:24:35Z</cp:lastPrinted>
  <dcterms:created xsi:type="dcterms:W3CDTF">2005-10-12T08:32:53Z</dcterms:created>
  <dcterms:modified xsi:type="dcterms:W3CDTF">2017-04-28T01:36:43Z</dcterms:modified>
</cp:coreProperties>
</file>