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5" yWindow="-15" windowWidth="9600" windowHeight="11760" tabRatio="910" firstSheet="2" activeTab="2"/>
  </bookViews>
  <sheets>
    <sheet name="수수료" sheetId="460" state="hidden" r:id="rId1"/>
    <sheet name="Chart1" sheetId="610" state="hidden" r:id="rId2"/>
    <sheet name="내역서" sheetId="348" r:id="rId3"/>
    <sheet name="관급(관급자설치)" sheetId="489" state="hidden" r:id="rId4"/>
    <sheet name="중기사용료--" sheetId="494" state="hidden" r:id="rId5"/>
    <sheet name="중기사용료" sheetId="496" state="hidden" r:id="rId6"/>
    <sheet name="단가산출" sheetId="497" state="hidden" r:id="rId7"/>
    <sheet name="기계경비" sheetId="495" state="hidden" r:id="rId8"/>
    <sheet name="3.사회과학관(산)" sheetId="319" state="hidden" r:id="rId9"/>
    <sheet name="표지4" sheetId="355" state="hidden" r:id="rId10"/>
    <sheet name="터파기" sheetId="377" state="hidden" r:id="rId11"/>
    <sheet name="가로등 (2)" sheetId="508" state="hidden" r:id="rId12"/>
    <sheet name="1-3.본관소화기(산)" sheetId="398" state="hidden" r:id="rId13"/>
    <sheet name="폐기물처리" sheetId="361" state="hidden" r:id="rId14"/>
  </sheets>
  <functionGroups/>
  <definedNames>
    <definedName name="__IntlFixup" hidden="1">TRUE</definedName>
    <definedName name="_01" localSheetId="11">#REF!</definedName>
    <definedName name="_02" localSheetId="11">#REF!</definedName>
    <definedName name="_03" localSheetId="11">#REF!</definedName>
    <definedName name="_A" localSheetId="3">#REF!</definedName>
    <definedName name="_Fill" localSheetId="11" hidden="1">#REF!</definedName>
    <definedName name="_Fill" localSheetId="6" hidden="1">#REF!</definedName>
    <definedName name="_Fill" localSheetId="0" hidden="1">#REF!</definedName>
    <definedName name="_Fill" localSheetId="5" hidden="1">#REF!</definedName>
    <definedName name="_Fill" localSheetId="10" hidden="1">#REF!</definedName>
    <definedName name="_xlnm._FilterDatabase" localSheetId="12" hidden="1">'1-3.본관소화기(산)'!#REF!</definedName>
    <definedName name="_xlnm._FilterDatabase" localSheetId="8" hidden="1">'3.사회과학관(산)'!#REF!</definedName>
    <definedName name="_xlnm._FilterDatabase" localSheetId="3" hidden="1">'관급(관급자설치)'!#REF!</definedName>
    <definedName name="_xlnm._FilterDatabase" localSheetId="2" hidden="1">내역서!#REF!</definedName>
    <definedName name="_Key1" localSheetId="11" hidden="1">#REF!</definedName>
    <definedName name="_Key1" localSheetId="6" hidden="1">#REF!</definedName>
    <definedName name="_Key1" localSheetId="0" hidden="1">#REF!</definedName>
    <definedName name="_Key1" localSheetId="5" hidden="1">#REF!</definedName>
    <definedName name="_Key1" localSheetId="10" hidden="1">#REF!</definedName>
    <definedName name="_Key2" localSheetId="11" hidden="1">#REF!</definedName>
    <definedName name="_Key2" localSheetId="6" hidden="1">#REF!</definedName>
    <definedName name="_Key2" localSheetId="5" hidden="1">#REF!</definedName>
    <definedName name="_Key2" localSheetId="10" hidden="1">#REF!</definedName>
    <definedName name="_Order1" hidden="1">255</definedName>
    <definedName name="_Order2" hidden="1">255</definedName>
    <definedName name="_PB1" localSheetId="11">#REF!</definedName>
    <definedName name="_PB2" localSheetId="11">#REF!</definedName>
    <definedName name="_PB3" localSheetId="11">#REF!</definedName>
    <definedName name="_PP2" localSheetId="11">#REF!</definedName>
    <definedName name="_PP3" localSheetId="11">#REF!</definedName>
    <definedName name="_Regression_Int" hidden="1">1</definedName>
    <definedName name="_Sort" localSheetId="11" hidden="1">#REF!</definedName>
    <definedName name="_Sort" localSheetId="6" hidden="1">#REF!</definedName>
    <definedName name="_Sort" localSheetId="5" hidden="1">#REF!</definedName>
    <definedName name="_Sort" localSheetId="10" hidden="1">#REF!</definedName>
    <definedName name="¤Ç315" localSheetId="3">#REF!</definedName>
    <definedName name="\0" localSheetId="3">#REF!</definedName>
    <definedName name="\s" localSheetId="10">#N/A</definedName>
    <definedName name="A" description="DAE-DONG이(가) 98-03-19에 기록한 매크로" help="!0_x0000_" localSheetId="11" xlm="1" functionGroupId="14" shortcutKey="a">#REF!</definedName>
    <definedName name="A" localSheetId="10">#REF!</definedName>
    <definedName name="AA" localSheetId="10">#REF!</definedName>
    <definedName name="aaa" localSheetId="11">#REF!</definedName>
    <definedName name="aaaa" localSheetId="11">#REF!</definedName>
    <definedName name="AJHD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JHD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JHD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JH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L" localSheetId="3">#REF!</definedName>
    <definedName name="ART" localSheetId="3">#REF!</definedName>
    <definedName name="ASD" localSheetId="11">#REF!</definedName>
    <definedName name="bbb" localSheetId="11">BlankMacro1</definedName>
    <definedName name="bbb" localSheetId="3">BlankMacro1</definedName>
    <definedName name="CALBG" localSheetId="3">#REF!</definedName>
    <definedName name="CALCC" localSheetId="3">#REF!</definedName>
    <definedName name="CALCE" localSheetId="3">#REF!</definedName>
    <definedName name="CELL" localSheetId="3">#REF!</definedName>
    <definedName name="_xlnm.Criteria" localSheetId="11">#REF!</definedName>
    <definedName name="_xlnm.Criteria" localSheetId="3">#REF!</definedName>
    <definedName name="_xlnm.Criteria" localSheetId="10">#REF!</definedName>
    <definedName name="CRT" localSheetId="3">#REF!</definedName>
    <definedName name="CS" localSheetId="11">BlankMacro1</definedName>
    <definedName name="CS" localSheetId="3">BlankMacro1</definedName>
    <definedName name="cvbnml" localSheetId="11">BlankMacro1</definedName>
    <definedName name="cvbnml" localSheetId="3">BlankMacro1</definedName>
    <definedName name="CVXCV" localSheetId="3">#REF!</definedName>
    <definedName name="D" localSheetId="11">#REF!</definedName>
    <definedName name="D" localSheetId="3">#REF!</definedName>
    <definedName name="D" localSheetId="10">#REF!</definedName>
    <definedName name="DANGA" localSheetId="11">#REF!,#REF!</definedName>
    <definedName name="DANGA" localSheetId="3">#REF!,#REF!</definedName>
    <definedName name="Database_MI" localSheetId="3">#REF!</definedName>
    <definedName name="dd" localSheetId="11">BlankMacro1</definedName>
    <definedName name="dd" localSheetId="3">BlankMacro1</definedName>
    <definedName name="dd" localSheetId="10">BlankMacro1</definedName>
    <definedName name="DDD" localSheetId="11">BlankMacro1</definedName>
    <definedName name="DDD" localSheetId="3">BlankMacro1</definedName>
    <definedName name="DDD" localSheetId="10">BlankMacro1</definedName>
    <definedName name="ddddd" localSheetId="11" hidden="1">#REF!</definedName>
    <definedName name="ddddd" localSheetId="6" hidden="1">#REF!</definedName>
    <definedName name="ddddd" localSheetId="5" hidden="1">#REF!</definedName>
    <definedName name="ddddd" hidden="1">#REF!</definedName>
    <definedName name="DDFRE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FRE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FRE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FR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S" localSheetId="11">BlankMacro1</definedName>
    <definedName name="DDS" localSheetId="3">BlankMacro1</definedName>
    <definedName name="DDS" localSheetId="10">BlankMacro1</definedName>
    <definedName name="DDSDSD" localSheetId="3">#REF!</definedName>
    <definedName name="DDW" localSheetId="11">BlankMacro1</definedName>
    <definedName name="DDW" localSheetId="3">BlankMacro1</definedName>
    <definedName name="DDW" localSheetId="10">BlankMacro1</definedName>
    <definedName name="DEMO" localSheetId="3">#REF!</definedName>
    <definedName name="DFDXC" localSheetId="10">#REF!</definedName>
    <definedName name="DFEE" localSheetId="3" hidden="1">#REF!</definedName>
    <definedName name="DFEE" hidden="1">#REF!</definedName>
    <definedName name="DFSWE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hd" localSheetId="11">BlankMacro1</definedName>
    <definedName name="dhd" localSheetId="3">BlankMacro1</definedName>
    <definedName name="DKD" localSheetId="11">BlankMacro1</definedName>
    <definedName name="DKD" localSheetId="3">BlankMacro1</definedName>
    <definedName name="DKD" localSheetId="10">BlankMacro1</definedName>
    <definedName name="DKE" localSheetId="11">BlankMacro1</definedName>
    <definedName name="DKE" localSheetId="3">BlankMacro1</definedName>
    <definedName name="DKE" localSheetId="10">BlankMacro1</definedName>
    <definedName name="DKGK" localSheetId="11">BlankMacro1</definedName>
    <definedName name="DKGK" localSheetId="3">BlankMacro1</definedName>
    <definedName name="DKSG" localSheetId="3" hidden="1">#REF!</definedName>
    <definedName name="DKSG" hidden="1">#REF!</definedName>
    <definedName name="DKSGMLWJD" localSheetId="3" hidden="1">#REF!</definedName>
    <definedName name="DKSGMLWJD" hidden="1">#REF!</definedName>
    <definedName name="Dp" localSheetId="3" hidden="1">#REF!</definedName>
    <definedName name="Dp" hidden="1">#REF!</definedName>
    <definedName name="DRIVE" localSheetId="11">#REF!</definedName>
    <definedName name="DRIVE" localSheetId="3">#REF!</definedName>
    <definedName name="drsg" localSheetId="3">#REF!</definedName>
    <definedName name="DS" localSheetId="11">BlankMacro1</definedName>
    <definedName name="DS" localSheetId="3">BlankMacro1</definedName>
    <definedName name="DS" localSheetId="10">BlankMacro1</definedName>
    <definedName name="dsgfggg" localSheetId="3" hidden="1">#REF!</definedName>
    <definedName name="dsgfggg" hidden="1">#REF!</definedName>
    <definedName name="DWS" localSheetId="11">BlankMacro1</definedName>
    <definedName name="DWS" localSheetId="3">BlankMacro1</definedName>
    <definedName name="DWS" localSheetId="10">BlankMacro1</definedName>
    <definedName name="E" localSheetId="11">BlankMacro1</definedName>
    <definedName name="E" localSheetId="3">BlankMacro1</definedName>
    <definedName name="E" localSheetId="10">#REF!</definedName>
    <definedName name="EB" localSheetId="3">#REF!</definedName>
    <definedName name="ED" localSheetId="3" hidden="1">#REF!</definedName>
    <definedName name="ED" hidden="1">#REF!</definedName>
    <definedName name="edgh" localSheetId="3">#REF!</definedName>
    <definedName name="edtgh" localSheetId="3">#REF!</definedName>
    <definedName name="ee" localSheetId="11" hidden="1">{#N/A,#N/A,FALSE,"단가표지"}</definedName>
    <definedName name="ee" localSheetId="6" hidden="1">{#N/A,#N/A,FALSE,"단가표지"}</definedName>
    <definedName name="ee" localSheetId="0" hidden="1">{#N/A,#N/A,FALSE,"단가표지"}</definedName>
    <definedName name="ee" localSheetId="5" hidden="1">{#N/A,#N/A,FALSE,"단가표지"}</definedName>
    <definedName name="ee" hidden="1">{#N/A,#N/A,FALSE,"단가표지"}</definedName>
    <definedName name="ELG" localSheetId="3">#REF!</definedName>
    <definedName name="ELP" localSheetId="3">#REF!</definedName>
    <definedName name="ELP" localSheetId="10">#REF!</definedName>
    <definedName name="Emst10" localSheetId="11">#REF!</definedName>
    <definedName name="ENJA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NJA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NJA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NJ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XE" localSheetId="11">BlankMacro1</definedName>
    <definedName name="EXE" localSheetId="3">BlankMacro1</definedName>
    <definedName name="EXE" localSheetId="10">BlankMacro1</definedName>
    <definedName name="_xlnm.Extract" localSheetId="3">#REF!</definedName>
    <definedName name="_xlnm.Extract" localSheetId="10">#REF!</definedName>
    <definedName name="F" localSheetId="11">#REF!</definedName>
    <definedName name="F" localSheetId="3">#REF!</definedName>
    <definedName name="FD" localSheetId="3" hidden="1">#REF!</definedName>
    <definedName name="FD" hidden="1">#REF!</definedName>
    <definedName name="FEEFDD" localSheetId="3">#REF!</definedName>
    <definedName name="fffffff" localSheetId="11">BlankMacro1</definedName>
    <definedName name="fffffff" localSheetId="3">BlankMacro1</definedName>
    <definedName name="fg" localSheetId="3" hidden="1">#REF!</definedName>
    <definedName name="fg" hidden="1">#REF!</definedName>
    <definedName name="FGFFG" localSheetId="11">#REF!</definedName>
    <definedName name="FGXCV" localSheetId="3">#REF!</definedName>
    <definedName name="FILENAME" localSheetId="3">#REF!</definedName>
    <definedName name="fsffdsfdsafds" localSheetId="11">BlankMacro1</definedName>
    <definedName name="fsffdsfdsafds" localSheetId="3">BlankMacro1</definedName>
    <definedName name="g" localSheetId="11">#REF!</definedName>
    <definedName name="G" localSheetId="3">#REF!</definedName>
    <definedName name="GEMCO" localSheetId="11" hidden="1">#REF!</definedName>
    <definedName name="GEMCO" localSheetId="3" hidden="1">#REF!</definedName>
    <definedName name="GEMCO" localSheetId="6" hidden="1">#REF!</definedName>
    <definedName name="GEMCO" localSheetId="5" hidden="1">#REF!</definedName>
    <definedName name="GEMCO" hidden="1">#REF!</definedName>
    <definedName name="gfaag" localSheetId="11">Dlog_Show</definedName>
    <definedName name="gfaag" localSheetId="3">Dlog_Show</definedName>
    <definedName name="gfdgdgdf" localSheetId="3">#REF!</definedName>
    <definedName name="gfg" localSheetId="11">[0]!uiy</definedName>
    <definedName name="gfg" localSheetId="3">[0]!uiy</definedName>
    <definedName name="gfggfr" localSheetId="3">#REF!</definedName>
    <definedName name="GFH" localSheetId="11">[0]!FFF</definedName>
    <definedName name="GFH" localSheetId="3">[0]!FFF</definedName>
    <definedName name="gg" localSheetId="11">BlankMacro1</definedName>
    <definedName name="gg" localSheetId="3">BlankMacro1</definedName>
    <definedName name="GGG" localSheetId="11">[0]!DGRT</definedName>
    <definedName name="GGG" localSheetId="3">[0]!DGRT</definedName>
    <definedName name="gggg" localSheetId="11">#REF!</definedName>
    <definedName name="gggg" localSheetId="3">#REF!</definedName>
    <definedName name="GGGTR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TR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TR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T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h" localSheetId="11">'가로등 (2)'!jhg</definedName>
    <definedName name="GGTREW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HG" localSheetId="11">'가로등 (2)'!GHG</definedName>
    <definedName name="GHG">'가로등 (2)'!GHG</definedName>
    <definedName name="ghgfh" localSheetId="11">'가로등 (2)'!ghgfh</definedName>
    <definedName name="ghgfh">'가로등 (2)'!ghgfh</definedName>
    <definedName name="GHHJHJ" localSheetId="11">BlankMacro1</definedName>
    <definedName name="GHHJHJ" localSheetId="3">BlankMacro1</definedName>
    <definedName name="GMLWD" localSheetId="3" hidden="1">#REF!</definedName>
    <definedName name="GMLWD" hidden="1">#REF!</definedName>
    <definedName name="GREE" localSheetId="11">[0]!vnb</definedName>
    <definedName name="GREE" localSheetId="3">[0]!vnb</definedName>
    <definedName name="GRT" hidden="1">#REF!</definedName>
    <definedName name="GVHBG" localSheetId="11">'가로등 (2)'!GVHBG</definedName>
    <definedName name="GVHBG">'가로등 (2)'!GVHBG</definedName>
    <definedName name="gvv" localSheetId="11">[0]!ㅁㄴㄹㅇㄹ</definedName>
    <definedName name="gvv" localSheetId="3">[0]!ㅁㄴㄹㅇㄹ</definedName>
    <definedName name="GVVBN" localSheetId="3">#REF!</definedName>
    <definedName name="GYTR" localSheetId="11">'가로등 (2)'!GYTR</definedName>
    <definedName name="GYTR">'가로등 (2)'!GYTR</definedName>
    <definedName name="H" localSheetId="11">#REF!</definedName>
    <definedName name="HBHG" localSheetId="11">'가로등 (2)'!HBHG</definedName>
    <definedName name="HBHG">'가로등 (2)'!HBHG</definedName>
    <definedName name="HCY" localSheetId="11">[0]!CDD</definedName>
    <definedName name="HCY" localSheetId="3">[0]!CDD</definedName>
    <definedName name="HGG" localSheetId="11">'가로등 (2)'!HGG</definedName>
    <definedName name="HGG">'가로등 (2)'!HGG</definedName>
    <definedName name="HGJ" localSheetId="3">#REF!</definedName>
    <definedName name="hgju" localSheetId="11">BlankMacro1</definedName>
    <definedName name="hgju" localSheetId="3">BlankMacro1</definedName>
    <definedName name="HH" localSheetId="3" hidden="1">#REF!</definedName>
    <definedName name="HH" hidden="1">#REF!</definedName>
    <definedName name="HHG" localSheetId="11">[0]!NNC</definedName>
    <definedName name="HHG" localSheetId="3">[0]!NNC</definedName>
    <definedName name="HHH" localSheetId="0" hidden="1">#REF!</definedName>
    <definedName name="hhhh" localSheetId="11">BlankMacro1</definedName>
    <definedName name="hhhh" localSheetId="3">BlankMacro1</definedName>
    <definedName name="HHK" localSheetId="11">'가로등 (2)'!HHK</definedName>
    <definedName name="HHK">'가로등 (2)'!HHK</definedName>
    <definedName name="HJ" localSheetId="3">#REF!</definedName>
    <definedName name="HJ" localSheetId="0" hidden="1">#REF!</definedName>
    <definedName name="HJHJ" localSheetId="3">#REF!</definedName>
    <definedName name="HJHJH" localSheetId="10">#REF!</definedName>
    <definedName name="hjk" localSheetId="11">'가로등 (2)'!hjk</definedName>
    <definedName name="hjk">'가로등 (2)'!hjk</definedName>
    <definedName name="HTD" localSheetId="11">'가로등 (2)'!HTD</definedName>
    <definedName name="HTD">'가로등 (2)'!HTD</definedName>
    <definedName name="HTML_CodePage" hidden="1">949</definedName>
    <definedName name="HTML_Control" localSheetId="11" hidden="1">{"'단계별시설공사비'!$A$3:$K$51"}</definedName>
    <definedName name="HTML_Control" localSheetId="6" hidden="1">{"'단계별시설공사비'!$A$3:$K$51"}</definedName>
    <definedName name="HTML_Control" localSheetId="0" hidden="1">{"'단계별시설공사비'!$A$3:$K$51"}</definedName>
    <definedName name="HTML_Control" localSheetId="5" hidden="1">{"'단계별시설공사비'!$A$3:$K$51"}</definedName>
    <definedName name="HTML_Control" hidden="1">{"'단계별시설공사비'!$A$3:$K$51"}</definedName>
    <definedName name="HTML_Description" hidden="1">""</definedName>
    <definedName name="HTML_Email" hidden="1">""</definedName>
    <definedName name="HTML_Header" hidden="1">"사업비총괄"</definedName>
    <definedName name="HTML_LastUpdate" hidden="1">"01-06-17"</definedName>
    <definedName name="HTML_LineAfter" hidden="1">FALSE</definedName>
    <definedName name="HTML_LineBefore" hidden="1">FALSE</definedName>
    <definedName name="HTML_Name" hidden="1">"김정호"</definedName>
    <definedName name="HTML_OBDlg2" hidden="1">TRUE</definedName>
    <definedName name="HTML_OBDlg4" hidden="1">TRUE</definedName>
    <definedName name="HTML_OS" hidden="1">0</definedName>
    <definedName name="HTML_PathFile" hidden="1">"C:\My Documents\6.htm"</definedName>
    <definedName name="HTML_Title" hidden="1">"비용산출"</definedName>
    <definedName name="hyh" localSheetId="11">[0]!ytjuy</definedName>
    <definedName name="hyh" localSheetId="3">[0]!ytjuy</definedName>
    <definedName name="ID" localSheetId="11">#REF!,#REF!</definedName>
    <definedName name="ID" localSheetId="3">#REF!,#REF!</definedName>
    <definedName name="ii" localSheetId="11">BlankMacro1</definedName>
    <definedName name="ii" localSheetId="3">BlankMacro1</definedName>
    <definedName name="IIII" localSheetId="3">#REF!</definedName>
    <definedName name="IIIIIIIIIII" localSheetId="3">#REF!</definedName>
    <definedName name="IIJELLSS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JELLSS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JELLSS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JELL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k" localSheetId="11">'가로등 (2)'!ghgfh</definedName>
    <definedName name="ILJIB_MOTO_PYO" localSheetId="11">#REF!</definedName>
    <definedName name="J" localSheetId="3">#REF!</definedName>
    <definedName name="jcs" localSheetId="11">BlankMacro1</definedName>
    <definedName name="jcs" localSheetId="3">BlankMacro1</definedName>
    <definedName name="jhg" localSheetId="11">'가로등 (2)'!jhg</definedName>
    <definedName name="jhg">'가로등 (2)'!jhg</definedName>
    <definedName name="JJFORS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FORS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FORS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FOR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" localSheetId="11">#REF!</definedName>
    <definedName name="JJJ" localSheetId="0" hidden="1">#REF!</definedName>
    <definedName name="JJJJ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M" localSheetId="11">[0]!호서</definedName>
    <definedName name="JJM" localSheetId="3">[0]!호서</definedName>
    <definedName name="JJSUWE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PG" localSheetId="11">'가로등 (2)'!JPG</definedName>
    <definedName name="JPG">'가로등 (2)'!JPG</definedName>
    <definedName name="JSHS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UU" localSheetId="11">[0]!FGF</definedName>
    <definedName name="JUU" localSheetId="3">[0]!FGF</definedName>
    <definedName name="JUYGDF" localSheetId="11">[0]!SSX</definedName>
    <definedName name="JUYGDF" localSheetId="3">[0]!SSX</definedName>
    <definedName name="juyjuy" localSheetId="11">'가로등 (2)'!juyjuy</definedName>
    <definedName name="juyjuy">'가로등 (2)'!juyjuy</definedName>
    <definedName name="jyt" localSheetId="11">'가로등 (2)'!jyt</definedName>
    <definedName name="jyt">'가로등 (2)'!jyt</definedName>
    <definedName name="jytr" localSheetId="11">'가로등 (2)'!jytr</definedName>
    <definedName name="jytr">'가로등 (2)'!jytr</definedName>
    <definedName name="jyu" localSheetId="11">'가로등 (2)'!jhg</definedName>
    <definedName name="jyuj" localSheetId="11">[0]!yth</definedName>
    <definedName name="jyuj" localSheetId="3">[0]!yth</definedName>
    <definedName name="k" localSheetId="3">#REF!</definedName>
    <definedName name="KGB" localSheetId="11">[0]!uiy</definedName>
    <definedName name="KGB" localSheetId="3">[0]!uiy</definedName>
    <definedName name="KIKL" localSheetId="3">#REF!</definedName>
    <definedName name="kiuk" localSheetId="11">'가로등 (2)'!jhg</definedName>
    <definedName name="KJH" localSheetId="11">'가로등 (2)'!KJH</definedName>
    <definedName name="KJH">'가로등 (2)'!KJH</definedName>
    <definedName name="kjuj" localSheetId="11">[0]!tyj</definedName>
    <definedName name="kjuj" localSheetId="3">[0]!tyj</definedName>
    <definedName name="KKA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A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A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B" localSheetId="11">[0]!SSR</definedName>
    <definedName name="KKB" localSheetId="3">[0]!SSR</definedName>
    <definedName name="KKDAW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J" localSheetId="3">#REF!</definedName>
    <definedName name="KKKK" localSheetId="3">#REF!</definedName>
    <definedName name="kkkkkkk" localSheetId="11">BlankMacro1</definedName>
    <definedName name="kkkkkkk" localSheetId="3">BlankMacro1</definedName>
    <definedName name="KKKSJS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l" localSheetId="11">[0]!tyj</definedName>
    <definedName name="kkl" localSheetId="3">[0]!tyj</definedName>
    <definedName name="KKSIIEJD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" localSheetId="11">#REF!</definedName>
    <definedName name="L" localSheetId="10">#REF!</definedName>
    <definedName name="LAK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ST" localSheetId="11">#REF!</definedName>
    <definedName name="LAST" localSheetId="3">#REF!</definedName>
    <definedName name="LAST" localSheetId="10">#REF!</definedName>
    <definedName name="lf" localSheetId="3">#REF!</definedName>
    <definedName name="LLDIEKKS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DIEKKS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DIEKKS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DIEK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" localSheetId="11">#REF!</definedName>
    <definedName name="LLLL" localSheetId="11">BlankMacro1</definedName>
    <definedName name="LLLL" localSheetId="3">BlankMacro1</definedName>
    <definedName name="LLLL" localSheetId="10">BlankMacro1</definedName>
    <definedName name="llllll" localSheetId="11">BlankMacro1</definedName>
    <definedName name="llllll" localSheetId="3">BlankMacro1</definedName>
    <definedName name="LLLS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M" localSheetId="11">[0]!CCF</definedName>
    <definedName name="LLM" localSheetId="3">[0]!CCF</definedName>
    <definedName name="LLSIEKDKD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" localSheetId="11">#REF!</definedName>
    <definedName name="M" localSheetId="10">#REF!</definedName>
    <definedName name="M1.더하기" localSheetId="11">'가로등 (2)'!M1.더하기</definedName>
    <definedName name="M1.더하기">'가로등 (2)'!M1.더하기</definedName>
    <definedName name="M1.빼기" localSheetId="11">'가로등 (2)'!M1.빼기</definedName>
    <definedName name="M1.빼기">'가로등 (2)'!M1.빼기</definedName>
    <definedName name="Macro2" localSheetId="11">'가로등 (2)'!Macro2</definedName>
    <definedName name="Macro2" localSheetId="10">터파기!Macro2</definedName>
    <definedName name="Macro2">'가로등 (2)'!Macro2</definedName>
    <definedName name="Macro5" localSheetId="11">'가로등 (2)'!Macro5</definedName>
    <definedName name="Macro5" localSheetId="10">터파기!Macro5</definedName>
    <definedName name="Macro5">'가로등 (2)'!Macro5</definedName>
    <definedName name="MATO" localSheetId="11">#REF!</definedName>
    <definedName name="MMM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M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M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M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ONEY" localSheetId="11">#REF!,#REF!</definedName>
    <definedName name="MONEY" localSheetId="3">#REF!,#REF!</definedName>
    <definedName name="monitor" localSheetId="11">#REF!</definedName>
    <definedName name="monitor" localSheetId="3">#REF!</definedName>
    <definedName name="monitor" localSheetId="10">#REF!</definedName>
    <definedName name="NAM" localSheetId="3">#REF!</definedName>
    <definedName name="NEW" localSheetId="3">#REF!</definedName>
    <definedName name="NFB" localSheetId="11">#REF!</definedName>
    <definedName name="NO." localSheetId="11">#REF!</definedName>
    <definedName name="NO." localSheetId="3">#REF!</definedName>
    <definedName name="NO." localSheetId="10">#REF!</definedName>
    <definedName name="Number" localSheetId="11">#REF!</definedName>
    <definedName name="NUMBER" localSheetId="3">#REF!</definedName>
    <definedName name="Number" localSheetId="10">#REF!</definedName>
    <definedName name="OOO" localSheetId="11">#REF!</definedName>
    <definedName name="ooo" localSheetId="3" hidden="1">#REF!</definedName>
    <definedName name="OOO" localSheetId="10">#REF!</definedName>
    <definedName name="ooo" localSheetId="9" hidden="1">#REF!</definedName>
    <definedName name="ooo" hidden="1">#REF!</definedName>
    <definedName name="ooooooo" localSheetId="11">BlankMacro1</definedName>
    <definedName name="ooooooo" localSheetId="3">BlankMacro1</definedName>
    <definedName name="OOPP" localSheetId="3">#REF!</definedName>
    <definedName name="OP" localSheetId="3" hidden="1">#REF!</definedName>
    <definedName name="OP" hidden="1">#REF!</definedName>
    <definedName name="P_NAE" localSheetId="11">#REF!</definedName>
    <definedName name="P01_" localSheetId="11">#REF!</definedName>
    <definedName name="P02_" localSheetId="11">#REF!</definedName>
    <definedName name="PE" localSheetId="3">#REF!</definedName>
    <definedName name="PE" localSheetId="10">#REF!</definedName>
    <definedName name="PH" localSheetId="3">#REF!</definedName>
    <definedName name="PH" localSheetId="10">#REF!</definedName>
    <definedName name="poi" localSheetId="11">BlankMacro1</definedName>
    <definedName name="poi" localSheetId="3">BlankMacro1</definedName>
    <definedName name="_xlnm.Print_Area" localSheetId="12">'1-3.본관소화기(산)'!$A$1:$L$17</definedName>
    <definedName name="_xlnm.Print_Area" localSheetId="8">'3.사회과학관(산)'!$A$1:$L$71</definedName>
    <definedName name="_xlnm.Print_Area" localSheetId="11">'가로등 (2)'!$A$1:$N$44</definedName>
    <definedName name="_xlnm.Print_Area" localSheetId="3">'관급(관급자설치)'!$A$1:$L$47</definedName>
    <definedName name="_xlnm.Print_Area" localSheetId="7">기계경비!$A$1:$AD$140</definedName>
    <definedName name="_xlnm.Print_Area" localSheetId="2">내역서!$A$1:$L$232</definedName>
    <definedName name="_xlnm.Print_Area" localSheetId="0">수수료!$A$1:$J$15</definedName>
    <definedName name="_xlnm.Print_Area" localSheetId="5">중기사용료!$A$1:$K$257</definedName>
    <definedName name="_xlnm.Print_Area" localSheetId="4">'중기사용료--'!$A$1:$K$44</definedName>
    <definedName name="_xlnm.Print_Area" localSheetId="10">터파기!$A$1:$V$47</definedName>
    <definedName name="_xlnm.Print_Area" localSheetId="13">폐기물처리!$A$1:$M$20</definedName>
    <definedName name="_xlnm.Print_Area" localSheetId="9">#REF!</definedName>
    <definedName name="PRINT_AREA_MI1" localSheetId="11">#REF!</definedName>
    <definedName name="PRINT_AREA_MI1" localSheetId="3">#REF!</definedName>
    <definedName name="PRINT_TITEL" localSheetId="11">#REF!</definedName>
    <definedName name="PRINT_TITEL" localSheetId="3">#REF!</definedName>
    <definedName name="PRINT_TITEL" localSheetId="10">#REF!</definedName>
    <definedName name="print_Titels" localSheetId="11">#REF!</definedName>
    <definedName name="print_titil" localSheetId="11">#REF!</definedName>
    <definedName name="print_titil" localSheetId="3">#REF!</definedName>
    <definedName name="print_titil" localSheetId="10">#REF!</definedName>
    <definedName name="PRINT_TITLE" localSheetId="11">#REF!</definedName>
    <definedName name="PRINT_TITLE" localSheetId="3">#REF!</definedName>
    <definedName name="PRINT_TITLE" localSheetId="10">#REF!</definedName>
    <definedName name="_xlnm.Print_Titles" localSheetId="12">'1-3.본관소화기(산)'!$1:$2</definedName>
    <definedName name="_xlnm.Print_Titles" localSheetId="8">'3.사회과학관(산)'!$1:$2</definedName>
    <definedName name="_xlnm.Print_Titles" localSheetId="11">#REF!</definedName>
    <definedName name="_xlnm.Print_Titles" localSheetId="3">'관급(관급자설치)'!$1:$2</definedName>
    <definedName name="_xlnm.Print_Titles" localSheetId="2">내역서!$1:$2</definedName>
    <definedName name="_xlnm.Print_Titles" localSheetId="0">수수료!$2:$2</definedName>
    <definedName name="_xlnm.Print_Titles" localSheetId="10">#REF!</definedName>
    <definedName name="_xlnm.Print_Titles" localSheetId="13">폐기물처리!$1:$2</definedName>
    <definedName name="print_titls" localSheetId="3">#REF!</definedName>
    <definedName name="PRINTTITLES" localSheetId="11">#REF!</definedName>
    <definedName name="PRINTTITLES" localSheetId="3">#REF!</definedName>
    <definedName name="PRINTTITLES" localSheetId="10">#REF!</definedName>
    <definedName name="PRTNAME" localSheetId="11">#REF!</definedName>
    <definedName name="PRTNAME" localSheetId="3">#REF!</definedName>
    <definedName name="Q" localSheetId="11">BlankMacro1</definedName>
    <definedName name="Q" localSheetId="3">BlankMacro1</definedName>
    <definedName name="Q" localSheetId="10">BlankMacro1</definedName>
    <definedName name="QA" localSheetId="3" hidden="1">#REF!</definedName>
    <definedName name="QA" hidden="1">#REF!</definedName>
    <definedName name="qas" localSheetId="11">[0]!ㅁㄴㄹㅇㄹ</definedName>
    <definedName name="qas" localSheetId="3">[0]!ㅁㄴㄹㅇㄹ</definedName>
    <definedName name="qdr" localSheetId="11">[0]!REEG</definedName>
    <definedName name="qdr" localSheetId="3">[0]!REEG</definedName>
    <definedName name="QE" localSheetId="11">BlankMacro1</definedName>
    <definedName name="QE" localSheetId="3">BlankMacro1</definedName>
    <definedName name="QLQL" localSheetId="3">#REF!</definedName>
    <definedName name="QLQL" localSheetId="10">#REF!</definedName>
    <definedName name="QQA" localSheetId="11">'가로등 (2)'!QQA</definedName>
    <definedName name="QQA">'가로등 (2)'!QQA</definedName>
    <definedName name="QQQ" localSheetId="11">[0]!CVDSD</definedName>
    <definedName name="QQQ" localSheetId="3">[0]!CVDSD</definedName>
    <definedName name="qqqq" localSheetId="11">Dlog_Show</definedName>
    <definedName name="qqqq" localSheetId="3">Dlog_Show</definedName>
    <definedName name="QR" localSheetId="11">BlankMacro1</definedName>
    <definedName name="QR" localSheetId="3">BlankMacro1</definedName>
    <definedName name="qw" localSheetId="11" hidden="1">{#N/A,#N/A,FALSE,"단가표지"}</definedName>
    <definedName name="qw" localSheetId="6" hidden="1">{#N/A,#N/A,FALSE,"단가표지"}</definedName>
    <definedName name="qw" localSheetId="0" hidden="1">{#N/A,#N/A,FALSE,"단가표지"}</definedName>
    <definedName name="qw" localSheetId="5" hidden="1">{#N/A,#N/A,FALSE,"단가표지"}</definedName>
    <definedName name="qw" hidden="1">{#N/A,#N/A,FALSE,"단가표지"}</definedName>
    <definedName name="QWE" localSheetId="11">BlankMacro1</definedName>
    <definedName name="QWE" localSheetId="3">BlankMacro1</definedName>
    <definedName name="RGY" localSheetId="11">BlankMacro1</definedName>
    <definedName name="RGY" localSheetId="3">BlankMacro1</definedName>
    <definedName name="rtr" localSheetId="11">BlankMacro1</definedName>
    <definedName name="rtr" localSheetId="3">BlankMacro1</definedName>
    <definedName name="RTRTTR" localSheetId="3">#REF!</definedName>
    <definedName name="rty" localSheetId="11">BlankMacro1</definedName>
    <definedName name="rty" localSheetId="3">BlankMacro1</definedName>
    <definedName name="RTYUI" localSheetId="11">BlankMacro1</definedName>
    <definedName name="RTYUI" localSheetId="3">BlankMacro1</definedName>
    <definedName name="rtyuu" localSheetId="11">BlankMacro1</definedName>
    <definedName name="rtyuu" localSheetId="3">BlankMacro1</definedName>
    <definedName name="S" localSheetId="11">BlankMacro1</definedName>
    <definedName name="S" localSheetId="3">BlankMacro1</definedName>
    <definedName name="S" localSheetId="10">#REF!</definedName>
    <definedName name="SASASAS" localSheetId="10">#REF!</definedName>
    <definedName name="sd" localSheetId="3">#REF!</definedName>
    <definedName name="SDFXDVC" localSheetId="3">#REF!</definedName>
    <definedName name="SDSXZZ" localSheetId="3">#REF!</definedName>
    <definedName name="SET" localSheetId="11">#REF!</definedName>
    <definedName name="SOFTWARE" localSheetId="3">#REF!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2</definedName>
    <definedName name="solver_neg" hidden="1">2</definedName>
    <definedName name="solver_num" hidden="1">0</definedName>
    <definedName name="solver_nwt" hidden="1">1</definedName>
    <definedName name="solver_opt" localSheetId="3" hidden="1">#REF!</definedName>
    <definedName name="solver_opt" hidden="1">#REF!</definedName>
    <definedName name="solver_pre" hidden="1">0.000001</definedName>
    <definedName name="solver_scl" hidden="1">2</definedName>
    <definedName name="solver_sho" hidden="1">2</definedName>
    <definedName name="solver_tim" hidden="1">100</definedName>
    <definedName name="solver_tol" hidden="1">0.05</definedName>
    <definedName name="solver_typ" hidden="1">1</definedName>
    <definedName name="solver_val" hidden="1">0</definedName>
    <definedName name="SSS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SS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SS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TART" localSheetId="3">#REF!</definedName>
    <definedName name="SWS" localSheetId="3" hidden="1">#REF!</definedName>
    <definedName name="SWS" hidden="1">#REF!</definedName>
    <definedName name="T" localSheetId="11">BlankMacro1</definedName>
    <definedName name="T" localSheetId="3">BlankMacro1</definedName>
    <definedName name="T" localSheetId="10">BlankMacro1</definedName>
    <definedName name="TIT" localSheetId="11">#REF!</definedName>
    <definedName name="TIT" localSheetId="3">#REF!</definedName>
    <definedName name="TIT" localSheetId="10">#REF!</definedName>
    <definedName name="TITLES_PRINT" localSheetId="11">#REF!</definedName>
    <definedName name="TITLES_PRINT" localSheetId="3">#REF!</definedName>
    <definedName name="TITLES_PRINT" localSheetId="10">#REF!</definedName>
    <definedName name="TREE" localSheetId="11">BlankMacro1</definedName>
    <definedName name="TREE" localSheetId="3">BlankMacro1</definedName>
    <definedName name="TRY" localSheetId="11">BlankMacro1</definedName>
    <definedName name="TRY" localSheetId="3">BlankMacro1</definedName>
    <definedName name="TRYUT" localSheetId="3">#REF!</definedName>
    <definedName name="TTTT" hidden="1">#REF!</definedName>
    <definedName name="TTTTTTTTTTY" localSheetId="11">BlankMacro1</definedName>
    <definedName name="TTTTTTTTTTY" localSheetId="3">BlankMacro1</definedName>
    <definedName name="TYTY" localSheetId="11">BlankMacro1</definedName>
    <definedName name="TYTY" localSheetId="3">BlankMacro1</definedName>
    <definedName name="tyu" localSheetId="11">BlankMacro1</definedName>
    <definedName name="tyu" localSheetId="3">BlankMacro1</definedName>
    <definedName name="TYUI" localSheetId="11">BlankMacro1</definedName>
    <definedName name="TYUI" localSheetId="3">BlankMacro1</definedName>
    <definedName name="tyuio" localSheetId="11">BlankMacro1</definedName>
    <definedName name="tyuio" localSheetId="3">BlankMacro1</definedName>
    <definedName name="TYY" localSheetId="3">#REF!</definedName>
    <definedName name="UIOP" localSheetId="11">BlankMacro1</definedName>
    <definedName name="UIOP" localSheetId="3">BlankMacro1</definedName>
    <definedName name="UKJK" localSheetId="3">#REF!</definedName>
    <definedName name="UNIT" localSheetId="11">#REF!</definedName>
    <definedName name="uuu" localSheetId="11">BlankMacro1</definedName>
    <definedName name="uuu" localSheetId="3">BlankMacro1</definedName>
    <definedName name="V" localSheetId="11">BlankMacro1</definedName>
    <definedName name="V" localSheetId="3">BlankMacro1</definedName>
    <definedName name="V" localSheetId="10">BlankMacro1</definedName>
    <definedName name="W" localSheetId="11">BlankMacro1</definedName>
    <definedName name="W" localSheetId="3">BlankMacro1</definedName>
    <definedName name="W" localSheetId="10">BlankMacro1</definedName>
    <definedName name="WERWER" localSheetId="3">#REF!</definedName>
    <definedName name="wessdd" localSheetId="3">#REF!</definedName>
    <definedName name="wm.조골재1" localSheetId="11" hidden="1">{#N/A,#N/A,FALSE,"조골재"}</definedName>
    <definedName name="wm.조골재1" localSheetId="6" hidden="1">{#N/A,#N/A,FALSE,"조골재"}</definedName>
    <definedName name="wm.조골재1" localSheetId="0" hidden="1">{#N/A,#N/A,FALSE,"조골재"}</definedName>
    <definedName name="wm.조골재1" localSheetId="5" hidden="1">{#N/A,#N/A,FALSE,"조골재"}</definedName>
    <definedName name="wm.조골재1" hidden="1">{#N/A,#N/A,FALSE,"조골재"}</definedName>
    <definedName name="wrn.2번." localSheetId="11" hidden="1">{#N/A,#N/A,FALSE,"2~8번"}</definedName>
    <definedName name="wrn.2번." localSheetId="6" hidden="1">{#N/A,#N/A,FALSE,"2~8번"}</definedName>
    <definedName name="wrn.2번." localSheetId="0" hidden="1">{#N/A,#N/A,FALSE,"2~8번"}</definedName>
    <definedName name="wrn.2번." localSheetId="5" hidden="1">{#N/A,#N/A,FALSE,"2~8번"}</definedName>
    <definedName name="wrn.2번." hidden="1">{#N/A,#N/A,FALSE,"2~8번"}</definedName>
    <definedName name="wrn.97년._.사업계획._.및._.예산지침." localSheetId="11" hidden="1">{#N/A,#N/A,TRUE,"1";#N/A,#N/A,TRUE,"2";#N/A,#N/A,TRUE,"3";#N/A,#N/A,TRUE,"4";#N/A,#N/A,TRUE,"5";#N/A,#N/A,TRUE,"6";#N/A,#N/A,TRUE,"7"}</definedName>
    <definedName name="wrn.97년._.사업계획._.및._.예산지침." localSheetId="6" hidden="1">{#N/A,#N/A,TRUE,"1";#N/A,#N/A,TRUE,"2";#N/A,#N/A,TRUE,"3";#N/A,#N/A,TRUE,"4";#N/A,#N/A,TRUE,"5";#N/A,#N/A,TRUE,"6";#N/A,#N/A,TRUE,"7"}</definedName>
    <definedName name="wrn.97년._.사업계획._.및._.예산지침." localSheetId="0" hidden="1">{#N/A,#N/A,TRUE,"1";#N/A,#N/A,TRUE,"2";#N/A,#N/A,TRUE,"3";#N/A,#N/A,TRUE,"4";#N/A,#N/A,TRUE,"5";#N/A,#N/A,TRUE,"6";#N/A,#N/A,TRUE,"7"}</definedName>
    <definedName name="wrn.97년._.사업계획._.및._.예산지침." localSheetId="5" hidden="1">{#N/A,#N/A,TRUE,"1";#N/A,#N/A,TRUE,"2";#N/A,#N/A,TRUE,"3";#N/A,#N/A,TRUE,"4";#N/A,#N/A,TRUE,"5";#N/A,#N/A,TRUE,"6";#N/A,#N/A,TRUE,"7"}</definedName>
    <definedName name="wrn.97년._.사업계획._.및._.예산지침." hidden="1">{#N/A,#N/A,TRUE,"1";#N/A,#N/A,TRUE,"2";#N/A,#N/A,TRUE,"3";#N/A,#N/A,TRUE,"4";#N/A,#N/A,TRUE,"5";#N/A,#N/A,TRUE,"6";#N/A,#N/A,TRUE,"7"}</definedName>
    <definedName name="wrn.abc." localSheetId="11" hidden="1">{#N/A,#N/A,TRUE,"천상그린44PY"}</definedName>
    <definedName name="wrn.abc." localSheetId="3" hidden="1">{#N/A,#N/A,TRUE,"천상그린44PY"}</definedName>
    <definedName name="wrn.abc." localSheetId="6" hidden="1">{#N/A,#N/A,TRUE,"천상그린44PY"}</definedName>
    <definedName name="wrn.abc." localSheetId="0" hidden="1">{#N/A,#N/A,TRUE,"천상그린44PY"}</definedName>
    <definedName name="wrn.abc." localSheetId="5" hidden="1">{#N/A,#N/A,TRUE,"천상그린44PY"}</definedName>
    <definedName name="wrn.abc." localSheetId="9" hidden="1">{#N/A,#N/A,TRUE,"천상그린44PY"}</definedName>
    <definedName name="wrn.abc." hidden="1">{#N/A,#N/A,TRUE,"천상그린44PY"}</definedName>
    <definedName name="wrn.골재소요량." localSheetId="11" hidden="1">{#N/A,#N/A,FALSE,"골재소요량";#N/A,#N/A,FALSE,"골재소요량"}</definedName>
    <definedName name="wrn.골재소요량." localSheetId="6" hidden="1">{#N/A,#N/A,FALSE,"골재소요량";#N/A,#N/A,FALSE,"골재소요량"}</definedName>
    <definedName name="wrn.골재소요량." localSheetId="0" hidden="1">{#N/A,#N/A,FALSE,"골재소요량";#N/A,#N/A,FALSE,"골재소요량"}</definedName>
    <definedName name="wrn.골재소요량." localSheetId="5" hidden="1">{#N/A,#N/A,FALSE,"골재소요량";#N/A,#N/A,FALSE,"골재소요량"}</definedName>
    <definedName name="wrn.골재소요량." hidden="1">{#N/A,#N/A,FALSE,"골재소요량";#N/A,#N/A,FALSE,"골재소요량"}</definedName>
    <definedName name="wrn.구조2." localSheetId="11" hidden="1">{#N/A,#N/A,FALSE,"구조2"}</definedName>
    <definedName name="wrn.구조2." localSheetId="6" hidden="1">{#N/A,#N/A,FALSE,"구조2"}</definedName>
    <definedName name="wrn.구조2." localSheetId="0" hidden="1">{#N/A,#N/A,FALSE,"구조2"}</definedName>
    <definedName name="wrn.구조2." localSheetId="5" hidden="1">{#N/A,#N/A,FALSE,"구조2"}</definedName>
    <definedName name="wrn.구조2." hidden="1">{#N/A,#N/A,FALSE,"구조2"}</definedName>
    <definedName name="wrn.단가표지." localSheetId="11" hidden="1">{#N/A,#N/A,FALSE,"단가표지"}</definedName>
    <definedName name="wrn.단가표지." localSheetId="6" hidden="1">{#N/A,#N/A,FALSE,"단가표지"}</definedName>
    <definedName name="wrn.단가표지." localSheetId="0" hidden="1">{#N/A,#N/A,FALSE,"단가표지"}</definedName>
    <definedName name="wrn.단가표지." localSheetId="5" hidden="1">{#N/A,#N/A,FALSE,"단가표지"}</definedName>
    <definedName name="wrn.단가표지." hidden="1">{#N/A,#N/A,FALSE,"단가표지"}</definedName>
    <definedName name="wrn.배수1." localSheetId="11" hidden="1">{#N/A,#N/A,FALSE,"배수1"}</definedName>
    <definedName name="wrn.배수1." localSheetId="6" hidden="1">{#N/A,#N/A,FALSE,"배수1"}</definedName>
    <definedName name="wrn.배수1." localSheetId="0" hidden="1">{#N/A,#N/A,FALSE,"배수1"}</definedName>
    <definedName name="wrn.배수1." localSheetId="5" hidden="1">{#N/A,#N/A,FALSE,"배수1"}</definedName>
    <definedName name="wrn.배수1." hidden="1">{#N/A,#N/A,FALSE,"배수1"}</definedName>
    <definedName name="wrn.배수2." localSheetId="11" hidden="1">{#N/A,#N/A,FALSE,"배수2"}</definedName>
    <definedName name="wrn.배수2." localSheetId="6" hidden="1">{#N/A,#N/A,FALSE,"배수2"}</definedName>
    <definedName name="wrn.배수2." localSheetId="0" hidden="1">{#N/A,#N/A,FALSE,"배수2"}</definedName>
    <definedName name="wrn.배수2." localSheetId="5" hidden="1">{#N/A,#N/A,FALSE,"배수2"}</definedName>
    <definedName name="wrn.배수2." hidden="1">{#N/A,#N/A,FALSE,"배수2"}</definedName>
    <definedName name="wrn.부대1." localSheetId="11" hidden="1">{#N/A,#N/A,FALSE,"부대1"}</definedName>
    <definedName name="wrn.부대1." localSheetId="6" hidden="1">{#N/A,#N/A,FALSE,"부대1"}</definedName>
    <definedName name="wrn.부대1." localSheetId="0" hidden="1">{#N/A,#N/A,FALSE,"부대1"}</definedName>
    <definedName name="wrn.부대1." localSheetId="5" hidden="1">{#N/A,#N/A,FALSE,"부대1"}</definedName>
    <definedName name="wrn.부대1." hidden="1">{#N/A,#N/A,FALSE,"부대1"}</definedName>
    <definedName name="wrn.부대2." localSheetId="11" hidden="1">{#N/A,#N/A,FALSE,"부대2"}</definedName>
    <definedName name="wrn.부대2." localSheetId="6" hidden="1">{#N/A,#N/A,FALSE,"부대2"}</definedName>
    <definedName name="wrn.부대2." localSheetId="0" hidden="1">{#N/A,#N/A,FALSE,"부대2"}</definedName>
    <definedName name="wrn.부대2." localSheetId="5" hidden="1">{#N/A,#N/A,FALSE,"부대2"}</definedName>
    <definedName name="wrn.부대2." hidden="1">{#N/A,#N/A,FALSE,"부대2"}</definedName>
    <definedName name="wrn.부산주경기장.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속도." localSheetId="11" hidden="1">{#N/A,#N/A,FALSE,"속도"}</definedName>
    <definedName name="wrn.속도." localSheetId="6" hidden="1">{#N/A,#N/A,FALSE,"속도"}</definedName>
    <definedName name="wrn.속도." localSheetId="0" hidden="1">{#N/A,#N/A,FALSE,"속도"}</definedName>
    <definedName name="wrn.속도." localSheetId="5" hidden="1">{#N/A,#N/A,FALSE,"속도"}</definedName>
    <definedName name="wrn.속도." hidden="1">{#N/A,#N/A,FALSE,"속도"}</definedName>
    <definedName name="wrn.운반시간." localSheetId="11" hidden="1">{#N/A,#N/A,FALSE,"운반시간"}</definedName>
    <definedName name="wrn.운반시간." localSheetId="6" hidden="1">{#N/A,#N/A,FALSE,"운반시간"}</definedName>
    <definedName name="wrn.운반시간." localSheetId="0" hidden="1">{#N/A,#N/A,FALSE,"운반시간"}</definedName>
    <definedName name="wrn.운반시간." localSheetId="5" hidden="1">{#N/A,#N/A,FALSE,"운반시간"}</definedName>
    <definedName name="wrn.운반시간." hidden="1">{#N/A,#N/A,FALSE,"운반시간"}</definedName>
    <definedName name="wrn.이정표." localSheetId="11" hidden="1">{#N/A,#N/A,FALSE,"이정표"}</definedName>
    <definedName name="wrn.이정표." localSheetId="6" hidden="1">{#N/A,#N/A,FALSE,"이정표"}</definedName>
    <definedName name="wrn.이정표." localSheetId="0" hidden="1">{#N/A,#N/A,FALSE,"이정표"}</definedName>
    <definedName name="wrn.이정표." localSheetId="5" hidden="1">{#N/A,#N/A,FALSE,"이정표"}</definedName>
    <definedName name="wrn.이정표." hidden="1">{#N/A,#N/A,FALSE,"이정표"}</definedName>
    <definedName name="wrn.조골재." localSheetId="11" hidden="1">{#N/A,#N/A,FALSE,"조골재"}</definedName>
    <definedName name="wrn.조골재." localSheetId="6" hidden="1">{#N/A,#N/A,FALSE,"조골재"}</definedName>
    <definedName name="wrn.조골재." localSheetId="0" hidden="1">{#N/A,#N/A,FALSE,"조골재"}</definedName>
    <definedName name="wrn.조골재." localSheetId="5" hidden="1">{#N/A,#N/A,FALSE,"조골재"}</definedName>
    <definedName name="wrn.조골재." hidden="1">{#N/A,#N/A,FALSE,"조골재"}</definedName>
    <definedName name="wrn.토공1." localSheetId="11" hidden="1">{#N/A,#N/A,FALSE,"구조1"}</definedName>
    <definedName name="wrn.토공1." localSheetId="6" hidden="1">{#N/A,#N/A,FALSE,"구조1"}</definedName>
    <definedName name="wrn.토공1." localSheetId="0" hidden="1">{#N/A,#N/A,FALSE,"구조1"}</definedName>
    <definedName name="wrn.토공1." localSheetId="5" hidden="1">{#N/A,#N/A,FALSE,"구조1"}</definedName>
    <definedName name="wrn.토공1." hidden="1">{#N/A,#N/A,FALSE,"구조1"}</definedName>
    <definedName name="wrn.토공2." localSheetId="11" hidden="1">{#N/A,#N/A,FALSE,"토공2"}</definedName>
    <definedName name="wrn.토공2." localSheetId="6" hidden="1">{#N/A,#N/A,FALSE,"토공2"}</definedName>
    <definedName name="wrn.토공2." localSheetId="0" hidden="1">{#N/A,#N/A,FALSE,"토공2"}</definedName>
    <definedName name="wrn.토공2." localSheetId="5" hidden="1">{#N/A,#N/A,FALSE,"토공2"}</definedName>
    <definedName name="wrn.토공2." hidden="1">{#N/A,#N/A,FALSE,"토공2"}</definedName>
    <definedName name="wrn.포장1." localSheetId="11" hidden="1">{#N/A,#N/A,FALSE,"포장1";#N/A,#N/A,FALSE,"포장1"}</definedName>
    <definedName name="wrn.포장1." localSheetId="6" hidden="1">{#N/A,#N/A,FALSE,"포장1";#N/A,#N/A,FALSE,"포장1"}</definedName>
    <definedName name="wrn.포장1." localSheetId="0" hidden="1">{#N/A,#N/A,FALSE,"포장1";#N/A,#N/A,FALSE,"포장1"}</definedName>
    <definedName name="wrn.포장1." localSheetId="5" hidden="1">{#N/A,#N/A,FALSE,"포장1";#N/A,#N/A,FALSE,"포장1"}</definedName>
    <definedName name="wrn.포장1." hidden="1">{#N/A,#N/A,FALSE,"포장1";#N/A,#N/A,FALSE,"포장1"}</definedName>
    <definedName name="wrn.포장2." localSheetId="11" hidden="1">{#N/A,#N/A,FALSE,"포장2"}</definedName>
    <definedName name="wrn.포장2." localSheetId="6" hidden="1">{#N/A,#N/A,FALSE,"포장2"}</definedName>
    <definedName name="wrn.포장2." localSheetId="0" hidden="1">{#N/A,#N/A,FALSE,"포장2"}</definedName>
    <definedName name="wrn.포장2." localSheetId="5" hidden="1">{#N/A,#N/A,FALSE,"포장2"}</definedName>
    <definedName name="wrn.포장2." hidden="1">{#N/A,#N/A,FALSE,"포장2"}</definedName>
    <definedName name="wrn.표지." localSheetId="11" hidden="1">{#N/A,#N/A,FALSE,"표지"}</definedName>
    <definedName name="wrn.표지." localSheetId="6" hidden="1">{#N/A,#N/A,FALSE,"표지"}</definedName>
    <definedName name="wrn.표지." localSheetId="0" hidden="1">{#N/A,#N/A,FALSE,"표지"}</definedName>
    <definedName name="wrn.표지." localSheetId="5" hidden="1">{#N/A,#N/A,FALSE,"표지"}</definedName>
    <definedName name="wrn.표지." hidden="1">{#N/A,#N/A,FALSE,"표지"}</definedName>
    <definedName name="wrn.표지목차." localSheetId="11" hidden="1">{#N/A,#N/A,FALSE,"표지목차"}</definedName>
    <definedName name="wrn.표지목차." localSheetId="6" hidden="1">{#N/A,#N/A,FALSE,"표지목차"}</definedName>
    <definedName name="wrn.표지목차." localSheetId="0" hidden="1">{#N/A,#N/A,FALSE,"표지목차"}</definedName>
    <definedName name="wrn.표지목차." localSheetId="5" hidden="1">{#N/A,#N/A,FALSE,"표지목차"}</definedName>
    <definedName name="wrn.표지목차." hidden="1">{#N/A,#N/A,FALSE,"표지목차"}</definedName>
    <definedName name="wrn.혼합골재." localSheetId="11" hidden="1">{#N/A,#N/A,FALSE,"혼합골재"}</definedName>
    <definedName name="wrn.혼합골재." localSheetId="6" hidden="1">{#N/A,#N/A,FALSE,"혼합골재"}</definedName>
    <definedName name="wrn.혼합골재." localSheetId="0" hidden="1">{#N/A,#N/A,FALSE,"혼합골재"}</definedName>
    <definedName name="wrn.혼합골재." localSheetId="5" hidden="1">{#N/A,#N/A,FALSE,"혼합골재"}</definedName>
    <definedName name="wrn.혼합골재." hidden="1">{#N/A,#N/A,FALSE,"혼합골재"}</definedName>
    <definedName name="wwee" localSheetId="11">#REF!</definedName>
    <definedName name="WWW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WW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WW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W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X" localSheetId="11">BlankMacro1</definedName>
    <definedName name="X" localSheetId="3">BlankMacro1</definedName>
    <definedName name="X" localSheetId="10">BlankMacro1</definedName>
    <definedName name="XCVXCVB" localSheetId="3">#REF!</definedName>
    <definedName name="XCZXC" localSheetId="10">#REF!</definedName>
    <definedName name="Y" localSheetId="11">BlankMacro1</definedName>
    <definedName name="Y" localSheetId="3">BlankMacro1</definedName>
    <definedName name="Y" localSheetId="10">BlankMacro1</definedName>
    <definedName name="ytrre" localSheetId="11">BlankMacro1</definedName>
    <definedName name="ytrre" localSheetId="3">BlankMacro1</definedName>
    <definedName name="YYY" localSheetId="3">#REF!</definedName>
    <definedName name="yyyyyyyyyyyyu" localSheetId="11">BlankMacro1</definedName>
    <definedName name="yyyyyyyyyyyyu" localSheetId="3">BlankMacro1</definedName>
    <definedName name="Z" localSheetId="11">#REF!</definedName>
    <definedName name="Z" localSheetId="3">#REF!</definedName>
    <definedName name="Z" localSheetId="10">#REF!</definedName>
    <definedName name="zz" localSheetId="11">#REF!</definedName>
    <definedName name="zz" localSheetId="3">#REF!</definedName>
    <definedName name="ZZZ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ZZ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ZZ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ZZ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." localSheetId="11">#REF!</definedName>
    <definedName name="ㄱㄱㄱ" localSheetId="11">#REF!</definedName>
    <definedName name="ㄱㄱㄱ" localSheetId="3">#REF!</definedName>
    <definedName name="ㄱㄱㄱ" localSheetId="10">#REF!</definedName>
    <definedName name="ㄱㄷㄷ" localSheetId="11">BlankMacro1</definedName>
    <definedName name="ㄱㄷㄷ" localSheetId="3">BlankMacro1</definedName>
    <definedName name="ㄱㄷㅈㄹ" localSheetId="11">BlankMacro1</definedName>
    <definedName name="ㄱㄷㅈㄹ" localSheetId="3">BlankMacro1</definedName>
    <definedName name="ㄱ속속속소" localSheetId="3">#REF!</definedName>
    <definedName name="가" localSheetId="11">BlankMacro1</definedName>
    <definedName name="가" localSheetId="3">BlankMacro1</definedName>
    <definedName name="가" localSheetId="10">BlankMacro1</definedName>
    <definedName name="가가" localSheetId="11">BlankMacro1</definedName>
    <definedName name="가가" localSheetId="3">BlankMacro1</definedName>
    <definedName name="가가" localSheetId="10">BlankMacro1</definedName>
    <definedName name="가나" localSheetId="11">BlankMacro1</definedName>
    <definedName name="가나" localSheetId="3">BlankMacro1</definedName>
    <definedName name="가라" localSheetId="11">BlankMacro1</definedName>
    <definedName name="가라" localSheetId="3">BlankMacro1</definedName>
    <definedName name="가로등" localSheetId="11">'가로등 (2)'!가로등</definedName>
    <definedName name="가로등">'가로등 (2)'!가로등</definedName>
    <definedName name="가로등입력" localSheetId="11">'가로등 (2)'!가로등입력</definedName>
    <definedName name="가로등입력">'가로등 (2)'!가로등입력</definedName>
    <definedName name="가모" localSheetId="11">BlankMacro1</definedName>
    <definedName name="가모" localSheetId="3">BlankMacro1</definedName>
    <definedName name="가바" localSheetId="11">BlankMacro1</definedName>
    <definedName name="가바" localSheetId="3">BlankMacro1</definedName>
    <definedName name="가사" localSheetId="11">BlankMacro1</definedName>
    <definedName name="가사" localSheetId="3">BlankMacro1</definedName>
    <definedName name="가시나무5노무" localSheetId="3">#REF!</definedName>
    <definedName name="가시나무5재료" localSheetId="3">#REF!</definedName>
    <definedName name="가시나무6노무" localSheetId="3">#REF!</definedName>
    <definedName name="가시나무6재료" localSheetId="3">#REF!</definedName>
    <definedName name="가시나무노무8" localSheetId="3">#REF!</definedName>
    <definedName name="가시나무재료8" localSheetId="3">#REF!</definedName>
    <definedName name="가오" localSheetId="11">BlankMacro1</definedName>
    <definedName name="가오" localSheetId="3">BlankMacro1</definedName>
    <definedName name="가하" localSheetId="11">BlankMacro1</definedName>
    <definedName name="가하" localSheetId="3">BlankMacro1</definedName>
    <definedName name="간노" localSheetId="11">#REF!</definedName>
    <definedName name="간선변경" localSheetId="11">BlankMacro1</definedName>
    <definedName name="간선변경" localSheetId="3">BlankMacro1</definedName>
    <definedName name="간선변경" localSheetId="10">BlankMacro1</definedName>
    <definedName name="간접노무비" localSheetId="3">#REF!</definedName>
    <definedName name="간지" localSheetId="11">#REF!</definedName>
    <definedName name="감나무" localSheetId="3">#REF!</definedName>
    <definedName name="강병창" localSheetId="11">BlankMacro1</definedName>
    <definedName name="강병창" localSheetId="3">BlankMacro1</definedName>
    <definedName name="강아지" localSheetId="3" hidden="1">#REF!</definedName>
    <definedName name="강아지" hidden="1">#REF!</definedName>
    <definedName name="강의" localSheetId="3">#REF!</definedName>
    <definedName name="개산분" localSheetId="3">#REF!</definedName>
    <definedName name="건축18" localSheetId="3">#REF!</definedName>
    <definedName name="견적" localSheetId="11">#REF!</definedName>
    <definedName name="견적" localSheetId="3">#REF!</definedName>
    <definedName name="견적" localSheetId="10">#REF!</definedName>
    <definedName name="견적1" localSheetId="11">Dlog_Show</definedName>
    <definedName name="견적1" localSheetId="3">Dlog_Show</definedName>
    <definedName name="견적2" localSheetId="11">Dlog_Show</definedName>
    <definedName name="견적2" localSheetId="3">Dlog_Show</definedName>
    <definedName name="견적대비" hidden="1">#REF!</definedName>
    <definedName name="견적통보" localSheetId="3">#REF!</definedName>
    <definedName name="결표지" localSheetId="11" hidden="1">{#N/A,#N/A,FALSE,"표지"}</definedName>
    <definedName name="결표지" localSheetId="6" hidden="1">{#N/A,#N/A,FALSE,"표지"}</definedName>
    <definedName name="결표지" localSheetId="0" hidden="1">{#N/A,#N/A,FALSE,"표지"}</definedName>
    <definedName name="결표지" localSheetId="5" hidden="1">{#N/A,#N/A,FALSE,"표지"}</definedName>
    <definedName name="결표지" hidden="1">{#N/A,#N/A,FALSE,"표지"}</definedName>
    <definedName name="경구중" localSheetId="11">BlankMacro1</definedName>
    <definedName name="경구중" localSheetId="3">BlankMacro1</definedName>
    <definedName name="經費" localSheetId="11">#REF!</definedName>
    <definedName name="경비1" localSheetId="3">#REF!</definedName>
    <definedName name="경비배부" localSheetId="3">#REF!</definedName>
    <definedName name="경비배부율" localSheetId="11">#REF!</definedName>
    <definedName name="경비율" localSheetId="11">#REF!</definedName>
    <definedName name="경비율" localSheetId="3">#REF!</definedName>
    <definedName name="계" localSheetId="3">#REF!</definedName>
    <definedName name="계수나무6노무" localSheetId="3">#REF!</definedName>
    <definedName name="계수나무6재료" localSheetId="3">#REF!</definedName>
    <definedName name="계측기기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골재사용료" localSheetId="3">#REF!</definedName>
    <definedName name="공공도서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시설" localSheetId="3">#REF!</definedName>
    <definedName name="공급가액" localSheetId="3">#REF!</definedName>
    <definedName name="공기" localSheetId="3">#REF!</definedName>
    <definedName name="공사비" localSheetId="3">#REF!</definedName>
    <definedName name="공사비산출" localSheetId="11">#REF!</definedName>
    <definedName name="공일" localSheetId="11">#REF!</definedName>
    <definedName name="공일" localSheetId="3">#REF!</definedName>
    <definedName name="공일" localSheetId="10">#REF!</definedName>
    <definedName name="공종10" localSheetId="11">#REF!</definedName>
    <definedName name="공종10" localSheetId="3">#REF!</definedName>
    <definedName name="공통" localSheetId="11">#REF!</definedName>
    <definedName name="관급" localSheetId="11">#REF!,#REF!,#REF!</definedName>
    <definedName name="관급" localSheetId="3">#REF!,#REF!,#REF!</definedName>
    <definedName name="관급1" localSheetId="11">'가로등 (2)'!관급</definedName>
    <definedName name="관급1" localSheetId="3">'가로등 (2)'!관급</definedName>
    <definedName name="관급2" localSheetId="11">'가로등 (2)'!관급2</definedName>
    <definedName name="관급2">[0]!관급2</definedName>
    <definedName name="관급자재비" localSheetId="3">#REF!</definedName>
    <definedName name="관급집계" localSheetId="11">BlankMacro1</definedName>
    <definedName name="관급집계" localSheetId="3">BlankMacro1</definedName>
    <definedName name="관급집계" localSheetId="10">BlankMacro1</definedName>
    <definedName name="관목계" localSheetId="3">#REF!</definedName>
    <definedName name="관용접노무" localSheetId="3">#REF!</definedName>
    <definedName name="관용접노무비" localSheetId="3">#REF!</definedName>
    <definedName name="관용접재료" localSheetId="3">#REF!</definedName>
    <definedName name="관용접재료비" localSheetId="3">#REF!</definedName>
    <definedName name="광명" localSheetId="11">#REF!</definedName>
    <definedName name="교목계" localSheetId="3">#REF!</definedName>
    <definedName name="교부승인" localSheetId="11">BlankMacro1</definedName>
    <definedName name="교부승인" localSheetId="3">BlankMacro1</definedName>
    <definedName name="교육" localSheetId="3">#REF!</definedName>
    <definedName name="교통" localSheetId="3">#REF!</definedName>
    <definedName name="구산갑지" localSheetId="3" hidden="1">#REF!</definedName>
    <definedName name="구산갑지" hidden="1">#REF!</definedName>
    <definedName name="근01" localSheetId="11">#REF!</definedName>
    <definedName name="근거1" localSheetId="11">#REF!</definedName>
    <definedName name="금마타리" localSheetId="3">#REF!</definedName>
    <definedName name="금속" localSheetId="11">#REF!</definedName>
    <definedName name="급식" localSheetId="11">BlankMacro1</definedName>
    <definedName name="급식" localSheetId="3">BlankMacro1</definedName>
    <definedName name="기1997" localSheetId="11">#REF!</definedName>
    <definedName name="기1997" localSheetId="3">#REF!</definedName>
    <definedName name="기96083" localSheetId="11">#REF!</definedName>
    <definedName name="기96083" localSheetId="3">#REF!</definedName>
    <definedName name="기96091" localSheetId="11">#REF!</definedName>
    <definedName name="기96091" localSheetId="3">#REF!</definedName>
    <definedName name="기96093" localSheetId="11">#REF!</definedName>
    <definedName name="기96093" localSheetId="3">#REF!</definedName>
    <definedName name="기96101" localSheetId="11">#REF!</definedName>
    <definedName name="기96101" localSheetId="3">#REF!</definedName>
    <definedName name="기96103" localSheetId="11">#REF!</definedName>
    <definedName name="기96103" localSheetId="3">#REF!</definedName>
    <definedName name="기96111" localSheetId="11">#REF!</definedName>
    <definedName name="기96111" localSheetId="3">#REF!</definedName>
    <definedName name="기96113" localSheetId="11">#REF!</definedName>
    <definedName name="기96113" localSheetId="3">#REF!</definedName>
    <definedName name="기96121" localSheetId="11">#REF!</definedName>
    <definedName name="기96121" localSheetId="3">#REF!</definedName>
    <definedName name="기96123" localSheetId="11">#REF!</definedName>
    <definedName name="기96123" localSheetId="3">#REF!</definedName>
    <definedName name="기97011" localSheetId="11">#REF!</definedName>
    <definedName name="기97011" localSheetId="3">#REF!</definedName>
    <definedName name="기97013" localSheetId="11">#REF!</definedName>
    <definedName name="기97013" localSheetId="3">#REF!</definedName>
    <definedName name="기계" localSheetId="11">#REF!</definedName>
    <definedName name="기계경비" localSheetId="11">#REF!</definedName>
    <definedName name="기계경비" localSheetId="3">#REF!</definedName>
    <definedName name="기계되경" localSheetId="3">#REF!</definedName>
    <definedName name="기계되노" localSheetId="3">#REF!</definedName>
    <definedName name="기계되재" localSheetId="3">#REF!</definedName>
    <definedName name="기계잔경" localSheetId="3">#REF!</definedName>
    <definedName name="기계잔노" localSheetId="3">#REF!</definedName>
    <definedName name="기계잔재" localSheetId="3">#REF!</definedName>
    <definedName name="기계터경" localSheetId="3">#REF!</definedName>
    <definedName name="기계터노" localSheetId="3">#REF!</definedName>
    <definedName name="기계터재" localSheetId="3">#REF!</definedName>
    <definedName name="기상" localSheetId="3">#REF!</definedName>
    <definedName name="기준" localSheetId="11">#REF!</definedName>
    <definedName name="기초산출조서" localSheetId="3">#REF!</definedName>
    <definedName name="기타" localSheetId="11">#REF!</definedName>
    <definedName name="기타경비" localSheetId="3">#REF!</definedName>
    <definedName name="기타비목" localSheetId="11">#REF!</definedName>
    <definedName name="기타자재" localSheetId="11">'가로등 (2)'!기타자재</definedName>
    <definedName name="기타자재">'가로등 (2)'!기타자재</definedName>
    <definedName name="김김김" localSheetId="11" hidden="1">{#N/A,#N/A,FALSE,"속도"}</definedName>
    <definedName name="김김김" localSheetId="6" hidden="1">{#N/A,#N/A,FALSE,"속도"}</definedName>
    <definedName name="김김김" localSheetId="0" hidden="1">{#N/A,#N/A,FALSE,"속도"}</definedName>
    <definedName name="김김김" localSheetId="5" hidden="1">{#N/A,#N/A,FALSE,"속도"}</definedName>
    <definedName name="김김김" hidden="1">{#N/A,#N/A,FALSE,"속도"}</definedName>
    <definedName name="꽃사과10노무" localSheetId="3">#REF!</definedName>
    <definedName name="꽃사과10재료" localSheetId="3">#REF!</definedName>
    <definedName name="꽃사과6노무" localSheetId="3">#REF!</definedName>
    <definedName name="꽃사과6재료" localSheetId="3">#REF!</definedName>
    <definedName name="꽃사과8노무" localSheetId="3">#REF!</definedName>
    <definedName name="꽃사과8재료" localSheetId="3">#REF!</definedName>
    <definedName name="꽃창포" localSheetId="3">#REF!</definedName>
    <definedName name="꽃향유" localSheetId="3">#REF!</definedName>
    <definedName name="ㄳㄷㄷ" localSheetId="11">BlankMacro1</definedName>
    <definedName name="ㄳㄷㄷ" localSheetId="3">BlankMacro1</definedName>
    <definedName name="ㄴ" localSheetId="3">#REF!</definedName>
    <definedName name="ㄴ." localSheetId="11">#REF!</definedName>
    <definedName name="ㄴㄴㄴ" hidden="1">#REF!</definedName>
    <definedName name="ㄴㄴㄴㄴㄴ" localSheetId="3">#REF!</definedName>
    <definedName name="ㄴㄴㄴㄴㄴㄴㄴ" localSheetId="3">#REF!</definedName>
    <definedName name="ㄴㄹ" localSheetId="3" hidden="1">#REF!</definedName>
    <definedName name="ㄴㄹ" hidden="1">#REF!</definedName>
    <definedName name="ㄴㅀ" localSheetId="3" hidden="1">#REF!</definedName>
    <definedName name="ㄴㅀ" hidden="1">#REF!</definedName>
    <definedName name="ㄴㅇ류" localSheetId="11">#REF!</definedName>
    <definedName name="ㄴ이라ㅓ" localSheetId="3">#REF!</definedName>
    <definedName name="나" localSheetId="11">BlankMacro1</definedName>
    <definedName name="나" localSheetId="3">BlankMacro1</definedName>
    <definedName name="나" localSheetId="10">BlankMacro1</definedName>
    <definedName name="나나" localSheetId="11">BlankMacro1</definedName>
    <definedName name="나나" localSheetId="3">BlankMacro1</definedName>
    <definedName name="나박카스" localSheetId="11">'가로등 (2)'!나박카스</definedName>
    <definedName name="나박카스">'가로등 (2)'!나박카스</definedName>
    <definedName name="나ㅏㅓㄹ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ㅏㅓㄹ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ㅏㅓㄹ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ㅏㅓ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낙우송6노무" localSheetId="3">#REF!</definedName>
    <definedName name="낙우송6재료" localSheetId="3">#REF!</definedName>
    <definedName name="낙우송8노무" localSheetId="3">#REF!</definedName>
    <definedName name="낙우송8재료" localSheetId="3">#REF!</definedName>
    <definedName name="남덕" localSheetId="11">BlankMacro1</definedName>
    <definedName name="남덕" localSheetId="3">BlankMacro1</definedName>
    <definedName name="남덕" localSheetId="10">BlankMacro1</definedName>
    <definedName name="남덕1" localSheetId="11">BlankMacro1</definedName>
    <definedName name="남덕1" localSheetId="3">BlankMacro1</definedName>
    <definedName name="남산내역" localSheetId="11">BlankMacro1</definedName>
    <definedName name="남산내역" localSheetId="3">BlankMacro1</definedName>
    <definedName name="내당" localSheetId="11">BlankMacro1</definedName>
    <definedName name="내당" localSheetId="3">BlankMacro1</definedName>
    <definedName name="내역샘플" localSheetId="11">BlankMacro1</definedName>
    <definedName name="내역샘플" localSheetId="3">BlankMacro1</definedName>
    <definedName name="내역서다" localSheetId="11">BlankMacro1</definedName>
    <definedName name="내역서다" localSheetId="3">BlankMacro1</definedName>
    <definedName name="내장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경" localSheetId="11">#REF!</definedName>
    <definedName name="勞務費" localSheetId="11">#REF!</definedName>
    <definedName name="노무비1" localSheetId="3">#REF!</definedName>
    <definedName name="노무비소계" localSheetId="3">#REF!</definedName>
    <definedName name="노반경" localSheetId="3">#REF!</definedName>
    <definedName name="노반노무" localSheetId="3">#REF!</definedName>
    <definedName name="노반재료" localSheetId="3">#REF!</definedName>
    <definedName name="노원문화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느릅나무10노무" localSheetId="3">#REF!</definedName>
    <definedName name="느릅나무10재료" localSheetId="3">#REF!</definedName>
    <definedName name="느릅나무5노무" localSheetId="3">#REF!</definedName>
    <definedName name="느릅나무5재료" localSheetId="3">#REF!</definedName>
    <definedName name="느릅나무8노무" localSheetId="3">#REF!</definedName>
    <definedName name="느릅나무8재료" localSheetId="3">#REF!</definedName>
    <definedName name="느티나무" localSheetId="3">#REF!</definedName>
    <definedName name="ㄷㄱ" localSheetId="3" hidden="1">#REF!</definedName>
    <definedName name="ㄷㄱ" hidden="1">#REF!</definedName>
    <definedName name="ㄷㄱㄷㄱ" localSheetId="11">BlankMacro1</definedName>
    <definedName name="ㄷㄱㄷㄱ" localSheetId="3">BlankMacro1</definedName>
    <definedName name="ㄷㄷㄷ" localSheetId="3" hidden="1">#REF!</definedName>
    <definedName name="ㄷㄷㄷ" hidden="1">#REF!</definedName>
    <definedName name="ㄷㄷㄷㄷㄷㄷ" localSheetId="11">BlankMacro1</definedName>
    <definedName name="ㄷㄷㄷㄷㄷㄷ" localSheetId="3">BlankMacro1</definedName>
    <definedName name="ㄷㄷㄷㄷㄷㄷ" localSheetId="10">BlankMacro1</definedName>
    <definedName name="다" localSheetId="11">BlankMacro1</definedName>
    <definedName name="다" localSheetId="3">BlankMacro1</definedName>
    <definedName name="다" localSheetId="10">BlankMacro1</definedName>
    <definedName name="다목" localSheetId="3">#REF!</definedName>
    <definedName name="다하" localSheetId="11">BlankMacro1</definedName>
    <definedName name="다하" localSheetId="3">BlankMacro1</definedName>
    <definedName name="단_가" localSheetId="11">#REF!</definedName>
    <definedName name="단_가" localSheetId="3">#REF!</definedName>
    <definedName name="단_가" localSheetId="10">#REF!</definedName>
    <definedName name="단_가2" localSheetId="11">#REF!</definedName>
    <definedName name="단_가2" localSheetId="3">#REF!</definedName>
    <definedName name="단_가2" localSheetId="10">#REF!</definedName>
    <definedName name="단_가3" localSheetId="11">#REF!</definedName>
    <definedName name="단_가3" localSheetId="3">#REF!</definedName>
    <definedName name="단_가3" localSheetId="10">#REF!</definedName>
    <definedName name="단_가4" localSheetId="11">#REF!</definedName>
    <definedName name="단_가4" localSheetId="3">#REF!</definedName>
    <definedName name="단_가4" localSheetId="10">#REF!</definedName>
    <definedName name="단_가5" localSheetId="11">#REF!</definedName>
    <definedName name="단_가5" localSheetId="3">#REF!</definedName>
    <definedName name="단_가5" localSheetId="10">#REF!</definedName>
    <definedName name="단_가6" localSheetId="11">#REF!</definedName>
    <definedName name="단_가6" localSheetId="3">#REF!</definedName>
    <definedName name="단_가6" localSheetId="10">#REF!</definedName>
    <definedName name="단가조사자료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자료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자료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자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표지" localSheetId="3">#REF!</definedName>
    <definedName name="단위공량1" localSheetId="11">#REF!</definedName>
    <definedName name="단위공량1" localSheetId="3">#REF!</definedName>
    <definedName name="단위공량1" localSheetId="10">#REF!</definedName>
    <definedName name="단위공량10" localSheetId="11">#REF!</definedName>
    <definedName name="단위공량10" localSheetId="3">#REF!</definedName>
    <definedName name="단위공량10" localSheetId="10">#REF!</definedName>
    <definedName name="단위공량11" localSheetId="11">#REF!</definedName>
    <definedName name="단위공량11" localSheetId="3">#REF!</definedName>
    <definedName name="단위공량11" localSheetId="10">#REF!</definedName>
    <definedName name="단위공량12" localSheetId="11">#REF!</definedName>
    <definedName name="단위공량12" localSheetId="3">#REF!</definedName>
    <definedName name="단위공량12" localSheetId="10">#REF!</definedName>
    <definedName name="단위공량13" localSheetId="11">#REF!</definedName>
    <definedName name="단위공량13" localSheetId="3">#REF!</definedName>
    <definedName name="단위공량13" localSheetId="10">#REF!</definedName>
    <definedName name="단위공량14" localSheetId="11">#REF!</definedName>
    <definedName name="단위공량14" localSheetId="3">#REF!</definedName>
    <definedName name="단위공량14" localSheetId="10">#REF!</definedName>
    <definedName name="단위공량15" localSheetId="11">#REF!</definedName>
    <definedName name="단위공량15" localSheetId="3">#REF!</definedName>
    <definedName name="단위공량15" localSheetId="10">#REF!</definedName>
    <definedName name="단위공량16" localSheetId="11">#REF!</definedName>
    <definedName name="단위공량16" localSheetId="3">#REF!</definedName>
    <definedName name="단위공량16" localSheetId="10">#REF!</definedName>
    <definedName name="단위공량17" localSheetId="11">#REF!</definedName>
    <definedName name="단위공량17" localSheetId="3">#REF!</definedName>
    <definedName name="단위공량17" localSheetId="10">#REF!</definedName>
    <definedName name="단위공량2" localSheetId="11">#REF!</definedName>
    <definedName name="단위공량2" localSheetId="3">#REF!</definedName>
    <definedName name="단위공량2" localSheetId="10">#REF!</definedName>
    <definedName name="단위공량3" localSheetId="11">#REF!</definedName>
    <definedName name="단위공량3" localSheetId="3">#REF!</definedName>
    <definedName name="단위공량3" localSheetId="10">#REF!</definedName>
    <definedName name="단위공량4" localSheetId="11">#REF!</definedName>
    <definedName name="단위공량4" localSheetId="3">#REF!</definedName>
    <definedName name="단위공량4" localSheetId="10">#REF!</definedName>
    <definedName name="단위공량5" localSheetId="11">#REF!</definedName>
    <definedName name="단위공량5" localSheetId="3">#REF!</definedName>
    <definedName name="단위공량5" localSheetId="10">#REF!</definedName>
    <definedName name="단위공량6" localSheetId="11">#REF!</definedName>
    <definedName name="단위공량6" localSheetId="3">#REF!</definedName>
    <definedName name="단위공량6" localSheetId="10">#REF!</definedName>
    <definedName name="단위공량7" localSheetId="11">#REF!</definedName>
    <definedName name="단위공량7" localSheetId="3">#REF!</definedName>
    <definedName name="단위공량7" localSheetId="10">#REF!</definedName>
    <definedName name="단위공량8" localSheetId="11">#REF!</definedName>
    <definedName name="단위공량8" localSheetId="3">#REF!</definedName>
    <definedName name="단위공량8" localSheetId="10">#REF!</definedName>
    <definedName name="단위공량9" localSheetId="11">#REF!</definedName>
    <definedName name="단위공량9" localSheetId="3">#REF!</definedName>
    <definedName name="단위공량9" localSheetId="10">#REF!</definedName>
    <definedName name="당경" localSheetId="11">#REF!</definedName>
    <definedName name="당계" localSheetId="11">#REF!</definedName>
    <definedName name="당노" localSheetId="11">#REF!</definedName>
    <definedName name="당단" localSheetId="11">#REF!</definedName>
    <definedName name="당수" localSheetId="11">#REF!</definedName>
    <definedName name="당재" localSheetId="11">#REF!</definedName>
    <definedName name="대관" localSheetId="11">BlankMacro1</definedName>
    <definedName name="대관" localSheetId="3">BlankMacro1</definedName>
    <definedName name="대구공항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기질" localSheetId="3">#REF!</definedName>
    <definedName name="대기질측정" localSheetId="3">#REF!</definedName>
    <definedName name="대남" localSheetId="11">BlankMacro1</definedName>
    <definedName name="대남" localSheetId="3">BlankMacro1</definedName>
    <definedName name="대명" localSheetId="11">BlankMacro1</definedName>
    <definedName name="대명" localSheetId="3">BlankMacro1</definedName>
    <definedName name="대안설정" localSheetId="3">#REF!</definedName>
    <definedName name="도급공사" localSheetId="3">#REF!</definedName>
    <definedName name="도급단가" localSheetId="3">#REF!</definedName>
    <definedName name="도급단가" localSheetId="10">#REF!</definedName>
    <definedName name="도급예산액" localSheetId="3">#REF!</definedName>
    <definedName name="도급예상액" localSheetId="3">#REF!</definedName>
    <definedName name="도라" localSheetId="11">BlankMacro1</definedName>
    <definedName name="도라" localSheetId="3">BlankMacro1</definedName>
    <definedName name="도사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사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사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원" localSheetId="11">BlankMacro1</definedName>
    <definedName name="도원" localSheetId="3">BlankMacro1</definedName>
    <definedName name="돌단풍" localSheetId="3">#REF!</definedName>
    <definedName name="동백나무2노무" localSheetId="3">#REF!</definedName>
    <definedName name="동백나무2재료" localSheetId="3">#REF!</definedName>
    <definedName name="동백나무4노무" localSheetId="3">#REF!</definedName>
    <definedName name="동백나무4재료" localSheetId="3">#REF!</definedName>
    <definedName name="동백나무6노무" localSheetId="3">#REF!</definedName>
    <definedName name="동백나무6재료" localSheetId="3">#REF!</definedName>
    <definedName name="동백나무8노무" localSheetId="3">#REF!</definedName>
    <definedName name="동백나무8재료" localSheetId="3">#REF!</definedName>
    <definedName name="동별내역" localSheetId="11">#REF!</definedName>
    <definedName name="동별설계" localSheetId="11">#REF!</definedName>
    <definedName name="동식물상" localSheetId="3">#REF!</definedName>
    <definedName name="되메우기" localSheetId="3">#REF!</definedName>
    <definedName name="두겁노" localSheetId="3">#REF!</definedName>
    <definedName name="두겁재" localSheetId="3">#REF!</definedName>
    <definedName name="ㄹ" localSheetId="3">#REF!</definedName>
    <definedName name="ㄹㄹㄹ" localSheetId="3" hidden="1">#REF!</definedName>
    <definedName name="ㄹㄹㄹ" localSheetId="9" hidden="1">#REF!</definedName>
    <definedName name="ㄹㄹㄹ" hidden="1">#REF!</definedName>
    <definedName name="ㄹㄹㅇㄴㄴ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ㄴㄴ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ㄴㄴ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ㄴ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ㄹㄴㅇㄹ" localSheetId="11">BlankMacro1</definedName>
    <definedName name="ㄹㅇㄴㄹㄴㅇㄹ" localSheetId="3">BlankMacro1</definedName>
    <definedName name="ㄹㅇㄴㄹㅇㄴㄹㅇ" localSheetId="11">BlankMacro1</definedName>
    <definedName name="ㄹㅇㄴㄹㅇㄴㄹㅇ" localSheetId="3">BlankMacro1</definedName>
    <definedName name="ㄹㅇㄷㄱ" localSheetId="11">BlankMacro1</definedName>
    <definedName name="ㄹㅇㄷㄱ" localSheetId="3">BlankMacro1</definedName>
    <definedName name="ㄹㅇㄹㅇ" localSheetId="3" hidden="1">#REF!</definedName>
    <definedName name="ㄹㅇㄹㅇ" hidden="1">#REF!</definedName>
    <definedName name="ㄹㅇㅊㅌㅊ" localSheetId="11">#REF!</definedName>
    <definedName name="ㄹㅇㅎㄹㅇㅎ" localSheetId="11">'가로등 (2)'!ㄹㅇㅎㄹㅇㅎ</definedName>
    <definedName name="ㄹㅇㅎㄹㅇㅎ">'가로등 (2)'!ㄹㅇㅎㄹㅇㅎ</definedName>
    <definedName name="라" localSheetId="11">BlankMacro1</definedName>
    <definedName name="라" localSheetId="3">BlankMacro1</definedName>
    <definedName name="라" localSheetId="10">BlankMacro1</definedName>
    <definedName name="라라" localSheetId="11">BlankMacro1</definedName>
    <definedName name="라라" localSheetId="3">BlankMacro1</definedName>
    <definedName name="라랄" localSheetId="11">BlankMacro1</definedName>
    <definedName name="라랄" localSheetId="3">BlankMacro1</definedName>
    <definedName name="라사" localSheetId="11">BlankMacro1</definedName>
    <definedName name="라사" localSheetId="3">BlankMacro1</definedName>
    <definedName name="라인" localSheetId="11">BlankMacro1</definedName>
    <definedName name="라인" localSheetId="3">BlankMacro1</definedName>
    <definedName name="라호" localSheetId="11">BlankMacro1</definedName>
    <definedName name="라호" localSheetId="3">BlankMacro1</definedName>
    <definedName name="라ㅓㅇ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러ㅗㄴ머ㅏㄹ" localSheetId="3">#REF!</definedName>
    <definedName name="레미콘무노" localSheetId="3">#REF!</definedName>
    <definedName name="레미콘무재" localSheetId="3">#REF!</definedName>
    <definedName name="레미콘소노" localSheetId="3">#REF!</definedName>
    <definedName name="레미콘소재" localSheetId="3">#REF!</definedName>
    <definedName name="레미콘철" localSheetId="3">#REF!</definedName>
    <definedName name="레미콘철노" localSheetId="3">#REF!</definedName>
    <definedName name="레미콘철재" localSheetId="3">#REF!</definedName>
    <definedName name="로로" localSheetId="11">BlankMacro1</definedName>
    <definedName name="로로" localSheetId="3">BlankMacro1</definedName>
    <definedName name="로사" localSheetId="11">BlankMacro1</definedName>
    <definedName name="로사" localSheetId="3">BlankMacro1</definedName>
    <definedName name="로아" localSheetId="11">BlankMacro1</definedName>
    <definedName name="로아" localSheetId="3">BlankMacro1</definedName>
    <definedName name="롤로" localSheetId="11">BlankMacro1</definedName>
    <definedName name="롤로" localSheetId="3">BlankMacro1</definedName>
    <definedName name="ㄺㄱ" localSheetId="11">BlankMacro1</definedName>
    <definedName name="ㄺㄱ" localSheetId="3">BlankMacro1</definedName>
    <definedName name="ㄺㄷㅇ" localSheetId="11">BlankMacro1</definedName>
    <definedName name="ㄺㄷㅇ" localSheetId="3">BlankMacro1</definedName>
    <definedName name="ㅀㄳ" localSheetId="11">BlankMacro1</definedName>
    <definedName name="ㅀㄳ" localSheetId="3">BlankMacro1</definedName>
    <definedName name="ㅀㅎㅎㅎㅎ" localSheetId="3">#REF!</definedName>
    <definedName name="ㅁ1" localSheetId="3">#REF!</definedName>
    <definedName name="ㅁ1" localSheetId="10">#REF!</definedName>
    <definedName name="ㅁ1144" localSheetId="11">#REF!</definedName>
    <definedName name="ㅁ1144" localSheetId="3">#REF!</definedName>
    <definedName name="ㅁ222" localSheetId="3">#REF!</definedName>
    <definedName name="ㅁ222" localSheetId="10">#REF!</definedName>
    <definedName name="ㅁ331" localSheetId="11">#REF!</definedName>
    <definedName name="ㅁ331" localSheetId="3">#REF!</definedName>
    <definedName name="ㅁㄴ" localSheetId="3">#REF!</definedName>
    <definedName name="ㅁㄴㅇ" localSheetId="11">#REF!</definedName>
    <definedName name="ㅁㄴㅇㅀ" localSheetId="11">'가로등 (2)'!ㅁㄴㅇㅀ</definedName>
    <definedName name="ㅁㄴㅇㅀ">'가로등 (2)'!ㅁㄴㅇㅀ</definedName>
    <definedName name="ㅁㄹ홍ㄴ" localSheetId="11">#REF!</definedName>
    <definedName name="ㅁㄹ홍ㄴ" localSheetId="3">#REF!</definedName>
    <definedName name="ㅁㅁ" localSheetId="3">#REF!</definedName>
    <definedName name="ㅁㅁ" localSheetId="0" hidden="1">#REF!</definedName>
    <definedName name="ㅁㅁㅁㅁㅁㅁ" localSheetId="3">#REF!</definedName>
    <definedName name="ㅁㅅㅅㅁㄱㅈ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ㅅㅅㅁㄱㅈ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ㅅㅅㅁㄱㅈ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ㅅㅅㅁㄱ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ㅇ" localSheetId="3">#REF!</definedName>
    <definedName name="ㅁㅇㄴ" localSheetId="3">#REF!</definedName>
    <definedName name="마" localSheetId="11">BlankMacro1</definedName>
    <definedName name="마" localSheetId="3">BlankMacro1</definedName>
    <definedName name="마" localSheetId="10">BlankMacro1</definedName>
    <definedName name="말" localSheetId="11">BlankMacro1</definedName>
    <definedName name="말" localSheetId="3">BlankMacro1</definedName>
    <definedName name="말" localSheetId="10">BlankMacro1</definedName>
    <definedName name="매화4노무" localSheetId="3">#REF!</definedName>
    <definedName name="매화4재료" localSheetId="3">#REF!</definedName>
    <definedName name="매화6노무" localSheetId="3">#REF!</definedName>
    <definedName name="매화6재료" localSheetId="3">#REF!</definedName>
    <definedName name="매화8노무" localSheetId="3">#REF!</definedName>
    <definedName name="매화8재료" localSheetId="3">#REF!</definedName>
    <definedName name="메타10노무" localSheetId="3">#REF!</definedName>
    <definedName name="메타10재료" localSheetId="3">#REF!</definedName>
    <definedName name="메타5노무" localSheetId="3">#REF!</definedName>
    <definedName name="메타5재료" localSheetId="3">#REF!</definedName>
    <definedName name="메타6노무" localSheetId="3">#REF!</definedName>
    <definedName name="메타6재료" localSheetId="3">#REF!</definedName>
    <definedName name="메타8노무" localSheetId="3">#REF!</definedName>
    <definedName name="메타8재료" localSheetId="3">#REF!</definedName>
    <definedName name="면적" localSheetId="3">#REF!</definedName>
    <definedName name="모과나무" localSheetId="3">#REF!</definedName>
    <definedName name="모니터" localSheetId="3">#REF!</definedName>
    <definedName name="모래노" localSheetId="3">#REF!</definedName>
    <definedName name="모래막이노" localSheetId="3">#REF!</definedName>
    <definedName name="모래막이재" localSheetId="3">#REF!</definedName>
    <definedName name="모래사장노" localSheetId="3">#REF!</definedName>
    <definedName name="모래사장재" localSheetId="3">#REF!</definedName>
    <definedName name="모래재" localSheetId="3">#REF!</definedName>
    <definedName name="모래필터층경비" localSheetId="3">#REF!</definedName>
    <definedName name="모래필터층노무비" localSheetId="3">#REF!</definedName>
    <definedName name="모래필터층재료비" localSheetId="3">#REF!</definedName>
    <definedName name="목백합" localSheetId="3">#REF!</definedName>
    <definedName name="몰탈노" localSheetId="3">#REF!</definedName>
    <definedName name="몰탈재" localSheetId="3">#REF!</definedName>
    <definedName name="무기질노" localSheetId="3">#REF!</definedName>
    <definedName name="무기질재" localSheetId="3">#REF!</definedName>
    <definedName name="문화재" localSheetId="3">#REF!</definedName>
    <definedName name="물가" localSheetId="3">#REF!</definedName>
    <definedName name="물가변동내역서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변동내역서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변동내역서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변동내역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량범위" localSheetId="11">#REF!</definedName>
    <definedName name="미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리보기" localSheetId="11">'가로등 (2)'!미리보기</definedName>
    <definedName name="미리보기">'가로등 (2)'!미리보기</definedName>
    <definedName name="미장" localSheetId="11">#REF!</definedName>
    <definedName name="ㅂㅁㅌㅊ" localSheetId="11">BlankMacro1</definedName>
    <definedName name="ㅂㅁㅌㅊ" localSheetId="3">BlankMacro1</definedName>
    <definedName name="ㅂㅂ" localSheetId="11" hidden="1">{#N/A,#N/A,FALSE,"표지"}</definedName>
    <definedName name="ㅂㅂ" localSheetId="6" hidden="1">{#N/A,#N/A,FALSE,"표지"}</definedName>
    <definedName name="ㅂㅂ" localSheetId="0" hidden="1">{#N/A,#N/A,FALSE,"표지"}</definedName>
    <definedName name="ㅂㅂ" localSheetId="5" hidden="1">{#N/A,#N/A,FALSE,"표지"}</definedName>
    <definedName name="ㅂㅂ" hidden="1">{#N/A,#N/A,FALSE,"표지"}</definedName>
    <definedName name="ㅂㅂㅂㅂ" localSheetId="11">BlankMacro1</definedName>
    <definedName name="ㅂㅂㅂㅂ" localSheetId="3">BlankMacro1</definedName>
    <definedName name="ㅂㅂㅂㅂㅂㅂㅂㅂ" localSheetId="3" hidden="1">#REF!</definedName>
    <definedName name="ㅂㅂㅂㅂㅂㅂㅂㅂ" hidden="1">#REF!</definedName>
    <definedName name="ㅂㅈ" localSheetId="11" hidden="1">{#N/A,#N/A,TRUE,"1";#N/A,#N/A,TRUE,"2";#N/A,#N/A,TRUE,"3";#N/A,#N/A,TRUE,"4";#N/A,#N/A,TRUE,"5";#N/A,#N/A,TRUE,"6";#N/A,#N/A,TRUE,"7"}</definedName>
    <definedName name="ㅂㅈ" localSheetId="6" hidden="1">{#N/A,#N/A,TRUE,"1";#N/A,#N/A,TRUE,"2";#N/A,#N/A,TRUE,"3";#N/A,#N/A,TRUE,"4";#N/A,#N/A,TRUE,"5";#N/A,#N/A,TRUE,"6";#N/A,#N/A,TRUE,"7"}</definedName>
    <definedName name="ㅂㅈ" localSheetId="0" hidden="1">{#N/A,#N/A,TRUE,"1";#N/A,#N/A,TRUE,"2";#N/A,#N/A,TRUE,"3";#N/A,#N/A,TRUE,"4";#N/A,#N/A,TRUE,"5";#N/A,#N/A,TRUE,"6";#N/A,#N/A,TRUE,"7"}</definedName>
    <definedName name="ㅂㅈ" localSheetId="5" hidden="1">{#N/A,#N/A,TRUE,"1";#N/A,#N/A,TRUE,"2";#N/A,#N/A,TRUE,"3";#N/A,#N/A,TRUE,"4";#N/A,#N/A,TRUE,"5";#N/A,#N/A,TRUE,"6";#N/A,#N/A,TRUE,"7"}</definedName>
    <definedName name="ㅂㅈ" hidden="1">{#N/A,#N/A,TRUE,"1";#N/A,#N/A,TRUE,"2";#N/A,#N/A,TRUE,"3";#N/A,#N/A,TRUE,"4";#N/A,#N/A,TRUE,"5";#N/A,#N/A,TRUE,"6";#N/A,#N/A,TRUE,"7"}</definedName>
    <definedName name="ㅂㅈㅇㅂㅈㅇ" localSheetId="3">#REF!</definedName>
    <definedName name="ㅂㅈㅈㄷㄴ" localSheetId="10">#REF!</definedName>
    <definedName name="바" localSheetId="11">BlankMacro1</definedName>
    <definedName name="바" localSheetId="3">BlankMacro1</definedName>
    <definedName name="바" localSheetId="10">BlankMacro1</definedName>
    <definedName name="바보야" localSheetId="11">BlankMacro1</definedName>
    <definedName name="바보야" localSheetId="3">BlankMacro1</definedName>
    <definedName name="박상운" localSheetId="11">#REF!</definedName>
    <definedName name="박은하" localSheetId="11">Dlog_Show</definedName>
    <definedName name="박은하" localSheetId="3">Dlog_Show</definedName>
    <definedName name="박창수" localSheetId="11" hidden="1">{#N/A,#N/A,FALSE,"표지"}</definedName>
    <definedName name="박창수" localSheetId="6" hidden="1">{#N/A,#N/A,FALSE,"표지"}</definedName>
    <definedName name="박창수" localSheetId="0" hidden="1">{#N/A,#N/A,FALSE,"표지"}</definedName>
    <definedName name="박창수" localSheetId="5" hidden="1">{#N/A,#N/A,FALSE,"표지"}</definedName>
    <definedName name="박창수" hidden="1">{#N/A,#N/A,FALSE,"표지"}</definedName>
    <definedName name="반여수량" localSheetId="3">#REF!</definedName>
    <definedName name="반여수량" localSheetId="10">#REF!</definedName>
    <definedName name="밤나무10노무" localSheetId="3">#REF!</definedName>
    <definedName name="밤나무10재료" localSheetId="3">#REF!</definedName>
    <definedName name="밤나무6노무" localSheetId="3">#REF!</definedName>
    <definedName name="밤나무6재료" localSheetId="3">#REF!</definedName>
    <definedName name="밤나무8노무" localSheetId="3">#REF!</definedName>
    <definedName name="밤나무8재료" localSheetId="3">#REF!</definedName>
    <definedName name="방류펌프" localSheetId="3">#REF!</definedName>
    <definedName name="방류펌프" localSheetId="10">#REF!</definedName>
    <definedName name="방송" localSheetId="11">BlankMacro1</definedName>
    <definedName name="방송" localSheetId="3">BlankMacro1</definedName>
    <definedName name="방송" localSheetId="10">BlankMacro1</definedName>
    <definedName name="배관" localSheetId="12">'1-3.본관소화기(산)'!#REF!</definedName>
    <definedName name="배관" localSheetId="8">'3.사회과학관(산)'!#REF!</definedName>
    <definedName name="배관값" localSheetId="12">'1-3.본관소화기(산)'!#REF!</definedName>
    <definedName name="배관값" localSheetId="8">'3.사회과학관(산)'!#REF!</definedName>
    <definedName name="배롱나무" localSheetId="3">#REF!</definedName>
    <definedName name="백" localSheetId="11">'가로등 (2)'!백</definedName>
    <definedName name="백">'가로등 (2)'!백</definedName>
    <definedName name="범위" localSheetId="11">#REF!</definedName>
    <definedName name="변경" localSheetId="11">#REF!</definedName>
    <definedName name="변계" localSheetId="11">#REF!</definedName>
    <definedName name="변노" localSheetId="11">#REF!</definedName>
    <definedName name="변수" localSheetId="11">#REF!</definedName>
    <definedName name="변재" localSheetId="11">#REF!</definedName>
    <definedName name="보도노" localSheetId="3">#REF!</definedName>
    <definedName name="보도재" localSheetId="3">#REF!</definedName>
    <definedName name="보오링그라우팅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완자료복사" localSheetId="3">#REF!</definedName>
    <definedName name="보일러" localSheetId="11">BlankMacro1</definedName>
    <definedName name="보일러" localSheetId="3">BlankMacro1</definedName>
    <definedName name="보조간선" localSheetId="12">'1-3.본관소화기(산)'!#REF!</definedName>
    <definedName name="보조간선" localSheetId="8">'3.사회과학관(산)'!#REF!</definedName>
    <definedName name="보조간선값" localSheetId="12">'1-3.본관소화기(산)'!#REF!</definedName>
    <definedName name="보조간선값" localSheetId="8">'3.사회과학관(산)'!#REF!</definedName>
    <definedName name="부가" localSheetId="11">#REF!</definedName>
    <definedName name="부가가치세" localSheetId="3">#REF!</definedName>
    <definedName name="附加價値稅" localSheetId="11">#REF!</definedName>
    <definedName name="부가세" localSheetId="11">#REF!</definedName>
    <definedName name="부대원본" localSheetId="11" hidden="1">{#N/A,#N/A,FALSE,"토공2"}</definedName>
    <definedName name="부대원본" localSheetId="6" hidden="1">{#N/A,#N/A,FALSE,"토공2"}</definedName>
    <definedName name="부대원본" localSheetId="0" hidden="1">{#N/A,#N/A,FALSE,"토공2"}</definedName>
    <definedName name="부대원본" localSheetId="5" hidden="1">{#N/A,#N/A,FALSE,"토공2"}</definedName>
    <definedName name="부대원본" hidden="1">{#N/A,#N/A,FALSE,"토공2"}</definedName>
    <definedName name="부대입찰잡비" localSheetId="11">Dlog_Show</definedName>
    <definedName name="부대입찰잡비" localSheetId="3">Dlog_Show</definedName>
    <definedName name="부산주경기장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산주경기장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산주경기장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산주경기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직포노" localSheetId="3">#REF!</definedName>
    <definedName name="부직포재" localSheetId="3">#REF!</definedName>
    <definedName name="부토" localSheetId="11">Dlog_Show</definedName>
    <definedName name="부토" localSheetId="3">Dlog_Show</definedName>
    <definedName name="분수경" localSheetId="3">#REF!</definedName>
    <definedName name="분수노" localSheetId="3">#REF!</definedName>
    <definedName name="분수재" localSheetId="3">#REF!</definedName>
    <definedName name="분야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전반" localSheetId="11">BlankMacro1</definedName>
    <definedName name="분전반" localSheetId="3">BlankMacro1</definedName>
    <definedName name="분전반" localSheetId="10">BlankMacro1</definedName>
    <definedName name="분전반1" localSheetId="11">BlankMacro1</definedName>
    <definedName name="분전반1" localSheetId="3">BlankMacro1</definedName>
    <definedName name="분전반1" localSheetId="10">BlankMacro1</definedName>
    <definedName name="분전전" localSheetId="11">BlankMacro1</definedName>
    <definedName name="분전전" localSheetId="3">BlankMacro1</definedName>
    <definedName name="분전함일위1" localSheetId="11">BlankMacro1</definedName>
    <definedName name="분전함일위1" localSheetId="3">BlankMacro1</definedName>
    <definedName name="비목출력" localSheetId="11">#REF!</definedName>
    <definedName name="빼기" localSheetId="11">'가로등 (2)'!빼기</definedName>
    <definedName name="빼기">'가로등 (2)'!빼기</definedName>
    <definedName name="ㅅ교" localSheetId="11">BlankMacro1</definedName>
    <definedName name="ㅅ교" localSheetId="3">BlankMacro1</definedName>
    <definedName name="ㅅㅅ" localSheetId="3" hidden="1">#REF!</definedName>
    <definedName name="ㅅㅅ" hidden="1">#REF!</definedName>
    <definedName name="ㅅㅅㅅㅅㅅㅅㅅㅅㅅㅅㅅㅅㅅㅅㅅㅅㅅㅅㅅㅅ" localSheetId="11">BlankMacro1</definedName>
    <definedName name="ㅅㅅㅅㅅㅅㅅㅅㅅㅅㅅㅅㅅㅅㅅㅅㅅㅅㅅㅅㅅ" localSheetId="3">BlankMacro1</definedName>
    <definedName name="ㅅㅅㅆㅆㅆ" localSheetId="11" hidden="1">{#N/A,#N/A,FALSE,"표지"}</definedName>
    <definedName name="ㅅㅅㅆㅆㅆ" localSheetId="6" hidden="1">{#N/A,#N/A,FALSE,"표지"}</definedName>
    <definedName name="ㅅㅅㅆㅆㅆ" localSheetId="0" hidden="1">{#N/A,#N/A,FALSE,"표지"}</definedName>
    <definedName name="ㅅㅅㅆㅆㅆ" localSheetId="5" hidden="1">{#N/A,#N/A,FALSE,"표지"}</definedName>
    <definedName name="ㅅㅅㅆㅆㅆ" hidden="1">{#N/A,#N/A,FALSE,"표지"}</definedName>
    <definedName name="ㅅ효" localSheetId="11">BlankMacro1</definedName>
    <definedName name="ㅅ효" localSheetId="3">BlankMacro1</definedName>
    <definedName name="사" localSheetId="11">BlankMacro1</definedName>
    <definedName name="사" localSheetId="3">BlankMacro1</definedName>
    <definedName name="사" localSheetId="10">BlankMacro1</definedName>
    <definedName name="사라" localSheetId="11">BlankMacro1</definedName>
    <definedName name="사라" localSheetId="3">BlankMacro1</definedName>
    <definedName name="사막" localSheetId="11">BlankMacro1</definedName>
    <definedName name="사막" localSheetId="3">BlankMacro1</definedName>
    <definedName name="사사" localSheetId="11">BlankMacro1</definedName>
    <definedName name="사사" localSheetId="3">BlankMacro1</definedName>
    <definedName name="사업의" localSheetId="3">#REF!</definedName>
    <definedName name="사인" localSheetId="11">#REF!</definedName>
    <definedName name="사층배관" localSheetId="11">#REF!</definedName>
    <definedName name="사층배관값" localSheetId="11">#REF!</definedName>
    <definedName name="사층접지선" localSheetId="11">#REF!</definedName>
    <definedName name="사층접지선값" localSheetId="11">#REF!</definedName>
    <definedName name="사층주간선" localSheetId="11">#REF!</definedName>
    <definedName name="사층주간선값" localSheetId="11">#REF!</definedName>
    <definedName name="사후환경조사" localSheetId="3">#REF!</definedName>
    <definedName name="산" localSheetId="11">BlankMacro1</definedName>
    <definedName name="산" localSheetId="3">BlankMacro1</definedName>
    <definedName name="산안" localSheetId="11">#REF!</definedName>
    <definedName name="산업" localSheetId="3">#REF!</definedName>
    <definedName name="산재" localSheetId="11">#REF!</definedName>
    <definedName name="산재보험료" localSheetId="3">#REF!</definedName>
    <definedName name="산출근거1" localSheetId="3">#REF!</definedName>
    <definedName name="산출내역" localSheetId="11">#REF!</definedName>
    <definedName name="산출내역" localSheetId="3">#REF!</definedName>
    <definedName name="산출일위대가통신" localSheetId="11">BlankMacro1</definedName>
    <definedName name="산출일위대가통신" localSheetId="3">BlankMacro1</definedName>
    <definedName name="산출일위대가통신" localSheetId="10">BlankMacro1</definedName>
    <definedName name="삼층배관" localSheetId="12">'1-3.본관소화기(산)'!#REF!</definedName>
    <definedName name="삼층배관" localSheetId="8">'3.사회과학관(산)'!#REF!</definedName>
    <definedName name="삼층배관" localSheetId="11">#REF!</definedName>
    <definedName name="삼층배관값" localSheetId="12">'1-3.본관소화기(산)'!#REF!</definedName>
    <definedName name="삼층배관값" localSheetId="8">'3.사회과학관(산)'!#REF!</definedName>
    <definedName name="삼층배관값" localSheetId="11">#REF!</definedName>
    <definedName name="삼층접지선" localSheetId="12">'1-3.본관소화기(산)'!#REF!</definedName>
    <definedName name="삼층접지선" localSheetId="8">'3.사회과학관(산)'!#REF!</definedName>
    <definedName name="삼층접지선" localSheetId="11">#REF!</definedName>
    <definedName name="삼층접지선값" localSheetId="12">'1-3.본관소화기(산)'!#REF!</definedName>
    <definedName name="삼층접지선값" localSheetId="8">'3.사회과학관(산)'!#REF!</definedName>
    <definedName name="삼층접지선값" localSheetId="11">#REF!</definedName>
    <definedName name="삼층주간선" localSheetId="12">'1-3.본관소화기(산)'!#REF!</definedName>
    <definedName name="삼층주간선" localSheetId="8">'3.사회과학관(산)'!#REF!</definedName>
    <definedName name="삼층주간선" localSheetId="11">#REF!</definedName>
    <definedName name="삼층주간선값" localSheetId="12">'1-3.본관소화기(산)'!#REF!</definedName>
    <definedName name="삼층주간선값" localSheetId="8">'3.사회과학관(산)'!#REF!</definedName>
    <definedName name="삼층주간선값" localSheetId="11">#REF!</definedName>
    <definedName name="상인" localSheetId="11">BlankMacro1</definedName>
    <definedName name="상인" localSheetId="3">BlankMacro1</definedName>
    <definedName name="서원기산" localSheetId="3">#REF!</definedName>
    <definedName name="서호" localSheetId="11">BlankMacro1</definedName>
    <definedName name="서호" localSheetId="3">BlankMacro1</definedName>
    <definedName name="석재타일경" localSheetId="3">#REF!</definedName>
    <definedName name="석재타일노" localSheetId="3">#REF!</definedName>
    <definedName name="석재타일재" localSheetId="3">#REF!</definedName>
    <definedName name="설계내역서" localSheetId="11">BlankMacro1</definedName>
    <definedName name="설계내역서" localSheetId="3">BlankMacro1</definedName>
    <definedName name="설계내역서" localSheetId="10">BlankMacro1</definedName>
    <definedName name="설계서용지" localSheetId="11">BlankMacro1</definedName>
    <definedName name="설계서용지" localSheetId="3">BlankMacro1</definedName>
    <definedName name="설계서용지" localSheetId="10">BlankMacro1</definedName>
    <definedName name="설변사유" localSheetId="11" hidden="1">{#N/A,#N/A,TRUE,"1";#N/A,#N/A,TRUE,"2";#N/A,#N/A,TRUE,"3";#N/A,#N/A,TRUE,"4";#N/A,#N/A,TRUE,"5";#N/A,#N/A,TRUE,"6";#N/A,#N/A,TRUE,"7"}</definedName>
    <definedName name="설변사유" localSheetId="6" hidden="1">{#N/A,#N/A,TRUE,"1";#N/A,#N/A,TRUE,"2";#N/A,#N/A,TRUE,"3";#N/A,#N/A,TRUE,"4";#N/A,#N/A,TRUE,"5";#N/A,#N/A,TRUE,"6";#N/A,#N/A,TRUE,"7"}</definedName>
    <definedName name="설변사유" localSheetId="0" hidden="1">{#N/A,#N/A,TRUE,"1";#N/A,#N/A,TRUE,"2";#N/A,#N/A,TRUE,"3";#N/A,#N/A,TRUE,"4";#N/A,#N/A,TRUE,"5";#N/A,#N/A,TRUE,"6";#N/A,#N/A,TRUE,"7"}</definedName>
    <definedName name="설변사유" localSheetId="5" hidden="1">{#N/A,#N/A,TRUE,"1";#N/A,#N/A,TRUE,"2";#N/A,#N/A,TRUE,"3";#N/A,#N/A,TRUE,"4";#N/A,#N/A,TRUE,"5";#N/A,#N/A,TRUE,"6";#N/A,#N/A,TRUE,"7"}</definedName>
    <definedName name="설변사유" hidden="1">{#N/A,#N/A,TRUE,"1";#N/A,#N/A,TRUE,"2";#N/A,#N/A,TRUE,"3";#N/A,#N/A,TRUE,"4";#N/A,#N/A,TRUE,"5";#N/A,#N/A,TRUE,"6";#N/A,#N/A,TRUE,"7"}</definedName>
    <definedName name="설비" localSheetId="11">BlankMacro1</definedName>
    <definedName name="설비" localSheetId="3">BlankMacro1</definedName>
    <definedName name="성산" localSheetId="11">BlankMacro1</definedName>
    <definedName name="성산" localSheetId="3">BlankMacro1</definedName>
    <definedName name="소나무" localSheetId="3">#REF!</definedName>
    <definedName name="소내역" localSheetId="11">BlankMacro1</definedName>
    <definedName name="소내역" localSheetId="3">BlankMacro1</definedName>
    <definedName name="소방공량산출서" localSheetId="11">BlankMacro1</definedName>
    <definedName name="소방공량산출서" localSheetId="3">BlankMacro1</definedName>
    <definedName name="소방공량산출서" localSheetId="10">BlankMacro1</definedName>
    <definedName name="소방내역" localSheetId="11">BlankMacro1</definedName>
    <definedName name="소방내역" localSheetId="3">BlankMacro1</definedName>
    <definedName name="소방내역" localSheetId="10">BlankMacro1</definedName>
    <definedName name="소방내역2" localSheetId="11">BlankMacro1</definedName>
    <definedName name="소방내역2" localSheetId="3">BlankMacro1</definedName>
    <definedName name="소방내역서" localSheetId="11">BlankMacro1</definedName>
    <definedName name="소방내역서" localSheetId="3">BlankMacro1</definedName>
    <definedName name="소방내역서" localSheetId="10">BlankMacro1</definedName>
    <definedName name="소방단가" localSheetId="11">BlankMacro1</definedName>
    <definedName name="소방단가" localSheetId="3">BlankMacro1</definedName>
    <definedName name="소방단가조사서" localSheetId="11">BlankMacro1</definedName>
    <definedName name="소방단가조사서" localSheetId="3">BlankMacro1</definedName>
    <definedName name="소방일위" localSheetId="11">BlankMacro1</definedName>
    <definedName name="소방일위" localSheetId="3">BlankMacro1</definedName>
    <definedName name="소음진동" localSheetId="3">#REF!</definedName>
    <definedName name="소음진동측정" localSheetId="3">#REF!</definedName>
    <definedName name="소트" localSheetId="11">#REF!</definedName>
    <definedName name="손" localSheetId="11">'가로등 (2)'!손</definedName>
    <definedName name="손">'가로등 (2)'!손</definedName>
    <definedName name="쇠흙손경비" localSheetId="3">#REF!</definedName>
    <definedName name="쇠흙손노무비" localSheetId="3">#REF!</definedName>
    <definedName name="쇠흙손재료비" localSheetId="3">#REF!</definedName>
    <definedName name="쇼ㅕ" localSheetId="11">BlankMacro1</definedName>
    <definedName name="쇼ㅕ" localSheetId="3">BlankMacro1</definedName>
    <definedName name="쇼ㅕㅑ" localSheetId="11">BlankMacro1</definedName>
    <definedName name="쇼ㅕㅑ" localSheetId="3">BlankMacro1</definedName>
    <definedName name="쇼ㅕㅑㅔ" localSheetId="11">BlankMacro1</definedName>
    <definedName name="쇼ㅕㅑㅔ" localSheetId="3">BlankMacro1</definedName>
    <definedName name="숏ㅎㅎ" localSheetId="3">#REF!</definedName>
    <definedName name="수____종" localSheetId="3">#REF!</definedName>
    <definedName name="수량" localSheetId="11">#REF!</definedName>
    <definedName name="수리수문" localSheetId="3">#REF!</definedName>
    <definedName name="수직규준틀노무비" localSheetId="3">#REF!</definedName>
    <definedName name="수직규준틀재료비" localSheetId="3">#REF!</definedName>
    <definedName name="수직기준틀노무비" localSheetId="3">#REF!</definedName>
    <definedName name="수직기준틀재료비" localSheetId="3">#REF!</definedName>
    <definedName name="수질" localSheetId="3">#REF!</definedName>
    <definedName name="수질측정" localSheetId="3">#REF!</definedName>
    <definedName name="수축줄눈경비" localSheetId="3">#REF!</definedName>
    <definedName name="수축줄눈노무비" localSheetId="3">#REF!</definedName>
    <definedName name="수축줄눈재료비" localSheetId="3">#REF!</definedName>
    <definedName name="수평규준틀노무비" localSheetId="3">#REF!</definedName>
    <definedName name="수평규준틀재료비" localSheetId="3">#REF!</definedName>
    <definedName name="순공사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" localSheetId="3">#REF!</definedName>
    <definedName name="순공사비집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원가" localSheetId="3">#REF!</definedName>
    <definedName name="純工事原價" localSheetId="11">#REF!</definedName>
    <definedName name="숨기기" localSheetId="11">'가로등 (2)'!숨기기</definedName>
    <definedName name="숨기기">'가로등 (2)'!숨기기</definedName>
    <definedName name="숨기지않기" localSheetId="11">'가로등 (2)'!숨기지않기</definedName>
    <definedName name="숨기지않기">'가로등 (2)'!숨기지않기</definedName>
    <definedName name="숫자노무비" localSheetId="3">#REF!</definedName>
    <definedName name="스트로브잣12노무" localSheetId="3">#REF!</definedName>
    <definedName name="스트로브잣12재료" localSheetId="3">#REF!</definedName>
    <definedName name="스트로브잣15노무" localSheetId="3">#REF!</definedName>
    <definedName name="스트로브잣15재료" localSheetId="3">#REF!</definedName>
    <definedName name="스트로브잣18노무" localSheetId="3">#REF!</definedName>
    <definedName name="스트로브잣18재료" localSheetId="3">#REF!</definedName>
    <definedName name="스트로브잣20노무" localSheetId="3">#REF!</definedName>
    <definedName name="스트로브잣20재료" localSheetId="3">#REF!</definedName>
    <definedName name="스트로브잣40노무" localSheetId="3">#REF!</definedName>
    <definedName name="스트로브잣40재료" localSheetId="3">#REF!</definedName>
    <definedName name="시리" localSheetId="11">BlankMacro1</definedName>
    <definedName name="시리" localSheetId="3">BlankMacro1</definedName>
    <definedName name="신" localSheetId="11">BlankMacro1</definedName>
    <definedName name="신" localSheetId="3">BlankMacro1</definedName>
    <definedName name="신태진" localSheetId="11">#REF!</definedName>
    <definedName name="신호" localSheetId="11">BlankMacro1</definedName>
    <definedName name="신호" localSheetId="3">BlankMacro1</definedName>
    <definedName name="신호기" localSheetId="11">'가로등 (2)'!신호기</definedName>
    <definedName name="신호기">'가로등 (2)'!신호기</definedName>
    <definedName name="실편백10노무" localSheetId="3">#REF!</definedName>
    <definedName name="실편백10재료" localSheetId="3">#REF!</definedName>
    <definedName name="실편백15노무" localSheetId="3">#REF!</definedName>
    <definedName name="실편백15재료" localSheetId="3">#REF!</definedName>
    <definedName name="실행.견적내역서" localSheetId="3">#REF!</definedName>
    <definedName name="ㅇㄴㄹㄴㅇㄹ" localSheetId="11">'가로등 (2)'!ㅇㄴㄹㄴㅇㄹ</definedName>
    <definedName name="ㅇㄴㄹㄴㅇㄹ">'가로등 (2)'!ㅇㄴㄹㄴㅇㄹ</definedName>
    <definedName name="ㅇㄹ" localSheetId="3">#REF!</definedName>
    <definedName name="ㅇㄹ" localSheetId="0" hidden="1">#REF!</definedName>
    <definedName name="ㅇㄹㄴㄹㅇㄴ" localSheetId="3">#REF!</definedName>
    <definedName name="ㅇㄹㄹ" localSheetId="3" hidden="1">#REF!</definedName>
    <definedName name="ㅇㄹㄹ" localSheetId="9" hidden="1">#REF!</definedName>
    <definedName name="ㅇㄹㄹ" hidden="1">#REF!</definedName>
    <definedName name="ㅇㄹㅀ" localSheetId="3" hidden="1">#REF!</definedName>
    <definedName name="ㅇㄹㅀ" hidden="1">#REF!</definedName>
    <definedName name="ㅇㄹㅇㄹ" localSheetId="3">#REF!</definedName>
    <definedName name="ㅇ라ㅓㅏㅗㄹ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라ㅓㅏㅗㄹ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라ㅓㅏㅗㄹ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라ㅓㅏ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ㅀㅇㅀㄹㅇㅎ" localSheetId="3">#REF!</definedName>
    <definedName name="ㅇㅇ" localSheetId="11">BlankMacro1</definedName>
    <definedName name="ㅇㅇ" localSheetId="3">BlankMacro1</definedName>
    <definedName name="ㅇㅇ" localSheetId="10">BlankMacro1</definedName>
    <definedName name="ㅇㅇㄹ" localSheetId="11">#REF!</definedName>
    <definedName name="ㅇㅇㅇ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ㅇ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ㅇ" localSheetId="0" hidden="1">#REF!</definedName>
    <definedName name="ㅇㅇㅇ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ㅇㄹ" localSheetId="11">BlankMacro1</definedName>
    <definedName name="ㅇㅇㅇㄹ" localSheetId="3">BlankMacro1</definedName>
    <definedName name="ㅇㅇㅇㅇ" localSheetId="11">#REF!</definedName>
    <definedName name="ㅇㅇㅇㅇㅇ" localSheetId="3">#REF!</definedName>
    <definedName name="아" localSheetId="11">BlankMacro1</definedName>
    <definedName name="아" localSheetId="3">BlankMacro1</definedName>
    <definedName name="아" localSheetId="10">BlankMacro1</definedName>
    <definedName name="아늘믿" localSheetId="11">BlankMacro1</definedName>
    <definedName name="아늘믿" localSheetId="3">BlankMacro1</definedName>
    <definedName name="아늘믿" localSheetId="10">BlankMacro1</definedName>
    <definedName name="아니" localSheetId="11">BlankMacro1</definedName>
    <definedName name="아니" localSheetId="3">BlankMacro1</definedName>
    <definedName name="아니" localSheetId="10">BlankMacro1</definedName>
    <definedName name="아다" localSheetId="11">BlankMacro1</definedName>
    <definedName name="아다" localSheetId="3">BlankMacro1</definedName>
    <definedName name="아다" localSheetId="10">BlankMacro1</definedName>
    <definedName name="아디" localSheetId="11">BlankMacro1</definedName>
    <definedName name="아디" localSheetId="3">BlankMacro1</definedName>
    <definedName name="아디" localSheetId="10">BlankMacro1</definedName>
    <definedName name="아서" localSheetId="11">BlankMacro1</definedName>
    <definedName name="아서" localSheetId="3">BlankMacro1</definedName>
    <definedName name="아서" localSheetId="10">BlankMacro1</definedName>
    <definedName name="아아" localSheetId="11">BlankMacro1</definedName>
    <definedName name="아아" localSheetId="3">BlankMacro1</definedName>
    <definedName name="아왜나무12노무" localSheetId="3">#REF!</definedName>
    <definedName name="아왜나무12재료" localSheetId="3">#REF!</definedName>
    <definedName name="아호" localSheetId="11">BlankMacro1</definedName>
    <definedName name="아호" localSheetId="3">BlankMacro1</definedName>
    <definedName name="아ㅏㅓ랜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랜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랜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악취" localSheetId="3">#REF!</definedName>
    <definedName name="안" localSheetId="11">#REF!</definedName>
    <definedName name="안내" localSheetId="11">#REF!</definedName>
    <definedName name="안전" localSheetId="3">#REF!</definedName>
    <definedName name="안전관리비" localSheetId="3">#REF!</definedName>
    <definedName name="안전기초" localSheetId="11">#REF!</definedName>
    <definedName name="압량" localSheetId="11">BlankMacro1</definedName>
    <definedName name="압량" localSheetId="3">BlankMacro1</definedName>
    <definedName name="압량1" localSheetId="11">BlankMacro1</definedName>
    <definedName name="압량1" localSheetId="3">BlankMacro1</definedName>
    <definedName name="압량초등" localSheetId="11">BlankMacro1</definedName>
    <definedName name="압량초등" localSheetId="3">BlankMacro1</definedName>
    <definedName name="양생경비" localSheetId="3">#REF!</definedName>
    <definedName name="양생노무비" localSheetId="3">#REF!</definedName>
    <definedName name="양생재료비" localSheetId="3">#REF!</definedName>
    <definedName name="어" localSheetId="11">BlankMacro1</definedName>
    <definedName name="어" localSheetId="3">BlankMacro1</definedName>
    <definedName name="어ㅓㅓㅇ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ㅓㅓㅇ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ㅓㅓㅇ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ㅓ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언" localSheetId="3" hidden="1">#REF!</definedName>
    <definedName name="언" hidden="1">#REF!</definedName>
    <definedName name="연습" localSheetId="3">#REF!</definedName>
    <definedName name="연접물량" localSheetId="11">'가로등 (2)'!연접물량</definedName>
    <definedName name="연접물량">'가로등 (2)'!연접물량</definedName>
    <definedName name="영산홍" localSheetId="3">#REF!</definedName>
    <definedName name="영양고" localSheetId="11">BlankMacro1</definedName>
    <definedName name="영양고" localSheetId="3">BlankMacro1</definedName>
    <definedName name="예정공정표4월분" localSheetId="11" hidden="1">{#N/A,#N/A,TRUE,"1";#N/A,#N/A,TRUE,"2";#N/A,#N/A,TRUE,"3";#N/A,#N/A,TRUE,"4";#N/A,#N/A,TRUE,"5";#N/A,#N/A,TRUE,"6";#N/A,#N/A,TRUE,"7"}</definedName>
    <definedName name="예정공정표4월분" localSheetId="6" hidden="1">{#N/A,#N/A,TRUE,"1";#N/A,#N/A,TRUE,"2";#N/A,#N/A,TRUE,"3";#N/A,#N/A,TRUE,"4";#N/A,#N/A,TRUE,"5";#N/A,#N/A,TRUE,"6";#N/A,#N/A,TRUE,"7"}</definedName>
    <definedName name="예정공정표4월분" localSheetId="0" hidden="1">{#N/A,#N/A,TRUE,"1";#N/A,#N/A,TRUE,"2";#N/A,#N/A,TRUE,"3";#N/A,#N/A,TRUE,"4";#N/A,#N/A,TRUE,"5";#N/A,#N/A,TRUE,"6";#N/A,#N/A,TRUE,"7"}</definedName>
    <definedName name="예정공정표4월분" localSheetId="5" hidden="1">{#N/A,#N/A,TRUE,"1";#N/A,#N/A,TRUE,"2";#N/A,#N/A,TRUE,"3";#N/A,#N/A,TRUE,"4";#N/A,#N/A,TRUE,"5";#N/A,#N/A,TRUE,"6";#N/A,#N/A,TRUE,"7"}</definedName>
    <definedName name="예정공정표4월분" hidden="1">{#N/A,#N/A,TRUE,"1";#N/A,#N/A,TRUE,"2";#N/A,#N/A,TRUE,"3";#N/A,#N/A,TRUE,"4";#N/A,#N/A,TRUE,"5";#N/A,#N/A,TRUE,"6";#N/A,#N/A,TRUE,"7"}</definedName>
    <definedName name="오나" localSheetId="11">BlankMacro1</definedName>
    <definedName name="오나" localSheetId="3">BlankMacro1</definedName>
    <definedName name="오노" localSheetId="11">BlankMacro1</definedName>
    <definedName name="오노" localSheetId="3">BlankMacro1</definedName>
    <definedName name="오배수" localSheetId="11" hidden="1">{#N/A,#N/A,TRUE,"천상그린44PY"}</definedName>
    <definedName name="오배수" localSheetId="3" hidden="1">{#N/A,#N/A,TRUE,"천상그린44PY"}</definedName>
    <definedName name="오배수" localSheetId="6" hidden="1">{#N/A,#N/A,TRUE,"천상그린44PY"}</definedName>
    <definedName name="오배수" localSheetId="0" hidden="1">{#N/A,#N/A,TRUE,"천상그린44PY"}</definedName>
    <definedName name="오배수" localSheetId="5" hidden="1">{#N/A,#N/A,TRUE,"천상그린44PY"}</definedName>
    <definedName name="오배수" localSheetId="9" hidden="1">{#N/A,#N/A,TRUE,"천상그린44PY"}</definedName>
    <definedName name="오배수" hidden="1">{#N/A,#N/A,TRUE,"천상그린44PY"}</definedName>
    <definedName name="오배수입상" localSheetId="11" hidden="1">{#N/A,#N/A,TRUE,"천상그린44PY"}</definedName>
    <definedName name="오배수입상" localSheetId="3" hidden="1">{#N/A,#N/A,TRUE,"천상그린44PY"}</definedName>
    <definedName name="오배수입상" localSheetId="6" hidden="1">{#N/A,#N/A,TRUE,"천상그린44PY"}</definedName>
    <definedName name="오배수입상" localSheetId="0" hidden="1">{#N/A,#N/A,TRUE,"천상그린44PY"}</definedName>
    <definedName name="오배수입상" localSheetId="5" hidden="1">{#N/A,#N/A,TRUE,"천상그린44PY"}</definedName>
    <definedName name="오배수입상" localSheetId="9" hidden="1">{#N/A,#N/A,TRUE,"천상그린44PY"}</definedName>
    <definedName name="오배수입상" hidden="1">{#N/A,#N/A,TRUE,"천상그린44PY"}</definedName>
    <definedName name="옥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상배관" localSheetId="11">#REF!</definedName>
    <definedName name="옥상배관" localSheetId="10">#REF!</definedName>
    <definedName name="옥상배관값" localSheetId="11">#REF!</definedName>
    <definedName name="옥상배관값" localSheetId="10">#REF!</definedName>
    <definedName name="옥상접지선" localSheetId="11">#REF!</definedName>
    <definedName name="옥상접지선" localSheetId="10">#REF!</definedName>
    <definedName name="옥상접지선값" localSheetId="11">#REF!</definedName>
    <definedName name="옥상접지선값" localSheetId="10">#REF!</definedName>
    <definedName name="옥상주간선" localSheetId="11">#REF!</definedName>
    <definedName name="옥상주간선" localSheetId="10">#REF!</definedName>
    <definedName name="옥상주간선값" localSheetId="11">#REF!</definedName>
    <definedName name="옥상주간선값" localSheetId="10">#REF!</definedName>
    <definedName name="왕벚나무" localSheetId="3">#REF!</definedName>
    <definedName name="왜" localSheetId="11">BlankMacro1</definedName>
    <definedName name="왜" localSheetId="3">BlankMacro1</definedName>
    <definedName name="왜관" localSheetId="11">BlankMacro1</definedName>
    <definedName name="왜관" localSheetId="3">BlankMacro1</definedName>
    <definedName name="왜관초등" localSheetId="11">BlankMacro1</definedName>
    <definedName name="왜관초등" localSheetId="3">BlankMacro1</definedName>
    <definedName name="왜성도라지" localSheetId="3">#REF!</definedName>
    <definedName name="외주의뢰1" hidden="1">#REF!</definedName>
    <definedName name="요아" localSheetId="11">BlankMacro1</definedName>
    <definedName name="요아" localSheetId="3">BlankMacro1</definedName>
    <definedName name="요약문" localSheetId="3">#REF!</definedName>
    <definedName name="용산초" localSheetId="11">BlankMacro1</definedName>
    <definedName name="용산초" localSheetId="3">BlankMacro1</definedName>
    <definedName name="용산초등" localSheetId="11">BlankMacro1</definedName>
    <definedName name="용산초등" localSheetId="3">BlankMacro1</definedName>
    <definedName name="용상초등" localSheetId="11">BlankMacro1</definedName>
    <definedName name="용상초등" localSheetId="3">BlankMacro1</definedName>
    <definedName name="용전" localSheetId="11">BlankMacro1</definedName>
    <definedName name="용전" localSheetId="3">BlankMacro1</definedName>
    <definedName name="용전초" localSheetId="11">BlankMacro1</definedName>
    <definedName name="용전초" localSheetId="3">BlankMacro1</definedName>
    <definedName name="욫전" localSheetId="11">BlankMacro1</definedName>
    <definedName name="욫전" localSheetId="3">BlankMacro1</definedName>
    <definedName name="원" localSheetId="3">#REF!</definedName>
    <definedName name="원" localSheetId="10">#REF!</definedName>
    <definedName name="원가" localSheetId="11">BlankMacro1</definedName>
    <definedName name="원가" localSheetId="10">BlankMacro1</definedName>
    <definedName name="원가1" localSheetId="11">BlankMacro1</definedName>
    <definedName name="원가1" localSheetId="3">BlankMacro1</definedName>
    <definedName name="원가1" localSheetId="10">BlankMacro1</definedName>
    <definedName name="원가2" localSheetId="11">BlankMacro1</definedName>
    <definedName name="원가2" localSheetId="3">BlankMacro1</definedName>
    <definedName name="원가3" localSheetId="11">BlankMacro1</definedName>
    <definedName name="원가3" localSheetId="3">BlankMacro1</definedName>
    <definedName name="원가계" localSheetId="11">#REF!</definedName>
    <definedName name="원가계" localSheetId="3">#REF!</definedName>
    <definedName name="원가계간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간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간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합계" localSheetId="11">#REF!</definedName>
    <definedName name="원가합계" localSheetId="3">#REF!</definedName>
    <definedName name="원각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파고라노" localSheetId="3">#REF!</definedName>
    <definedName name="원파고라재" localSheetId="3">#REF!</definedName>
    <definedName name="위락경관" localSheetId="3">#REF!</definedName>
    <definedName name="위생공중보건" localSheetId="3">#REF!</definedName>
    <definedName name="유지관리비" localSheetId="3" hidden="1">#REF!</definedName>
    <definedName name="유지관리비" hidden="1">#REF!</definedName>
    <definedName name="육상동식물" localSheetId="3">#REF!</definedName>
    <definedName name="육수동식물" localSheetId="3">#REF!</definedName>
    <definedName name="육층배관" localSheetId="11">#REF!</definedName>
    <definedName name="육층배관값" localSheetId="11">#REF!</definedName>
    <definedName name="육층접지선" localSheetId="11">#REF!</definedName>
    <definedName name="육층접지선값" localSheetId="11">#REF!</definedName>
    <definedName name="육층주간선" localSheetId="11">#REF!</definedName>
    <definedName name="육층주간선값" localSheetId="11">#REF!</definedName>
    <definedName name="율" localSheetId="11">#REF!</definedName>
    <definedName name="율" localSheetId="3">#REF!</definedName>
    <definedName name="은비" localSheetId="11">#REF!</definedName>
    <definedName name="은행나무" localSheetId="3">#REF!</definedName>
    <definedName name="이" localSheetId="3">#REF!</definedName>
    <definedName name="이윤" localSheetId="3">#REF!</definedName>
    <definedName name="利潤" localSheetId="11">#REF!</definedName>
    <definedName name="이층배관" localSheetId="11">#REF!</definedName>
    <definedName name="이층배관값" localSheetId="11">#REF!</definedName>
    <definedName name="이층접지선" localSheetId="11">#REF!</definedName>
    <definedName name="이층접지선값" localSheetId="11">#REF!</definedName>
    <definedName name="이층주간선" localSheetId="11">#REF!</definedName>
    <definedName name="이층주간선값" localSheetId="11">#REF!</definedName>
    <definedName name="인구" localSheetId="3">#REF!</definedName>
    <definedName name="인동덩쿨" localSheetId="3">#REF!</definedName>
    <definedName name="인상익" localSheetId="11">BlankMacro1</definedName>
    <definedName name="인상익" localSheetId="3">BlankMacro1</definedName>
    <definedName name="인상익" localSheetId="10">BlankMacro1</definedName>
    <definedName name="인쇄하기" localSheetId="11">'가로등 (2)'!인쇄하기</definedName>
    <definedName name="인쇄하기">'가로등 (2)'!인쇄하기</definedName>
    <definedName name="인원" localSheetId="3">#REF!</definedName>
    <definedName name="인천지검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" localSheetId="11" hidden="1">#REF!</definedName>
    <definedName name="일" localSheetId="6" hidden="1">#REF!</definedName>
    <definedName name="일" localSheetId="0" hidden="1">#REF!</definedName>
    <definedName name="일" localSheetId="5" hidden="1">#REF!</definedName>
    <definedName name="일" localSheetId="10" hidden="1">#REF!</definedName>
    <definedName name="일공구가설" localSheetId="3">#REF!</definedName>
    <definedName name="일반" localSheetId="11">#REF!</definedName>
    <definedName name="일반관리비" localSheetId="3">#REF!</definedName>
    <definedName name="一般管理費" localSheetId="11">#REF!</definedName>
    <definedName name="일성초" localSheetId="11">BlankMacro1</definedName>
    <definedName name="일성초" localSheetId="3">BlankMacro1</definedName>
    <definedName name="일위" localSheetId="11">#REF!,#REF!</definedName>
    <definedName name="일위" localSheetId="3">#REF!,#REF!</definedName>
    <definedName name="일위대가4" localSheetId="3">#REF!</definedName>
    <definedName name="일위대가목록" localSheetId="11">BlankMacro1</definedName>
    <definedName name="일위대가목록" localSheetId="3">BlankMacro1</definedName>
    <definedName name="일위대가폼" localSheetId="3">#REF!</definedName>
    <definedName name="일위목록" localSheetId="11">BlankMacro1</definedName>
    <definedName name="일위목록" localSheetId="3">BlankMacro1</definedName>
    <definedName name="일위샘플" localSheetId="11">BlankMacro1</definedName>
    <definedName name="일위샘플" localSheetId="3">BlankMacro1</definedName>
    <definedName name="일조장해" localSheetId="3">#REF!</definedName>
    <definedName name="일층배관" localSheetId="11">#REF!</definedName>
    <definedName name="일층배관" localSheetId="10">#REF!</definedName>
    <definedName name="일층배관값" localSheetId="11">#REF!</definedName>
    <definedName name="일층배관값" localSheetId="10">#REF!</definedName>
    <definedName name="일층접지선" localSheetId="11">#REF!</definedName>
    <definedName name="일층접지선" localSheetId="10">#REF!</definedName>
    <definedName name="일층접지선값" localSheetId="11">#REF!</definedName>
    <definedName name="일층접지선값" localSheetId="10">#REF!</definedName>
    <definedName name="일층주간선" localSheetId="11">#REF!</definedName>
    <definedName name="일층주간선" localSheetId="10">#REF!</definedName>
    <definedName name="일층주간선값" localSheetId="11">#REF!</definedName>
    <definedName name="일층주간선값" localSheetId="10">#REF!</definedName>
    <definedName name="임직" localSheetId="3">#REF!</definedName>
    <definedName name="입력선택" localSheetId="3">#REF!</definedName>
    <definedName name="ㅈㄷ" localSheetId="3" hidden="1">#REF!</definedName>
    <definedName name="ㅈㄷ" hidden="1">#REF!</definedName>
    <definedName name="ㅈㅈ" localSheetId="11">#REF!</definedName>
    <definedName name="ㅈㅈㅈㅈ" localSheetId="11">BlankMacro1</definedName>
    <definedName name="ㅈㅈㅈㅈ" localSheetId="3">BlankMacro1</definedName>
    <definedName name="ㅈㅈㅈㅈㅈㅈㅈㅈㅈㅈㅂ" localSheetId="11">BlankMacro1</definedName>
    <definedName name="ㅈㅈㅈㅈㅈㅈㅈㅈㅈㅈㅂ" localSheetId="3">BlankMacro1</definedName>
    <definedName name="자" localSheetId="11">BlankMacro1</definedName>
    <definedName name="자" localSheetId="3">BlankMacro1</definedName>
    <definedName name="자" localSheetId="10">BlankMacro1</definedName>
    <definedName name="자귀나무" localSheetId="3">#REF!</definedName>
    <definedName name="자동제어1차공량산출" localSheetId="11">BlankMacro1</definedName>
    <definedName name="자동제어1차공량산출" localSheetId="3">BlankMacro1</definedName>
    <definedName name="자동제어1차공량산출" localSheetId="10">BlankMacro1</definedName>
    <definedName name="잔디_평떼" localSheetId="3">#REF!</definedName>
    <definedName name="잔자갈노" localSheetId="3">#REF!</definedName>
    <definedName name="잔자갈재" localSheetId="3">#REF!</definedName>
    <definedName name="잡석노" localSheetId="3">#REF!</definedName>
    <definedName name="잡석재" localSheetId="3">#REF!</definedName>
    <definedName name="잣나무" localSheetId="3">#REF!</definedName>
    <definedName name="잣나무10노무" localSheetId="3">#REF!</definedName>
    <definedName name="잣나무10재료" localSheetId="3">#REF!</definedName>
    <definedName name="잣나무15노무" localSheetId="3">#REF!</definedName>
    <definedName name="잣나무15재료" localSheetId="3">#REF!</definedName>
    <definedName name="잣나무18노무" localSheetId="3">#REF!</definedName>
    <definedName name="잣나무18재료" localSheetId="3">#REF!</definedName>
    <definedName name="잣나무20노무" localSheetId="3">#REF!</definedName>
    <definedName name="잣나무20재료" localSheetId="3">#REF!</definedName>
    <definedName name="잣나무22노무" localSheetId="3">#REF!</definedName>
    <definedName name="잣나무22재료" localSheetId="3">#REF!</definedName>
    <definedName name="재료" localSheetId="11">#REF!</definedName>
    <definedName name="材料費" localSheetId="11">#REF!</definedName>
    <definedName name="재료비1" localSheetId="3">#REF!</definedName>
    <definedName name="재료집계3" localSheetId="11">#REF!</definedName>
    <definedName name="재료집계3" localSheetId="3">#REF!</definedName>
    <definedName name="저감방안수립" localSheetId="3">#REF!</definedName>
    <definedName name="저기" localSheetId="11">BlankMacro1</definedName>
    <definedName name="저기" localSheetId="3">BlankMacro1</definedName>
    <definedName name="적용대가산출표" localSheetId="11">#REF!</definedName>
    <definedName name="적용물량프린트범위" localSheetId="11">#REF!</definedName>
    <definedName name="전" localSheetId="3">#REF!</definedName>
    <definedName name="전기내역" localSheetId="11">BlankMacro1</definedName>
    <definedName name="전기내역" localSheetId="3">BlankMacro1</definedName>
    <definedName name="전기내역1" localSheetId="11">BlankMacro1</definedName>
    <definedName name="전기내역1" localSheetId="3">BlankMacro1</definedName>
    <definedName name="전기변경1" localSheetId="11">BlankMacro1</definedName>
    <definedName name="전기변경1" localSheetId="3">BlankMacro1</definedName>
    <definedName name="전기변경1" localSheetId="10">BlankMacro1</definedName>
    <definedName name="전기변경3" localSheetId="11">BlankMacro1</definedName>
    <definedName name="전기변경3" localSheetId="3">BlankMacro1</definedName>
    <definedName name="전기변경3" localSheetId="10">BlankMacro1</definedName>
    <definedName name="전기재료관" localSheetId="3">#REF!</definedName>
    <definedName name="전기총괄" localSheetId="11">BlankMacro1</definedName>
    <definedName name="전기총괄" localSheetId="3">BlankMacro1</definedName>
    <definedName name="전등" localSheetId="11">'가로등 (2)'!전등</definedName>
    <definedName name="전등">'가로등 (2)'!전등</definedName>
    <definedName name="전력간선" localSheetId="11">BlankMacro1</definedName>
    <definedName name="전력간선" localSheetId="3">BlankMacro1</definedName>
    <definedName name="전파장해" localSheetId="3">#REF!</definedName>
    <definedName name="전화" localSheetId="11">BlankMacro1</definedName>
    <definedName name="전화" localSheetId="3">BlankMacro1</definedName>
    <definedName name="절단경비" localSheetId="3">#REF!</definedName>
    <definedName name="절단노무비" localSheetId="3">#REF!</definedName>
    <definedName name="절단재료비" localSheetId="3">#REF!</definedName>
    <definedName name="점멸기입력" localSheetId="11">'가로등 (2)'!점멸기입력</definedName>
    <definedName name="점멸기입력">'가로등 (2)'!점멸기입력</definedName>
    <definedName name="점수표" localSheetId="3">#REF!</definedName>
    <definedName name="점토노" localSheetId="3">#REF!</definedName>
    <definedName name="점토재" localSheetId="3">#REF!</definedName>
    <definedName name="접지선" localSheetId="12">'1-3.본관소화기(산)'!#REF!</definedName>
    <definedName name="접지선" localSheetId="8">'3.사회과학관(산)'!#REF!</definedName>
    <definedName name="접지선값" localSheetId="12">'1-3.본관소화기(산)'!#REF!</definedName>
    <definedName name="접지선값" localSheetId="8">'3.사회과학관(산)'!#REF!</definedName>
    <definedName name="정" localSheetId="11">'가로등 (2)'!정</definedName>
    <definedName name="정">'가로등 (2)'!정</definedName>
    <definedName name="제1호표" localSheetId="11">#REF!</definedName>
    <definedName name="제1호표" localSheetId="3">#REF!</definedName>
    <definedName name="제1호표" localSheetId="10">#REF!</definedName>
    <definedName name="제2호표" localSheetId="11">#REF!</definedName>
    <definedName name="제2호표" localSheetId="3">#REF!</definedName>
    <definedName name="제2호표" localSheetId="10">#REF!</definedName>
    <definedName name="제3호표" localSheetId="11">#REF!</definedName>
    <definedName name="제3호표" localSheetId="3">#REF!</definedName>
    <definedName name="제3호표" localSheetId="10">#REF!</definedName>
    <definedName name="제4호표" localSheetId="11">#REF!</definedName>
    <definedName name="제4호표" localSheetId="3">#REF!</definedName>
    <definedName name="제4호표" localSheetId="10">#REF!</definedName>
    <definedName name="제5호표" localSheetId="11">#REF!</definedName>
    <definedName name="제5호표" localSheetId="3">#REF!</definedName>
    <definedName name="제5호표" localSheetId="10">#REF!</definedName>
    <definedName name="제6호표" localSheetId="11">#REF!</definedName>
    <definedName name="제6호표" localSheetId="3">#REF!</definedName>
    <definedName name="제6호표" localSheetId="10">#REF!</definedName>
    <definedName name="제일안과병원" localSheetId="3">#REF!</definedName>
    <definedName name="제조3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3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3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조달수수료" localSheetId="11">#REF!</definedName>
    <definedName name="조조조조" localSheetId="11">BlankMacro1</definedName>
    <definedName name="조조조조" localSheetId="3">BlankMacro1</definedName>
    <definedName name="조조조조" localSheetId="10">BlankMacro1</definedName>
    <definedName name="조조조조좆" localSheetId="11">BlankMacro1</definedName>
    <definedName name="조조조조좆" localSheetId="3">BlankMacro1</definedName>
    <definedName name="조조조조좆" localSheetId="10">BlankMacro1</definedName>
    <definedName name="조합노" localSheetId="3">#REF!</definedName>
    <definedName name="조합재" localSheetId="3">#REF!</definedName>
    <definedName name="종합청사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평가" localSheetId="3">#REF!</definedName>
    <definedName name="주간선" localSheetId="12">'1-3.본관소화기(산)'!#REF!</definedName>
    <definedName name="주간선" localSheetId="8">'3.사회과학관(산)'!#REF!</definedName>
    <definedName name="주간선값" localSheetId="12">'1-3.본관소화기(산)'!#REF!</definedName>
    <definedName name="주간선값" localSheetId="8">'3.사회과학관(산)'!#REF!</definedName>
    <definedName name="주거" localSheetId="3">#REF!</definedName>
    <definedName name="주목" localSheetId="3">#REF!</definedName>
    <definedName name="주목1.0노무" localSheetId="3">#REF!</definedName>
    <definedName name="주목1.0재료" localSheetId="3">#REF!</definedName>
    <definedName name="주목10노무" localSheetId="3">#REF!</definedName>
    <definedName name="주목10재료" localSheetId="3">#REF!</definedName>
    <definedName name="주목12노무" localSheetId="3">#REF!</definedName>
    <definedName name="주목12재료" localSheetId="3">#REF!</definedName>
    <definedName name="주민의견수렴" localSheetId="3">#REF!</definedName>
    <definedName name="주주노" localSheetId="3">#REF!</definedName>
    <definedName name="주주재" localSheetId="3">#REF!</definedName>
    <definedName name="주택사업본부" localSheetId="3">#REF!</definedName>
    <definedName name="줄사철" localSheetId="3">#REF!</definedName>
    <definedName name="쥬" localSheetId="11">'가로등 (2)'!쥬</definedName>
    <definedName name="쥬">'가로등 (2)'!쥬</definedName>
    <definedName name="증감대비" localSheetId="3">#REF!</definedName>
    <definedName name="증경" localSheetId="11">#REF!</definedName>
    <definedName name="증계" localSheetId="11">#REF!</definedName>
    <definedName name="증노" localSheetId="11">#REF!</definedName>
    <definedName name="증수" localSheetId="11">#REF!</definedName>
    <definedName name="증재" localSheetId="11">#REF!</definedName>
    <definedName name="지수1" localSheetId="11">#REF!</definedName>
    <definedName name="지수표" localSheetId="11">#REF!</definedName>
    <definedName name="지원" localSheetId="11">BlankMacro1</definedName>
    <definedName name="지원" localSheetId="3">BlankMacro1</definedName>
    <definedName name="지원앱" localSheetId="11">BlankMacro1</definedName>
    <definedName name="지원앱" localSheetId="3">BlankMacro1</definedName>
    <definedName name="지하배관" localSheetId="11">#REF!</definedName>
    <definedName name="지하배관" localSheetId="10">#REF!</definedName>
    <definedName name="지하배관값" localSheetId="11">#REF!</definedName>
    <definedName name="지하배관값" localSheetId="10">#REF!</definedName>
    <definedName name="지하접지선" localSheetId="11">#REF!</definedName>
    <definedName name="지하접지선" localSheetId="10">#REF!</definedName>
    <definedName name="지하접지선값" localSheetId="11">#REF!</definedName>
    <definedName name="지하접지선값" localSheetId="10">#REF!</definedName>
    <definedName name="지하주간선" localSheetId="11">#REF!</definedName>
    <definedName name="지하주간선" localSheetId="10">#REF!</definedName>
    <definedName name="지하주간선값" localSheetId="11">#REF!</definedName>
    <definedName name="지하주간선값" localSheetId="10">#REF!</definedName>
    <definedName name="지형지질" localSheetId="3">#REF!</definedName>
    <definedName name="직접경비" localSheetId="3">#REF!</definedName>
    <definedName name="직접노무비" localSheetId="3">#REF!</definedName>
    <definedName name="直接人件費" localSheetId="11">#REF!</definedName>
    <definedName name="진성" localSheetId="11">BlankMacro1</definedName>
    <definedName name="진성" localSheetId="3">BlankMacro1</definedName>
    <definedName name="진성초등" localSheetId="11">BlankMacro1</definedName>
    <definedName name="진성초등" localSheetId="3">BlankMacro1</definedName>
    <definedName name="집" localSheetId="11">'가로등 (2)'!집</definedName>
    <definedName name="집">[0]!집</definedName>
    <definedName name="집계서" localSheetId="11">BlankMacro1</definedName>
    <definedName name="집계서" localSheetId="3">BlankMacro1</definedName>
    <definedName name="ㅊ" localSheetId="11">'가로등 (2)'!ㅊ</definedName>
    <definedName name="ㅊ">'가로등 (2)'!ㅊ</definedName>
    <definedName name="ㅊㅁㄴ러" localSheetId="3">#REF!</definedName>
    <definedName name="ㅊㅊㅊㅊ" localSheetId="3">#REF!</definedName>
    <definedName name="차" localSheetId="11">BlankMacro1</definedName>
    <definedName name="차" localSheetId="3">BlankMacro1</definedName>
    <definedName name="차" localSheetId="10">BlankMacro1</definedName>
    <definedName name="착공월" localSheetId="3">#REF!</definedName>
    <definedName name="창공" localSheetId="11">#REF!</definedName>
    <definedName name="창호" localSheetId="11">#REF!</definedName>
    <definedName name="챠01" localSheetId="11">#REF!</definedName>
    <definedName name="챠02" localSheetId="11">#REF!</definedName>
    <definedName name="철구사업본부" localSheetId="3">#REF!</definedName>
    <definedName name="철근노" localSheetId="3">#REF!</definedName>
    <definedName name="철근용접노무" localSheetId="3">#REF!</definedName>
    <definedName name="철근용접재료" localSheetId="3">#REF!</definedName>
    <definedName name="철근재" localSheetId="3">#REF!</definedName>
    <definedName name="청단풍" localSheetId="3">#REF!</definedName>
    <definedName name="총계" localSheetId="3">#REF!</definedName>
    <definedName name="총공" localSheetId="11" hidden="1">{#N/A,#N/A,FALSE,"운반시간"}</definedName>
    <definedName name="총공" localSheetId="6" hidden="1">{#N/A,#N/A,FALSE,"운반시간"}</definedName>
    <definedName name="총공" localSheetId="0" hidden="1">{#N/A,#N/A,FALSE,"운반시간"}</definedName>
    <definedName name="총공" localSheetId="5" hidden="1">{#N/A,#N/A,FALSE,"운반시간"}</definedName>
    <definedName name="총공" hidden="1">{#N/A,#N/A,FALSE,"운반시간"}</definedName>
    <definedName name="총괄" localSheetId="3">#REF!</definedName>
    <definedName name="總原價" localSheetId="11">#REF!</definedName>
    <definedName name="총집계" localSheetId="11">#REF!</definedName>
    <definedName name="추가" localSheetId="11">#REF!</definedName>
    <definedName name="측량" localSheetId="3">#REF!</definedName>
    <definedName name="ㅋㅋ" localSheetId="11">BlankMacro1</definedName>
    <definedName name="ㅋㅋ" localSheetId="3">BlankMacro1</definedName>
    <definedName name="ㅋㅋ" localSheetId="10">BlankMacro1</definedName>
    <definedName name="ㅋㅋㅋㅋㅋㅋㅋㅋ" localSheetId="11">BlankMacro1</definedName>
    <definedName name="ㅋㅋㅋㅋㅋㅋㅋㅋ" localSheetId="3">BlankMacro1</definedName>
    <definedName name="ㅋㅋㅋㅋㅋㅋㅋㅋㅋ" localSheetId="11">BlankMacro1</definedName>
    <definedName name="ㅋㅋㅋㅋㅋㅋㅋㅋㅋ" localSheetId="3">BlankMacro1</definedName>
    <definedName name="콤팩터경비" localSheetId="3">#REF!</definedName>
    <definedName name="콤팩터노무비" localSheetId="3">#REF!</definedName>
    <definedName name="콤팩터재료비" localSheetId="3">#REF!</definedName>
    <definedName name="태산목10노무" localSheetId="3">#REF!</definedName>
    <definedName name="태산목10재료" localSheetId="3">#REF!</definedName>
    <definedName name="태산목12노무" localSheetId="3">#REF!</definedName>
    <definedName name="태산목12재료" localSheetId="3">#REF!</definedName>
    <definedName name="터파기" localSheetId="3">#REF!</definedName>
    <definedName name="템플리트모듈1" localSheetId="11">BlankMacro1</definedName>
    <definedName name="템플리트모듈1" localSheetId="3">BlankMacro1</definedName>
    <definedName name="템플리트모듈1" localSheetId="10">BlankMacro1</definedName>
    <definedName name="템플리트모듈2" localSheetId="11">BlankMacro1</definedName>
    <definedName name="템플리트모듈2" localSheetId="3">BlankMacro1</definedName>
    <definedName name="템플리트모듈2" localSheetId="10">BlankMacro1</definedName>
    <definedName name="템플리트모듈3" localSheetId="11">BlankMacro1</definedName>
    <definedName name="템플리트모듈3" localSheetId="3">BlankMacro1</definedName>
    <definedName name="템플리트모듈3" localSheetId="10">BlankMacro1</definedName>
    <definedName name="템플리트모듈4" localSheetId="11">BlankMacro1</definedName>
    <definedName name="템플리트모듈4" localSheetId="3">BlankMacro1</definedName>
    <definedName name="템플리트모듈4" localSheetId="10">BlankMacro1</definedName>
    <definedName name="템플리트모듈5" localSheetId="11">BlankMacro1</definedName>
    <definedName name="템플리트모듈5" localSheetId="3">BlankMacro1</definedName>
    <definedName name="템플리트모듈5" localSheetId="10">BlankMacro1</definedName>
    <definedName name="템플리트모듈6" localSheetId="11">BlankMacro1</definedName>
    <definedName name="템플리트모듈6" localSheetId="3">BlankMacro1</definedName>
    <definedName name="템플리트모듈6" localSheetId="10">BlankMacro1</definedName>
    <definedName name="토목설계" localSheetId="11" hidden="1">{#N/A,#N/A,FALSE,"골재소요량";#N/A,#N/A,FALSE,"골재소요량"}</definedName>
    <definedName name="토목설계" localSheetId="6" hidden="1">{#N/A,#N/A,FALSE,"골재소요량";#N/A,#N/A,FALSE,"골재소요량"}</definedName>
    <definedName name="토목설계" localSheetId="0" hidden="1">{#N/A,#N/A,FALSE,"골재소요량";#N/A,#N/A,FALSE,"골재소요량"}</definedName>
    <definedName name="토목설계" localSheetId="5" hidden="1">{#N/A,#N/A,FALSE,"골재소요량";#N/A,#N/A,FALSE,"골재소요량"}</definedName>
    <definedName name="토목설계" hidden="1">{#N/A,#N/A,FALSE,"골재소요량";#N/A,#N/A,FALSE,"골재소요량"}</definedName>
    <definedName name="토목집계" localSheetId="11">#REF!</definedName>
    <definedName name="토양" localSheetId="3">#REF!</definedName>
    <definedName name="토지이용" localSheetId="3">#REF!</definedName>
    <definedName name="통신" localSheetId="11">BlankMacro1</definedName>
    <definedName name="통신" localSheetId="3">BlankMacro1</definedName>
    <definedName name="통신" localSheetId="10">BlankMacro1</definedName>
    <definedName name="통신일위대가" localSheetId="11">BlankMacro1</definedName>
    <definedName name="통신일위대가" localSheetId="3">BlankMacro1</definedName>
    <definedName name="통신집계" localSheetId="11">BlankMacro1</definedName>
    <definedName name="통신집계" localSheetId="3">BlankMacro1</definedName>
    <definedName name="통신집계" localSheetId="10">BlankMacro1</definedName>
    <definedName name="통합" localSheetId="11">'가로등 (2)'!통합</definedName>
    <definedName name="통합">'가로등 (2)'!통합</definedName>
    <definedName name="틀공" localSheetId="11">#REF!</definedName>
    <definedName name="파초" localSheetId="11">BlankMacro1</definedName>
    <definedName name="파초" localSheetId="3">BlankMacro1</definedName>
    <definedName name="파호" localSheetId="11">BlankMacro1</definedName>
    <definedName name="파호" localSheetId="3">BlankMacro1</definedName>
    <definedName name="파호초" localSheetId="11">BlankMacro1</definedName>
    <definedName name="파호초" localSheetId="3">BlankMacro1</definedName>
    <definedName name="판석노" localSheetId="3">#REF!</definedName>
    <definedName name="판석재" localSheetId="3">#REF!</definedName>
    <definedName name="퍼호" localSheetId="11">BlankMacro1</definedName>
    <definedName name="퍼호" localSheetId="3">BlankMacro1</definedName>
    <definedName name="평가대상지역" localSheetId="3">#REF!</definedName>
    <definedName name="평의자노" localSheetId="3">#REF!</definedName>
    <definedName name="평의자재" localSheetId="3">#REF!</definedName>
    <definedName name="폐기물" localSheetId="3">#REF!</definedName>
    <definedName name="폐기물수수료" localSheetId="3">#REF!</definedName>
    <definedName name="폐기물집계표" localSheetId="11">'가로등 (2)'!집</definedName>
    <definedName name="폐추니아" localSheetId="3">#REF!</definedName>
    <definedName name="표면보호경비" localSheetId="3">#REF!</definedName>
    <definedName name="표면보호노무비" localSheetId="3">#REF!</definedName>
    <definedName name="표면보호재료비" localSheetId="3">#REF!</definedName>
    <definedName name="표지2" localSheetId="11" hidden="1">{#N/A,#N/A,FALSE,"단가표지"}</definedName>
    <definedName name="표지2" localSheetId="6" hidden="1">{#N/A,#N/A,FALSE,"단가표지"}</definedName>
    <definedName name="표지2" localSheetId="0" hidden="1">{#N/A,#N/A,FALSE,"단가표지"}</definedName>
    <definedName name="표지2" localSheetId="5" hidden="1">{#N/A,#N/A,FALSE,"단가표지"}</definedName>
    <definedName name="표지2" hidden="1">{#N/A,#N/A,FALSE,"단가표지"}</definedName>
    <definedName name="품위내역서" localSheetId="11">BlankMacro1</definedName>
    <definedName name="품위내역서" localSheetId="3">BlankMacro1</definedName>
    <definedName name="품위내역서" localSheetId="10">BlankMacro1</definedName>
    <definedName name="프린터" localSheetId="3">#REF!</definedName>
    <definedName name="필터링" localSheetId="11">#REF!,#REF!,#REF!</definedName>
    <definedName name="ㅎ" localSheetId="3">#REF!</definedName>
    <definedName name="ㅎ314" localSheetId="3">#REF!</definedName>
    <definedName name="ㅎ384" localSheetId="3">#REF!</definedName>
    <definedName name="ㅎㄹㄹ" localSheetId="11">BlankMacro1</definedName>
    <definedName name="ㅎㄹㄹ" localSheetId="3">BlankMacro1</definedName>
    <definedName name="ㅎㄹㅇ" localSheetId="11">BlankMacro1</definedName>
    <definedName name="ㅎㄹㅇ" localSheetId="3">BlankMacro1</definedName>
    <definedName name="ㅎㅎㄹㅇㄴ" localSheetId="11">BlankMacro1</definedName>
    <definedName name="ㅎㅎㄹㅇㄴ" localSheetId="3">BlankMacro1</definedName>
    <definedName name="ㅎㅎㅎㅇ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ㅇ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ㅇ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ㅎ" localSheetId="11">BlankMacro1</definedName>
    <definedName name="ㅎㅎㅎㅎ" localSheetId="3">BlankMacro1</definedName>
    <definedName name="하나" localSheetId="11">BlankMacro1</definedName>
    <definedName name="하나" localSheetId="3">BlankMacro1</definedName>
    <definedName name="하나2" localSheetId="11">BlankMacro1</definedName>
    <definedName name="하나2" localSheetId="3">BlankMacro1</definedName>
    <definedName name="하도사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라" localSheetId="11">BlankMacro1</definedName>
    <definedName name="하라" localSheetId="3">BlankMacro1</definedName>
    <definedName name="하리" localSheetId="11">BlankMacro1</definedName>
    <definedName name="하리" localSheetId="3">BlankMacro1</definedName>
    <definedName name="하수도2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이" localSheetId="11">BlankMacro1</definedName>
    <definedName name="하이" localSheetId="3">BlankMacro1</definedName>
    <definedName name="하히" localSheetId="11">BlankMacro1</definedName>
    <definedName name="하히" localSheetId="3">BlankMacro1</definedName>
    <definedName name="학교" localSheetId="11">BlankMacro1</definedName>
    <definedName name="학교" localSheetId="3">BlankMacro1</definedName>
    <definedName name="한글노무비" localSheetId="3">#REF!</definedName>
    <definedName name="한라구절초" localSheetId="3">#REF!</definedName>
    <definedName name="한전수탁비" localSheetId="3">#REF!</definedName>
    <definedName name="합계1" localSheetId="3">#REF!</definedName>
    <definedName name="해당화" localSheetId="3">#REF!</definedName>
    <definedName name="허하" localSheetId="11">BlankMacro1</definedName>
    <definedName name="허하" localSheetId="3">BlankMacro1</definedName>
    <definedName name="허ㅗ러" localSheetId="11">BlankMacro1</definedName>
    <definedName name="허ㅗ러" localSheetId="3">BlankMacro1</definedName>
    <definedName name="현흥" localSheetId="11">BlankMacro1</definedName>
    <definedName name="현흥" localSheetId="3">BlankMacro1</definedName>
    <definedName name="현흥초" localSheetId="11">BlankMacro1</definedName>
    <definedName name="현흥초" localSheetId="3">BlankMacro1</definedName>
    <definedName name="현흥초등" localSheetId="11">BlankMacro1</definedName>
    <definedName name="현흥초등" localSheetId="3">BlankMacro1</definedName>
    <definedName name="호" localSheetId="11">#REF!</definedName>
    <definedName name="호나" localSheetId="11">BlankMacro1</definedName>
    <definedName name="호나" localSheetId="3">BlankMacro1</definedName>
    <definedName name="호라" localSheetId="11">BlankMacro1</definedName>
    <definedName name="호라" localSheetId="3">BlankMacro1</definedName>
    <definedName name="호로" localSheetId="11">BlankMacro1</definedName>
    <definedName name="호로" localSheetId="3">BlankMacro1</definedName>
    <definedName name="호박" localSheetId="11">#REF!</definedName>
    <definedName name="호박노" localSheetId="3">#REF!</definedName>
    <definedName name="호박재" localSheetId="3">#REF!</definedName>
    <definedName name="호사" localSheetId="11">BlankMacro1</definedName>
    <definedName name="호사" localSheetId="3">BlankMacro1</definedName>
    <definedName name="호아" localSheetId="11">BlankMacro1</definedName>
    <definedName name="호아" localSheetId="3">BlankMacro1</definedName>
    <definedName name="호하" localSheetId="11">BlankMacro1</definedName>
    <definedName name="호하" localSheetId="3">BlankMacro1</definedName>
    <definedName name="호호" localSheetId="11">BlankMacro1</definedName>
    <definedName name="호호" localSheetId="3">BlankMacro1</definedName>
    <definedName name="호ㅓㅎㄹ" localSheetId="11">BlankMacro1</definedName>
    <definedName name="호ㅓㅎㄹ" localSheetId="3">BlankMacro1</definedName>
    <definedName name="홍단풍" localSheetId="3">#REF!</definedName>
    <definedName name="화장" localSheetId="11">BlankMacro1</definedName>
    <definedName name="화장" localSheetId="3">BlankMacro1</definedName>
    <definedName name="환경영향요소" localSheetId="3">#REF!</definedName>
    <definedName name="황" localSheetId="11">'가로등 (2)'!황</definedName>
    <definedName name="황">'가로등 (2)'!황</definedName>
    <definedName name="효구" localSheetId="11">Dlog_Show</definedName>
    <definedName name="효구" localSheetId="3">Dlog_Show</definedName>
    <definedName name="효자" localSheetId="11">Dlog_Show</definedName>
    <definedName name="효자" localSheetId="3">Dlog_Show</definedName>
    <definedName name="효자건설" localSheetId="11">Dlog_Show</definedName>
    <definedName name="효자건설" localSheetId="3">Dlog_Show</definedName>
    <definedName name="히말라야시다6노무" localSheetId="3">#REF!</definedName>
    <definedName name="히말라야시다6재료" localSheetId="3">#REF!</definedName>
    <definedName name="히말라야시다8노무" localSheetId="3">#REF!</definedName>
    <definedName name="히말라야시다8재료" localSheetId="3">#REF!</definedName>
    <definedName name="ㅏ" localSheetId="11">#REF!</definedName>
    <definedName name="ㅏ" localSheetId="3">#REF!</definedName>
    <definedName name="ㅏㅏ" localSheetId="11">BlankMacro1</definedName>
    <definedName name="ㅏㅏ" localSheetId="3">BlankMacro1</definedName>
    <definedName name="ㅏㅏㅏ" localSheetId="11">#REF!</definedName>
    <definedName name="ㅏㅏㅏ" localSheetId="3">#REF!</definedName>
    <definedName name="ㅏㅏㅏ갸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ㅏ" localSheetId="11">#REF!</definedName>
    <definedName name="ㅏㅏㅏㅏㅏ" localSheetId="11">#REF!</definedName>
    <definedName name="ㅏㅏㅣ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ㅔ" localSheetId="3" hidden="1">#REF!</definedName>
    <definedName name="ㅐㅔ" hidden="1">#REF!</definedName>
    <definedName name="ㅑㅑㅑ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ㅕ" localSheetId="3">#REF!</definedName>
    <definedName name="ㅓ난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라ㅣㅁㅇ" localSheetId="11">BlankMacro1</definedName>
    <definedName name="ㅓ라ㅣㅁㅇ" localSheetId="3">BlankMacro1</definedName>
    <definedName name="ㅓㅓ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ㅗㅛ" localSheetId="11">BlankMacro1</definedName>
    <definedName name="ㅓㅗㅛ" localSheetId="3">BlankMacro1</definedName>
    <definedName name="ㅔㅐ" localSheetId="3" hidden="1">#REF!</definedName>
    <definedName name="ㅔㅐ" hidden="1">#REF!</definedName>
    <definedName name="ㅔㅐㅑㅕ" localSheetId="11">BlankMacro1</definedName>
    <definedName name="ㅔㅐㅑㅕ" localSheetId="3">BlankMacro1</definedName>
    <definedName name="ㅕ168" localSheetId="3">#REF!</definedName>
    <definedName name="ㅕ168" localSheetId="10">#REF!</definedName>
    <definedName name="ㅕㅑ" localSheetId="3" hidden="1">#REF!</definedName>
    <definedName name="ㅕㅑ" hidden="1">#REF!</definedName>
    <definedName name="ㅕㅑㅐㅔ" localSheetId="3" hidden="1">#REF!</definedName>
    <definedName name="ㅕㅑㅐㅔ" hidden="1">#REF!</definedName>
    <definedName name="ㅕㅕㅕㅕㅕㅕㅕㅕㅕㅕㅕㅕㅕㅕㅛ" localSheetId="11">BlankMacro1</definedName>
    <definedName name="ㅕㅕㅕㅕㅕㅕㅕㅕㅕㅕㅕㅕㅕㅕㅛ" localSheetId="3">BlankMacro1</definedName>
    <definedName name="ㅗㄱ소곳곣" localSheetId="3">#REF!</definedName>
    <definedName name="ㅗ마ㅓ리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마ㅓ리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마ㅓ리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마ㅓ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ㅅ고ㅛㄱ소속" localSheetId="3">#REF!</definedName>
    <definedName name="ㅗㅇ호ㅗㅗ" localSheetId="3">#REF!</definedName>
    <definedName name="ㅗㅗㅗ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ㅛㄱ" localSheetId="11">BlankMacro1</definedName>
    <definedName name="ㅗㅛㄱ" localSheetId="3">BlankMacro1</definedName>
    <definedName name="ㅛㅅㄱ" localSheetId="11">BlankMacro1</definedName>
    <definedName name="ㅛㅅㄱ" localSheetId="3">BlankMacro1</definedName>
    <definedName name="ㅛㅕㅑ" localSheetId="11">BlankMacro1</definedName>
    <definedName name="ㅛㅕㅑ" localSheetId="3">BlankMacro1</definedName>
    <definedName name="ㅛㅛㅕㅕㅛㅕㅅ" localSheetId="11">BlankMacro1</definedName>
    <definedName name="ㅛㅛㅕㅕㅛㅕㅅ" localSheetId="3">BlankMacro1</definedName>
    <definedName name="ㅛㅛㅛㅛㅛ" localSheetId="11">BlankMacro1</definedName>
    <definedName name="ㅛㅛㅛㅛㅛ" localSheetId="3">BlankMacro1</definedName>
    <definedName name="ㅜㅜ" localSheetId="11">BlankMacro1</definedName>
    <definedName name="ㅜㅜ" localSheetId="3">BlankMacro1</definedName>
    <definedName name="ㅜㅜ" localSheetId="10">BlankMacro1</definedName>
    <definedName name="ㅡ" localSheetId="11">#REF!</definedName>
    <definedName name="ㅡ" localSheetId="3">#REF!</definedName>
    <definedName name="ㅡㅏㅑㅓ" localSheetId="11">BlankMacro1</definedName>
    <definedName name="ㅡㅏㅑㅓ" localSheetId="3">BlankMacro1</definedName>
    <definedName name="ㅡㅡ" localSheetId="3">#REF!</definedName>
    <definedName name="ㅣ" localSheetId="11">#REF!</definedName>
    <definedName name="ㅣ" localSheetId="3">#REF!</definedName>
    <definedName name="ㅣㅏ아ㅓㄴ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아ㅓㄴ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아ㅓㄴ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아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ㅣ" localSheetId="11">BlankMacro1</definedName>
    <definedName name="ㅣㅣㅣㅣ" localSheetId="3">BlankMacro1</definedName>
  </definedNames>
  <calcPr calcId="125725" iterate="1"/>
</workbook>
</file>

<file path=xl/calcChain.xml><?xml version="1.0" encoding="utf-8"?>
<calcChain xmlns="http://schemas.openxmlformats.org/spreadsheetml/2006/main">
  <c r="F3" i="460"/>
  <c r="F10" l="1"/>
  <c r="H3" l="1"/>
  <c r="I3" s="1"/>
  <c r="I7" s="1"/>
  <c r="H10"/>
  <c r="I10" s="1"/>
  <c r="I13" s="1"/>
  <c r="I14" s="1"/>
  <c r="I15" s="1"/>
  <c r="AH90" i="495"/>
  <c r="AH98" s="1"/>
  <c r="N3" i="494"/>
  <c r="V9" s="1"/>
  <c r="I5" i="508"/>
  <c r="I9"/>
  <c r="I13"/>
  <c r="I27"/>
  <c r="I31"/>
  <c r="I35"/>
  <c r="AH118" i="495"/>
  <c r="AH122" s="1"/>
  <c r="P7" i="496"/>
  <c r="R7"/>
  <c r="T7"/>
  <c r="F115"/>
  <c r="G115" s="1"/>
  <c r="G116" s="1"/>
  <c r="G118" s="1"/>
  <c r="F139"/>
  <c r="G139" s="1"/>
  <c r="G111"/>
  <c r="G113" s="1"/>
  <c r="C231" i="497" s="1"/>
  <c r="G231" s="1"/>
  <c r="G135" i="496"/>
  <c r="G137" s="1"/>
  <c r="G77" i="497"/>
  <c r="G78"/>
  <c r="G79"/>
  <c r="F167" i="496"/>
  <c r="G167" s="1"/>
  <c r="F191"/>
  <c r="G191" s="1"/>
  <c r="G277" i="497"/>
  <c r="G276"/>
  <c r="G275"/>
  <c r="G211"/>
  <c r="G210"/>
  <c r="G209"/>
  <c r="G143"/>
  <c r="C144" s="1"/>
  <c r="J144" s="1"/>
  <c r="I144" s="1"/>
  <c r="G17"/>
  <c r="J17" s="1"/>
  <c r="I17" s="1"/>
  <c r="G187" i="496"/>
  <c r="G189" s="1"/>
  <c r="G163"/>
  <c r="G165" s="1"/>
  <c r="C85" i="497" s="1"/>
  <c r="G85" s="1"/>
  <c r="L85" s="1"/>
  <c r="L86" s="1"/>
  <c r="E241" i="496"/>
  <c r="G241" s="1"/>
  <c r="G243" s="1"/>
  <c r="F245"/>
  <c r="G245" s="1"/>
  <c r="G246" s="1"/>
  <c r="G248" s="1"/>
  <c r="C148" i="497" s="1"/>
  <c r="G148" s="1"/>
  <c r="K148" s="1"/>
  <c r="K150" s="1"/>
  <c r="E7" i="496"/>
  <c r="G7" s="1"/>
  <c r="G9" s="1"/>
  <c r="E12" i="497"/>
  <c r="F11" i="496"/>
  <c r="G11" s="1"/>
  <c r="F63"/>
  <c r="G63" s="1"/>
  <c r="G64" s="1"/>
  <c r="G66" s="1"/>
  <c r="E11" i="497"/>
  <c r="G59" i="496"/>
  <c r="G61" s="1"/>
  <c r="I21" i="497"/>
  <c r="C7" i="496"/>
  <c r="Z9"/>
  <c r="N17"/>
  <c r="C30"/>
  <c r="E30"/>
  <c r="G30" s="1"/>
  <c r="G32" s="1"/>
  <c r="F34"/>
  <c r="G34" s="1"/>
  <c r="C59"/>
  <c r="G82"/>
  <c r="G84"/>
  <c r="G86" s="1"/>
  <c r="F88"/>
  <c r="G88" s="1"/>
  <c r="G89" s="1"/>
  <c r="G91" s="1"/>
  <c r="C111"/>
  <c r="C135"/>
  <c r="C163"/>
  <c r="C187"/>
  <c r="C216"/>
  <c r="G216"/>
  <c r="G218" s="1"/>
  <c r="F220"/>
  <c r="G220" s="1"/>
  <c r="G221" s="1"/>
  <c r="C241"/>
  <c r="C7" i="494"/>
  <c r="E7"/>
  <c r="G7" s="1"/>
  <c r="G9" s="1"/>
  <c r="AH35" i="495"/>
  <c r="Z9" i="494"/>
  <c r="F11"/>
  <c r="G11" s="1"/>
  <c r="N17"/>
  <c r="AH9" i="495"/>
  <c r="AH64"/>
  <c r="B64" s="1"/>
  <c r="AH69"/>
  <c r="AH83"/>
  <c r="AH89"/>
  <c r="C89" s="1"/>
  <c r="AH117"/>
  <c r="C117" s="1"/>
  <c r="F26" i="489"/>
  <c r="F27"/>
  <c r="K27" s="1"/>
  <c r="F28"/>
  <c r="K28" s="1"/>
  <c r="F29"/>
  <c r="K29" s="1"/>
  <c r="F30"/>
  <c r="K30" s="1"/>
  <c r="A4"/>
  <c r="D4" i="361"/>
  <c r="H4" s="1"/>
  <c r="A4"/>
  <c r="B4"/>
  <c r="H7"/>
  <c r="J7"/>
  <c r="A5"/>
  <c r="B5"/>
  <c r="D5"/>
  <c r="H5" s="1"/>
  <c r="C5"/>
  <c r="C4"/>
  <c r="A3" i="355"/>
  <c r="A11"/>
  <c r="A17"/>
  <c r="AH70" i="495"/>
  <c r="C70" s="1"/>
  <c r="K26" i="489"/>
  <c r="V7" i="494"/>
  <c r="I12" i="495"/>
  <c r="I13"/>
  <c r="I11"/>
  <c r="AH94"/>
  <c r="AH111" s="1"/>
  <c r="C111" s="1"/>
  <c r="I39"/>
  <c r="I38"/>
  <c r="I37"/>
  <c r="AH99"/>
  <c r="AH100" s="1"/>
  <c r="AH109" s="1"/>
  <c r="C109" s="1"/>
  <c r="V17" i="494"/>
  <c r="C155" i="497"/>
  <c r="G155" s="1"/>
  <c r="L155" s="1"/>
  <c r="L156" s="1"/>
  <c r="C289"/>
  <c r="G289" s="1"/>
  <c r="L289" s="1"/>
  <c r="L290" s="1"/>
  <c r="C223"/>
  <c r="G223" s="1"/>
  <c r="L223" s="1"/>
  <c r="L224" s="1"/>
  <c r="C91"/>
  <c r="G91" s="1"/>
  <c r="L91" s="1"/>
  <c r="L92" s="1"/>
  <c r="G12" i="494"/>
  <c r="C149" i="497"/>
  <c r="G149" s="1"/>
  <c r="L149" s="1"/>
  <c r="L150" s="1"/>
  <c r="C161"/>
  <c r="G161" s="1"/>
  <c r="L161" s="1"/>
  <c r="L162" s="1"/>
  <c r="C105"/>
  <c r="G105" s="1"/>
  <c r="E111" s="1"/>
  <c r="C303"/>
  <c r="G303" s="1"/>
  <c r="C237"/>
  <c r="G237" s="1"/>
  <c r="E243" s="1"/>
  <c r="G140" i="496"/>
  <c r="G142" s="1"/>
  <c r="C98" i="495"/>
  <c r="AH71" l="1"/>
  <c r="C71" s="1"/>
  <c r="AH126"/>
  <c r="V15" i="494"/>
  <c r="F16" s="1"/>
  <c r="G16" s="1"/>
  <c r="G20" s="1"/>
  <c r="C83" i="495"/>
  <c r="C212" i="497"/>
  <c r="J212" s="1"/>
  <c r="I212" s="1"/>
  <c r="C278"/>
  <c r="J278" s="1"/>
  <c r="I278" s="1"/>
  <c r="N3" i="496"/>
  <c r="V9" s="1"/>
  <c r="C283" i="497"/>
  <c r="G283" s="1"/>
  <c r="L283" s="1"/>
  <c r="L284" s="1"/>
  <c r="C99"/>
  <c r="G99" s="1"/>
  <c r="C111" s="1"/>
  <c r="G111" s="1"/>
  <c r="L111" s="1"/>
  <c r="L112" s="1"/>
  <c r="L114" s="1"/>
  <c r="C217"/>
  <c r="G217" s="1"/>
  <c r="L217" s="1"/>
  <c r="L218" s="1"/>
  <c r="C297"/>
  <c r="G297" s="1"/>
  <c r="C309" s="1"/>
  <c r="F31" i="489"/>
  <c r="K31" s="1"/>
  <c r="B94" i="495"/>
  <c r="C80" i="497"/>
  <c r="J80" s="1"/>
  <c r="I80" s="1"/>
  <c r="V7" i="496"/>
  <c r="F93" s="1"/>
  <c r="G93" s="1"/>
  <c r="G97" s="1"/>
  <c r="AH139" i="495"/>
  <c r="C139" s="1"/>
  <c r="B122"/>
  <c r="V11" i="494"/>
  <c r="AH103" i="495" s="1"/>
  <c r="V13" i="494"/>
  <c r="C32" i="497"/>
  <c r="G32" s="1"/>
  <c r="C12"/>
  <c r="G12" s="1"/>
  <c r="L13" s="1"/>
  <c r="C99" i="495"/>
  <c r="V11" i="496"/>
  <c r="C104" i="497"/>
  <c r="G104" s="1"/>
  <c r="K104" s="1"/>
  <c r="K106" s="1"/>
  <c r="C236"/>
  <c r="G236" s="1"/>
  <c r="E242" s="1"/>
  <c r="L237"/>
  <c r="L238" s="1"/>
  <c r="L99"/>
  <c r="L100" s="1"/>
  <c r="F4" i="361"/>
  <c r="F7" s="1"/>
  <c r="L7" s="1"/>
  <c r="F5"/>
  <c r="L5" s="1"/>
  <c r="C296" i="497"/>
  <c r="G296" s="1"/>
  <c r="C308" s="1"/>
  <c r="C98"/>
  <c r="G98" s="1"/>
  <c r="K98" s="1"/>
  <c r="K100" s="1"/>
  <c r="C230"/>
  <c r="G230" s="1"/>
  <c r="C242" s="1"/>
  <c r="G242" s="1"/>
  <c r="K242" s="1"/>
  <c r="K244" s="1"/>
  <c r="G192" i="496"/>
  <c r="G194" s="1"/>
  <c r="G12"/>
  <c r="G14" s="1"/>
  <c r="G168"/>
  <c r="G170" s="1"/>
  <c r="AH131" i="495"/>
  <c r="L105" i="497"/>
  <c r="L106" s="1"/>
  <c r="E110"/>
  <c r="K236"/>
  <c r="K238" s="1"/>
  <c r="K296"/>
  <c r="K298" s="1"/>
  <c r="L165"/>
  <c r="L33"/>
  <c r="C100" i="495"/>
  <c r="K230" i="497" l="1"/>
  <c r="K232" s="1"/>
  <c r="V15" i="496"/>
  <c r="V17"/>
  <c r="L297" i="497"/>
  <c r="L298" s="1"/>
  <c r="V13" i="496"/>
  <c r="C126" i="495"/>
  <c r="AH127"/>
  <c r="F16" i="496"/>
  <c r="G16" s="1"/>
  <c r="G20" s="1"/>
  <c r="G22" s="1"/>
  <c r="F172"/>
  <c r="G172" s="1"/>
  <c r="G176" s="1"/>
  <c r="L4" i="361"/>
  <c r="C75" i="495"/>
  <c r="AH75"/>
  <c r="C110" i="497"/>
  <c r="F196" i="496"/>
  <c r="G196" s="1"/>
  <c r="G200" s="1"/>
  <c r="C153" i="497" s="1"/>
  <c r="G153" s="1"/>
  <c r="F39" i="496"/>
  <c r="G39" s="1"/>
  <c r="G43" s="1"/>
  <c r="C216" i="497"/>
  <c r="G216" s="1"/>
  <c r="K216" s="1"/>
  <c r="K218" s="1"/>
  <c r="C282"/>
  <c r="G282" s="1"/>
  <c r="K282" s="1"/>
  <c r="K284" s="1"/>
  <c r="C84"/>
  <c r="G84" s="1"/>
  <c r="K84" s="1"/>
  <c r="K86" s="1"/>
  <c r="C131" i="495"/>
  <c r="AH134"/>
  <c r="AH138" s="1"/>
  <c r="C138" s="1"/>
  <c r="C11" i="497"/>
  <c r="G11" s="1"/>
  <c r="C31"/>
  <c r="G31" s="1"/>
  <c r="C154"/>
  <c r="G154" s="1"/>
  <c r="K154" s="1"/>
  <c r="K156" s="1"/>
  <c r="C288"/>
  <c r="G288" s="1"/>
  <c r="K288" s="1"/>
  <c r="K290" s="1"/>
  <c r="C222"/>
  <c r="G222" s="1"/>
  <c r="K222" s="1"/>
  <c r="K224" s="1"/>
  <c r="C90"/>
  <c r="G90" s="1"/>
  <c r="K90" s="1"/>
  <c r="K92" s="1"/>
  <c r="C89"/>
  <c r="G89" s="1"/>
  <c r="C83"/>
  <c r="G83" s="1"/>
  <c r="C281"/>
  <c r="G281" s="1"/>
  <c r="G178" i="496"/>
  <c r="C215" i="497"/>
  <c r="G215" s="1"/>
  <c r="C302"/>
  <c r="G302" s="1"/>
  <c r="C160"/>
  <c r="G160" s="1"/>
  <c r="K160" s="1"/>
  <c r="K162" s="1"/>
  <c r="L303"/>
  <c r="L304" s="1"/>
  <c r="E309"/>
  <c r="G309" s="1"/>
  <c r="L309" s="1"/>
  <c r="L310" s="1"/>
  <c r="L312" s="1"/>
  <c r="L231"/>
  <c r="L232" s="1"/>
  <c r="C243"/>
  <c r="G243" s="1"/>
  <c r="L243" s="1"/>
  <c r="L244" s="1"/>
  <c r="L246" s="1"/>
  <c r="E38" i="495"/>
  <c r="L38" s="1"/>
  <c r="E12"/>
  <c r="L12" s="1"/>
  <c r="G35" i="496"/>
  <c r="G37" s="1"/>
  <c r="G45" s="1"/>
  <c r="I8" i="460"/>
  <c r="I9" s="1"/>
  <c r="G14" i="494"/>
  <c r="G22" s="1"/>
  <c r="G223" i="496"/>
  <c r="E33" i="489"/>
  <c r="F33" s="1"/>
  <c r="K33" s="1"/>
  <c r="K35" s="1"/>
  <c r="E4"/>
  <c r="F4" s="1"/>
  <c r="C103" i="495"/>
  <c r="AH106"/>
  <c r="AH110" s="1"/>
  <c r="C110" s="1"/>
  <c r="E13"/>
  <c r="L13" s="1"/>
  <c r="E39"/>
  <c r="L39" s="1"/>
  <c r="G99" i="496"/>
  <c r="F250"/>
  <c r="G250" s="1"/>
  <c r="G254" s="1"/>
  <c r="C147" i="497" s="1"/>
  <c r="G147" s="1"/>
  <c r="F225" i="496"/>
  <c r="G225" s="1"/>
  <c r="G229" s="1"/>
  <c r="AH81" i="495"/>
  <c r="C81" s="1"/>
  <c r="G110" i="497"/>
  <c r="K110" s="1"/>
  <c r="K112" s="1"/>
  <c r="K114" s="1"/>
  <c r="L35"/>
  <c r="K246" l="1"/>
  <c r="AH128" i="495"/>
  <c r="C127"/>
  <c r="K165" i="497"/>
  <c r="C221"/>
  <c r="G221" s="1"/>
  <c r="J221" s="1"/>
  <c r="J224" s="1"/>
  <c r="I224" s="1"/>
  <c r="F120" i="496"/>
  <c r="G120" s="1"/>
  <c r="G124" s="1"/>
  <c r="F144"/>
  <c r="G144" s="1"/>
  <c r="G148" s="1"/>
  <c r="F68"/>
  <c r="G68" s="1"/>
  <c r="G72" s="1"/>
  <c r="G74" s="1"/>
  <c r="C287" i="497"/>
  <c r="G287" s="1"/>
  <c r="G290" s="1"/>
  <c r="G202" i="496"/>
  <c r="C10" i="497"/>
  <c r="G10" s="1"/>
  <c r="J13" s="1"/>
  <c r="C30"/>
  <c r="G30" s="1"/>
  <c r="J33" s="1"/>
  <c r="C134" i="495"/>
  <c r="AH82"/>
  <c r="C82" s="1"/>
  <c r="C77"/>
  <c r="K13" i="497"/>
  <c r="G13"/>
  <c r="K33"/>
  <c r="J147"/>
  <c r="J150" s="1"/>
  <c r="G150"/>
  <c r="J215"/>
  <c r="J218" s="1"/>
  <c r="I218" s="1"/>
  <c r="G218"/>
  <c r="J281"/>
  <c r="J284" s="1"/>
  <c r="I284" s="1"/>
  <c r="G284"/>
  <c r="G224"/>
  <c r="G92"/>
  <c r="J89"/>
  <c r="J92" s="1"/>
  <c r="I92" s="1"/>
  <c r="C106" i="495"/>
  <c r="G231" i="496"/>
  <c r="K4" i="489"/>
  <c r="F6"/>
  <c r="K6" s="1"/>
  <c r="E11" i="495"/>
  <c r="L11" s="1"/>
  <c r="L15" s="1"/>
  <c r="E37"/>
  <c r="L37" s="1"/>
  <c r="L41" s="1"/>
  <c r="K302" i="497"/>
  <c r="K304" s="1"/>
  <c r="E308"/>
  <c r="G308" s="1"/>
  <c r="K308" s="1"/>
  <c r="K310" s="1"/>
  <c r="K312" s="1"/>
  <c r="G86"/>
  <c r="J83"/>
  <c r="J86" s="1"/>
  <c r="I86" s="1"/>
  <c r="J287"/>
  <c r="J290" s="1"/>
  <c r="I290" s="1"/>
  <c r="G156"/>
  <c r="J153"/>
  <c r="J156" s="1"/>
  <c r="I156" s="1"/>
  <c r="G256" i="496"/>
  <c r="L4" i="497"/>
  <c r="G33" l="1"/>
  <c r="J35"/>
  <c r="J4" s="1"/>
  <c r="C235"/>
  <c r="G235" s="1"/>
  <c r="C301"/>
  <c r="G301" s="1"/>
  <c r="G150" i="496"/>
  <c r="C159" i="497"/>
  <c r="G159" s="1"/>
  <c r="C103"/>
  <c r="G103" s="1"/>
  <c r="I33"/>
  <c r="C295"/>
  <c r="G295" s="1"/>
  <c r="G126" i="496"/>
  <c r="C97" i="497"/>
  <c r="G97" s="1"/>
  <c r="C229"/>
  <c r="G229" s="1"/>
  <c r="C128" i="495"/>
  <c r="AH137"/>
  <c r="C137" s="1"/>
  <c r="I150" i="497"/>
  <c r="G106" l="1"/>
  <c r="E109"/>
  <c r="J103"/>
  <c r="J106" s="1"/>
  <c r="I106" s="1"/>
  <c r="C109"/>
  <c r="J97"/>
  <c r="J100" s="1"/>
  <c r="I100" s="1"/>
  <c r="G100"/>
  <c r="E307"/>
  <c r="J301"/>
  <c r="J304" s="1"/>
  <c r="I304" s="1"/>
  <c r="G304"/>
  <c r="G298"/>
  <c r="C307"/>
  <c r="J295"/>
  <c r="J298" s="1"/>
  <c r="I298" s="1"/>
  <c r="J159"/>
  <c r="J162" s="1"/>
  <c r="G162"/>
  <c r="E241"/>
  <c r="G238"/>
  <c r="J235"/>
  <c r="J238" s="1"/>
  <c r="I238" s="1"/>
  <c r="C241"/>
  <c r="J229"/>
  <c r="J232" s="1"/>
  <c r="I232" s="1"/>
  <c r="G232"/>
  <c r="K35"/>
  <c r="I13"/>
  <c r="L4" i="319"/>
  <c r="J52"/>
  <c r="K6"/>
  <c r="L31"/>
  <c r="L53"/>
  <c r="K18" i="398"/>
  <c r="L19"/>
  <c r="L22"/>
  <c r="J35"/>
  <c r="J31"/>
  <c r="J42" i="319"/>
  <c r="J55"/>
  <c r="J40" i="398"/>
  <c r="K39"/>
  <c r="J32"/>
  <c r="J27" i="319"/>
  <c r="L47"/>
  <c r="K47" i="398"/>
  <c r="K21"/>
  <c r="K56" i="319"/>
  <c r="J44" i="398"/>
  <c r="L41"/>
  <c r="K48"/>
  <c r="K58" i="319"/>
  <c r="L27"/>
  <c r="L24" i="398"/>
  <c r="L56" i="319"/>
  <c r="K40" i="398"/>
  <c r="K28"/>
  <c r="J29"/>
  <c r="L37"/>
  <c r="J49"/>
  <c r="J7"/>
  <c r="L35"/>
  <c r="J37"/>
  <c r="J44" i="319"/>
  <c r="J25" i="398"/>
  <c r="J27"/>
  <c r="K43"/>
  <c r="K34"/>
  <c r="J56" i="319"/>
  <c r="J45" i="398"/>
  <c r="J54" i="319"/>
  <c r="L49"/>
  <c r="J18" i="398"/>
  <c r="K45"/>
  <c r="L34"/>
  <c r="L21"/>
  <c r="K30" i="319"/>
  <c r="K22" i="398"/>
  <c r="L38"/>
  <c r="K41"/>
  <c r="J30"/>
  <c r="J34"/>
  <c r="I32" i="508"/>
  <c r="K41" i="319"/>
  <c r="J38" i="398"/>
  <c r="J26"/>
  <c r="K9"/>
  <c r="J4"/>
  <c r="J10"/>
  <c r="K31"/>
  <c r="L23"/>
  <c r="K23"/>
  <c r="L42" i="319"/>
  <c r="J47" i="398"/>
  <c r="J4" i="319"/>
  <c r="L40" i="398"/>
  <c r="L31"/>
  <c r="K53" i="319"/>
  <c r="J38"/>
  <c r="J37"/>
  <c r="L46" i="398"/>
  <c r="L20"/>
  <c r="L32"/>
  <c r="J42"/>
  <c r="K55" i="319"/>
  <c r="L25" i="398"/>
  <c r="J23"/>
  <c r="L37" i="319"/>
  <c r="K49" i="398"/>
  <c r="K27"/>
  <c r="J47" i="319"/>
  <c r="J36" i="398"/>
  <c r="I39" i="508"/>
  <c r="K31" i="319"/>
  <c r="J49"/>
  <c r="L6"/>
  <c r="J43" i="398"/>
  <c r="I6" i="508"/>
  <c r="J53" i="319"/>
  <c r="L47" i="398"/>
  <c r="J50" i="319"/>
  <c r="J41" i="398"/>
  <c r="K35"/>
  <c r="I28" i="508"/>
  <c r="K30" i="398"/>
  <c r="J28" i="319"/>
  <c r="L49" i="398"/>
  <c r="K25"/>
  <c r="L44"/>
  <c r="L55" i="319"/>
  <c r="J21" i="398"/>
  <c r="J45" i="319"/>
  <c r="K54"/>
  <c r="K38" i="398"/>
  <c r="J58" i="319"/>
  <c r="L18" i="398"/>
  <c r="L28" i="319"/>
  <c r="J19" i="398"/>
  <c r="L58" i="319"/>
  <c r="K42"/>
  <c r="J34"/>
  <c r="L41"/>
  <c r="K32" i="398"/>
  <c r="L45" i="319"/>
  <c r="K44"/>
  <c r="K28"/>
  <c r="K4"/>
  <c r="L6" i="398"/>
  <c r="L54" i="319"/>
  <c r="J9" i="398"/>
  <c r="L29"/>
  <c r="K24"/>
  <c r="K37" i="319"/>
  <c r="J33" i="398"/>
  <c r="K33" i="319"/>
  <c r="L30"/>
  <c r="K47"/>
  <c r="L42" i="398"/>
  <c r="K57" i="319"/>
  <c r="L3" i="398"/>
  <c r="L34" i="319"/>
  <c r="J24" i="398"/>
  <c r="J6"/>
  <c r="K4"/>
  <c r="J39" i="319"/>
  <c r="L28" i="398"/>
  <c r="I36" i="508"/>
  <c r="K29" i="398"/>
  <c r="L50" i="319"/>
  <c r="J6"/>
  <c r="K46" i="398"/>
  <c r="J28"/>
  <c r="K26"/>
  <c r="J57" i="319"/>
  <c r="K49"/>
  <c r="J31"/>
  <c r="L44"/>
  <c r="J22" i="398"/>
  <c r="K3"/>
  <c r="J41" i="319"/>
  <c r="L43" i="398"/>
  <c r="L27"/>
  <c r="J20"/>
  <c r="J39"/>
  <c r="K39" i="319"/>
  <c r="L30" i="398"/>
  <c r="J33" i="319"/>
  <c r="I10" i="508"/>
  <c r="K27" i="319"/>
  <c r="K50"/>
  <c r="L10" i="398"/>
  <c r="K38" i="319"/>
  <c r="K33" i="398"/>
  <c r="L26"/>
  <c r="K44"/>
  <c r="L33"/>
  <c r="K19"/>
  <c r="K52" i="319"/>
  <c r="L57"/>
  <c r="L7" i="398"/>
  <c r="L35" i="319"/>
  <c r="J30"/>
  <c r="L48" i="398"/>
  <c r="J3"/>
  <c r="L33" i="319"/>
  <c r="L45" i="398"/>
  <c r="L52" i="319"/>
  <c r="J35"/>
  <c r="L39" i="398"/>
  <c r="K34" i="319"/>
  <c r="K20" i="398"/>
  <c r="L9"/>
  <c r="L4"/>
  <c r="L36"/>
  <c r="J48"/>
  <c r="K35" i="319"/>
  <c r="J46" i="398"/>
  <c r="I14" i="508"/>
  <c r="L39" i="319"/>
  <c r="K37" i="398"/>
  <c r="K10"/>
  <c r="K7"/>
  <c r="K36"/>
  <c r="K42"/>
  <c r="K45" i="319"/>
  <c r="I40" i="508"/>
  <c r="L38" i="319"/>
  <c r="K6" i="398"/>
  <c r="G109" i="497" l="1"/>
  <c r="G307"/>
  <c r="G241"/>
  <c r="I162"/>
  <c r="J165"/>
  <c r="I165" s="1"/>
  <c r="J42" i="508"/>
  <c r="J20"/>
  <c r="K4" i="497"/>
  <c r="I4" s="1"/>
  <c r="I35"/>
  <c r="I17" i="508"/>
  <c r="G244" i="497" l="1"/>
  <c r="J241"/>
  <c r="J244" s="1"/>
  <c r="J307"/>
  <c r="J310" s="1"/>
  <c r="G310"/>
  <c r="G112"/>
  <c r="J109"/>
  <c r="J112" s="1"/>
  <c r="I18" i="508"/>
  <c r="I310" i="497" l="1"/>
  <c r="J312"/>
  <c r="I312" s="1"/>
  <c r="J114"/>
  <c r="I114" s="1"/>
  <c r="I112"/>
  <c r="J246"/>
  <c r="I246" s="1"/>
  <c r="I244"/>
</calcChain>
</file>

<file path=xl/comments1.xml><?xml version="1.0" encoding="utf-8"?>
<comments xmlns="http://schemas.openxmlformats.org/spreadsheetml/2006/main">
  <authors>
    <author>user1</author>
  </authors>
  <commentList>
    <comment ref="B3" authorId="0">
      <text>
        <r>
          <rPr>
            <b/>
            <sz val="9"/>
            <color indexed="81"/>
            <rFont val="돋움"/>
            <family val="3"/>
            <charset val="129"/>
          </rPr>
          <t>기존용량확인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<sst xmlns="http://schemas.openxmlformats.org/spreadsheetml/2006/main" count="1607" uniqueCount="541">
  <si>
    <t>보통인부</t>
    <phoneticPr fontId="2" type="noConversion"/>
  </si>
  <si>
    <t>인</t>
    <phoneticPr fontId="2" type="noConversion"/>
  </si>
  <si>
    <t>식</t>
    <phoneticPr fontId="2" type="noConversion"/>
  </si>
  <si>
    <t>F-GV 16㎟</t>
    <phoneticPr fontId="2" type="noConversion"/>
  </si>
  <si>
    <t>내열절연전선</t>
    <phoneticPr fontId="2" type="noConversion"/>
  </si>
  <si>
    <t>저압케이블공</t>
    <phoneticPr fontId="2" type="noConversion"/>
  </si>
  <si>
    <t>특별인부</t>
    <phoneticPr fontId="2" type="noConversion"/>
  </si>
  <si>
    <t>경질비닐전선관</t>
    <phoneticPr fontId="2" type="noConversion"/>
  </si>
  <si>
    <t>C/T 4각</t>
    <phoneticPr fontId="8" type="noConversion"/>
  </si>
  <si>
    <t>28C</t>
    <phoneticPr fontId="2" type="noConversion"/>
  </si>
  <si>
    <t>합성수지가요전선관(난연)</t>
  </si>
  <si>
    <r>
      <t>사 용</t>
    </r>
    <r>
      <rPr>
        <sz val="11"/>
        <rFont val="돋움"/>
        <family val="3"/>
        <charset val="129"/>
      </rPr>
      <t xml:space="preserve"> 전 검 사 비</t>
    </r>
    <phoneticPr fontId="2" type="noConversion"/>
  </si>
  <si>
    <t>한전불입금</t>
    <phoneticPr fontId="2" type="noConversion"/>
  </si>
  <si>
    <t>전선관지지행거</t>
    <phoneticPr fontId="2" type="noConversion"/>
  </si>
  <si>
    <t>개소</t>
    <phoneticPr fontId="2" type="noConversion"/>
  </si>
  <si>
    <t>HFIX 2.5㎟</t>
    <phoneticPr fontId="2" type="noConversion"/>
  </si>
  <si>
    <t>S/W 1개용</t>
    <phoneticPr fontId="8" type="noConversion"/>
  </si>
  <si>
    <t>C/T 8각</t>
    <phoneticPr fontId="8" type="noConversion"/>
  </si>
  <si>
    <t>15A 250V 1구</t>
    <phoneticPr fontId="2" type="noConversion"/>
  </si>
  <si>
    <t>15A 250V 2구</t>
    <phoneticPr fontId="2" type="noConversion"/>
  </si>
  <si>
    <t xml:space="preserve">4. 기계경비 합계 </t>
    <phoneticPr fontId="2" type="noConversion"/>
  </si>
  <si>
    <t xml:space="preserve">   ※ 공원등 건주 기계화 시공</t>
    <phoneticPr fontId="2" type="noConversion"/>
  </si>
  <si>
    <t xml:space="preserve">  - 크레인 트럭 3TON, H = 5~7M이하</t>
    <phoneticPr fontId="2" type="noConversion"/>
  </si>
  <si>
    <t xml:space="preserve">     1. 기계장비 작업능력 산정</t>
    <phoneticPr fontId="2" type="noConversion"/>
  </si>
  <si>
    <t xml:space="preserve">    T  : 작업계수적용 산정후 1본당 작업소요시간(분/본)</t>
  </si>
  <si>
    <t xml:space="preserve">    Tc : 1본당 F=1.0 에서의 작업소요시간(5M이하: 36분)</t>
    <phoneticPr fontId="2" type="noConversion"/>
  </si>
  <si>
    <t xml:space="preserve">           </t>
  </si>
  <si>
    <t xml:space="preserve">    F  : 작업계수 (보통: 0.7)</t>
    <phoneticPr fontId="2" type="noConversion"/>
  </si>
  <si>
    <t xml:space="preserve">   ※ 가로등 건주 기계화 시공</t>
    <phoneticPr fontId="2" type="noConversion"/>
  </si>
  <si>
    <t xml:space="preserve">  - 크레인 트럭 3TON, H = 8~9M</t>
    <phoneticPr fontId="2" type="noConversion"/>
  </si>
  <si>
    <t xml:space="preserve">    Tc : 1본당 F=1.0 에서의 작업소요시간(8~9M이하: 36분)</t>
    <phoneticPr fontId="2" type="noConversion"/>
  </si>
  <si>
    <r>
      <t>M</t>
    </r>
    <r>
      <rPr>
        <vertAlign val="superscript"/>
        <sz val="10"/>
        <rFont val="굴림체"/>
        <family val="3"/>
        <charset val="129"/>
      </rPr>
      <t>3</t>
    </r>
    <phoneticPr fontId="2" type="noConversion"/>
  </si>
  <si>
    <t>물정2-140참조</t>
    <phoneticPr fontId="2" type="noConversion"/>
  </si>
  <si>
    <t>중기운전기사</t>
  </si>
  <si>
    <t>중기명 :</t>
    <phoneticPr fontId="2" type="noConversion"/>
  </si>
  <si>
    <t>탑재형크레인트럭</t>
    <phoneticPr fontId="2" type="noConversion"/>
  </si>
  <si>
    <t>ton</t>
    <phoneticPr fontId="2" type="noConversion"/>
  </si>
  <si>
    <t>운전사(운반차)</t>
    <phoneticPr fontId="2" type="noConversion"/>
  </si>
  <si>
    <t xml:space="preserve">캇타기  </t>
    <phoneticPr fontId="2" type="noConversion"/>
  </si>
  <si>
    <t>(320-400㎜)</t>
    <phoneticPr fontId="2" type="noConversion"/>
  </si>
  <si>
    <t>운전사(기계)</t>
    <phoneticPr fontId="2" type="noConversion"/>
  </si>
  <si>
    <t>대형부레이카+굴삭기</t>
    <phoneticPr fontId="2" type="noConversion"/>
  </si>
  <si>
    <t>대형부레이카</t>
    <phoneticPr fontId="2" type="noConversion"/>
  </si>
  <si>
    <t>굴삭기</t>
    <phoneticPr fontId="2" type="noConversion"/>
  </si>
  <si>
    <t>건설기계운전사</t>
    <phoneticPr fontId="2" type="noConversion"/>
  </si>
  <si>
    <t>플레이트콤팩터</t>
  </si>
  <si>
    <t>1.5톤</t>
  </si>
  <si>
    <t>진동로울러</t>
  </si>
  <si>
    <t>핸드가이드식 0.7톤</t>
  </si>
  <si>
    <t>로우더(타이어)</t>
  </si>
  <si>
    <t>0.57㎥</t>
  </si>
  <si>
    <t>살수차</t>
  </si>
  <si>
    <t>5500L</t>
  </si>
  <si>
    <t>트럭 트랙트 및 트레일러</t>
    <phoneticPr fontId="2" type="noConversion"/>
  </si>
  <si>
    <t>20ton</t>
    <phoneticPr fontId="2" type="noConversion"/>
  </si>
  <si>
    <t>산    출    근    거</t>
  </si>
  <si>
    <t>재료비</t>
  </si>
  <si>
    <t>경  비</t>
  </si>
  <si>
    <t/>
  </si>
  <si>
    <t xml:space="preserve">    Q = 1.75 ㎥/hr</t>
  </si>
  <si>
    <t xml:space="preserve"> 2. 보조인부</t>
  </si>
  <si>
    <t xml:space="preserve"> 3. 치즐소모비</t>
  </si>
  <si>
    <t xml:space="preserve">    치즐(0.2㎥) 78,100 × 0.008본 ÷ 1.75 = 357</t>
  </si>
  <si>
    <t xml:space="preserve"> 4. 들어내기 : 굴삭기(무한궤도)(0.2㎥)</t>
  </si>
  <si>
    <t xml:space="preserve">    q = 0.2      f = 1 / 1.5 = 0.67     K = 0.55</t>
  </si>
  <si>
    <t xml:space="preserve">    E = 0.45     Cm = 18sec (135˚)</t>
  </si>
  <si>
    <t xml:space="preserve">         3,600×q×K×f×E      3,600×0.2×0.55×0.67×0.45</t>
  </si>
  <si>
    <t xml:space="preserve">    Q = ────────── = ─────────────── = 6.63 ㎥/hr</t>
  </si>
  <si>
    <t xml:space="preserve">               Cm                            18</t>
  </si>
  <si>
    <t xml:space="preserve"> 5. 합   계</t>
  </si>
  <si>
    <t>저압케이블공</t>
    <phoneticPr fontId="2" type="noConversion"/>
  </si>
  <si>
    <r>
      <t>단</t>
    </r>
    <r>
      <rPr>
        <b/>
        <sz val="20"/>
        <color indexed="8"/>
        <rFont val="Arial"/>
        <family val="2"/>
      </rPr>
      <t xml:space="preserve"> </t>
    </r>
    <r>
      <rPr>
        <b/>
        <sz val="20"/>
        <color indexed="8"/>
        <rFont val="돋움"/>
        <family val="3"/>
        <charset val="129"/>
      </rPr>
      <t>가</t>
    </r>
    <r>
      <rPr>
        <b/>
        <sz val="20"/>
        <color indexed="8"/>
        <rFont val="Arial"/>
        <family val="2"/>
      </rPr>
      <t xml:space="preserve"> </t>
    </r>
    <r>
      <rPr>
        <b/>
        <sz val="20"/>
        <color indexed="8"/>
        <rFont val="돋움"/>
        <family val="3"/>
        <charset val="129"/>
      </rPr>
      <t>산</t>
    </r>
    <r>
      <rPr>
        <b/>
        <sz val="20"/>
        <color indexed="8"/>
        <rFont val="Arial"/>
        <family val="2"/>
      </rPr>
      <t xml:space="preserve"> </t>
    </r>
    <r>
      <rPr>
        <b/>
        <sz val="20"/>
        <color indexed="8"/>
        <rFont val="돋움"/>
        <family val="3"/>
        <charset val="129"/>
      </rPr>
      <t>출</t>
    </r>
    <phoneticPr fontId="2" type="noConversion"/>
  </si>
  <si>
    <t>1.아스팔트포장깨기(백호0.2㎥)[㎥]</t>
    <phoneticPr fontId="2" type="noConversion"/>
  </si>
  <si>
    <t xml:space="preserve"> 1. 굴삭기(0.2㎥)  : (품셈11-18)</t>
    <phoneticPr fontId="2" type="noConversion"/>
  </si>
  <si>
    <t>노무비 :</t>
    <phoneticPr fontId="2" type="noConversion"/>
  </si>
  <si>
    <t>÷</t>
    <phoneticPr fontId="2" type="noConversion"/>
  </si>
  <si>
    <t>=</t>
    <phoneticPr fontId="2" type="noConversion"/>
  </si>
  <si>
    <t>재료비 :</t>
    <phoneticPr fontId="2" type="noConversion"/>
  </si>
  <si>
    <t>경  비 :</t>
    <phoneticPr fontId="2" type="noConversion"/>
  </si>
  <si>
    <t>소  계</t>
    <phoneticPr fontId="2" type="noConversion"/>
  </si>
  <si>
    <t xml:space="preserve">    보통인부 : </t>
    <phoneticPr fontId="2" type="noConversion"/>
  </si>
  <si>
    <t xml:space="preserve">× 1인 ÷ (8hr × 1.75) = </t>
    <phoneticPr fontId="2" type="noConversion"/>
  </si>
  <si>
    <r>
      <t>2.아스콘</t>
    </r>
    <r>
      <rPr>
        <b/>
        <sz val="9"/>
        <color indexed="8"/>
        <rFont val="굴림체"/>
        <family val="3"/>
        <charset val="129"/>
      </rPr>
      <t xml:space="preserve"> </t>
    </r>
    <r>
      <rPr>
        <b/>
        <sz val="9"/>
        <color indexed="8"/>
        <rFont val="굴림체"/>
        <family val="3"/>
      </rPr>
      <t>중간층</t>
    </r>
    <r>
      <rPr>
        <b/>
        <sz val="9"/>
        <color indexed="8"/>
        <rFont val="굴림체"/>
        <family val="3"/>
        <charset val="129"/>
      </rPr>
      <t xml:space="preserve"> 포설 및 다짐</t>
    </r>
    <r>
      <rPr>
        <b/>
        <sz val="9"/>
        <color indexed="8"/>
        <rFont val="굴림체"/>
        <family val="3"/>
      </rPr>
      <t>(인력식소규모)[</t>
    </r>
    <r>
      <rPr>
        <b/>
        <sz val="9"/>
        <color indexed="8"/>
        <rFont val="굴림체"/>
        <family val="3"/>
        <charset val="129"/>
      </rPr>
      <t>㎡]</t>
    </r>
    <phoneticPr fontId="2" type="noConversion"/>
  </si>
  <si>
    <r>
      <t xml:space="preserve">※ </t>
    </r>
    <r>
      <rPr>
        <sz val="9"/>
        <color indexed="8"/>
        <rFont val="굴림체"/>
        <family val="3"/>
        <charset val="129"/>
      </rPr>
      <t>1일 시공량 : 300㎡/일</t>
    </r>
    <phoneticPr fontId="2" type="noConversion"/>
  </si>
  <si>
    <r>
      <t>시간당 시공량</t>
    </r>
    <r>
      <rPr>
        <sz val="9"/>
        <color indexed="8"/>
        <rFont val="굴림체"/>
        <family val="3"/>
        <charset val="129"/>
      </rPr>
      <t>: Q = 300㎡ / 8hr = 37.5 ㎡/hr</t>
    </r>
    <phoneticPr fontId="2" type="noConversion"/>
  </si>
  <si>
    <r>
      <t>1</t>
    </r>
    <r>
      <rPr>
        <sz val="9"/>
        <color indexed="8"/>
        <rFont val="굴림체"/>
        <family val="3"/>
        <charset val="129"/>
      </rPr>
      <t>.배치인원</t>
    </r>
    <phoneticPr fontId="2" type="noConversion"/>
  </si>
  <si>
    <r>
      <t xml:space="preserve">포 </t>
    </r>
    <r>
      <rPr>
        <sz val="9"/>
        <color indexed="8"/>
        <rFont val="굴림체"/>
        <family val="3"/>
        <charset val="129"/>
      </rPr>
      <t xml:space="preserve">   </t>
    </r>
    <r>
      <rPr>
        <sz val="9"/>
        <color indexed="8"/>
        <rFont val="굴림체"/>
        <family val="3"/>
      </rPr>
      <t>장</t>
    </r>
    <r>
      <rPr>
        <sz val="9"/>
        <color indexed="8"/>
        <rFont val="굴림체"/>
        <family val="3"/>
        <charset val="129"/>
      </rPr>
      <t xml:space="preserve">    </t>
    </r>
    <r>
      <rPr>
        <sz val="9"/>
        <color indexed="8"/>
        <rFont val="굴림체"/>
        <family val="3"/>
      </rPr>
      <t>공</t>
    </r>
    <r>
      <rPr>
        <sz val="9"/>
        <color indexed="8"/>
        <rFont val="굴림체"/>
        <family val="3"/>
        <charset val="129"/>
      </rPr>
      <t xml:space="preserve"> :</t>
    </r>
    <phoneticPr fontId="2" type="noConversion"/>
  </si>
  <si>
    <r>
      <t>×</t>
    </r>
    <r>
      <rPr>
        <sz val="9"/>
        <color indexed="8"/>
        <rFont val="굴림체"/>
        <family val="3"/>
        <charset val="129"/>
      </rPr>
      <t xml:space="preserve"> </t>
    </r>
    <r>
      <rPr>
        <sz val="9"/>
        <color indexed="8"/>
        <rFont val="굴림체"/>
        <family val="3"/>
      </rPr>
      <t>1인</t>
    </r>
    <r>
      <rPr>
        <sz val="9"/>
        <color indexed="8"/>
        <rFont val="굴림체"/>
        <family val="3"/>
        <charset val="129"/>
      </rPr>
      <t xml:space="preserve"> ÷  300㎡</t>
    </r>
    <phoneticPr fontId="2" type="noConversion"/>
  </si>
  <si>
    <t>보통인부(포설) :</t>
    <phoneticPr fontId="2" type="noConversion"/>
  </si>
  <si>
    <t>보통인부(다짐) :</t>
    <phoneticPr fontId="2" type="noConversion"/>
  </si>
  <si>
    <t>노  임  소  계 :</t>
    <phoneticPr fontId="2" type="noConversion"/>
  </si>
  <si>
    <t>2.포 설 : 로우더(타이어) (0.57㎥)</t>
    <phoneticPr fontId="2" type="noConversion"/>
  </si>
  <si>
    <r>
      <t xml:space="preserve">노 </t>
    </r>
    <r>
      <rPr>
        <sz val="9"/>
        <color indexed="8"/>
        <rFont val="굴림체"/>
        <family val="3"/>
        <charset val="129"/>
      </rPr>
      <t xml:space="preserve">   무    비 :</t>
    </r>
    <phoneticPr fontId="2" type="noConversion"/>
  </si>
  <si>
    <r>
      <t xml:space="preserve">재 </t>
    </r>
    <r>
      <rPr>
        <sz val="9"/>
        <color indexed="8"/>
        <rFont val="굴림체"/>
        <family val="3"/>
        <charset val="129"/>
      </rPr>
      <t xml:space="preserve">   료    비 :</t>
    </r>
    <phoneticPr fontId="2" type="noConversion"/>
  </si>
  <si>
    <r>
      <t xml:space="preserve">경 </t>
    </r>
    <r>
      <rPr>
        <sz val="9"/>
        <color indexed="8"/>
        <rFont val="굴림체"/>
        <family val="3"/>
        <charset val="129"/>
      </rPr>
      <t xml:space="preserve">         비 :</t>
    </r>
    <phoneticPr fontId="2" type="noConversion"/>
  </si>
  <si>
    <r>
      <t xml:space="preserve">소 </t>
    </r>
    <r>
      <rPr>
        <sz val="9"/>
        <color indexed="8"/>
        <rFont val="굴림체"/>
        <family val="3"/>
        <charset val="129"/>
      </rPr>
      <t xml:space="preserve">         계 :</t>
    </r>
    <phoneticPr fontId="2" type="noConversion"/>
  </si>
  <si>
    <t>3.살 수 : 물탱크(5500ℓ)</t>
    <phoneticPr fontId="2" type="noConversion"/>
  </si>
  <si>
    <t xml:space="preserve">4.다    짐 </t>
    <phoneticPr fontId="2" type="noConversion"/>
  </si>
  <si>
    <t xml:space="preserve"> 가.플레이트 콤팩터 (1.5Ton)</t>
    <phoneticPr fontId="2" type="noConversion"/>
  </si>
  <si>
    <t xml:space="preserve"> 나.진동로울러(핸드가이드식) (0.7Ton)</t>
    <phoneticPr fontId="2" type="noConversion"/>
  </si>
  <si>
    <t xml:space="preserve"> 다.소       계</t>
    <phoneticPr fontId="2" type="noConversion"/>
  </si>
  <si>
    <t>+</t>
    <phoneticPr fontId="2" type="noConversion"/>
  </si>
  <si>
    <t xml:space="preserve">5.합    계 </t>
    <phoneticPr fontId="2" type="noConversion"/>
  </si>
  <si>
    <r>
      <t>3</t>
    </r>
    <r>
      <rPr>
        <b/>
        <sz val="9"/>
        <color indexed="8"/>
        <rFont val="굴림체"/>
        <family val="3"/>
      </rPr>
      <t>.보조기층</t>
    </r>
    <r>
      <rPr>
        <b/>
        <sz val="9"/>
        <color indexed="8"/>
        <rFont val="굴림체"/>
        <family val="3"/>
        <charset val="129"/>
      </rPr>
      <t xml:space="preserve"> 포설 및 다짐</t>
    </r>
    <r>
      <rPr>
        <b/>
        <sz val="9"/>
        <color indexed="8"/>
        <rFont val="굴림체"/>
        <family val="3"/>
      </rPr>
      <t>(인력식소규모)[</t>
    </r>
    <r>
      <rPr>
        <b/>
        <sz val="9"/>
        <color indexed="8"/>
        <rFont val="굴림체"/>
        <family val="3"/>
        <charset val="129"/>
      </rPr>
      <t>㎡]</t>
    </r>
    <phoneticPr fontId="2" type="noConversion"/>
  </si>
  <si>
    <r>
      <t xml:space="preserve">※ </t>
    </r>
    <r>
      <rPr>
        <sz val="9"/>
        <color indexed="8"/>
        <rFont val="굴림체"/>
        <family val="3"/>
        <charset val="129"/>
      </rPr>
      <t>1일 시공량 : 150㎡/일</t>
    </r>
    <phoneticPr fontId="2" type="noConversion"/>
  </si>
  <si>
    <r>
      <t>시간당 시공량</t>
    </r>
    <r>
      <rPr>
        <sz val="9"/>
        <color indexed="8"/>
        <rFont val="굴림체"/>
        <family val="3"/>
        <charset val="129"/>
      </rPr>
      <t>: Q = 150㎡ / 8hr = 18.75 ㎡/hr</t>
    </r>
    <phoneticPr fontId="2" type="noConversion"/>
  </si>
  <si>
    <t>보  통  인  부 :</t>
    <phoneticPr fontId="2" type="noConversion"/>
  </si>
  <si>
    <r>
      <t>×</t>
    </r>
    <r>
      <rPr>
        <sz val="9"/>
        <color indexed="8"/>
        <rFont val="굴림체"/>
        <family val="3"/>
        <charset val="129"/>
      </rPr>
      <t xml:space="preserve"> </t>
    </r>
    <r>
      <rPr>
        <sz val="9"/>
        <color indexed="8"/>
        <rFont val="굴림체"/>
        <family val="3"/>
      </rPr>
      <t>1인</t>
    </r>
    <r>
      <rPr>
        <sz val="9"/>
        <color indexed="8"/>
        <rFont val="굴림체"/>
        <family val="3"/>
        <charset val="129"/>
      </rPr>
      <t xml:space="preserve"> ÷  150㎡</t>
    </r>
    <phoneticPr fontId="2" type="noConversion"/>
  </si>
  <si>
    <t>2.포 설 : 굴삭기(무한궤도) (0.6㎥)</t>
    <phoneticPr fontId="2" type="noConversion"/>
  </si>
  <si>
    <t xml:space="preserve">4.다  짐 : 진동식로울러(핸드가이드식) (0.7Ton) </t>
    <phoneticPr fontId="2" type="noConversion"/>
  </si>
  <si>
    <r>
      <t>4</t>
    </r>
    <r>
      <rPr>
        <b/>
        <sz val="9"/>
        <color indexed="8"/>
        <rFont val="굴림체"/>
        <family val="3"/>
      </rPr>
      <t>.아스콘</t>
    </r>
    <r>
      <rPr>
        <b/>
        <sz val="9"/>
        <color indexed="8"/>
        <rFont val="굴림체"/>
        <family val="3"/>
        <charset val="129"/>
      </rPr>
      <t xml:space="preserve"> 기</t>
    </r>
    <r>
      <rPr>
        <b/>
        <sz val="9"/>
        <color indexed="8"/>
        <rFont val="굴림체"/>
        <family val="3"/>
      </rPr>
      <t>층</t>
    </r>
    <r>
      <rPr>
        <b/>
        <sz val="9"/>
        <color indexed="8"/>
        <rFont val="굴림체"/>
        <family val="3"/>
        <charset val="129"/>
      </rPr>
      <t>(BB층) 포설 및 다짐</t>
    </r>
    <r>
      <rPr>
        <b/>
        <sz val="9"/>
        <color indexed="8"/>
        <rFont val="굴림체"/>
        <family val="3"/>
      </rPr>
      <t>(인력식소규모)[</t>
    </r>
    <r>
      <rPr>
        <b/>
        <sz val="9"/>
        <color indexed="8"/>
        <rFont val="굴림체"/>
        <family val="3"/>
        <charset val="129"/>
      </rPr>
      <t>㎡]</t>
    </r>
    <phoneticPr fontId="2" type="noConversion"/>
  </si>
  <si>
    <r>
      <t>5</t>
    </r>
    <r>
      <rPr>
        <b/>
        <sz val="9"/>
        <color indexed="8"/>
        <rFont val="굴림체"/>
        <family val="3"/>
      </rPr>
      <t>.아스콘</t>
    </r>
    <r>
      <rPr>
        <b/>
        <sz val="9"/>
        <color indexed="8"/>
        <rFont val="굴림체"/>
        <family val="3"/>
        <charset val="129"/>
      </rPr>
      <t xml:space="preserve"> 표</t>
    </r>
    <r>
      <rPr>
        <b/>
        <sz val="9"/>
        <color indexed="8"/>
        <rFont val="굴림체"/>
        <family val="3"/>
      </rPr>
      <t>층</t>
    </r>
    <r>
      <rPr>
        <b/>
        <sz val="9"/>
        <color indexed="8"/>
        <rFont val="굴림체"/>
        <family val="3"/>
        <charset val="129"/>
      </rPr>
      <t xml:space="preserve"> 포설 및 다짐</t>
    </r>
    <r>
      <rPr>
        <b/>
        <sz val="9"/>
        <color indexed="8"/>
        <rFont val="굴림체"/>
        <family val="3"/>
      </rPr>
      <t>(인력식소규모)[</t>
    </r>
    <r>
      <rPr>
        <b/>
        <sz val="9"/>
        <color indexed="8"/>
        <rFont val="굴림체"/>
        <family val="3"/>
        <charset val="129"/>
      </rPr>
      <t>㎡]</t>
    </r>
    <phoneticPr fontId="2" type="noConversion"/>
  </si>
  <si>
    <t>합   계</t>
    <phoneticPr fontId="2" type="noConversion"/>
  </si>
  <si>
    <t>강제전선관</t>
    <phoneticPr fontId="2" type="noConversion"/>
  </si>
  <si>
    <t>소    계</t>
    <phoneticPr fontId="2" type="noConversion"/>
  </si>
  <si>
    <t>0.54%</t>
    <phoneticPr fontId="2" type="noConversion"/>
  </si>
  <si>
    <t>전극봉식 5극</t>
  </si>
  <si>
    <t>HI 16C</t>
    <phoneticPr fontId="2" type="noConversion"/>
  </si>
  <si>
    <t>LP-2</t>
    <phoneticPr fontId="2" type="noConversion"/>
  </si>
  <si>
    <t>HI 22C</t>
    <phoneticPr fontId="2" type="noConversion"/>
  </si>
  <si>
    <t>분전함</t>
  </si>
  <si>
    <t>전　선</t>
  </si>
  <si>
    <t>단위</t>
  </si>
  <si>
    <t>비 고</t>
    <phoneticPr fontId="2" type="noConversion"/>
  </si>
  <si>
    <t>품       명</t>
    <phoneticPr fontId="2" type="noConversion"/>
  </si>
  <si>
    <t>규         격</t>
    <phoneticPr fontId="2" type="noConversion"/>
  </si>
  <si>
    <t>단위</t>
    <phoneticPr fontId="2" type="noConversion"/>
  </si>
  <si>
    <t>수  량</t>
    <phoneticPr fontId="2" type="noConversion"/>
  </si>
  <si>
    <t>재 료 비</t>
    <phoneticPr fontId="2" type="noConversion"/>
  </si>
  <si>
    <t>노 무 비</t>
    <phoneticPr fontId="2" type="noConversion"/>
  </si>
  <si>
    <t>경 비</t>
    <phoneticPr fontId="2" type="noConversion"/>
  </si>
  <si>
    <t>총 계</t>
    <phoneticPr fontId="2" type="noConversion"/>
  </si>
  <si>
    <t>단가</t>
    <phoneticPr fontId="2" type="noConversion"/>
  </si>
  <si>
    <t>금액</t>
    <phoneticPr fontId="2" type="noConversion"/>
  </si>
  <si>
    <t>식</t>
    <phoneticPr fontId="2" type="noConversion"/>
  </si>
  <si>
    <t>전선관 부속품비</t>
    <phoneticPr fontId="8" type="noConversion"/>
  </si>
  <si>
    <t>배관의 15%</t>
    <phoneticPr fontId="8" type="noConversion"/>
  </si>
  <si>
    <t>잡재료비</t>
    <phoneticPr fontId="8" type="noConversion"/>
  </si>
  <si>
    <t>선,배관의 2%</t>
    <phoneticPr fontId="8" type="noConversion"/>
  </si>
  <si>
    <t>인</t>
    <phoneticPr fontId="2" type="noConversion"/>
  </si>
  <si>
    <t>합   계</t>
    <phoneticPr fontId="2" type="noConversion"/>
  </si>
  <si>
    <t>일  위  대  가  산  출  근  거  서</t>
    <phoneticPr fontId="2" type="noConversion"/>
  </si>
  <si>
    <t>F-GV 16㎟</t>
    <phoneticPr fontId="2" type="noConversion"/>
  </si>
  <si>
    <t>접지용전선</t>
  </si>
  <si>
    <t>F-GV 50㎟</t>
  </si>
  <si>
    <t>0.6/1KV난연케이블</t>
  </si>
  <si>
    <t>노출스위치박스</t>
  </si>
  <si>
    <t>JOINT CONNECTORS</t>
  </si>
  <si>
    <t>3/8</t>
  </si>
  <si>
    <t>m</t>
  </si>
  <si>
    <t>EA</t>
  </si>
  <si>
    <t>내열절연전선</t>
  </si>
  <si>
    <t>HFIX 4㎟</t>
  </si>
  <si>
    <t>접지동봉</t>
  </si>
  <si>
    <t>16Φx1800㎜</t>
  </si>
  <si>
    <t>PVC BOX(철카바)</t>
  </si>
  <si>
    <t>노무비</t>
  </si>
  <si>
    <t>인</t>
  </si>
  <si>
    <t>노무비</t>
    <phoneticPr fontId="2" type="noConversion"/>
  </si>
  <si>
    <t>비  고</t>
  </si>
  <si>
    <t>합  계</t>
  </si>
  <si>
    <t xml:space="preserve"> </t>
  </si>
  <si>
    <t>내선전공</t>
  </si>
  <si>
    <t>재 료 비</t>
    <phoneticPr fontId="2" type="noConversion"/>
  </si>
  <si>
    <t>노 무 비</t>
    <phoneticPr fontId="2" type="noConversion"/>
  </si>
  <si>
    <t>품       명</t>
    <phoneticPr fontId="2" type="noConversion"/>
  </si>
  <si>
    <t>규       격</t>
    <phoneticPr fontId="2" type="noConversion"/>
  </si>
  <si>
    <t>단위</t>
    <phoneticPr fontId="2" type="noConversion"/>
  </si>
  <si>
    <t>수  량</t>
    <phoneticPr fontId="2" type="noConversion"/>
  </si>
  <si>
    <t>경 비</t>
    <phoneticPr fontId="2" type="noConversion"/>
  </si>
  <si>
    <t>계</t>
    <phoneticPr fontId="2" type="noConversion"/>
  </si>
  <si>
    <t>비 고</t>
    <phoneticPr fontId="2" type="noConversion"/>
  </si>
  <si>
    <t>단가</t>
    <phoneticPr fontId="2" type="noConversion"/>
  </si>
  <si>
    <t>금액</t>
    <phoneticPr fontId="2" type="noConversion"/>
  </si>
  <si>
    <t>합   계</t>
    <phoneticPr fontId="2" type="noConversion"/>
  </si>
  <si>
    <t xml:space="preserve"> ■  폐기물처리비</t>
    <phoneticPr fontId="2" type="noConversion"/>
  </si>
  <si>
    <t>접지콘센트</t>
  </si>
  <si>
    <t>F-CV 4/C 35㎟</t>
    <phoneticPr fontId="2" type="noConversion"/>
  </si>
  <si>
    <t>HI 54C</t>
    <phoneticPr fontId="2" type="noConversion"/>
  </si>
  <si>
    <t>H100</t>
  </si>
  <si>
    <t>HI 36C</t>
    <phoneticPr fontId="2" type="noConversion"/>
  </si>
  <si>
    <t>후렉시블콘넥터</t>
  </si>
  <si>
    <t>단로스위치(WIDE)</t>
  </si>
  <si>
    <t>O/L 4각</t>
    <phoneticPr fontId="8" type="noConversion"/>
  </si>
  <si>
    <t>HOLD DOWN CLAMP</t>
    <phoneticPr fontId="35" type="noConversion"/>
  </si>
  <si>
    <t>R1</t>
    <phoneticPr fontId="2" type="noConversion"/>
  </si>
  <si>
    <t>F-GV 6㎟</t>
    <phoneticPr fontId="2" type="noConversion"/>
  </si>
  <si>
    <t>F-CV 4/C 10㎟</t>
    <phoneticPr fontId="2" type="noConversion"/>
  </si>
  <si>
    <t>F-GV 10㎟</t>
    <phoneticPr fontId="2" type="noConversion"/>
  </si>
  <si>
    <t>HI 28C</t>
    <phoneticPr fontId="2" type="noConversion"/>
  </si>
  <si>
    <t>F-CV 1/C 70㎟</t>
    <phoneticPr fontId="2" type="noConversion"/>
  </si>
  <si>
    <t>※ 관로터파기 및 되메우기 (H=0.6M)</t>
    <phoneticPr fontId="2" type="noConversion"/>
  </si>
  <si>
    <t>※ 관로터파기 및 되메우기 (H=1.2M)</t>
    <phoneticPr fontId="2" type="noConversion"/>
  </si>
  <si>
    <t>EMPTY PIPE</t>
    <phoneticPr fontId="2" type="noConversion"/>
  </si>
  <si>
    <t>레벨스위치</t>
  </si>
  <si>
    <t>고장력방수 28C</t>
    <phoneticPr fontId="2" type="noConversion"/>
  </si>
  <si>
    <t>F-CV 3/C 6㎟</t>
    <phoneticPr fontId="2" type="noConversion"/>
  </si>
  <si>
    <t>고장력방수 36C</t>
    <phoneticPr fontId="2" type="noConversion"/>
  </si>
  <si>
    <t>고장력방수 70C</t>
    <phoneticPr fontId="2" type="noConversion"/>
  </si>
  <si>
    <t>『 [  ]안은 배관이 제외된 부분 표시』</t>
    <phoneticPr fontId="2" type="noConversion"/>
  </si>
  <si>
    <t>회 로</t>
    <phoneticPr fontId="2" type="noConversion"/>
  </si>
  <si>
    <t>품  　명　　규  　격</t>
    <phoneticPr fontId="2" type="noConversion"/>
  </si>
  <si>
    <t>산    　　　출　    　　내　    　　용</t>
    <phoneticPr fontId="2" type="noConversion"/>
  </si>
  <si>
    <t>전선관</t>
    <phoneticPr fontId="2" type="noConversion"/>
  </si>
  <si>
    <t>HI 70C</t>
    <phoneticPr fontId="2" type="noConversion"/>
  </si>
  <si>
    <t>F-GV 35㎟</t>
    <phoneticPr fontId="2" type="noConversion"/>
  </si>
  <si>
    <t>실내기</t>
    <phoneticPr fontId="2" type="noConversion"/>
  </si>
  <si>
    <t>■ 1층</t>
    <phoneticPr fontId="2" type="noConversion"/>
  </si>
  <si>
    <t>■ 2층</t>
    <phoneticPr fontId="2" type="noConversion"/>
  </si>
  <si>
    <t>1종금속가요전선관</t>
  </si>
  <si>
    <t>접지단자반</t>
  </si>
  <si>
    <t>SUS 3CCT</t>
  </si>
  <si>
    <t>기본식</t>
    <phoneticPr fontId="2" type="noConversion"/>
  </si>
  <si>
    <t>h/6{(2a+a')b+(2a'+a)b'}</t>
    <phoneticPr fontId="2" type="noConversion"/>
  </si>
  <si>
    <t>터파기 기초자료</t>
    <phoneticPr fontId="2" type="noConversion"/>
  </si>
  <si>
    <t>가. 터파기</t>
    <phoneticPr fontId="2" type="noConversion"/>
  </si>
  <si>
    <t>h</t>
    <phoneticPr fontId="2" type="noConversion"/>
  </si>
  <si>
    <t>높이</t>
    <phoneticPr fontId="2" type="noConversion"/>
  </si>
  <si>
    <t>a</t>
    <phoneticPr fontId="2" type="noConversion"/>
  </si>
  <si>
    <t>윗면가로</t>
    <phoneticPr fontId="2" type="noConversion"/>
  </si>
  <si>
    <t>a'</t>
    <phoneticPr fontId="2" type="noConversion"/>
  </si>
  <si>
    <t>아랫면가로</t>
    <phoneticPr fontId="2" type="noConversion"/>
  </si>
  <si>
    <t>b</t>
    <phoneticPr fontId="2" type="noConversion"/>
  </si>
  <si>
    <t>윗면세로</t>
    <phoneticPr fontId="2" type="noConversion"/>
  </si>
  <si>
    <t>나. 레미콘 타설</t>
    <phoneticPr fontId="2" type="noConversion"/>
  </si>
  <si>
    <t>b'</t>
    <phoneticPr fontId="2" type="noConversion"/>
  </si>
  <si>
    <t>아랫면세로</t>
    <phoneticPr fontId="2" type="noConversion"/>
  </si>
  <si>
    <t>레미콘 타설 기초자료</t>
    <phoneticPr fontId="2" type="noConversion"/>
  </si>
  <si>
    <t>다. 합판거푸집</t>
    <phoneticPr fontId="2" type="noConversion"/>
  </si>
  <si>
    <t>라. 되메우기</t>
    <phoneticPr fontId="2" type="noConversion"/>
  </si>
  <si>
    <t>마. 잔토처리</t>
    <phoneticPr fontId="2" type="noConversion"/>
  </si>
  <si>
    <t>독립기초 터파기 기본식: h/6{(2a+a')b+(2a'+a)b'}</t>
    <phoneticPr fontId="2" type="noConversion"/>
  </si>
  <si>
    <t>※ 가로등기초 ( 550 x 1000 x 1200 )</t>
    <phoneticPr fontId="2" type="noConversion"/>
  </si>
  <si>
    <t>식</t>
    <phoneticPr fontId="2" type="noConversion"/>
  </si>
  <si>
    <t>※ 외등기초 ( 450 x 500 x 500 )</t>
    <phoneticPr fontId="2" type="noConversion"/>
  </si>
  <si>
    <t>나. 콘크리트 타설</t>
    <phoneticPr fontId="2" type="noConversion"/>
  </si>
  <si>
    <t>HI 42C</t>
    <phoneticPr fontId="2" type="noConversion"/>
  </si>
  <si>
    <t>MCC-P</t>
    <phoneticPr fontId="2" type="noConversion"/>
  </si>
  <si>
    <t>F-CVV-S 3/C 2.5㎟</t>
    <phoneticPr fontId="2" type="noConversion"/>
  </si>
  <si>
    <t>[1]+1.5+3+3.5+2+3+8+2+[2]</t>
    <phoneticPr fontId="2" type="noConversion"/>
  </si>
  <si>
    <t>P.B함</t>
    <phoneticPr fontId="2" type="noConversion"/>
  </si>
  <si>
    <t>[1]+1.5+13+15+2.5+[1]</t>
    <phoneticPr fontId="2" type="noConversion"/>
  </si>
  <si>
    <t>LP-K</t>
    <phoneticPr fontId="2" type="noConversion"/>
  </si>
  <si>
    <t>[1]+2.2+18+2.2+[1]</t>
    <phoneticPr fontId="2" type="noConversion"/>
  </si>
  <si>
    <t>EHP실외기</t>
    <phoneticPr fontId="2" type="noConversion"/>
  </si>
  <si>
    <t>[1]+2.2+22+2</t>
    <phoneticPr fontId="2" type="noConversion"/>
  </si>
  <si>
    <t>4+4+2</t>
    <phoneticPr fontId="2" type="noConversion"/>
  </si>
  <si>
    <t>펙키지에어컨</t>
    <phoneticPr fontId="2" type="noConversion"/>
  </si>
  <si>
    <t>[1]+2.2+3+6+2.5+[2]+2.2+4+15+4</t>
    <phoneticPr fontId="2" type="noConversion"/>
  </si>
  <si>
    <t>베기휀</t>
    <phoneticPr fontId="2" type="noConversion"/>
  </si>
  <si>
    <t>[1]+2.2+2+5</t>
    <phoneticPr fontId="2" type="noConversion"/>
  </si>
  <si>
    <t>[1]+2.2+2+5+5</t>
    <phoneticPr fontId="2" type="noConversion"/>
  </si>
  <si>
    <t>P.B</t>
    <phoneticPr fontId="2" type="noConversion"/>
  </si>
  <si>
    <t>[1]+2+2+18+4</t>
    <phoneticPr fontId="2" type="noConversion"/>
  </si>
  <si>
    <t>[1]+2.2+2+1+5+18+23+25+11+(3x7)</t>
    <phoneticPr fontId="2" type="noConversion"/>
  </si>
  <si>
    <t>배관용홈파기</t>
    <phoneticPr fontId="2" type="noConversion"/>
  </si>
  <si>
    <t>22C이하</t>
    <phoneticPr fontId="2" type="noConversion"/>
  </si>
  <si>
    <t>3x7</t>
    <phoneticPr fontId="2" type="noConversion"/>
  </si>
  <si>
    <t>54C이하</t>
    <phoneticPr fontId="2" type="noConversion"/>
  </si>
  <si>
    <t>2.2+2.2</t>
    <phoneticPr fontId="2" type="noConversion"/>
  </si>
  <si>
    <t>36C이하</t>
    <phoneticPr fontId="2" type="noConversion"/>
  </si>
  <si>
    <t>[1]+2.2+15+2.5+[2]+2.2+6+6+4</t>
    <phoneticPr fontId="2" type="noConversion"/>
  </si>
  <si>
    <t>일반비방수 16C</t>
  </si>
  <si>
    <t>[1]+2.2+7+2+14+14+14+17</t>
    <phoneticPr fontId="2" type="noConversion"/>
  </si>
  <si>
    <t>1.5x9</t>
    <phoneticPr fontId="2" type="noConversion"/>
  </si>
  <si>
    <t>13+13+13</t>
    <phoneticPr fontId="2" type="noConversion"/>
  </si>
  <si>
    <t>5+2.4</t>
    <phoneticPr fontId="2" type="noConversion"/>
  </si>
  <si>
    <t>42C이하</t>
    <phoneticPr fontId="2" type="noConversion"/>
  </si>
  <si>
    <t>3.사회과학관 전등 교체 설비공사</t>
    <phoneticPr fontId="2" type="noConversion"/>
  </si>
  <si>
    <t>HFIX 4㎟</t>
    <phoneticPr fontId="2" type="noConversion"/>
  </si>
  <si>
    <t>SHANK BOLT NUT</t>
    <phoneticPr fontId="35" type="noConversion"/>
  </si>
  <si>
    <t>『 [  ]안은 배관이 제외된 부분 표시』</t>
    <phoneticPr fontId="2" type="noConversion"/>
  </si>
  <si>
    <t>회 로</t>
    <phoneticPr fontId="2" type="noConversion"/>
  </si>
  <si>
    <t>품  　명　　규  　격</t>
    <phoneticPr fontId="2" type="noConversion"/>
  </si>
  <si>
    <t>산    　　　출　    　　내　    　　용</t>
    <phoneticPr fontId="2" type="noConversion"/>
  </si>
  <si>
    <t>전선관</t>
    <phoneticPr fontId="2" type="noConversion"/>
  </si>
  <si>
    <t>스위치</t>
    <phoneticPr fontId="2" type="noConversion"/>
  </si>
  <si>
    <t>HFIX 2.5㎟</t>
    <phoneticPr fontId="2" type="noConversion"/>
  </si>
  <si>
    <t>HI 22C</t>
    <phoneticPr fontId="2" type="noConversion"/>
  </si>
  <si>
    <t>[0.2]+2.5+[0.2]</t>
    <phoneticPr fontId="2" type="noConversion"/>
  </si>
  <si>
    <t>배관용홈파기</t>
    <phoneticPr fontId="2" type="noConversion"/>
  </si>
  <si>
    <t>22C이하</t>
    <phoneticPr fontId="2" type="noConversion"/>
  </si>
  <si>
    <t>전자칠판</t>
    <phoneticPr fontId="2" type="noConversion"/>
  </si>
  <si>
    <t>HFIX 4㎟</t>
    <phoneticPr fontId="2" type="noConversion"/>
  </si>
  <si>
    <t>HI 16C</t>
    <phoneticPr fontId="2" type="noConversion"/>
  </si>
  <si>
    <t>[0.2]+1.2+[0.2]</t>
    <phoneticPr fontId="2" type="noConversion"/>
  </si>
  <si>
    <t>전기온수기</t>
    <phoneticPr fontId="2" type="noConversion"/>
  </si>
  <si>
    <t>[0.5]+1.8+3+24+10+2.8+[1]</t>
    <phoneticPr fontId="2" type="noConversion"/>
  </si>
  <si>
    <t xml:space="preserve">1-3. 본관동 소화기설치공사 </t>
    <phoneticPr fontId="2" type="noConversion"/>
  </si>
  <si>
    <t>EA</t>
    <phoneticPr fontId="2" type="noConversion"/>
  </si>
  <si>
    <t>한전불입금 및 안전공사 수수료</t>
    <phoneticPr fontId="2" type="noConversion"/>
  </si>
  <si>
    <t>구  분</t>
    <phoneticPr fontId="2" type="noConversion"/>
  </si>
  <si>
    <t>용 량(거리)</t>
    <phoneticPr fontId="2" type="noConversion"/>
  </si>
  <si>
    <t>기본료</t>
    <phoneticPr fontId="2" type="noConversion"/>
  </si>
  <si>
    <t>추가부담 금액</t>
    <phoneticPr fontId="2" type="noConversion"/>
  </si>
  <si>
    <t>소   계</t>
    <phoneticPr fontId="2" type="noConversion"/>
  </si>
  <si>
    <t>비  고</t>
    <phoneticPr fontId="2" type="noConversion"/>
  </si>
  <si>
    <t>x</t>
    <phoneticPr fontId="2" type="noConversion"/>
  </si>
  <si>
    <t>=</t>
    <phoneticPr fontId="2" type="noConversion"/>
  </si>
  <si>
    <t>소     계</t>
    <phoneticPr fontId="2" type="noConversion"/>
  </si>
  <si>
    <t>부가가치세</t>
    <phoneticPr fontId="2" type="noConversion"/>
  </si>
  <si>
    <t xml:space="preserve">한  전  불  입  금 </t>
    <phoneticPr fontId="2" type="noConversion"/>
  </si>
  <si>
    <t>백단위절상</t>
    <phoneticPr fontId="2" type="noConversion"/>
  </si>
  <si>
    <t>㎥</t>
    <phoneticPr fontId="2" type="noConversion"/>
  </si>
  <si>
    <t>식</t>
  </si>
  <si>
    <t>합   계</t>
  </si>
  <si>
    <t>합    계</t>
    <phoneticPr fontId="2" type="noConversion"/>
  </si>
  <si>
    <t>조달수수료</t>
    <phoneticPr fontId="2" type="noConversion"/>
  </si>
  <si>
    <t>태양광 발전장치</t>
  </si>
  <si>
    <t>10kW</t>
  </si>
  <si>
    <t>태양광 지지대</t>
  </si>
  <si>
    <t>모니터링 시스템</t>
  </si>
  <si>
    <t>3kW</t>
  </si>
  <si>
    <t>1. 태양광발전설비 제작 구입 설치</t>
    <phoneticPr fontId="2" type="noConversion"/>
  </si>
  <si>
    <t>■ 관급자설치 관급자재</t>
    <phoneticPr fontId="2" type="noConversion"/>
  </si>
  <si>
    <t>경유</t>
    <phoneticPr fontId="2" type="noConversion"/>
  </si>
  <si>
    <t>배수(제주도)</t>
    <phoneticPr fontId="2" type="noConversion"/>
  </si>
  <si>
    <t>=========================================================================================</t>
  </si>
  <si>
    <t>휘발유</t>
    <phoneticPr fontId="2" type="noConversion"/>
  </si>
  <si>
    <t>중기명 :</t>
  </si>
  <si>
    <t>굴삭기(유압식백호우)</t>
  </si>
  <si>
    <t>구    분</t>
  </si>
  <si>
    <t>수   량</t>
  </si>
  <si>
    <t>단  가</t>
  </si>
  <si>
    <t>금    액</t>
  </si>
  <si>
    <t>-----------------------------------------------------------------------------------------</t>
  </si>
  <si>
    <t>경    비</t>
  </si>
  <si>
    <t>천원</t>
  </si>
  <si>
    <t>건설기계운전기사</t>
    <phoneticPr fontId="2" type="noConversion"/>
  </si>
  <si>
    <t>:</t>
  </si>
  <si>
    <t>*</t>
  </si>
  <si>
    <t>=</t>
  </si>
  <si>
    <t>원</t>
  </si>
  <si>
    <t>소 계</t>
  </si>
  <si>
    <t>건설기계운전조수</t>
    <phoneticPr fontId="2" type="noConversion"/>
  </si>
  <si>
    <t>재 료 비</t>
  </si>
  <si>
    <t>경    유</t>
  </si>
  <si>
    <t>L</t>
  </si>
  <si>
    <t>운전사(운반차)</t>
  </si>
  <si>
    <t>잡    품</t>
  </si>
  <si>
    <t>%</t>
  </si>
  <si>
    <t>운전사(기계)</t>
  </si>
  <si>
    <t>건설기계조장</t>
    <phoneticPr fontId="2" type="noConversion"/>
  </si>
  <si>
    <t>노 무 비</t>
  </si>
  <si>
    <t>계</t>
  </si>
  <si>
    <t xml:space="preserve">   ※ 터파기 기계화 시공</t>
  </si>
  <si>
    <t xml:space="preserve">                 - 유압식 백호우 0.2㎡</t>
  </si>
  <si>
    <t>1. 기계장비 작업능력 산정</t>
  </si>
  <si>
    <t xml:space="preserve">    q = 0.2, f = 0.85</t>
    <phoneticPr fontId="2" type="noConversion"/>
  </si>
  <si>
    <t xml:space="preserve">    k = 0.9</t>
  </si>
  <si>
    <t xml:space="preserve">      </t>
  </si>
  <si>
    <t xml:space="preserve">    E = 0.55</t>
  </si>
  <si>
    <t xml:space="preserve">       </t>
  </si>
  <si>
    <t xml:space="preserve">    ㎝ = 15sec (선회각도 90。)</t>
    <phoneticPr fontId="2" type="noConversion"/>
  </si>
  <si>
    <t xml:space="preserve">    Q = 3,600 ×q ×k ×f ×E/㎝ = 20.20(㎥/Hr)</t>
    <phoneticPr fontId="2" type="noConversion"/>
  </si>
  <si>
    <t>1.재료비</t>
    <phoneticPr fontId="2" type="noConversion"/>
  </si>
  <si>
    <t>÷</t>
    <phoneticPr fontId="2" type="noConversion"/>
  </si>
  <si>
    <t>2.노무비</t>
    <phoneticPr fontId="2" type="noConversion"/>
  </si>
  <si>
    <t>3.기계경비</t>
    <phoneticPr fontId="2" type="noConversion"/>
  </si>
  <si>
    <t>========================================================================</t>
    <phoneticPr fontId="2" type="noConversion"/>
  </si>
  <si>
    <t xml:space="preserve">          </t>
  </si>
  <si>
    <t xml:space="preserve">   ※ 되메우기 기계화 시공</t>
  </si>
  <si>
    <t xml:space="preserve">    k = 0.9</t>
    <phoneticPr fontId="2" type="noConversion"/>
  </si>
  <si>
    <t xml:space="preserve">        </t>
  </si>
  <si>
    <t xml:space="preserve">    E = 0.65</t>
  </si>
  <si>
    <t xml:space="preserve">    Q = 3,600 ×q ×k ×f ×E/㎝ = 22.37 (㎥/Hr)</t>
    <phoneticPr fontId="2" type="noConversion"/>
  </si>
  <si>
    <t xml:space="preserve">   ※ 다    짐</t>
    <phoneticPr fontId="2" type="noConversion"/>
  </si>
  <si>
    <t xml:space="preserve">                 - 램머 80KG</t>
    <phoneticPr fontId="2" type="noConversion"/>
  </si>
  <si>
    <t xml:space="preserve">    q = 0.2, f = 0.8</t>
  </si>
  <si>
    <t>A = 0.28x0.33 = 0.0924㎡</t>
    <phoneticPr fontId="2" type="noConversion"/>
  </si>
  <si>
    <t>N = 36,000 회/hr</t>
    <phoneticPr fontId="2" type="noConversion"/>
  </si>
  <si>
    <t xml:space="preserve">    ㎝ = 16sec (선회각도 90。)</t>
  </si>
  <si>
    <t xml:space="preserve">H = 0.3 M </t>
    <phoneticPr fontId="2" type="noConversion"/>
  </si>
  <si>
    <t>F = 0.9/1.25 = 0.72</t>
    <phoneticPr fontId="2" type="noConversion"/>
  </si>
  <si>
    <t>E = 0.5</t>
    <phoneticPr fontId="2" type="noConversion"/>
  </si>
  <si>
    <t>P = 57회</t>
    <phoneticPr fontId="2" type="noConversion"/>
  </si>
  <si>
    <t xml:space="preserve">    Q = A ×N ×H ×F ×E/P = 6.3 (㎥/Hr)</t>
    <phoneticPr fontId="2" type="noConversion"/>
  </si>
  <si>
    <t xml:space="preserve">  = 0.0924x36,000x0.3x0.72x0.5/57 = 6.3㎥/hr</t>
    <phoneticPr fontId="2" type="noConversion"/>
  </si>
  <si>
    <t>3. 운전경비</t>
  </si>
  <si>
    <t xml:space="preserve">   가. 연료비</t>
  </si>
  <si>
    <t xml:space="preserve">     잡유(주연료의 10%) = 938 ×0.1 = 93(원/hr)</t>
    <phoneticPr fontId="2" type="noConversion"/>
  </si>
  <si>
    <t xml:space="preserve">   나. 운전원 인건비</t>
  </si>
  <si>
    <t xml:space="preserve">     </t>
  </si>
  <si>
    <t>케이블트레이지지대</t>
    <phoneticPr fontId="2" type="noConversion"/>
  </si>
  <si>
    <t>관로구방수장치</t>
  </si>
  <si>
    <t>CABLE TRAY</t>
    <phoneticPr fontId="2" type="noConversion"/>
  </si>
  <si>
    <t>35㎟</t>
  </si>
  <si>
    <t>BONDING JUMPER</t>
  </si>
  <si>
    <t>15A 250V 4구</t>
  </si>
  <si>
    <t>조명기구 "TYPE-A"</t>
    <phoneticPr fontId="2" type="noConversion"/>
  </si>
  <si>
    <t>O/L 4각</t>
    <phoneticPr fontId="8" type="noConversion"/>
  </si>
  <si>
    <t>사용전검사비(수전설비)</t>
    <phoneticPr fontId="2" type="noConversion"/>
  </si>
  <si>
    <t>잡재료비</t>
    <phoneticPr fontId="8" type="noConversion"/>
  </si>
  <si>
    <t>선,배관의 2%</t>
    <phoneticPr fontId="8" type="noConversion"/>
  </si>
  <si>
    <t>노무비</t>
    <phoneticPr fontId="2" type="noConversion"/>
  </si>
  <si>
    <t>저압케이블공</t>
    <phoneticPr fontId="2" type="noConversion"/>
  </si>
  <si>
    <t>합   계</t>
    <phoneticPr fontId="2" type="noConversion"/>
  </si>
  <si>
    <t>가로등방수접속함</t>
    <phoneticPr fontId="35" type="noConversion"/>
  </si>
  <si>
    <t>ELB내장</t>
    <phoneticPr fontId="35" type="noConversion"/>
  </si>
  <si>
    <t>주연료(휘발유) = 0.7 x 1,397  =  1,407(원/hr)</t>
  </si>
  <si>
    <t>내선전공 = 144,239  x 0.31  =  44,714(원/hr)</t>
  </si>
  <si>
    <t>내선전공 = 144,239  x 0.36  =  51,926(원/hr)</t>
  </si>
  <si>
    <t>공구손료</t>
    <phoneticPr fontId="8" type="noConversion"/>
  </si>
  <si>
    <t>F-CV 4/C 35㎟</t>
    <phoneticPr fontId="2" type="noConversion"/>
  </si>
  <si>
    <t>HI 16C</t>
    <phoneticPr fontId="2" type="noConversion"/>
  </si>
  <si>
    <t>HI 22C</t>
    <phoneticPr fontId="2" type="noConversion"/>
  </si>
  <si>
    <t>보통인부</t>
    <phoneticPr fontId="2" type="noConversion"/>
  </si>
  <si>
    <t>1개용 22mm-1방출</t>
    <phoneticPr fontId="35" type="noConversion"/>
  </si>
  <si>
    <t>개소</t>
    <phoneticPr fontId="2" type="noConversion"/>
  </si>
  <si>
    <t>아연도 36C</t>
    <phoneticPr fontId="2" type="noConversion"/>
  </si>
  <si>
    <t>기존증설</t>
    <phoneticPr fontId="2" type="noConversion"/>
  </si>
  <si>
    <t>에폭시페인트칠</t>
    <phoneticPr fontId="2" type="noConversion"/>
  </si>
  <si>
    <t xml:space="preserve">2회 </t>
    <phoneticPr fontId="2" type="noConversion"/>
  </si>
  <si>
    <t>F-CVV-S 2/C 1.5㎟</t>
    <phoneticPr fontId="2" type="noConversion"/>
  </si>
  <si>
    <t>0.6/1KV난연제어케이블</t>
    <phoneticPr fontId="2" type="noConversion"/>
  </si>
  <si>
    <t>동관단자</t>
    <phoneticPr fontId="2" type="noConversion"/>
  </si>
  <si>
    <t>1HOLE 50㎟</t>
    <phoneticPr fontId="2" type="noConversion"/>
  </si>
  <si>
    <t>EA</t>
    <phoneticPr fontId="2" type="noConversion"/>
  </si>
  <si>
    <t>저압배전반</t>
    <phoneticPr fontId="2" type="noConversion"/>
  </si>
  <si>
    <t>LV/1-1</t>
    <phoneticPr fontId="2" type="noConversion"/>
  </si>
  <si>
    <t>분전반속판교체</t>
    <phoneticPr fontId="2" type="noConversion"/>
  </si>
  <si>
    <t>LP-전기</t>
    <phoneticPr fontId="2" type="noConversion"/>
  </si>
  <si>
    <t>면</t>
    <phoneticPr fontId="2" type="noConversion"/>
  </si>
  <si>
    <t>전력제어프로그램수정비</t>
    <phoneticPr fontId="2" type="noConversion"/>
  </si>
  <si>
    <t>식</t>
    <phoneticPr fontId="2" type="noConversion"/>
  </si>
  <si>
    <t>기존배전반개수</t>
    <phoneticPr fontId="2" type="noConversion"/>
  </si>
  <si>
    <t>LP-기계</t>
    <phoneticPr fontId="2" type="noConversion"/>
  </si>
  <si>
    <t>LP-OL</t>
    <phoneticPr fontId="2" type="noConversion"/>
  </si>
  <si>
    <t>LP-무대</t>
    <phoneticPr fontId="2" type="noConversion"/>
  </si>
  <si>
    <t>F-GV 25㎟</t>
    <phoneticPr fontId="2" type="noConversion"/>
  </si>
  <si>
    <t>F-CV 4/C 16㎟</t>
    <phoneticPr fontId="2" type="noConversion"/>
  </si>
  <si>
    <t>F-GV 6㎟</t>
    <phoneticPr fontId="2" type="noConversion"/>
  </si>
  <si>
    <t>아연도 28C</t>
    <phoneticPr fontId="2" type="noConversion"/>
  </si>
  <si>
    <t>일반방수 28C</t>
    <phoneticPr fontId="2" type="noConversion"/>
  </si>
  <si>
    <t>F-CVV 7/C 1.5㎟</t>
    <phoneticPr fontId="2" type="noConversion"/>
  </si>
  <si>
    <t>아연도 22C</t>
    <phoneticPr fontId="2" type="noConversion"/>
  </si>
  <si>
    <t>일반방수 22C</t>
    <phoneticPr fontId="2" type="noConversion"/>
  </si>
  <si>
    <t>BC 50㎟</t>
    <phoneticPr fontId="2" type="noConversion"/>
  </si>
  <si>
    <t>F-CVV 2/C 1.5㎟</t>
    <phoneticPr fontId="2" type="noConversion"/>
  </si>
  <si>
    <t>F-CV 1/C 50㎟</t>
    <phoneticPr fontId="2" type="noConversion"/>
  </si>
  <si>
    <t>접지용나동선</t>
    <phoneticPr fontId="2" type="noConversion"/>
  </si>
  <si>
    <t>F-GV 150㎟</t>
    <phoneticPr fontId="2" type="noConversion"/>
  </si>
  <si>
    <t>22C방수</t>
    <phoneticPr fontId="2" type="noConversion"/>
  </si>
  <si>
    <t>28C방수</t>
    <phoneticPr fontId="2" type="noConversion"/>
  </si>
  <si>
    <t>22C</t>
    <phoneticPr fontId="2" type="noConversion"/>
  </si>
  <si>
    <t>28C</t>
    <phoneticPr fontId="2" type="noConversion"/>
  </si>
  <si>
    <t>BUZZER</t>
    <phoneticPr fontId="2" type="noConversion"/>
  </si>
  <si>
    <t>전자식</t>
    <phoneticPr fontId="2" type="noConversion"/>
  </si>
  <si>
    <t>PULL BOX</t>
    <phoneticPr fontId="2" type="noConversion"/>
  </si>
  <si>
    <t>150x150x150</t>
    <phoneticPr fontId="2" type="noConversion"/>
  </si>
  <si>
    <t>핸드홀(주철뚜껑포함)</t>
    <phoneticPr fontId="2" type="noConversion"/>
  </si>
  <si>
    <t>800x800x800</t>
    <phoneticPr fontId="2" type="noConversion"/>
  </si>
  <si>
    <t>개</t>
    <phoneticPr fontId="2" type="noConversion"/>
  </si>
  <si>
    <t>SEPARATOR</t>
    <phoneticPr fontId="2" type="noConversion"/>
  </si>
  <si>
    <t>m</t>
    <phoneticPr fontId="2" type="noConversion"/>
  </si>
  <si>
    <t>H/ELBOW</t>
    <phoneticPr fontId="2" type="noConversion"/>
  </si>
  <si>
    <t>W600</t>
    <phoneticPr fontId="2" type="noConversion"/>
  </si>
  <si>
    <t>벽관통구멍뚫기</t>
    <phoneticPr fontId="2" type="noConversion"/>
  </si>
  <si>
    <t>구경75mm, 두께200mm</t>
    <phoneticPr fontId="2" type="noConversion"/>
  </si>
  <si>
    <t>덕트설치용 구멍뚫기</t>
    <phoneticPr fontId="2" type="noConversion"/>
  </si>
  <si>
    <t>면적0.6m2, 두께150mm</t>
    <phoneticPr fontId="2" type="noConversion"/>
  </si>
  <si>
    <t>분전반</t>
    <phoneticPr fontId="2" type="noConversion"/>
  </si>
  <si>
    <t>S-1</t>
    <phoneticPr fontId="2" type="noConversion"/>
  </si>
  <si>
    <t>HI 28C</t>
    <phoneticPr fontId="2" type="noConversion"/>
  </si>
  <si>
    <t>CD 28C</t>
    <phoneticPr fontId="2" type="noConversion"/>
  </si>
  <si>
    <t>F-CV 2/C 2.5㎟</t>
    <phoneticPr fontId="2" type="noConversion"/>
  </si>
  <si>
    <t>F-CV 2/C 6㎟</t>
    <phoneticPr fontId="2" type="noConversion"/>
  </si>
  <si>
    <t>보안등</t>
    <phoneticPr fontId="2" type="noConversion"/>
  </si>
  <si>
    <t>본</t>
    <phoneticPr fontId="2" type="noConversion"/>
  </si>
  <si>
    <t>LED투광등</t>
    <phoneticPr fontId="2" type="noConversion"/>
  </si>
  <si>
    <t>600x600x600</t>
    <phoneticPr fontId="2" type="noConversion"/>
  </si>
  <si>
    <t>HI 28C</t>
    <phoneticPr fontId="2" type="noConversion"/>
  </si>
  <si>
    <t>파이프펜던트등 LED 40W</t>
    <phoneticPr fontId="2" type="noConversion"/>
  </si>
  <si>
    <t>기존파이프펜던트등철거</t>
    <phoneticPr fontId="2" type="noConversion"/>
  </si>
  <si>
    <t>FL 2/32W</t>
    <phoneticPr fontId="2" type="noConversion"/>
  </si>
  <si>
    <t>EA</t>
    <phoneticPr fontId="2" type="noConversion"/>
  </si>
  <si>
    <t>m2</t>
    <phoneticPr fontId="2" type="noConversion"/>
  </si>
  <si>
    <t>GPS제어기</t>
    <phoneticPr fontId="2" type="noConversion"/>
  </si>
  <si>
    <t>F-CV 2/C 10㎟</t>
    <phoneticPr fontId="2" type="noConversion"/>
  </si>
  <si>
    <t>F-GV 10㎟</t>
    <phoneticPr fontId="2" type="noConversion"/>
  </si>
  <si>
    <t>HI 28C</t>
    <phoneticPr fontId="2" type="noConversion"/>
  </si>
  <si>
    <t>E-운영1,2</t>
    <phoneticPr fontId="2" type="noConversion"/>
  </si>
  <si>
    <t>100x100x100</t>
    <phoneticPr fontId="2" type="noConversion"/>
  </si>
  <si>
    <t>F-CV 3/C 25㎟</t>
    <phoneticPr fontId="2" type="noConversion"/>
  </si>
  <si>
    <t>기존전선철거</t>
    <phoneticPr fontId="2" type="noConversion"/>
  </si>
  <si>
    <t>기존외등철거</t>
    <phoneticPr fontId="2" type="noConversion"/>
  </si>
  <si>
    <t>2등용</t>
    <phoneticPr fontId="2" type="noConversion"/>
  </si>
  <si>
    <t>본</t>
    <phoneticPr fontId="2" type="noConversion"/>
  </si>
  <si>
    <t>기존벽부투광등철거</t>
    <phoneticPr fontId="2" type="noConversion"/>
  </si>
  <si>
    <t>MHL 400W</t>
    <phoneticPr fontId="2" type="noConversion"/>
  </si>
  <si>
    <t>수배전반기초타설</t>
    <phoneticPr fontId="2" type="noConversion"/>
  </si>
  <si>
    <t>개소</t>
    <phoneticPr fontId="2" type="noConversion"/>
  </si>
  <si>
    <t>보안등기초</t>
    <phoneticPr fontId="2" type="noConversion"/>
  </si>
  <si>
    <t>세트앙카(STS)고정</t>
    <phoneticPr fontId="2" type="noConversion"/>
  </si>
  <si>
    <t>W300xH100x2.3t</t>
    <phoneticPr fontId="2" type="noConversion"/>
  </si>
  <si>
    <t>COVER</t>
    <phoneticPr fontId="2" type="noConversion"/>
  </si>
  <si>
    <t>V/ELBOW</t>
    <phoneticPr fontId="2" type="noConversion"/>
  </si>
  <si>
    <t>W300xH100</t>
    <phoneticPr fontId="2" type="noConversion"/>
  </si>
  <si>
    <t>W300</t>
    <phoneticPr fontId="2" type="noConversion"/>
  </si>
  <si>
    <t>250x250x200</t>
    <phoneticPr fontId="2" type="noConversion"/>
  </si>
  <si>
    <t>300x300x300</t>
    <phoneticPr fontId="2" type="noConversion"/>
  </si>
  <si>
    <t>200x200x200</t>
    <phoneticPr fontId="2" type="noConversion"/>
  </si>
  <si>
    <t>54C</t>
    <phoneticPr fontId="2" type="noConversion"/>
  </si>
  <si>
    <t>조</t>
    <phoneticPr fontId="2" type="noConversion"/>
  </si>
  <si>
    <t>H/TEE</t>
    <phoneticPr fontId="2" type="noConversion"/>
  </si>
  <si>
    <t>구경50mm, 두께200mm</t>
    <phoneticPr fontId="2" type="noConversion"/>
  </si>
  <si>
    <t>투광등브라켓</t>
    <phoneticPr fontId="2" type="noConversion"/>
  </si>
  <si>
    <t>HFIX 2.5㎟</t>
    <phoneticPr fontId="2" type="noConversion"/>
  </si>
  <si>
    <t>CD 16C</t>
    <phoneticPr fontId="2" type="noConversion"/>
  </si>
  <si>
    <t>아연도 16C</t>
    <phoneticPr fontId="2" type="noConversion"/>
  </si>
  <si>
    <t>HFIX 1.5㎟</t>
    <phoneticPr fontId="2" type="noConversion"/>
  </si>
  <si>
    <t>HFIX 4㎟</t>
    <phoneticPr fontId="2" type="noConversion"/>
  </si>
  <si>
    <t>기존전선관철거</t>
    <phoneticPr fontId="2" type="noConversion"/>
  </si>
  <si>
    <t>기존전선철거</t>
    <phoneticPr fontId="2" type="noConversion"/>
  </si>
  <si>
    <t>F-CV 1/C 95㎟</t>
    <phoneticPr fontId="2" type="noConversion"/>
  </si>
  <si>
    <t>F-GV 50㎟</t>
    <phoneticPr fontId="2" type="noConversion"/>
  </si>
  <si>
    <t>F-CV 1/C 185㎟</t>
    <phoneticPr fontId="2" type="noConversion"/>
  </si>
  <si>
    <t>F-GV 95㎟</t>
    <phoneticPr fontId="2" type="noConversion"/>
  </si>
  <si>
    <t>F-CV 4/C 25㎟</t>
    <phoneticPr fontId="2" type="noConversion"/>
  </si>
  <si>
    <t>아연도 42C</t>
    <phoneticPr fontId="2" type="noConversion"/>
  </si>
  <si>
    <t>W450xH100x2.3t</t>
    <phoneticPr fontId="2" type="noConversion"/>
  </si>
  <si>
    <t>W450xH100</t>
    <phoneticPr fontId="2" type="noConversion"/>
  </si>
  <si>
    <t>1HOLE 95㎟</t>
    <phoneticPr fontId="2" type="noConversion"/>
  </si>
  <si>
    <t>1HOLE 185㎟</t>
    <phoneticPr fontId="2" type="noConversion"/>
  </si>
  <si>
    <t>1700x800x100</t>
    <phoneticPr fontId="2" type="noConversion"/>
  </si>
  <si>
    <t>LV/5</t>
    <phoneticPr fontId="2" type="noConversion"/>
  </si>
  <si>
    <t>28C</t>
    <phoneticPr fontId="2" type="noConversion"/>
  </si>
  <si>
    <t>42C</t>
    <phoneticPr fontId="2" type="noConversion"/>
  </si>
  <si>
    <t>150x150x150</t>
    <phoneticPr fontId="2" type="noConversion"/>
  </si>
  <si>
    <t>15A 250V 3구</t>
    <phoneticPr fontId="2" type="noConversion"/>
  </si>
  <si>
    <t>H:4.2m, LED 70+8W</t>
    <phoneticPr fontId="2" type="noConversion"/>
  </si>
  <si>
    <t>LED 120W</t>
    <phoneticPr fontId="2" type="noConversion"/>
  </si>
  <si>
    <t>충전식비상조명등</t>
    <phoneticPr fontId="2" type="noConversion"/>
  </si>
  <si>
    <t>LED 4W, 120분용</t>
    <phoneticPr fontId="2" type="noConversion"/>
  </si>
  <si>
    <t>노무비의 1%</t>
    <phoneticPr fontId="8" type="noConversion"/>
  </si>
  <si>
    <t>6.전기설비철거공사</t>
    <phoneticPr fontId="2" type="noConversion"/>
  </si>
  <si>
    <t>5. 전열설비공사</t>
    <phoneticPr fontId="2" type="noConversion"/>
  </si>
  <si>
    <t>4.전등설비공사</t>
    <phoneticPr fontId="2" type="noConversion"/>
  </si>
  <si>
    <t>3. 외등설비공사</t>
    <phoneticPr fontId="2" type="noConversion"/>
  </si>
  <si>
    <t>2. 전기간선설비공사</t>
    <phoneticPr fontId="2" type="noConversion"/>
  </si>
  <si>
    <t>1. 전기실 수배전설비공사</t>
    <phoneticPr fontId="2" type="noConversion"/>
  </si>
</sst>
</file>

<file path=xl/styles.xml><?xml version="1.0" encoding="utf-8"?>
<styleSheet xmlns="http://schemas.openxmlformats.org/spreadsheetml/2006/main">
  <numFmts count="9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 * #,##0_ ;_ * \-#,##0_ ;_ * &quot;-&quot;_ ;_ @_ "/>
    <numFmt numFmtId="177" formatCode="_ * #,##0.00_ ;_ * \-#,##0.00_ ;_ * &quot;-&quot;??_ ;_ @_ "/>
    <numFmt numFmtId="178" formatCode="&quot;₩&quot;#,##0.00;&quot;₩&quot;&quot;₩&quot;&quot;₩&quot;&quot;₩&quot;&quot;₩&quot;&quot;₩&quot;&quot;₩&quot;&quot;₩&quot;\-#,##0.00"/>
    <numFmt numFmtId="179" formatCode="\x#,##0"/>
    <numFmt numFmtId="180" formatCode="#,##0;[Red]#,##0"/>
    <numFmt numFmtId="181" formatCode="#,##0_ "/>
    <numFmt numFmtId="182" formatCode="\5\x00%"/>
    <numFmt numFmtId="183" formatCode="&quot;$&quot;#,##0_);[Red]\(&quot;$&quot;#,##0\)"/>
    <numFmt numFmtId="184" formatCode="0.000%"/>
    <numFmt numFmtId="185" formatCode="0,###,000"/>
    <numFmt numFmtId="186" formatCode="#.##"/>
    <numFmt numFmtId="187" formatCode="0.0"/>
    <numFmt numFmtId="188" formatCode="&quot;제&quot;General&quot;호&quot;&quot;표&quot;"/>
    <numFmt numFmtId="189" formatCode="#,##0.00_);[Red]\(#,##0.00\)"/>
    <numFmt numFmtId="190" formatCode="\=General&quot;㎥&quot;"/>
    <numFmt numFmtId="191" formatCode="mm&quot;월&quot;\ dd&quot;일&quot;"/>
    <numFmt numFmtId="192" formatCode="#,##0.0"/>
    <numFmt numFmtId="193" formatCode="\(\5\)*0.0%"/>
    <numFmt numFmtId="194" formatCode="\(\5\)\x0.0%"/>
    <numFmt numFmtId="195" formatCode="\5\x0.0%"/>
    <numFmt numFmtId="196" formatCode="&quot;$&quot;#,##0.00_);\(&quot;$&quot;#,##0.00\)"/>
    <numFmt numFmtId="197" formatCode="_-&quot;₩&quot;* #,##0.00_-;\!\-&quot;₩&quot;* #,##0.00_-;_-&quot;₩&quot;* &quot;-&quot;??_-;_-@_-"/>
    <numFmt numFmtId="198" formatCode="#,##0_);[Red]&quot;₩&quot;\!\-#,##0"/>
    <numFmt numFmtId="199" formatCode="_ * #,##0.0000000000_ ;_ * \-#,##0.0000000000_ ;_ * &quot;-&quot;_ ;_ @_ "/>
    <numFmt numFmtId="200" formatCode="#,##0.000000"/>
    <numFmt numFmtId="201" formatCode="0.00\ \ "/>
    <numFmt numFmtId="202" formatCode="0\ "/>
    <numFmt numFmtId="203" formatCode="_ * #,##0_ \ \ \ \ ;_ * \-#,##0_ ;_ * &quot;-&quot;_ ;_ @_ "/>
    <numFmt numFmtId="204" formatCode="###"/>
    <numFmt numFmtId="205" formatCode="0,###,###"/>
    <numFmt numFmtId="206" formatCode="0.##"/>
    <numFmt numFmtId="207" formatCode="&quot;₩&quot;#,##0;[Red]&quot;₩&quot;&quot;₩&quot;&quot;₩&quot;&quot;₩&quot;&quot;₩&quot;&quot;₩&quot;&quot;₩&quot;&quot;₩&quot;\-#,##0"/>
    <numFmt numFmtId="208" formatCode="_ * #,##0.00_ ;_ * &quot;₩&quot;&quot;₩&quot;&quot;₩&quot;&quot;₩&quot;&quot;₩&quot;&quot;₩&quot;&quot;₩&quot;\-#,##0.00_ ;_ * &quot;-&quot;??_ ;_ @_ "/>
    <numFmt numFmtId="209" formatCode="#,##0.00;[Red]&quot;-&quot;#,##0.00"/>
    <numFmt numFmtId="210" formatCode="0.000"/>
    <numFmt numFmtId="211" formatCode="_(&quot;$&quot;* #,##0_);_(&quot;$&quot;* \(#,##0\);_(&quot;$&quot;* &quot;-&quot;_);_(@_)"/>
    <numFmt numFmtId="212" formatCode="_(&quot;$&quot;* #,##0.00_);_(&quot;$&quot;* \(#,##0.00\);_(&quot;$&quot;* &quot;-&quot;??_);_(@_)"/>
    <numFmt numFmtId="213" formatCode="_ &quot;₩&quot;* #,##0_ ;_ &quot;₩&quot;* \-#,##0_ ;_ &quot;₩&quot;* &quot;-&quot;_ ;_ @_ "/>
    <numFmt numFmtId="214" formatCode="_ &quot;₩&quot;* #,##0.00_ ;_ &quot;₩&quot;* \-#,##0.00_ ;_ &quot;₩&quot;* &quot;-&quot;??_ ;_ @_ "/>
    <numFmt numFmtId="215" formatCode="#."/>
    <numFmt numFmtId="216" formatCode="_-[$€-2]* #,##0.00_-;\-[$€-2]* #,##0.00_-;_-[$€-2]* &quot;-&quot;??_-"/>
    <numFmt numFmtId="217" formatCode="_-* #,##0.00_-;\!\-* #,##0.00_-;_-* &quot;-&quot;??_-;_-@_-"/>
    <numFmt numFmtId="218" formatCode="\!\$#,##0_);\!\(\!\$#,##0\!\)"/>
    <numFmt numFmtId="219" formatCode="\!\$#,##0_);[Red]\!\(\!\$#,##0\!\)"/>
    <numFmt numFmtId="220" formatCode="\!\$#,##0.00_);\!\(\!\$#,##0.00\!\)"/>
    <numFmt numFmtId="221" formatCode="_-* #,##0\ _F_-;\-* #,##0\ _F_-;_-* &quot;-&quot;\ _F_-;_-@_-"/>
    <numFmt numFmtId="222" formatCode="&quot;$&quot;#,##0_);\(&quot;$&quot;#,##0\)"/>
    <numFmt numFmtId="223" formatCode="#,##0&quot;?_);\(#,##0&quot;&quot;?&quot;\)"/>
    <numFmt numFmtId="224" formatCode="#,##0.00&quot;?_);[Red]\(#,##0.00&quot;&quot;?&quot;\)"/>
    <numFmt numFmtId="225" formatCode="General_)"/>
    <numFmt numFmtId="226" formatCode="_ * #,##0.00_)&quot;£&quot;_ ;_ * \(#,##0.00\)&quot;£&quot;_ ;_ * &quot;-&quot;??_)&quot;£&quot;_ ;_ @_ "/>
    <numFmt numFmtId="227" formatCode="_ * #,##0.00_)_£_ ;_ * \(#,##0.00\)_£_ ;_ * &quot;-&quot;??_)_£_ ;_ @_ "/>
    <numFmt numFmtId="228" formatCode="#,##0\ &quot;F&quot;;[Red]\-#,##0\ &quot;F&quot;"/>
    <numFmt numFmtId="229" formatCode="#,##0.00\ &quot;F&quot;;\-#,##0.00\ &quot;F&quot;"/>
    <numFmt numFmtId="230" formatCode="###0.0_);\(###0.0\)"/>
    <numFmt numFmtId="231" formatCode="&quot;$&quot;#,##0.00_);[Red]\(&quot;$&quot;#,##0.00\)"/>
    <numFmt numFmtId="232" formatCode="d\.mmm"/>
    <numFmt numFmtId="233" formatCode="_ * #,##0.00_)\ _$_ ;_ * \(#,##0.00\)\ _$_ ;_ * &quot;-&quot;??_)\ _$_ ;_ @_ "/>
    <numFmt numFmtId="234" formatCode="#,##0&quot;원&quot;"/>
    <numFmt numFmtId="235" formatCode="#,##0&quot;KVA&quot;"/>
    <numFmt numFmtId="236" formatCode="0.0000"/>
    <numFmt numFmtId="237" formatCode="_-* #,##0.00_-;&quot;₩&quot;&quot;₩&quot;&quot;₩&quot;\-* #,##0.00_-;_-* &quot;-&quot;??_-;_-@_-"/>
    <numFmt numFmtId="238" formatCode="&quot;₩&quot;#,##0;&quot;₩&quot;&quot;₩&quot;&quot;₩&quot;&quot;₩&quot;&quot;₩&quot;&quot;₩&quot;&quot;₩&quot;&quot;₩&quot;&quot;₩&quot;&quot;₩&quot;\-&quot;₩&quot;#,##0"/>
    <numFmt numFmtId="239" formatCode="0.00000000"/>
    <numFmt numFmtId="240" formatCode="0.00000"/>
    <numFmt numFmtId="241" formatCode="#,##0;[Red]&quot;-&quot;#,##0"/>
    <numFmt numFmtId="242" formatCode="_ * #,##0.0000_ ;_ * \-#,##0.0000_ ;_ * &quot;-&quot;_ ;_ @_ "/>
    <numFmt numFmtId="243" formatCode="0.0_)"/>
    <numFmt numFmtId="244" formatCode="#,##0&quot;칸&quot;"/>
    <numFmt numFmtId="245" formatCode="#,##0.0&quot; ㎡&quot;"/>
    <numFmt numFmtId="246" formatCode="#,##0.0&quot; ㎥&quot;"/>
    <numFmt numFmtId="247" formatCode="_ * #,##0.000_ ;_ * \-#,##0.000_ ;_ * &quot;-&quot;_ ;_ @_ "/>
    <numFmt numFmtId="248" formatCode="_ * #,##0_ ;_ * &quot;₩&quot;&quot;₩&quot;&quot;₩&quot;&quot;₩&quot;&quot;₩&quot;\-#,##0_ ;_ * &quot;-&quot;_ ;_ @_ "/>
    <numFmt numFmtId="249" formatCode="&quot;₩&quot;#,##0;&quot;₩&quot;&quot;₩&quot;&quot;₩&quot;&quot;₩&quot;&quot;₩&quot;&quot;₩&quot;&quot;₩&quot;&quot;₩&quot;&quot;₩&quot;&quot;₩&quot;&quot;₩&quot;&quot;₩&quot;\-&quot;₩&quot;#,##0"/>
    <numFmt numFmtId="250" formatCode="&quot;₩&quot;#,##0.00;&quot;₩&quot;&quot;₩&quot;&quot;₩&quot;&quot;₩&quot;&quot;₩&quot;&quot;₩&quot;&quot;₩&quot;&quot;₩&quot;&quot;₩&quot;&quot;₩&quot;&quot;₩&quot;&quot;₩&quot;\-&quot;₩&quot;#,##0.00"/>
    <numFmt numFmtId="251" formatCode="#,##0;&quot;-&quot;#,##0"/>
    <numFmt numFmtId="252" formatCode="#,##0,"/>
    <numFmt numFmtId="253" formatCode="#,##0.000"/>
    <numFmt numFmtId="254" formatCode="#.00"/>
    <numFmt numFmtId="255" formatCode="_-* #,##0.0_-;&quot;₩&quot;\!\-* #,##0.0_-;_-* &quot;-&quot;_-;_-@_-"/>
    <numFmt numFmtId="256" formatCode="_ * #,##0_ ;_ * &quot;₩&quot;\!\-#,##0_ ;_ * &quot;-&quot;_ ;_ @_ "/>
    <numFmt numFmtId="257" formatCode="%#.00"/>
    <numFmt numFmtId="258" formatCode="#,##0."/>
    <numFmt numFmtId="259" formatCode="\$#.00"/>
    <numFmt numFmtId="260" formatCode="\$#."/>
    <numFmt numFmtId="261" formatCode="#,##0\ &quot;DM&quot;;[Red]\-#,##0\ &quot;DM&quot;"/>
    <numFmt numFmtId="262" formatCode="#,##0.00\ &quot;DM&quot;;[Red]\-#,##0.00\ &quot;DM&quot;"/>
    <numFmt numFmtId="263" formatCode="_ * #,##0.00000_ ;_ * \-#,##0.00000_ ;_ * &quot;-&quot;_ ;_ @_ "/>
    <numFmt numFmtId="264" formatCode="_-* #,##0_-;\-* #,##0_-;_-* &quot;-&quot;??_-;_-@_-"/>
    <numFmt numFmtId="265" formatCode="_ * #,##0.00_ ;_ * \-#,##0.00_ ;_ * &quot;-&quot;_ ;_ @_ "/>
  </numFmts>
  <fonts count="144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Arial"/>
      <family val="2"/>
    </font>
    <font>
      <b/>
      <sz val="12"/>
      <name val="바탕체"/>
      <family val="1"/>
      <charset val="129"/>
    </font>
    <font>
      <sz val="9"/>
      <name val="돋움"/>
      <family val="3"/>
      <charset val="129"/>
    </font>
    <font>
      <sz val="12"/>
      <name val="돋움"/>
      <family val="3"/>
      <charset val="129"/>
    </font>
    <font>
      <sz val="9"/>
      <name val="굴림체"/>
      <family val="3"/>
      <charset val="129"/>
    </font>
    <font>
      <sz val="8"/>
      <name val="바탕"/>
      <family val="1"/>
      <charset val="129"/>
    </font>
    <font>
      <b/>
      <sz val="11"/>
      <name val="돋움"/>
      <family val="3"/>
      <charset val="129"/>
    </font>
    <font>
      <sz val="12"/>
      <name val="바탕체"/>
      <family val="1"/>
      <charset val="129"/>
    </font>
    <font>
      <sz val="9"/>
      <color indexed="8"/>
      <name val="굴림체"/>
      <family val="3"/>
      <charset val="129"/>
    </font>
    <font>
      <sz val="8"/>
      <name val="굴림체"/>
      <family val="3"/>
      <charset val="129"/>
    </font>
    <font>
      <sz val="9"/>
      <color indexed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굴림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sz val="10"/>
      <name val="바탕체"/>
      <family val="1"/>
      <charset val="129"/>
    </font>
    <font>
      <sz val="12"/>
      <name val="¹UAAA¼"/>
      <family val="1"/>
    </font>
    <font>
      <sz val="11"/>
      <name val="μ¸¿o"/>
      <family val="3"/>
      <charset val="129"/>
    </font>
    <font>
      <sz val="8"/>
      <name val="바탕체"/>
      <family val="1"/>
      <charset val="129"/>
    </font>
    <font>
      <sz val="10"/>
      <color indexed="8"/>
      <name val="굴림체"/>
      <family val="3"/>
      <charset val="129"/>
    </font>
    <font>
      <sz val="10"/>
      <color indexed="12"/>
      <name val="굴림체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ÙÅÁÃ¼"/>
      <family val="3"/>
      <charset val="129"/>
    </font>
    <font>
      <sz val="12"/>
      <name val="System"/>
      <family val="2"/>
      <charset val="129"/>
    </font>
    <font>
      <b/>
      <sz val="24"/>
      <name val="돋움"/>
      <family val="3"/>
      <charset val="129"/>
    </font>
    <font>
      <sz val="9"/>
      <color indexed="10"/>
      <name val="HY울릉도M"/>
      <family val="1"/>
      <charset val="129"/>
    </font>
    <font>
      <sz val="9"/>
      <color indexed="10"/>
      <name val="돋움"/>
      <family val="3"/>
      <charset val="129"/>
    </font>
    <font>
      <sz val="9"/>
      <color indexed="12"/>
      <name val="돋움"/>
      <family val="3"/>
      <charset val="129"/>
    </font>
    <font>
      <sz val="9"/>
      <color indexed="58"/>
      <name val="돋움"/>
      <family val="3"/>
      <charset val="129"/>
    </font>
    <font>
      <sz val="10"/>
      <name val="돋움"/>
      <family val="3"/>
      <charset val="129"/>
    </font>
    <font>
      <sz val="8"/>
      <name val="돋움체"/>
      <family val="3"/>
      <charset val="129"/>
    </font>
    <font>
      <b/>
      <sz val="9"/>
      <color indexed="8"/>
      <name val="굴림체"/>
      <family val="3"/>
      <charset val="129"/>
    </font>
    <font>
      <b/>
      <sz val="9"/>
      <color indexed="10"/>
      <name val="굴림체"/>
      <family val="3"/>
      <charset val="129"/>
    </font>
    <font>
      <b/>
      <sz val="8"/>
      <color indexed="10"/>
      <name val="굴림체"/>
      <family val="3"/>
      <charset val="129"/>
    </font>
    <font>
      <sz val="12"/>
      <name val="Times New Roman"/>
      <family val="1"/>
    </font>
    <font>
      <sz val="12"/>
      <name val="©öUAAA¨ù"/>
      <family val="1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1"/>
      <name val="±¼¸²Ã¼"/>
      <family val="3"/>
      <charset val="129"/>
    </font>
    <font>
      <sz val="11"/>
      <name val="µ¸¿ò"/>
      <family val="3"/>
      <charset val="129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0"/>
      <name val="굴림"/>
      <family val="3"/>
      <charset val="129"/>
    </font>
    <font>
      <sz val="14"/>
      <name val="굴림체"/>
      <family val="3"/>
      <charset val="129"/>
    </font>
    <font>
      <sz val="16"/>
      <name val="굴림체"/>
      <family val="3"/>
      <charset val="129"/>
    </font>
    <font>
      <sz val="9"/>
      <color indexed="12"/>
      <name val="굴림체"/>
      <family val="3"/>
      <charset val="129"/>
    </font>
    <font>
      <sz val="9"/>
      <color indexed="58"/>
      <name val="굴림체"/>
      <family val="3"/>
      <charset val="129"/>
    </font>
    <font>
      <sz val="10"/>
      <color indexed="10"/>
      <name val="굴림"/>
      <family val="3"/>
      <charset val="129"/>
    </font>
    <font>
      <sz val="10"/>
      <color indexed="61"/>
      <name val="굴림"/>
      <family val="3"/>
      <charset val="129"/>
    </font>
    <font>
      <sz val="13"/>
      <name val="돋움체"/>
      <family val="3"/>
      <charset val="129"/>
    </font>
    <font>
      <b/>
      <sz val="22"/>
      <name val="바탕체"/>
      <family val="1"/>
      <charset val="129"/>
    </font>
    <font>
      <sz val="12"/>
      <name val="돋움체"/>
      <family val="3"/>
      <charset val="129"/>
    </font>
    <font>
      <i/>
      <sz val="12"/>
      <name val="굴림체"/>
      <family val="3"/>
      <charset val="129"/>
    </font>
    <font>
      <sz val="10"/>
      <color indexed="19"/>
      <name val="돋움체"/>
      <family val="3"/>
      <charset val="129"/>
    </font>
    <font>
      <sz val="10"/>
      <name val="Helv"/>
      <family val="2"/>
    </font>
    <font>
      <sz val="12"/>
      <name val="견명조"/>
      <family val="1"/>
      <charset val="129"/>
    </font>
    <font>
      <sz val="10"/>
      <name val="Courier New"/>
      <family val="3"/>
    </font>
    <font>
      <sz val="12"/>
      <name val="명조"/>
      <family val="3"/>
      <charset val="129"/>
    </font>
    <font>
      <b/>
      <sz val="1"/>
      <color indexed="8"/>
      <name val="Courier"/>
      <family val="3"/>
    </font>
    <font>
      <sz val="12"/>
      <name val="궁서체"/>
      <family val="1"/>
      <charset val="129"/>
    </font>
    <font>
      <sz val="11"/>
      <name val="명조"/>
      <family val="3"/>
      <charset val="129"/>
    </font>
    <font>
      <sz val="10"/>
      <name val="명조"/>
      <family val="3"/>
      <charset val="129"/>
    </font>
    <font>
      <sz val="1"/>
      <color indexed="8"/>
      <name val="Courier"/>
      <family val="3"/>
    </font>
    <font>
      <sz val="12"/>
      <name val="굴림"/>
      <family val="3"/>
      <charset val="129"/>
    </font>
    <font>
      <sz val="11"/>
      <name val="굴림"/>
      <family val="3"/>
      <charset val="129"/>
    </font>
    <font>
      <u/>
      <sz val="11"/>
      <color indexed="36"/>
      <name val="돋움"/>
      <family val="3"/>
      <charset val="129"/>
    </font>
    <font>
      <sz val="10"/>
      <name val="돋움체"/>
      <family val="3"/>
      <charset val="129"/>
    </font>
    <font>
      <sz val="11"/>
      <name val="뼻뮝"/>
      <family val="3"/>
      <charset val="129"/>
    </font>
    <font>
      <sz val="9"/>
      <name val="MS Sans Serif"/>
      <family val="2"/>
    </font>
    <font>
      <sz val="10"/>
      <name val="바탕"/>
      <family val="1"/>
      <charset val="129"/>
    </font>
    <font>
      <sz val="10"/>
      <color indexed="8"/>
      <name val="돋움체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2"/>
      <color indexed="24"/>
      <name val="바탕체"/>
      <family val="1"/>
      <charset val="129"/>
    </font>
    <font>
      <i/>
      <sz val="11"/>
      <name val="명조"/>
      <family val="3"/>
      <charset val="129"/>
    </font>
    <font>
      <u/>
      <sz val="9"/>
      <color indexed="36"/>
      <name val="Helv"/>
      <family val="2"/>
    </font>
    <font>
      <sz val="12"/>
      <name val="Arial"/>
      <family val="2"/>
    </font>
    <font>
      <sz val="10"/>
      <name val="Geneva"/>
      <family val="2"/>
    </font>
    <font>
      <sz val="12"/>
      <name val="±¼¸²A¼"/>
      <family val="3"/>
      <charset val="129"/>
    </font>
    <font>
      <sz val="12"/>
      <name val="μ¸¿oA¼"/>
      <family val="3"/>
      <charset val="129"/>
    </font>
    <font>
      <sz val="12"/>
      <name val="±¼¸²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0"/>
      <name val="MS Serif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sz val="10"/>
      <name val="Univers (WN)"/>
      <family val="2"/>
    </font>
    <font>
      <b/>
      <i/>
      <sz val="12"/>
      <name val="Times New Roman"/>
      <family val="1"/>
    </font>
    <font>
      <b/>
      <sz val="11"/>
      <name val="Helv"/>
      <family val="2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Helv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b/>
      <sz val="24"/>
      <name val="Arial"/>
      <family val="2"/>
    </font>
    <font>
      <b/>
      <sz val="14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b/>
      <u/>
      <sz val="15"/>
      <name val="돋움"/>
      <family val="3"/>
      <charset val="129"/>
    </font>
    <font>
      <b/>
      <sz val="10"/>
      <name val="돋움"/>
      <family val="3"/>
      <charset val="129"/>
    </font>
    <font>
      <b/>
      <sz val="8"/>
      <color indexed="12"/>
      <name val="굴림체"/>
      <family val="3"/>
      <charset val="129"/>
    </font>
    <font>
      <sz val="11"/>
      <name val="돋움체"/>
      <family val="3"/>
      <charset val="129"/>
    </font>
    <font>
      <sz val="12"/>
      <name val="뼻뮝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sz val="10"/>
      <name val="한양신명조"/>
      <family val="1"/>
      <charset val="129"/>
    </font>
    <font>
      <b/>
      <sz val="16"/>
      <name val="돋움체"/>
      <family val="3"/>
      <charset val="129"/>
    </font>
    <font>
      <sz val="10"/>
      <color indexed="12"/>
      <name val="Arial"/>
      <family val="2"/>
    </font>
    <font>
      <u/>
      <sz val="10"/>
      <color indexed="12"/>
      <name val="MS Sans Serif"/>
      <family val="2"/>
    </font>
    <font>
      <sz val="8"/>
      <color indexed="12"/>
      <name val="Arial"/>
      <family val="2"/>
    </font>
    <font>
      <vertAlign val="superscript"/>
      <sz val="10"/>
      <name val="굴림체"/>
      <family val="3"/>
      <charset val="129"/>
    </font>
    <font>
      <sz val="11"/>
      <color indexed="10"/>
      <name val="굴림체"/>
      <family val="3"/>
      <charset val="129"/>
    </font>
    <font>
      <sz val="9"/>
      <color indexed="36"/>
      <name val="돋움"/>
      <family val="3"/>
      <charset val="129"/>
    </font>
    <font>
      <sz val="8"/>
      <color indexed="12"/>
      <name val="굴림체"/>
      <family val="3"/>
      <charset val="129"/>
    </font>
    <font>
      <b/>
      <sz val="20"/>
      <color indexed="8"/>
      <name val="Arial"/>
      <family val="2"/>
    </font>
    <font>
      <b/>
      <sz val="20"/>
      <color indexed="8"/>
      <name val="돋움"/>
      <family val="3"/>
      <charset val="129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sz val="10"/>
      <color indexed="8"/>
      <name val="돋움"/>
      <family val="3"/>
      <charset val="129"/>
    </font>
    <font>
      <b/>
      <sz val="10"/>
      <color indexed="8"/>
      <name val="Arial"/>
      <family val="2"/>
    </font>
    <font>
      <b/>
      <sz val="8"/>
      <color indexed="10"/>
      <name val="굴림체"/>
      <family val="3"/>
      <charset val="129"/>
    </font>
    <font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8"/>
      <color rgb="FFFF0000"/>
      <name val="굴림체"/>
      <family val="3"/>
      <charset val="129"/>
    </font>
    <font>
      <b/>
      <sz val="9"/>
      <color rgb="FFFF0000"/>
      <name val="굴림체"/>
      <family val="3"/>
      <charset val="129"/>
    </font>
    <font>
      <b/>
      <sz val="8"/>
      <color rgb="FF0070C0"/>
      <name val="굴림체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 diagonalDown="1">
      <left/>
      <right/>
      <top/>
      <bottom/>
      <diagonal style="thin">
        <color indexed="64"/>
      </diagonal>
    </border>
    <border diagonalUp="1">
      <left/>
      <right/>
      <top/>
      <bottom/>
      <diagonal style="thin">
        <color indexed="64"/>
      </diagonal>
    </border>
  </borders>
  <cellStyleXfs count="2634">
    <xf numFmtId="0" fontId="0" fillId="0" borderId="0"/>
    <xf numFmtId="215" fontId="69" fillId="0" borderId="0">
      <protection locked="0"/>
    </xf>
    <xf numFmtId="0" fontId="19" fillId="0" borderId="0"/>
    <xf numFmtId="176" fontId="56" fillId="0" borderId="0" applyFont="0" applyFill="0" applyBorder="0" applyAlignment="0" applyProtection="0"/>
    <xf numFmtId="0" fontId="18" fillId="0" borderId="1">
      <alignment horizontal="center"/>
    </xf>
    <xf numFmtId="0" fontId="57" fillId="0" borderId="0">
      <alignment vertical="center"/>
    </xf>
    <xf numFmtId="0" fontId="19" fillId="0" borderId="2">
      <alignment horizontal="centerContinuous" vertical="center"/>
    </xf>
    <xf numFmtId="3" fontId="10" fillId="0" borderId="0">
      <alignment vertical="center"/>
    </xf>
    <xf numFmtId="192" fontId="10" fillId="0" borderId="0">
      <alignment vertical="center"/>
    </xf>
    <xf numFmtId="4" fontId="10" fillId="0" borderId="0">
      <alignment vertical="center"/>
    </xf>
    <xf numFmtId="253" fontId="10" fillId="0" borderId="0">
      <alignment vertical="center"/>
    </xf>
    <xf numFmtId="24" fontId="18" fillId="0" borderId="0" applyFont="0" applyFill="0" applyBorder="0" applyAlignment="0" applyProtection="0"/>
    <xf numFmtId="176" fontId="58" fillId="0" borderId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6" fillId="0" borderId="0">
      <alignment vertical="center"/>
    </xf>
    <xf numFmtId="0" fontId="59" fillId="0" borderId="0">
      <alignment vertical="center"/>
    </xf>
    <xf numFmtId="0" fontId="16" fillId="0" borderId="0">
      <alignment vertical="center"/>
    </xf>
    <xf numFmtId="191" fontId="10" fillId="0" borderId="0">
      <alignment horizontal="center"/>
    </xf>
    <xf numFmtId="239" fontId="60" fillId="0" borderId="0" applyNumberFormat="0">
      <alignment horizontal="center" vertical="center"/>
      <protection locked="0" hidden="1"/>
    </xf>
    <xf numFmtId="0" fontId="3" fillId="0" borderId="0" applyFont="0" applyFill="0" applyBorder="0" applyAlignment="0" applyProtection="0"/>
    <xf numFmtId="0" fontId="10" fillId="0" borderId="0"/>
    <xf numFmtId="0" fontId="1" fillId="0" borderId="0"/>
    <xf numFmtId="0" fontId="3" fillId="0" borderId="0"/>
    <xf numFmtId="0" fontId="3" fillId="0" borderId="0"/>
    <xf numFmtId="0" fontId="14" fillId="0" borderId="0"/>
    <xf numFmtId="0" fontId="61" fillId="0" borderId="0"/>
    <xf numFmtId="0" fontId="3" fillId="0" borderId="0"/>
    <xf numFmtId="0" fontId="6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8" fillId="0" borderId="0"/>
    <xf numFmtId="0" fontId="14" fillId="0" borderId="0"/>
    <xf numFmtId="0" fontId="18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8" fillId="0" borderId="0"/>
    <xf numFmtId="0" fontId="1" fillId="0" borderId="0"/>
    <xf numFmtId="0" fontId="1" fillId="0" borderId="0"/>
    <xf numFmtId="0" fontId="14" fillId="0" borderId="0"/>
    <xf numFmtId="0" fontId="14" fillId="0" borderId="0"/>
    <xf numFmtId="0" fontId="14" fillId="0" borderId="0"/>
    <xf numFmtId="0" fontId="3" fillId="0" borderId="0"/>
    <xf numFmtId="0" fontId="14" fillId="0" borderId="0"/>
    <xf numFmtId="0" fontId="14" fillId="0" borderId="0"/>
    <xf numFmtId="0" fontId="14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4" fillId="0" borderId="0"/>
    <xf numFmtId="0" fontId="14" fillId="0" borderId="0"/>
    <xf numFmtId="0" fontId="14" fillId="0" borderId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3" fillId="0" borderId="0"/>
    <xf numFmtId="0" fontId="14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176" fontId="10" fillId="0" borderId="0" applyFont="0" applyFill="0" applyBorder="0" applyAlignment="0" applyProtection="0"/>
    <xf numFmtId="0" fontId="14" fillId="0" borderId="0"/>
    <xf numFmtId="0" fontId="61" fillId="0" borderId="0"/>
    <xf numFmtId="0" fontId="18" fillId="0" borderId="0"/>
    <xf numFmtId="0" fontId="3" fillId="0" borderId="0"/>
    <xf numFmtId="0" fontId="14" fillId="0" borderId="0" applyFont="0" applyFill="0" applyBorder="0" applyAlignment="0" applyProtection="0"/>
    <xf numFmtId="0" fontId="3" fillId="0" borderId="0"/>
    <xf numFmtId="176" fontId="10" fillId="0" borderId="0" applyFont="0" applyFill="0" applyBorder="0" applyAlignment="0" applyProtection="0"/>
    <xf numFmtId="0" fontId="3" fillId="0" borderId="0"/>
    <xf numFmtId="0" fontId="14" fillId="0" borderId="0"/>
    <xf numFmtId="0" fontId="3" fillId="0" borderId="0"/>
    <xf numFmtId="250" fontId="10" fillId="0" borderId="0" applyFont="0" applyFill="0" applyBorder="0" applyAlignment="0" applyProtection="0"/>
    <xf numFmtId="0" fontId="14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/>
    <xf numFmtId="176" fontId="10" fillId="0" borderId="0" applyFont="0" applyFill="0" applyBorder="0" applyAlignment="0" applyProtection="0"/>
    <xf numFmtId="0" fontId="14" fillId="0" borderId="0"/>
    <xf numFmtId="0" fontId="14" fillId="0" borderId="0"/>
    <xf numFmtId="0" fontId="61" fillId="0" borderId="0"/>
    <xf numFmtId="0" fontId="14" fillId="0" borderId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6" fontId="10" fillId="0" borderId="0" applyFont="0" applyFill="0" applyBorder="0" applyAlignment="0" applyProtection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0" fillId="0" borderId="0"/>
    <xf numFmtId="0" fontId="18" fillId="0" borderId="0"/>
    <xf numFmtId="176" fontId="10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8" fillId="0" borderId="0"/>
    <xf numFmtId="176" fontId="10" fillId="0" borderId="0" applyFont="0" applyFill="0" applyBorder="0" applyAlignment="0" applyProtection="0"/>
    <xf numFmtId="0" fontId="14" fillId="0" borderId="0"/>
    <xf numFmtId="0" fontId="14" fillId="0" borderId="0"/>
    <xf numFmtId="176" fontId="10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8" fillId="0" borderId="0"/>
    <xf numFmtId="0" fontId="14" fillId="0" borderId="0"/>
    <xf numFmtId="0" fontId="14" fillId="0" borderId="0"/>
    <xf numFmtId="0" fontId="14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6" fontId="10" fillId="0" borderId="0" applyFont="0" applyFill="0" applyBorder="0" applyAlignment="0" applyProtection="0"/>
    <xf numFmtId="0" fontId="3" fillId="0" borderId="0"/>
    <xf numFmtId="0" fontId="18" fillId="0" borderId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208" fontId="10" fillId="0" borderId="0" applyFont="0" applyFill="0" applyBorder="0" applyAlignment="0" applyProtection="0"/>
    <xf numFmtId="207" fontId="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76" fontId="10" fillId="0" borderId="0" applyFont="0" applyFill="0" applyBorder="0" applyAlignment="0" applyProtection="0"/>
    <xf numFmtId="0" fontId="3" fillId="0" borderId="0"/>
    <xf numFmtId="0" fontId="6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3" fillId="0" borderId="0"/>
    <xf numFmtId="0" fontId="14" fillId="0" borderId="0" applyFont="0" applyFill="0" applyBorder="0" applyAlignment="0" applyProtection="0"/>
    <xf numFmtId="0" fontId="61" fillId="0" borderId="0"/>
    <xf numFmtId="0" fontId="61" fillId="0" borderId="0"/>
    <xf numFmtId="0" fontId="61" fillId="0" borderId="0"/>
    <xf numFmtId="0" fontId="14" fillId="0" borderId="0" applyFont="0" applyFill="0" applyBorder="0" applyAlignment="0" applyProtection="0"/>
    <xf numFmtId="0" fontId="18" fillId="0" borderId="0"/>
    <xf numFmtId="0" fontId="10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76" fontId="10" fillId="0" borderId="0" applyFont="0" applyFill="0" applyBorder="0" applyAlignment="0" applyProtection="0"/>
    <xf numFmtId="0" fontId="18" fillId="0" borderId="0"/>
    <xf numFmtId="0" fontId="3" fillId="0" borderId="0"/>
    <xf numFmtId="0" fontId="18" fillId="0" borderId="0"/>
    <xf numFmtId="0" fontId="61" fillId="0" borderId="0"/>
    <xf numFmtId="0" fontId="61" fillId="0" borderId="0"/>
    <xf numFmtId="0" fontId="3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8" fillId="0" borderId="0"/>
    <xf numFmtId="0" fontId="3" fillId="0" borderId="0"/>
    <xf numFmtId="0" fontId="18" fillId="0" borderId="0"/>
    <xf numFmtId="237" fontId="1" fillId="0" borderId="0" applyFont="0" applyFill="0" applyBorder="0" applyAlignment="0" applyProtection="0"/>
    <xf numFmtId="237" fontId="1" fillId="0" borderId="0" applyFont="0" applyFill="0" applyBorder="0" applyAlignment="0" applyProtection="0"/>
    <xf numFmtId="0" fontId="14" fillId="0" borderId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0" fillId="0" borderId="0"/>
    <xf numFmtId="0" fontId="14" fillId="0" borderId="0"/>
    <xf numFmtId="0" fontId="14" fillId="0" borderId="0" applyFont="0" applyFill="0" applyBorder="0" applyAlignment="0" applyProtection="0"/>
    <xf numFmtId="0" fontId="14" fillId="0" borderId="0"/>
    <xf numFmtId="0" fontId="14" fillId="0" borderId="0"/>
    <xf numFmtId="0" fontId="3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3" fillId="0" borderId="0"/>
    <xf numFmtId="0" fontId="18" fillId="0" borderId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6" fontId="1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176" fontId="1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8" fillId="0" borderId="0"/>
    <xf numFmtId="0" fontId="14" fillId="0" borderId="0"/>
    <xf numFmtId="0" fontId="3" fillId="0" borderId="0"/>
    <xf numFmtId="0" fontId="3" fillId="0" borderId="0"/>
    <xf numFmtId="176" fontId="10" fillId="0" borderId="0" applyFont="0" applyFill="0" applyBorder="0" applyAlignment="0" applyProtection="0"/>
    <xf numFmtId="0" fontId="18" fillId="0" borderId="0"/>
    <xf numFmtId="0" fontId="14" fillId="0" borderId="0"/>
    <xf numFmtId="0" fontId="1" fillId="0" borderId="0"/>
    <xf numFmtId="0" fontId="18" fillId="0" borderId="0"/>
    <xf numFmtId="0" fontId="14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3" fillId="0" borderId="0"/>
    <xf numFmtId="0" fontId="3" fillId="0" borderId="0"/>
    <xf numFmtId="176" fontId="10" fillId="0" borderId="0" applyFont="0" applyFill="0" applyBorder="0" applyAlignment="0" applyProtection="0"/>
    <xf numFmtId="0" fontId="14" fillId="0" borderId="0"/>
    <xf numFmtId="0" fontId="1" fillId="0" borderId="0"/>
    <xf numFmtId="176" fontId="10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8" fillId="0" borderId="0"/>
    <xf numFmtId="0" fontId="3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18" fillId="0" borderId="0"/>
    <xf numFmtId="0" fontId="3" fillId="0" borderId="0"/>
    <xf numFmtId="0" fontId="1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14" fillId="0" borderId="0"/>
    <xf numFmtId="0" fontId="14" fillId="0" borderId="0"/>
    <xf numFmtId="0" fontId="14" fillId="0" borderId="0"/>
    <xf numFmtId="0" fontId="3" fillId="0" borderId="0"/>
    <xf numFmtId="0" fontId="14" fillId="0" borderId="0"/>
    <xf numFmtId="0" fontId="3" fillId="0" borderId="0"/>
    <xf numFmtId="0" fontId="3" fillId="0" borderId="0"/>
    <xf numFmtId="0" fontId="14" fillId="0" borderId="0"/>
    <xf numFmtId="0" fontId="18" fillId="0" borderId="0"/>
    <xf numFmtId="0" fontId="1" fillId="0" borderId="0"/>
    <xf numFmtId="0" fontId="1" fillId="0" borderId="0"/>
    <xf numFmtId="0" fontId="3" fillId="0" borderId="0"/>
    <xf numFmtId="0" fontId="18" fillId="0" borderId="0"/>
    <xf numFmtId="0" fontId="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76" fontId="10" fillId="0" borderId="0" applyFont="0" applyFill="0" applyBorder="0" applyAlignment="0" applyProtection="0"/>
    <xf numFmtId="0" fontId="14" fillId="0" borderId="0"/>
    <xf numFmtId="0" fontId="3" fillId="0" borderId="0"/>
    <xf numFmtId="0" fontId="18" fillId="0" borderId="0"/>
    <xf numFmtId="0" fontId="3" fillId="0" borderId="0"/>
    <xf numFmtId="0" fontId="14" fillId="0" borderId="0"/>
    <xf numFmtId="0" fontId="3" fillId="0" borderId="0"/>
    <xf numFmtId="0" fontId="69" fillId="0" borderId="0">
      <protection locked="0"/>
    </xf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39" fillId="0" borderId="0"/>
    <xf numFmtId="254" fontId="69" fillId="0" borderId="0">
      <protection locked="0"/>
    </xf>
    <xf numFmtId="0" fontId="69" fillId="0" borderId="0">
      <protection locked="0"/>
    </xf>
    <xf numFmtId="0" fontId="69" fillId="0" borderId="0">
      <protection locked="0"/>
    </xf>
    <xf numFmtId="9" fontId="19" fillId="0" borderId="0">
      <alignment vertical="center"/>
    </xf>
    <xf numFmtId="0" fontId="19" fillId="0" borderId="0">
      <alignment vertical="center"/>
    </xf>
    <xf numFmtId="10" fontId="19" fillId="0" borderId="0">
      <alignment vertical="center"/>
    </xf>
    <xf numFmtId="0" fontId="19" fillId="0" borderId="0">
      <alignment vertical="center"/>
    </xf>
    <xf numFmtId="255" fontId="1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5" fillId="0" borderId="0">
      <alignment horizontal="center" vertical="center"/>
    </xf>
    <xf numFmtId="0" fontId="16" fillId="0" borderId="0"/>
    <xf numFmtId="0" fontId="16" fillId="0" borderId="0"/>
    <xf numFmtId="41" fontId="10" fillId="0" borderId="0">
      <alignment horizontal="center" vertical="center"/>
    </xf>
    <xf numFmtId="41" fontId="10" fillId="0" borderId="0">
      <alignment horizontal="center" vertical="center"/>
    </xf>
    <xf numFmtId="0" fontId="15" fillId="0" borderId="0">
      <alignment horizontal="center" vertical="center"/>
    </xf>
    <xf numFmtId="0" fontId="15" fillId="0" borderId="0">
      <alignment horizontal="center" vertical="center"/>
    </xf>
    <xf numFmtId="0" fontId="15" fillId="0" borderId="0">
      <alignment horizontal="center"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1" fontId="10" fillId="0" borderId="0">
      <alignment horizontal="center" vertical="center"/>
    </xf>
    <xf numFmtId="236" fontId="10" fillId="0" borderId="0">
      <alignment horizontal="center" vertical="center"/>
    </xf>
    <xf numFmtId="252" fontId="1" fillId="0" borderId="0">
      <alignment horizontal="center" vertical="center"/>
    </xf>
    <xf numFmtId="252" fontId="1" fillId="0" borderId="0">
      <alignment horizontal="center" vertical="center"/>
    </xf>
    <xf numFmtId="252" fontId="1" fillId="0" borderId="0">
      <alignment horizontal="center" vertical="center"/>
    </xf>
    <xf numFmtId="252" fontId="1" fillId="0" borderId="0">
      <alignment horizontal="center" vertical="center"/>
    </xf>
    <xf numFmtId="252" fontId="1" fillId="0" borderId="0">
      <alignment horizontal="center" vertical="center"/>
    </xf>
    <xf numFmtId="252" fontId="1" fillId="0" borderId="0">
      <alignment horizontal="center" vertical="center"/>
    </xf>
    <xf numFmtId="252" fontId="1" fillId="0" borderId="0">
      <alignment horizontal="center" vertical="center"/>
    </xf>
    <xf numFmtId="252" fontId="1" fillId="0" borderId="0">
      <alignment horizontal="center" vertical="center"/>
    </xf>
    <xf numFmtId="236" fontId="10" fillId="0" borderId="0">
      <alignment horizontal="center" vertical="center"/>
    </xf>
    <xf numFmtId="236" fontId="10" fillId="0" borderId="0">
      <alignment horizontal="center" vertical="center"/>
    </xf>
    <xf numFmtId="41" fontId="10" fillId="0" borderId="0">
      <alignment horizontal="center" vertical="center"/>
    </xf>
    <xf numFmtId="41" fontId="10" fillId="0" borderId="0">
      <alignment horizontal="center" vertical="center"/>
    </xf>
    <xf numFmtId="41" fontId="10" fillId="0" borderId="0">
      <alignment horizontal="center" vertical="center"/>
    </xf>
    <xf numFmtId="252" fontId="1" fillId="0" borderId="0">
      <alignment horizontal="center" vertical="center"/>
    </xf>
    <xf numFmtId="252" fontId="1" fillId="0" borderId="0">
      <alignment horizontal="center" vertical="center"/>
    </xf>
    <xf numFmtId="252" fontId="1" fillId="0" borderId="0">
      <alignment horizontal="center" vertical="center"/>
    </xf>
    <xf numFmtId="252" fontId="1" fillId="0" borderId="0">
      <alignment horizontal="center" vertical="center"/>
    </xf>
    <xf numFmtId="41" fontId="10" fillId="0" borderId="0">
      <alignment horizontal="center" vertical="center"/>
    </xf>
    <xf numFmtId="41" fontId="10" fillId="0" borderId="0">
      <alignment horizontal="center" vertical="center"/>
    </xf>
    <xf numFmtId="41" fontId="10" fillId="0" borderId="0">
      <alignment horizontal="center" vertical="center"/>
    </xf>
    <xf numFmtId="252" fontId="1" fillId="0" borderId="0">
      <alignment horizontal="center" vertical="center"/>
    </xf>
    <xf numFmtId="252" fontId="1" fillId="0" borderId="0">
      <alignment horizontal="center" vertical="center"/>
    </xf>
    <xf numFmtId="252" fontId="1" fillId="0" borderId="0">
      <alignment horizontal="center" vertical="center"/>
    </xf>
    <xf numFmtId="252" fontId="1" fillId="0" borderId="0">
      <alignment horizontal="center" vertical="center"/>
    </xf>
    <xf numFmtId="252" fontId="1" fillId="0" borderId="0">
      <alignment horizontal="center" vertical="center"/>
    </xf>
    <xf numFmtId="252" fontId="1" fillId="0" borderId="0">
      <alignment horizontal="center" vertical="center"/>
    </xf>
    <xf numFmtId="252" fontId="1" fillId="0" borderId="0">
      <alignment horizontal="center" vertical="center"/>
    </xf>
    <xf numFmtId="252" fontId="1" fillId="0" borderId="0">
      <alignment horizontal="center" vertical="center"/>
    </xf>
    <xf numFmtId="41" fontId="10" fillId="0" borderId="0">
      <alignment horizontal="center" vertical="center"/>
    </xf>
    <xf numFmtId="210" fontId="62" fillId="0" borderId="0">
      <alignment horizontal="center" vertical="center"/>
    </xf>
    <xf numFmtId="0" fontId="62" fillId="0" borderId="0">
      <alignment horizontal="center" vertical="center"/>
    </xf>
    <xf numFmtId="252" fontId="1" fillId="0" borderId="0">
      <alignment horizontal="center" vertical="center"/>
    </xf>
    <xf numFmtId="252" fontId="1" fillId="0" borderId="0">
      <alignment horizontal="center" vertical="center"/>
    </xf>
    <xf numFmtId="252" fontId="1" fillId="0" borderId="0">
      <alignment horizontal="center" vertical="center"/>
    </xf>
    <xf numFmtId="252" fontId="1" fillId="0" borderId="0">
      <alignment horizontal="center" vertical="center"/>
    </xf>
    <xf numFmtId="0" fontId="10" fillId="0" borderId="0">
      <alignment horizontal="center" vertical="center"/>
    </xf>
    <xf numFmtId="41" fontId="10" fillId="0" borderId="0">
      <alignment horizontal="center" vertical="center"/>
    </xf>
    <xf numFmtId="0" fontId="16" fillId="0" borderId="0"/>
    <xf numFmtId="0" fontId="15" fillId="0" borderId="0">
      <alignment horizontal="center" vertical="center"/>
    </xf>
    <xf numFmtId="0" fontId="16" fillId="0" borderId="0"/>
    <xf numFmtId="0" fontId="16" fillId="0" borderId="0"/>
    <xf numFmtId="0" fontId="15" fillId="0" borderId="0">
      <alignment horizontal="center" vertical="center"/>
    </xf>
    <xf numFmtId="0" fontId="16" fillId="0" borderId="0"/>
    <xf numFmtId="0" fontId="16" fillId="0" borderId="0"/>
    <xf numFmtId="0" fontId="16" fillId="0" borderId="0"/>
    <xf numFmtId="0" fontId="15" fillId="0" borderId="0">
      <alignment horizontal="center" vertical="center"/>
    </xf>
    <xf numFmtId="0" fontId="15" fillId="0" borderId="0">
      <alignment horizontal="center" vertical="center"/>
    </xf>
    <xf numFmtId="0" fontId="16" fillId="0" borderId="0"/>
    <xf numFmtId="0" fontId="16" fillId="0" borderId="0"/>
    <xf numFmtId="3" fontId="63" fillId="0" borderId="3">
      <alignment horizontal="right" vertical="center"/>
    </xf>
    <xf numFmtId="0" fontId="16" fillId="0" borderId="0"/>
    <xf numFmtId="0" fontId="15" fillId="0" borderId="0">
      <alignment horizontal="center" vertical="center"/>
    </xf>
    <xf numFmtId="0" fontId="16" fillId="0" borderId="0"/>
    <xf numFmtId="0" fontId="3" fillId="0" borderId="0" applyNumberFormat="0" applyFill="0" applyBorder="0" applyAlignment="0" applyProtection="0"/>
    <xf numFmtId="189" fontId="10" fillId="0" borderId="0">
      <protection locked="0"/>
    </xf>
    <xf numFmtId="10" fontId="20" fillId="0" borderId="0" applyFont="0" applyFill="0" applyBorder="0" applyAlignment="0" applyProtection="0"/>
    <xf numFmtId="2" fontId="63" fillId="0" borderId="3">
      <alignment horizontal="right" vertical="center"/>
    </xf>
    <xf numFmtId="0" fontId="69" fillId="0" borderId="0">
      <protection locked="0"/>
    </xf>
    <xf numFmtId="9" fontId="10" fillId="0" borderId="0">
      <protection locked="0"/>
    </xf>
    <xf numFmtId="0" fontId="64" fillId="0" borderId="0">
      <alignment horizontal="right"/>
    </xf>
    <xf numFmtId="201" fontId="1" fillId="0" borderId="0">
      <protection locked="0"/>
    </xf>
    <xf numFmtId="0" fontId="65" fillId="0" borderId="0">
      <protection locked="0"/>
    </xf>
    <xf numFmtId="0" fontId="65" fillId="0" borderId="0">
      <protection locked="0"/>
    </xf>
    <xf numFmtId="0" fontId="64" fillId="0" borderId="0"/>
    <xf numFmtId="209" fontId="10" fillId="0" borderId="0"/>
    <xf numFmtId="209" fontId="10" fillId="0" borderId="0"/>
    <xf numFmtId="209" fontId="10" fillId="0" borderId="0"/>
    <xf numFmtId="209" fontId="10" fillId="0" borderId="0"/>
    <xf numFmtId="209" fontId="10" fillId="0" borderId="0"/>
    <xf numFmtId="209" fontId="10" fillId="0" borderId="0"/>
    <xf numFmtId="209" fontId="10" fillId="0" borderId="0"/>
    <xf numFmtId="209" fontId="10" fillId="0" borderId="0"/>
    <xf numFmtId="209" fontId="10" fillId="0" borderId="0"/>
    <xf numFmtId="209" fontId="10" fillId="0" borderId="0"/>
    <xf numFmtId="209" fontId="10" fillId="0" borderId="0"/>
    <xf numFmtId="0" fontId="66" fillId="0" borderId="4">
      <alignment horizontal="center" vertical="center"/>
    </xf>
    <xf numFmtId="199" fontId="10" fillId="0" borderId="4">
      <alignment horizontal="right" vertical="center"/>
    </xf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8" fillId="0" borderId="0" applyFont="0" applyFill="0" applyBorder="0" applyAlignment="0" applyProtection="0">
      <alignment horizontal="left"/>
    </xf>
    <xf numFmtId="0" fontId="10" fillId="0" borderId="5" applyFont="0" applyFill="0" applyBorder="0" applyAlignment="0" applyProtection="0">
      <protection locked="0"/>
    </xf>
    <xf numFmtId="0" fontId="11" fillId="0" borderId="0" applyFont="0" applyBorder="0" applyAlignment="0">
      <alignment horizontal="left" vertical="center"/>
    </xf>
    <xf numFmtId="0" fontId="69" fillId="0" borderId="0">
      <protection locked="0"/>
    </xf>
    <xf numFmtId="0" fontId="70" fillId="0" borderId="0">
      <alignment vertical="center"/>
    </xf>
    <xf numFmtId="3" fontId="18" fillId="0" borderId="6">
      <alignment horizontal="center"/>
    </xf>
    <xf numFmtId="0" fontId="10" fillId="0" borderId="5" applyFont="0" applyFill="0" applyBorder="0" applyAlignment="0" applyProtection="0">
      <alignment horizontal="right"/>
      <protection locked="0"/>
    </xf>
    <xf numFmtId="0" fontId="10" fillId="0" borderId="5" applyFont="0" applyFill="0" applyBorder="0" applyAlignment="0" applyProtection="0">
      <alignment horizontal="center"/>
    </xf>
    <xf numFmtId="0" fontId="10" fillId="0" borderId="5" applyFont="0" applyFill="0" applyBorder="0" applyAlignment="0" applyProtection="0">
      <alignment horizontal="right"/>
    </xf>
    <xf numFmtId="0" fontId="10" fillId="0" borderId="5" applyFont="0" applyFill="0" applyBorder="0" applyAlignment="0" applyProtection="0">
      <alignment horizontal="center"/>
      <protection locked="0"/>
    </xf>
    <xf numFmtId="223" fontId="10" fillId="0" borderId="7" applyFill="0" applyBorder="0" applyProtection="0">
      <alignment vertical="center"/>
    </xf>
    <xf numFmtId="0" fontId="71" fillId="0" borderId="4">
      <alignment horizontal="center" vertical="center"/>
    </xf>
    <xf numFmtId="0" fontId="10" fillId="2" borderId="0">
      <alignment horizontal="left"/>
    </xf>
    <xf numFmtId="0" fontId="69" fillId="0" borderId="0"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45" fontId="68" fillId="0" borderId="0" applyFont="0" applyFill="0" applyBorder="0" applyAlignment="0" applyProtection="0">
      <alignment horizontal="left"/>
      <protection locked="0"/>
    </xf>
    <xf numFmtId="0" fontId="68" fillId="0" borderId="0" applyFont="0" applyFill="0" applyBorder="0" applyAlignment="0" applyProtection="0">
      <alignment horizontal="left"/>
    </xf>
    <xf numFmtId="0" fontId="19" fillId="0" borderId="0" applyFont="0" applyFill="0" applyBorder="0" applyAlignment="0" applyProtection="0">
      <alignment horizontal="left"/>
      <protection locked="0"/>
    </xf>
    <xf numFmtId="0" fontId="68" fillId="0" borderId="0" applyFont="0" applyFill="0" applyBorder="0" applyAlignment="0" applyProtection="0">
      <alignment horizontal="left"/>
    </xf>
    <xf numFmtId="0" fontId="68" fillId="0" borderId="0" applyFont="0" applyBorder="0" applyAlignment="0">
      <alignment horizontal="left"/>
    </xf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>
      <alignment horizontal="left"/>
    </xf>
    <xf numFmtId="0" fontId="68" fillId="0" borderId="0" applyFont="0" applyFill="0" applyBorder="0" applyAlignment="0" applyProtection="0">
      <alignment horizontal="left"/>
    </xf>
    <xf numFmtId="0" fontId="68" fillId="0" borderId="0" applyFont="0" applyFill="0" applyBorder="0" applyAlignment="0" applyProtection="0">
      <alignment horizontal="left"/>
    </xf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68" fillId="0" borderId="0" applyFont="0" applyFill="0" applyBorder="0" applyAlignment="0" applyProtection="0">
      <alignment horizontal="right"/>
    </xf>
    <xf numFmtId="41" fontId="73" fillId="0" borderId="8" applyNumberFormat="0" applyFont="0" applyFill="0" applyBorder="0" applyProtection="0">
      <alignment horizontal="distributed"/>
    </xf>
    <xf numFmtId="189" fontId="10" fillId="0" borderId="0">
      <protection locked="0"/>
    </xf>
    <xf numFmtId="9" fontId="1" fillId="0" borderId="0" applyFont="0" applyFill="0" applyBorder="0" applyAlignment="0" applyProtection="0">
      <alignment vertical="center"/>
    </xf>
    <xf numFmtId="9" fontId="15" fillId="3" borderId="0" applyFill="0" applyBorder="0" applyProtection="0">
      <alignment horizontal="right"/>
    </xf>
    <xf numFmtId="10" fontId="15" fillId="0" borderId="0" applyFill="0" applyBorder="0" applyProtection="0">
      <alignment horizontal="right"/>
    </xf>
    <xf numFmtId="9" fontId="49" fillId="0" borderId="0" applyFont="0" applyFill="0" applyBorder="0" applyAlignment="0" applyProtection="0">
      <alignment vertical="center"/>
    </xf>
    <xf numFmtId="210" fontId="10" fillId="0" borderId="0" applyFont="0" applyFill="0" applyBorder="0" applyAlignment="0" applyProtection="0"/>
    <xf numFmtId="187" fontId="10" fillId="0" borderId="0" applyFont="0" applyFill="0" applyBorder="0" applyAlignment="0" applyProtection="0"/>
    <xf numFmtId="0" fontId="74" fillId="0" borderId="0"/>
    <xf numFmtId="0" fontId="119" fillId="0" borderId="0" applyFont="0" applyFill="0" applyBorder="0" applyProtection="0">
      <alignment horizontal="center" vertical="center"/>
    </xf>
    <xf numFmtId="0" fontId="119" fillId="0" borderId="0" applyFont="0" applyFill="0" applyBorder="0" applyProtection="0">
      <alignment horizontal="center" vertical="center"/>
    </xf>
    <xf numFmtId="3" fontId="19" fillId="0" borderId="7">
      <alignment vertical="center"/>
    </xf>
    <xf numFmtId="0" fontId="75" fillId="0" borderId="9" applyFont="0" applyFill="0" applyAlignment="0" applyProtection="0">
      <alignment horizontal="center" vertical="center"/>
    </xf>
    <xf numFmtId="0" fontId="74" fillId="0" borderId="0"/>
    <xf numFmtId="0" fontId="120" fillId="0" borderId="0"/>
    <xf numFmtId="233" fontId="1" fillId="0" borderId="10" applyBorder="0"/>
    <xf numFmtId="210" fontId="10" fillId="0" borderId="0" applyNumberFormat="0" applyFont="0" applyFill="0" applyBorder="0" applyProtection="0">
      <alignment horizontal="centerContinuous"/>
    </xf>
    <xf numFmtId="181" fontId="76" fillId="0" borderId="4">
      <alignment vertical="center"/>
    </xf>
    <xf numFmtId="3" fontId="73" fillId="0" borderId="8"/>
    <xf numFmtId="0" fontId="73" fillId="0" borderId="8"/>
    <xf numFmtId="3" fontId="73" fillId="0" borderId="11"/>
    <xf numFmtId="3" fontId="73" fillId="0" borderId="12"/>
    <xf numFmtId="0" fontId="121" fillId="0" borderId="8"/>
    <xf numFmtId="0" fontId="122" fillId="0" borderId="0">
      <alignment horizontal="center"/>
    </xf>
    <xf numFmtId="0" fontId="4" fillId="0" borderId="13">
      <alignment horizontal="center"/>
    </xf>
    <xf numFmtId="0" fontId="64" fillId="0" borderId="14"/>
    <xf numFmtId="3" fontId="77" fillId="0" borderId="7" applyFill="0" applyBorder="0" applyProtection="0">
      <alignment vertical="center"/>
    </xf>
    <xf numFmtId="224" fontId="10" fillId="0" borderId="7" applyFill="0" applyBorder="0" applyProtection="0">
      <alignment vertical="center"/>
    </xf>
    <xf numFmtId="223" fontId="10" fillId="0" borderId="7" applyFill="0" applyBorder="0" applyProtection="0">
      <alignment vertical="center"/>
    </xf>
    <xf numFmtId="222" fontId="10" fillId="0" borderId="7" applyFill="0" applyBorder="0" applyProtection="0">
      <alignment vertical="center"/>
    </xf>
    <xf numFmtId="244" fontId="1" fillId="0" borderId="10"/>
    <xf numFmtId="0" fontId="1" fillId="0" borderId="10"/>
    <xf numFmtId="0" fontId="71" fillId="0" borderId="4">
      <alignment horizontal="center" vertical="center"/>
    </xf>
    <xf numFmtId="0" fontId="68" fillId="0" borderId="0" applyFont="0" applyFill="0" applyBorder="0" applyAlignment="0" applyProtection="0"/>
    <xf numFmtId="1" fontId="10" fillId="0" borderId="0"/>
    <xf numFmtId="0" fontId="34" fillId="0" borderId="0"/>
    <xf numFmtId="0" fontId="19" fillId="0" borderId="0" applyFont="0" applyFill="0" applyBorder="0" applyAlignment="0" applyProtection="0"/>
    <xf numFmtId="203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176" fontId="10" fillId="0" borderId="0" applyFont="0" applyFill="0" applyBorder="0" applyAlignment="0" applyProtection="0"/>
    <xf numFmtId="0" fontId="14" fillId="0" borderId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0" fillId="0" borderId="0" applyFont="0" applyFill="0" applyBorder="0" applyAlignment="0" applyProtection="0"/>
    <xf numFmtId="176" fontId="10" fillId="0" borderId="0" applyFont="0" applyFill="0" applyBorder="0" applyAlignment="0" applyProtection="0"/>
    <xf numFmtId="208" fontId="10" fillId="0" borderId="0" applyFont="0" applyFill="0" applyBorder="0" applyAlignment="0" applyProtection="0"/>
    <xf numFmtId="208" fontId="10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0" fillId="0" borderId="0" applyFont="0" applyFill="0" applyBorder="0" applyAlignment="0" applyProtection="0"/>
    <xf numFmtId="176" fontId="10" fillId="0" borderId="0" applyFont="0" applyFill="0" applyBorder="0" applyAlignment="0" applyProtection="0"/>
    <xf numFmtId="208" fontId="10" fillId="0" borderId="0" applyFont="0" applyFill="0" applyBorder="0" applyAlignment="0" applyProtection="0"/>
    <xf numFmtId="208" fontId="10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0" fillId="0" borderId="0" applyFont="0" applyFill="0" applyBorder="0" applyAlignment="0" applyProtection="0"/>
    <xf numFmtId="208" fontId="10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0" fillId="0" borderId="0" applyFont="0" applyFill="0" applyBorder="0" applyAlignment="0" applyProtection="0"/>
    <xf numFmtId="176" fontId="10" fillId="0" borderId="0" applyFont="0" applyFill="0" applyBorder="0" applyAlignment="0" applyProtection="0"/>
    <xf numFmtId="208" fontId="10" fillId="0" borderId="0" applyFont="0" applyFill="0" applyBorder="0" applyAlignment="0" applyProtection="0"/>
    <xf numFmtId="208" fontId="10" fillId="0" borderId="0" applyFont="0" applyFill="0" applyBorder="0" applyAlignment="0" applyProtection="0"/>
    <xf numFmtId="176" fontId="10" fillId="0" borderId="15"/>
    <xf numFmtId="0" fontId="68" fillId="0" borderId="16"/>
    <xf numFmtId="0" fontId="68" fillId="0" borderId="0" applyFont="0" applyFill="0" applyBorder="0" applyAlignment="0" applyProtection="0">
      <alignment horizontal="left"/>
      <protection locked="0"/>
    </xf>
    <xf numFmtId="0" fontId="68" fillId="0" borderId="0" applyFont="0" applyFill="0" applyBorder="0" applyAlignment="0" applyProtection="0">
      <alignment horizontal="left"/>
    </xf>
    <xf numFmtId="0" fontId="10" fillId="0" borderId="0" applyFont="0" applyFill="0" applyBorder="0" applyAlignment="0" applyProtection="0"/>
    <xf numFmtId="0" fontId="68" fillId="0" borderId="0" applyFont="0" applyFill="0" applyBorder="0" applyAlignment="0" applyProtection="0">
      <alignment horizontal="center"/>
    </xf>
    <xf numFmtId="0" fontId="123" fillId="0" borderId="8">
      <alignment vertical="center"/>
    </xf>
    <xf numFmtId="196" fontId="1" fillId="0" borderId="0" applyFont="0" applyFill="0" applyBorder="0" applyAlignment="0" applyProtection="0"/>
    <xf numFmtId="0" fontId="78" fillId="0" borderId="0" applyFont="0" applyFill="0" applyBorder="0" applyAlignment="0" applyProtection="0"/>
    <xf numFmtId="196" fontId="1" fillId="0" borderId="0" applyFont="0" applyFill="0" applyBorder="0" applyAlignment="0" applyProtection="0"/>
    <xf numFmtId="251" fontId="78" fillId="0" borderId="0" applyFont="0" applyFill="0" applyBorder="0" applyAlignment="0" applyProtection="0"/>
    <xf numFmtId="0" fontId="24" fillId="0" borderId="0">
      <alignment vertical="center"/>
    </xf>
    <xf numFmtId="0" fontId="79" fillId="0" borderId="0">
      <alignment horizontal="center" vertical="center"/>
    </xf>
    <xf numFmtId="0" fontId="67" fillId="0" borderId="17" applyFont="0" applyFill="0" applyBorder="0" applyAlignment="0" applyProtection="0">
      <alignment horizontal="left" vertical="center"/>
    </xf>
    <xf numFmtId="0" fontId="67" fillId="0" borderId="18" applyFont="0" applyFill="0" applyBorder="0" applyAlignment="0" applyProtection="0"/>
    <xf numFmtId="0" fontId="80" fillId="0" borderId="0" applyNumberFormat="0" applyBorder="0" applyAlignment="0">
      <alignment horizontal="centerContinuous" vertical="center"/>
    </xf>
    <xf numFmtId="4" fontId="69" fillId="0" borderId="0">
      <protection locked="0"/>
    </xf>
    <xf numFmtId="3" fontId="81" fillId="0" borderId="0" applyFont="0" applyFill="0" applyBorder="0" applyAlignment="0" applyProtection="0"/>
    <xf numFmtId="0" fontId="64" fillId="0" borderId="0" applyFont="0" applyFill="0" applyBorder="0" applyAlignment="0" applyProtection="0">
      <alignment horizontal="right"/>
    </xf>
    <xf numFmtId="0" fontId="10" fillId="0" borderId="8">
      <alignment horizontal="distributed" vertical="center"/>
    </xf>
    <xf numFmtId="0" fontId="10" fillId="0" borderId="10">
      <alignment horizontal="distributed" vertical="top"/>
    </xf>
    <xf numFmtId="0" fontId="10" fillId="0" borderId="19">
      <alignment horizontal="distributed"/>
    </xf>
    <xf numFmtId="256" fontId="124" fillId="0" borderId="0">
      <alignment vertical="center"/>
    </xf>
    <xf numFmtId="0" fontId="10" fillId="0" borderId="0"/>
    <xf numFmtId="0" fontId="68" fillId="0" borderId="20" applyFont="0" applyFill="0" applyBorder="0" applyAlignment="0" applyProtection="0">
      <alignment horizontal="center"/>
    </xf>
    <xf numFmtId="0" fontId="19" fillId="0" borderId="0" applyFont="0" applyFill="0" applyBorder="0" applyAlignment="0" applyProtection="0">
      <alignment horizontal="left"/>
    </xf>
    <xf numFmtId="246" fontId="67" fillId="0" borderId="0" applyFont="0" applyFill="0" applyBorder="0" applyAlignment="0" applyProtection="0">
      <alignment horizontal="center"/>
      <protection locked="0"/>
    </xf>
    <xf numFmtId="0" fontId="68" fillId="0" borderId="0" applyFont="0" applyFill="0" applyBorder="0" applyAlignment="0" applyProtection="0">
      <protection locked="0"/>
    </xf>
    <xf numFmtId="0" fontId="64" fillId="0" borderId="0" applyFont="0" applyFill="0" applyBorder="0" applyAlignment="0" applyProtection="0"/>
    <xf numFmtId="0" fontId="71" fillId="0" borderId="4" applyFill="0" applyProtection="0">
      <alignment horizontal="center" vertical="center"/>
    </xf>
    <xf numFmtId="189" fontId="10" fillId="0" borderId="0">
      <protection locked="0"/>
    </xf>
    <xf numFmtId="241" fontId="49" fillId="0" borderId="0" applyFont="0" applyFill="0" applyBorder="0" applyAlignment="0" applyProtection="0">
      <alignment vertical="center"/>
    </xf>
    <xf numFmtId="189" fontId="10" fillId="0" borderId="0">
      <protection locked="0"/>
    </xf>
    <xf numFmtId="242" fontId="1" fillId="0" borderId="0" applyFont="0" applyFill="0" applyBorder="0" applyProtection="0">
      <alignment vertical="center"/>
    </xf>
    <xf numFmtId="176" fontId="10" fillId="0" borderId="8">
      <alignment horizontal="center" vertical="center"/>
    </xf>
    <xf numFmtId="41" fontId="1" fillId="0" borderId="0" applyFont="0" applyFill="0" applyBorder="0" applyAlignment="0" applyProtection="0"/>
    <xf numFmtId="176" fontId="10" fillId="0" borderId="0" applyFont="0" applyFill="0" applyBorder="0" applyAlignment="0" applyProtection="0"/>
    <xf numFmtId="0" fontId="64" fillId="0" borderId="0" applyFont="0" applyFill="0" applyBorder="0" applyAlignment="0" applyProtection="0"/>
    <xf numFmtId="197" fontId="10" fillId="3" borderId="0" applyFill="0" applyBorder="0" applyProtection="0">
      <alignment horizontal="right"/>
    </xf>
    <xf numFmtId="0" fontId="67" fillId="0" borderId="0" applyFont="0" applyFill="0" applyBorder="0" applyAlignment="0" applyProtection="0"/>
    <xf numFmtId="38" fontId="73" fillId="0" borderId="0" applyFont="0" applyFill="0" applyBorder="0" applyAlignment="0" applyProtection="0">
      <alignment vertical="center"/>
    </xf>
    <xf numFmtId="236" fontId="10" fillId="0" borderId="0" applyFont="0" applyFill="0" applyBorder="0" applyAlignment="0" applyProtection="0">
      <alignment vertical="center"/>
    </xf>
    <xf numFmtId="240" fontId="10" fillId="0" borderId="0" applyFont="0" applyFill="0" applyBorder="0" applyAlignment="0" applyProtection="0">
      <alignment vertical="center"/>
    </xf>
    <xf numFmtId="3" fontId="64" fillId="0" borderId="0" applyFont="0" applyFill="0" applyBorder="0" applyAlignment="0" applyProtection="0"/>
    <xf numFmtId="0" fontId="64" fillId="0" borderId="0" applyFont="0" applyFill="0" applyBorder="0" applyAlignment="0" applyProtection="0">
      <alignment horizontal="right"/>
    </xf>
    <xf numFmtId="0" fontId="82" fillId="0" borderId="20" applyFont="0" applyFill="0" applyBorder="0" applyAlignment="0" applyProtection="0">
      <alignment horizontal="right"/>
    </xf>
    <xf numFmtId="0" fontId="19" fillId="0" borderId="10" applyFont="0" applyFill="0" applyBorder="0" applyAlignment="0" applyProtection="0">
      <alignment horizontal="right"/>
    </xf>
    <xf numFmtId="0" fontId="10" fillId="0" borderId="5" applyFont="0" applyFill="0" applyBorder="0" applyAlignment="0" applyProtection="0">
      <alignment horizontal="center"/>
    </xf>
    <xf numFmtId="219" fontId="1" fillId="0" borderId="0" applyFont="0" applyFill="0" applyBorder="0" applyAlignment="0" applyProtection="0"/>
    <xf numFmtId="220" fontId="1" fillId="0" borderId="0" applyFont="0" applyFill="0" applyBorder="0" applyAlignment="0" applyProtection="0"/>
    <xf numFmtId="218" fontId="1" fillId="0" borderId="0" applyFont="0" applyFill="0" applyBorder="0" applyAlignment="0" applyProtection="0"/>
    <xf numFmtId="217" fontId="1" fillId="0" borderId="0" applyFont="0" applyFill="0" applyBorder="0" applyAlignment="0" applyProtection="0"/>
    <xf numFmtId="0" fontId="10" fillId="0" borderId="0" applyFont="0" applyFill="0" applyBorder="0" applyAlignment="0" applyProtection="0"/>
    <xf numFmtId="176" fontId="10" fillId="0" borderId="0" applyFont="0" applyFill="0" applyBorder="0" applyAlignment="0" applyProtection="0"/>
    <xf numFmtId="0" fontId="68" fillId="0" borderId="0" applyFont="0" applyFill="0" applyBorder="0" applyAlignment="0" applyProtection="0"/>
    <xf numFmtId="189" fontId="10" fillId="0" borderId="0">
      <protection locked="0"/>
    </xf>
    <xf numFmtId="189" fontId="10" fillId="0" borderId="0">
      <protection locked="0"/>
    </xf>
    <xf numFmtId="10" fontId="81" fillId="0" borderId="0" applyFont="0" applyFill="0" applyBorder="0" applyAlignment="0" applyProtection="0"/>
    <xf numFmtId="189" fontId="10" fillId="0" borderId="0"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>
      <alignment vertical="center"/>
    </xf>
    <xf numFmtId="0" fontId="49" fillId="0" borderId="0">
      <alignment vertical="center"/>
    </xf>
    <xf numFmtId="0" fontId="10" fillId="0" borderId="0"/>
    <xf numFmtId="0" fontId="93" fillId="0" borderId="0"/>
    <xf numFmtId="0" fontId="1" fillId="0" borderId="0"/>
    <xf numFmtId="0" fontId="1" fillId="0" borderId="0">
      <alignment vertical="center"/>
    </xf>
    <xf numFmtId="0" fontId="58" fillId="0" borderId="0"/>
    <xf numFmtId="0" fontId="1" fillId="0" borderId="0"/>
    <xf numFmtId="0" fontId="10" fillId="0" borderId="4">
      <alignment vertical="center" wrapText="1"/>
    </xf>
    <xf numFmtId="0" fontId="1" fillId="0" borderId="8" applyNumberFormat="0" applyFill="0" applyProtection="0">
      <alignment vertical="center"/>
    </xf>
    <xf numFmtId="0" fontId="14" fillId="0" borderId="4">
      <alignment horizontal="center" vertical="center" wrapText="1"/>
    </xf>
    <xf numFmtId="0" fontId="69" fillId="0" borderId="21">
      <protection locked="0"/>
    </xf>
    <xf numFmtId="198" fontId="10" fillId="0" borderId="0">
      <protection locked="0"/>
    </xf>
    <xf numFmtId="200" fontId="1" fillId="0" borderId="0">
      <protection locked="0"/>
    </xf>
    <xf numFmtId="202" fontId="1" fillId="0" borderId="0">
      <protection locked="0"/>
    </xf>
    <xf numFmtId="189" fontId="10" fillId="0" borderId="0">
      <protection locked="0"/>
    </xf>
    <xf numFmtId="0" fontId="84" fillId="0" borderId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40" fillId="0" borderId="0" applyFont="0" applyFill="0" applyBorder="0" applyAlignment="0" applyProtection="0"/>
    <xf numFmtId="41" fontId="41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40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15" fillId="0" borderId="4" applyProtection="0">
      <alignment horizontal="left" vertical="center" wrapText="1"/>
    </xf>
    <xf numFmtId="0" fontId="10" fillId="0" borderId="0" applyFont="0" applyFill="0" applyBorder="0" applyAlignment="0" applyProtection="0"/>
    <xf numFmtId="189" fontId="10" fillId="0" borderId="0">
      <protection locked="0"/>
    </xf>
    <xf numFmtId="196" fontId="16" fillId="4" borderId="22">
      <alignment horizontal="center" vertical="center"/>
    </xf>
    <xf numFmtId="189" fontId="10" fillId="0" borderId="0">
      <protection locked="0"/>
    </xf>
    <xf numFmtId="189" fontId="10" fillId="0" borderId="0">
      <protection locked="0"/>
    </xf>
    <xf numFmtId="0" fontId="21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7" fillId="0" borderId="0" applyFont="0" applyFill="0" applyBorder="0" applyAlignment="0" applyProtection="0"/>
    <xf numFmtId="42" fontId="43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211" fontId="85" fillId="0" borderId="0" applyFont="0" applyFill="0" applyBorder="0" applyAlignment="0" applyProtection="0"/>
    <xf numFmtId="211" fontId="85" fillId="0" borderId="0" applyFont="0" applyFill="0" applyBorder="0" applyAlignment="0" applyProtection="0"/>
    <xf numFmtId="211" fontId="85" fillId="0" borderId="0" applyFont="0" applyFill="0" applyBorder="0" applyAlignment="0" applyProtection="0"/>
    <xf numFmtId="211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183" fontId="85" fillId="0" borderId="0" applyFont="0" applyFill="0" applyBorder="0" applyAlignment="0" applyProtection="0"/>
    <xf numFmtId="183" fontId="85" fillId="0" borderId="0" applyFont="0" applyFill="0" applyBorder="0" applyAlignment="0" applyProtection="0"/>
    <xf numFmtId="183" fontId="85" fillId="0" borderId="0" applyFont="0" applyFill="0" applyBorder="0" applyAlignment="0" applyProtection="0"/>
    <xf numFmtId="183" fontId="85" fillId="0" borderId="0" applyFont="0" applyFill="0" applyBorder="0" applyAlignment="0" applyProtection="0"/>
    <xf numFmtId="213" fontId="17" fillId="0" borderId="0" applyFont="0" applyFill="0" applyBorder="0" applyAlignment="0" applyProtection="0"/>
    <xf numFmtId="213" fontId="27" fillId="0" borderId="0" applyFont="0" applyFill="0" applyBorder="0" applyAlignment="0" applyProtection="0"/>
    <xf numFmtId="213" fontId="17" fillId="0" borderId="0" applyFont="0" applyFill="0" applyBorder="0" applyAlignment="0" applyProtection="0"/>
    <xf numFmtId="213" fontId="27" fillId="0" borderId="0" applyFont="0" applyFill="0" applyBorder="0" applyAlignment="0" applyProtection="0"/>
    <xf numFmtId="37" fontId="17" fillId="0" borderId="0" applyFont="0" applyFill="0" applyBorder="0" applyAlignment="0" applyProtection="0"/>
    <xf numFmtId="0" fontId="27" fillId="0" borderId="0" applyFont="0" applyFill="0" applyBorder="0" applyAlignment="0" applyProtection="0"/>
    <xf numFmtId="232" fontId="10" fillId="0" borderId="0" applyFont="0" applyFill="0" applyBorder="0" applyAlignment="0" applyProtection="0"/>
    <xf numFmtId="0" fontId="1" fillId="0" borderId="0">
      <protection locked="0"/>
    </xf>
    <xf numFmtId="0" fontId="20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7" fillId="0" borderId="0" applyFont="0" applyFill="0" applyBorder="0" applyAlignment="0" applyProtection="0"/>
    <xf numFmtId="44" fontId="43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212" fontId="85" fillId="0" borderId="0" applyFont="0" applyFill="0" applyBorder="0" applyAlignment="0" applyProtection="0"/>
    <xf numFmtId="212" fontId="85" fillId="0" borderId="0" applyFont="0" applyFill="0" applyBorder="0" applyAlignment="0" applyProtection="0"/>
    <xf numFmtId="212" fontId="85" fillId="0" borderId="0" applyFont="0" applyFill="0" applyBorder="0" applyAlignment="0" applyProtection="0"/>
    <xf numFmtId="212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231" fontId="85" fillId="0" borderId="0" applyFont="0" applyFill="0" applyBorder="0" applyAlignment="0" applyProtection="0"/>
    <xf numFmtId="231" fontId="85" fillId="0" borderId="0" applyFont="0" applyFill="0" applyBorder="0" applyAlignment="0" applyProtection="0"/>
    <xf numFmtId="231" fontId="85" fillId="0" borderId="0" applyFont="0" applyFill="0" applyBorder="0" applyAlignment="0" applyProtection="0"/>
    <xf numFmtId="231" fontId="85" fillId="0" borderId="0" applyFont="0" applyFill="0" applyBorder="0" applyAlignment="0" applyProtection="0"/>
    <xf numFmtId="214" fontId="17" fillId="0" borderId="0" applyFont="0" applyFill="0" applyBorder="0" applyAlignment="0" applyProtection="0"/>
    <xf numFmtId="214" fontId="27" fillId="0" borderId="0" applyFont="0" applyFill="0" applyBorder="0" applyAlignment="0" applyProtection="0"/>
    <xf numFmtId="214" fontId="17" fillId="0" borderId="0" applyFont="0" applyFill="0" applyBorder="0" applyAlignment="0" applyProtection="0"/>
    <xf numFmtId="214" fontId="27" fillId="0" borderId="0" applyFont="0" applyFill="0" applyBorder="0" applyAlignment="0" applyProtection="0"/>
    <xf numFmtId="37" fontId="17" fillId="0" borderId="0" applyFont="0" applyFill="0" applyBorder="0" applyAlignment="0" applyProtection="0"/>
    <xf numFmtId="0" fontId="27" fillId="0" borderId="0" applyFont="0" applyFill="0" applyBorder="0" applyAlignment="0" applyProtection="0"/>
    <xf numFmtId="222" fontId="10" fillId="0" borderId="0" applyFont="0" applyFill="0" applyBorder="0" applyAlignment="0" applyProtection="0"/>
    <xf numFmtId="189" fontId="10" fillId="0" borderId="0">
      <protection locked="0"/>
    </xf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57" fontId="69" fillId="0" borderId="0">
      <protection locked="0"/>
    </xf>
    <xf numFmtId="0" fontId="18" fillId="0" borderId="0"/>
    <xf numFmtId="0" fontId="17" fillId="0" borderId="0"/>
    <xf numFmtId="189" fontId="10" fillId="0" borderId="0">
      <protection locked="0"/>
    </xf>
    <xf numFmtId="0" fontId="21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7" fillId="0" borderId="0" applyFont="0" applyFill="0" applyBorder="0" applyAlignment="0" applyProtection="0"/>
    <xf numFmtId="41" fontId="43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176" fontId="85" fillId="0" borderId="0" applyFont="0" applyFill="0" applyBorder="0" applyAlignment="0" applyProtection="0"/>
    <xf numFmtId="176" fontId="85" fillId="0" borderId="0" applyFont="0" applyFill="0" applyBorder="0" applyAlignment="0" applyProtection="0"/>
    <xf numFmtId="176" fontId="85" fillId="0" borderId="0" applyFont="0" applyFill="0" applyBorder="0" applyAlignment="0" applyProtection="0"/>
    <xf numFmtId="176" fontId="85" fillId="0" borderId="0" applyFont="0" applyFill="0" applyBorder="0" applyAlignment="0" applyProtection="0"/>
    <xf numFmtId="38" fontId="85" fillId="0" borderId="0" applyFont="0" applyFill="0" applyBorder="0" applyAlignment="0" applyProtection="0"/>
    <xf numFmtId="38" fontId="85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2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27" fillId="0" borderId="0" applyFont="0" applyFill="0" applyBorder="0" applyAlignment="0" applyProtection="0"/>
    <xf numFmtId="37" fontId="1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7" fillId="0" borderId="0" applyFont="0" applyFill="0" applyBorder="0" applyAlignment="0" applyProtection="0"/>
    <xf numFmtId="43" fontId="43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177" fontId="85" fillId="0" borderId="0" applyFont="0" applyFill="0" applyBorder="0" applyAlignment="0" applyProtection="0"/>
    <xf numFmtId="177" fontId="85" fillId="0" borderId="0" applyFont="0" applyFill="0" applyBorder="0" applyAlignment="0" applyProtection="0"/>
    <xf numFmtId="177" fontId="85" fillId="0" borderId="0" applyFont="0" applyFill="0" applyBorder="0" applyAlignment="0" applyProtection="0"/>
    <xf numFmtId="177" fontId="85" fillId="0" borderId="0" applyFont="0" applyFill="0" applyBorder="0" applyAlignment="0" applyProtection="0"/>
    <xf numFmtId="40" fontId="85" fillId="0" borderId="0" applyFont="0" applyFill="0" applyBorder="0" applyAlignment="0" applyProtection="0"/>
    <xf numFmtId="40" fontId="85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27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27" fillId="0" borderId="0" applyFont="0" applyFill="0" applyBorder="0" applyAlignment="0" applyProtection="0"/>
    <xf numFmtId="37" fontId="17" fillId="0" borderId="0" applyFont="0" applyFill="0" applyBorder="0" applyAlignment="0" applyProtection="0"/>
    <xf numFmtId="0" fontId="27" fillId="0" borderId="0" applyFont="0" applyFill="0" applyBorder="0" applyAlignment="0" applyProtection="0"/>
    <xf numFmtId="4" fontId="69" fillId="0" borderId="0">
      <protection locked="0"/>
    </xf>
    <xf numFmtId="258" fontId="69" fillId="0" borderId="0">
      <protection locked="0"/>
    </xf>
    <xf numFmtId="58" fontId="1" fillId="0" borderId="0" applyFont="0" applyFill="0" applyBorder="0" applyAlignment="0" applyProtection="0"/>
    <xf numFmtId="189" fontId="10" fillId="0" borderId="0">
      <protection locked="0"/>
    </xf>
    <xf numFmtId="0" fontId="45" fillId="0" borderId="0"/>
    <xf numFmtId="0" fontId="1" fillId="0" borderId="0"/>
    <xf numFmtId="0" fontId="46" fillId="0" borderId="0"/>
    <xf numFmtId="0" fontId="25" fillId="0" borderId="0"/>
    <xf numFmtId="0" fontId="40" fillId="0" borderId="0"/>
    <xf numFmtId="0" fontId="25" fillId="0" borderId="0"/>
    <xf numFmtId="0" fontId="40" fillId="0" borderId="0"/>
    <xf numFmtId="0" fontId="1" fillId="0" borderId="0"/>
    <xf numFmtId="0" fontId="47" fillId="0" borderId="0"/>
    <xf numFmtId="0" fontId="26" fillId="0" borderId="0"/>
    <xf numFmtId="0" fontId="40" fillId="0" borderId="0"/>
    <xf numFmtId="0" fontId="25" fillId="0" borderId="0"/>
    <xf numFmtId="0" fontId="48" fillId="0" borderId="0"/>
    <xf numFmtId="0" fontId="1" fillId="0" borderId="0"/>
    <xf numFmtId="0" fontId="20" fillId="0" borderId="0"/>
    <xf numFmtId="0" fontId="27" fillId="0" borderId="0"/>
    <xf numFmtId="0" fontId="17" fillId="0" borderId="0"/>
    <xf numFmtId="0" fontId="44" fillId="0" borderId="0"/>
    <xf numFmtId="0" fontId="28" fillId="0" borderId="0"/>
    <xf numFmtId="0" fontId="27" fillId="0" borderId="0"/>
    <xf numFmtId="0" fontId="87" fillId="0" borderId="0"/>
    <xf numFmtId="0" fontId="27" fillId="0" borderId="0"/>
    <xf numFmtId="0" fontId="17" fillId="0" borderId="0"/>
    <xf numFmtId="0" fontId="27" fillId="0" borderId="0"/>
    <xf numFmtId="49" fontId="17" fillId="0" borderId="0" applyBorder="0"/>
    <xf numFmtId="0" fontId="43" fillId="0" borderId="0"/>
    <xf numFmtId="0" fontId="17" fillId="0" borderId="0"/>
    <xf numFmtId="0" fontId="44" fillId="0" borderId="0"/>
    <xf numFmtId="0" fontId="17" fillId="0" borderId="0"/>
    <xf numFmtId="0" fontId="27" fillId="0" borderId="0"/>
    <xf numFmtId="0" fontId="17" fillId="0" borderId="0"/>
    <xf numFmtId="0" fontId="27" fillId="0" borderId="0"/>
    <xf numFmtId="0" fontId="17" fillId="0" borderId="0"/>
    <xf numFmtId="0" fontId="27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8" fillId="0" borderId="0"/>
    <xf numFmtId="0" fontId="1" fillId="0" borderId="0" applyFill="0" applyBorder="0" applyAlignment="0"/>
    <xf numFmtId="225" fontId="89" fillId="0" borderId="0" applyFill="0" applyBorder="0" applyAlignment="0"/>
    <xf numFmtId="210" fontId="89" fillId="0" borderId="0" applyFill="0" applyBorder="0" applyAlignment="0"/>
    <xf numFmtId="0" fontId="3" fillId="0" borderId="0" applyFill="0" applyBorder="0" applyAlignment="0"/>
    <xf numFmtId="226" fontId="3" fillId="0" borderId="0" applyFill="0" applyBorder="0" applyAlignment="0"/>
    <xf numFmtId="230" fontId="14" fillId="0" borderId="0" applyFill="0" applyBorder="0" applyAlignment="0"/>
    <xf numFmtId="227" fontId="3" fillId="0" borderId="0" applyFill="0" applyBorder="0" applyAlignment="0"/>
    <xf numFmtId="225" fontId="89" fillId="0" borderId="0" applyFill="0" applyBorder="0" applyAlignment="0"/>
    <xf numFmtId="0" fontId="90" fillId="0" borderId="0"/>
    <xf numFmtId="0" fontId="91" fillId="0" borderId="0" applyNumberFormat="0" applyFill="0" applyBorder="0" applyAlignment="0" applyProtection="0">
      <alignment vertical="top"/>
      <protection locked="0"/>
    </xf>
    <xf numFmtId="238" fontId="10" fillId="0" borderId="0" applyFont="0" applyFill="0" applyBorder="0" applyAlignment="0" applyProtection="0"/>
    <xf numFmtId="189" fontId="10" fillId="0" borderId="0">
      <protection locked="0"/>
    </xf>
    <xf numFmtId="0" fontId="69" fillId="0" borderId="21">
      <protection locked="0"/>
    </xf>
    <xf numFmtId="40" fontId="18" fillId="0" borderId="0" applyFont="0" applyFill="0" applyBorder="0" applyAlignment="0" applyProtection="0"/>
    <xf numFmtId="186" fontId="14" fillId="0" borderId="0" applyFont="0" applyFill="0" applyBorder="0" applyAlignment="0" applyProtection="0"/>
    <xf numFmtId="38" fontId="18" fillId="0" borderId="0" applyFont="0" applyFill="0" applyBorder="0" applyAlignment="0" applyProtection="0"/>
    <xf numFmtId="230" fontId="14" fillId="0" borderId="0" applyFont="0" applyFill="0" applyBorder="0" applyAlignment="0" applyProtection="0"/>
    <xf numFmtId="195" fontId="1" fillId="0" borderId="0"/>
    <xf numFmtId="177" fontId="3" fillId="0" borderId="0" applyFont="0" applyFill="0" applyBorder="0" applyAlignment="0" applyProtection="0"/>
    <xf numFmtId="205" fontId="10" fillId="0" borderId="0">
      <protection locked="0"/>
    </xf>
    <xf numFmtId="0" fontId="92" fillId="0" borderId="0" applyNumberFormat="0" applyAlignment="0">
      <alignment horizontal="left"/>
    </xf>
    <xf numFmtId="0" fontId="14" fillId="0" borderId="0" applyFont="0" applyFill="0" applyBorder="0" applyAlignment="0" applyProtection="0"/>
    <xf numFmtId="184" fontId="10" fillId="0" borderId="0">
      <protection locked="0"/>
    </xf>
    <xf numFmtId="183" fontId="18" fillId="0" borderId="0" applyFont="0" applyFill="0" applyBorder="0" applyAlignment="0" applyProtection="0"/>
    <xf numFmtId="225" fontId="89" fillId="0" borderId="0" applyFont="0" applyFill="0" applyBorder="0" applyAlignment="0" applyProtection="0"/>
    <xf numFmtId="0" fontId="10" fillId="0" borderId="8" applyFill="0" applyBorder="0" applyAlignment="0"/>
    <xf numFmtId="178" fontId="3" fillId="0" borderId="0" applyFont="0" applyFill="0" applyBorder="0" applyAlignment="0" applyProtection="0"/>
    <xf numFmtId="206" fontId="10" fillId="0" borderId="0">
      <protection locked="0"/>
    </xf>
    <xf numFmtId="182" fontId="1" fillId="0" borderId="0"/>
    <xf numFmtId="0" fontId="69" fillId="0" borderId="0">
      <protection locked="0"/>
    </xf>
    <xf numFmtId="14" fontId="93" fillId="0" borderId="0" applyFill="0" applyBorder="0" applyAlignment="0"/>
    <xf numFmtId="192" fontId="71" fillId="0" borderId="0">
      <protection locked="0"/>
    </xf>
    <xf numFmtId="37" fontId="19" fillId="0" borderId="8">
      <alignment horizontal="center" vertical="distributed"/>
    </xf>
    <xf numFmtId="38" fontId="18" fillId="0" borderId="23">
      <alignment vertical="center"/>
    </xf>
    <xf numFmtId="38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193" fontId="1" fillId="0" borderId="0"/>
    <xf numFmtId="259" fontId="69" fillId="0" borderId="0">
      <protection locked="0"/>
    </xf>
    <xf numFmtId="260" fontId="69" fillId="0" borderId="0">
      <protection locked="0"/>
    </xf>
    <xf numFmtId="230" fontId="14" fillId="0" borderId="0" applyFill="0" applyBorder="0" applyAlignment="0"/>
    <xf numFmtId="225" fontId="89" fillId="0" borderId="0" applyFill="0" applyBorder="0" applyAlignment="0"/>
    <xf numFmtId="230" fontId="14" fillId="0" borderId="0" applyFill="0" applyBorder="0" applyAlignment="0"/>
    <xf numFmtId="227" fontId="3" fillId="0" borderId="0" applyFill="0" applyBorder="0" applyAlignment="0"/>
    <xf numFmtId="225" fontId="89" fillId="0" borderId="0" applyFill="0" applyBorder="0" applyAlignment="0"/>
    <xf numFmtId="0" fontId="94" fillId="0" borderId="0" applyNumberFormat="0" applyAlignment="0">
      <alignment horizontal="left"/>
    </xf>
    <xf numFmtId="216" fontId="1" fillId="0" borderId="0" applyFont="0" applyFill="0" applyBorder="0" applyAlignment="0" applyProtection="0"/>
    <xf numFmtId="0" fontId="69" fillId="0" borderId="0">
      <protection locked="0"/>
    </xf>
    <xf numFmtId="0" fontId="69" fillId="0" borderId="0">
      <protection locked="0"/>
    </xf>
    <xf numFmtId="0" fontId="95" fillId="0" borderId="0">
      <protection locked="0"/>
    </xf>
    <xf numFmtId="0" fontId="69" fillId="0" borderId="0">
      <protection locked="0"/>
    </xf>
    <xf numFmtId="0" fontId="69" fillId="0" borderId="0">
      <protection locked="0"/>
    </xf>
    <xf numFmtId="0" fontId="69" fillId="0" borderId="0">
      <protection locked="0"/>
    </xf>
    <xf numFmtId="0" fontId="95" fillId="0" borderId="0">
      <protection locked="0"/>
    </xf>
    <xf numFmtId="204" fontId="10" fillId="0" borderId="0">
      <protection locked="0"/>
    </xf>
    <xf numFmtId="176" fontId="10" fillId="0" borderId="0" applyFont="0" applyFill="0" applyBorder="0" applyAlignment="0" applyProtection="0"/>
    <xf numFmtId="38" fontId="96" fillId="3" borderId="0" applyNumberFormat="0" applyBorder="0" applyAlignment="0" applyProtection="0"/>
    <xf numFmtId="3" fontId="19" fillId="0" borderId="7">
      <alignment horizontal="right" vertical="center"/>
    </xf>
    <xf numFmtId="4" fontId="19" fillId="0" borderId="7">
      <alignment horizontal="right" vertical="center"/>
    </xf>
    <xf numFmtId="0" fontId="97" fillId="0" borderId="0">
      <alignment horizontal="left"/>
    </xf>
    <xf numFmtId="0" fontId="98" fillId="0" borderId="24" applyNumberFormat="0" applyAlignment="0" applyProtection="0">
      <alignment horizontal="left" vertical="center"/>
    </xf>
    <xf numFmtId="0" fontId="98" fillId="0" borderId="25">
      <alignment horizontal="left" vertical="center"/>
    </xf>
    <xf numFmtId="0" fontId="65" fillId="0" borderId="0">
      <protection locked="0"/>
    </xf>
    <xf numFmtId="0" fontId="65" fillId="0" borderId="0">
      <protection locked="0"/>
    </xf>
    <xf numFmtId="215" fontId="65" fillId="0" borderId="0">
      <protection locked="0"/>
    </xf>
    <xf numFmtId="215" fontId="65" fillId="0" borderId="0">
      <protection locked="0"/>
    </xf>
    <xf numFmtId="0" fontId="99" fillId="0" borderId="0" applyNumberFormat="0" applyFill="0" applyBorder="0" applyAlignment="0" applyProtection="0"/>
    <xf numFmtId="0" fontId="125" fillId="0" borderId="26" applyNumberFormat="0" applyFill="0" applyAlignment="0" applyProtection="0"/>
    <xf numFmtId="0" fontId="126" fillId="0" borderId="0" applyNumberFormat="0" applyFill="0" applyBorder="0" applyAlignment="0" applyProtection="0"/>
    <xf numFmtId="10" fontId="96" fillId="3" borderId="8" applyNumberFormat="0" applyBorder="0" applyAlignment="0" applyProtection="0"/>
    <xf numFmtId="176" fontId="58" fillId="0" borderId="0" applyFont="0" applyFill="0" applyBorder="0" applyAlignment="0" applyProtection="0"/>
    <xf numFmtId="230" fontId="14" fillId="0" borderId="0" applyFill="0" applyBorder="0" applyAlignment="0"/>
    <xf numFmtId="225" fontId="89" fillId="0" borderId="0" applyFill="0" applyBorder="0" applyAlignment="0"/>
    <xf numFmtId="230" fontId="14" fillId="0" borderId="0" applyFill="0" applyBorder="0" applyAlignment="0"/>
    <xf numFmtId="227" fontId="3" fillId="0" borderId="0" applyFill="0" applyBorder="0" applyAlignment="0"/>
    <xf numFmtId="225" fontId="89" fillId="0" borderId="0" applyFill="0" applyBorder="0" applyAlignment="0"/>
    <xf numFmtId="248" fontId="10" fillId="0" borderId="0" applyFont="0" applyFill="0" applyBorder="0" applyAlignment="0" applyProtection="0"/>
    <xf numFmtId="225" fontId="100" fillId="0" borderId="0">
      <alignment horizontal="left"/>
    </xf>
    <xf numFmtId="4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01" fillId="0" borderId="27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37" fontId="102" fillId="0" borderId="0"/>
    <xf numFmtId="0" fontId="10" fillId="0" borderId="0"/>
    <xf numFmtId="194" fontId="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3" fillId="0" borderId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/>
    <xf numFmtId="185" fontId="10" fillId="0" borderId="0">
      <protection locked="0"/>
    </xf>
    <xf numFmtId="226" fontId="3" fillId="0" borderId="0" applyFont="0" applyFill="0" applyBorder="0" applyAlignment="0" applyProtection="0"/>
    <xf numFmtId="221" fontId="3" fillId="0" borderId="0" applyFont="0" applyFill="0" applyBorder="0" applyAlignment="0" applyProtection="0"/>
    <xf numFmtId="10" fontId="3" fillId="0" borderId="0" applyFont="0" applyFill="0" applyBorder="0" applyAlignment="0" applyProtection="0"/>
    <xf numFmtId="228" fontId="3" fillId="0" borderId="0" applyFont="0" applyFill="0" applyBorder="0" applyAlignment="0" applyProtection="0"/>
    <xf numFmtId="230" fontId="14" fillId="0" borderId="0" applyFill="0" applyBorder="0" applyAlignment="0"/>
    <xf numFmtId="225" fontId="89" fillId="0" borderId="0" applyFill="0" applyBorder="0" applyAlignment="0"/>
    <xf numFmtId="230" fontId="14" fillId="0" borderId="0" applyFill="0" applyBorder="0" applyAlignment="0"/>
    <xf numFmtId="227" fontId="3" fillId="0" borderId="0" applyFill="0" applyBorder="0" applyAlignment="0"/>
    <xf numFmtId="225" fontId="89" fillId="0" borderId="0" applyFill="0" applyBorder="0" applyAlignment="0"/>
    <xf numFmtId="0" fontId="104" fillId="5" borderId="0" applyNumberFormat="0">
      <alignment vertical="center"/>
    </xf>
    <xf numFmtId="30" fontId="105" fillId="0" borderId="0" applyNumberFormat="0" applyFill="0" applyBorder="0" applyAlignment="0" applyProtection="0">
      <alignment horizontal="left"/>
    </xf>
    <xf numFmtId="176" fontId="58" fillId="0" borderId="0" applyFont="0" applyFill="0" applyBorder="0" applyAlignment="0" applyProtection="0"/>
    <xf numFmtId="0" fontId="18" fillId="0" borderId="0"/>
    <xf numFmtId="0" fontId="106" fillId="0" borderId="0">
      <alignment horizontal="center" vertical="center"/>
    </xf>
    <xf numFmtId="0" fontId="107" fillId="0" borderId="0"/>
    <xf numFmtId="0" fontId="101" fillId="0" borderId="0"/>
    <xf numFmtId="40" fontId="108" fillId="0" borderId="0" applyBorder="0">
      <alignment horizontal="right"/>
    </xf>
    <xf numFmtId="243" fontId="109" fillId="0" borderId="0">
      <alignment horizontal="center"/>
    </xf>
    <xf numFmtId="49" fontId="93" fillId="0" borderId="0" applyFill="0" applyBorder="0" applyAlignment="0"/>
    <xf numFmtId="228" fontId="3" fillId="0" borderId="0" applyFill="0" applyBorder="0" applyAlignment="0"/>
    <xf numFmtId="229" fontId="3" fillId="0" borderId="0" applyFill="0" applyBorder="0" applyAlignment="0"/>
    <xf numFmtId="0" fontId="110" fillId="5" borderId="0">
      <alignment horizontal="centerContinuous"/>
    </xf>
    <xf numFmtId="0" fontId="111" fillId="0" borderId="0" applyFill="0" applyBorder="0" applyProtection="0">
      <alignment horizontal="centerContinuous" vertical="center"/>
    </xf>
    <xf numFmtId="0" fontId="16" fillId="3" borderId="0" applyFill="0" applyBorder="0" applyProtection="0">
      <alignment horizontal="center" vertical="center"/>
    </xf>
    <xf numFmtId="0" fontId="112" fillId="5" borderId="25">
      <alignment vertical="center"/>
    </xf>
    <xf numFmtId="0" fontId="113" fillId="0" borderId="0"/>
    <xf numFmtId="0" fontId="67" fillId="0" borderId="0" applyFont="0" applyFill="0" applyBorder="0" applyAlignment="0" applyProtection="0">
      <alignment horizontal="left"/>
    </xf>
    <xf numFmtId="0" fontId="69" fillId="0" borderId="21">
      <protection locked="0"/>
    </xf>
    <xf numFmtId="0" fontId="22" fillId="0" borderId="28">
      <alignment horizontal="left"/>
    </xf>
    <xf numFmtId="37" fontId="96" fillId="6" borderId="0" applyNumberFormat="0" applyBorder="0" applyAlignment="0" applyProtection="0"/>
    <xf numFmtId="37" fontId="96" fillId="0" borderId="0"/>
    <xf numFmtId="3" fontId="127" fillId="0" borderId="26" applyProtection="0"/>
    <xf numFmtId="261" fontId="18" fillId="0" borderId="0" applyFont="0" applyFill="0" applyBorder="0" applyAlignment="0" applyProtection="0"/>
    <xf numFmtId="262" fontId="18" fillId="0" borderId="0" applyFont="0" applyFill="0" applyBorder="0" applyAlignment="0" applyProtection="0"/>
    <xf numFmtId="0" fontId="114" fillId="0" borderId="0" applyNumberFormat="0" applyFill="0" applyBorder="0" applyAlignment="0" applyProtection="0">
      <alignment vertical="top"/>
      <protection locked="0"/>
    </xf>
    <xf numFmtId="0" fontId="1" fillId="0" borderId="0" applyFont="0" applyFill="0" applyBorder="0" applyAlignment="0" applyProtection="0"/>
    <xf numFmtId="237" fontId="1" fillId="0" borderId="0" applyFont="0" applyFill="0" applyBorder="0" applyAlignment="0" applyProtection="0"/>
    <xf numFmtId="207" fontId="3" fillId="0" borderId="0" applyFont="0" applyFill="0" applyBorder="0" applyAlignment="0" applyProtection="0"/>
    <xf numFmtId="0" fontId="115" fillId="0" borderId="0" applyNumberFormat="0" applyFill="0" applyBorder="0" applyAlignment="0" applyProtection="0">
      <alignment vertical="top"/>
      <protection locked="0"/>
    </xf>
    <xf numFmtId="0" fontId="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249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247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207" fontId="3" fillId="0" borderId="0" applyFont="0" applyFill="0" applyBorder="0" applyAlignment="0" applyProtection="0"/>
  </cellStyleXfs>
  <cellXfs count="359">
    <xf numFmtId="0" fontId="0" fillId="0" borderId="0" xfId="0"/>
    <xf numFmtId="0" fontId="34" fillId="0" borderId="29" xfId="2281" applyFont="1" applyBorder="1" applyAlignment="1">
      <alignment horizontal="center" vertical="center"/>
    </xf>
    <xf numFmtId="3" fontId="7" fillId="0" borderId="8" xfId="2181" applyNumberFormat="1" applyFont="1" applyBorder="1" applyAlignment="1">
      <alignment vertical="center"/>
    </xf>
    <xf numFmtId="41" fontId="7" fillId="0" borderId="0" xfId="2181" applyFont="1" applyAlignment="1">
      <alignment vertical="center"/>
    </xf>
    <xf numFmtId="41" fontId="7" fillId="0" borderId="8" xfId="2181" applyFont="1" applyBorder="1" applyAlignment="1">
      <alignment vertical="center" shrinkToFit="1"/>
    </xf>
    <xf numFmtId="3" fontId="7" fillId="0" borderId="8" xfId="2181" applyNumberFormat="1" applyFont="1" applyFill="1" applyBorder="1" applyAlignment="1">
      <alignment vertical="center"/>
    </xf>
    <xf numFmtId="0" fontId="7" fillId="0" borderId="8" xfId="2181" applyNumberFormat="1" applyFont="1" applyFill="1" applyBorder="1" applyAlignment="1">
      <alignment vertical="center"/>
    </xf>
    <xf numFmtId="41" fontId="7" fillId="0" borderId="8" xfId="2181" applyFont="1" applyFill="1" applyBorder="1" applyAlignment="1">
      <alignment horizontal="center" vertical="center"/>
    </xf>
    <xf numFmtId="0" fontId="7" fillId="0" borderId="8" xfId="2181" applyNumberFormat="1" applyFont="1" applyFill="1" applyBorder="1" applyAlignment="1">
      <alignment vertical="center" shrinkToFit="1"/>
    </xf>
    <xf numFmtId="0" fontId="7" fillId="0" borderId="2" xfId="2181" applyNumberFormat="1" applyFont="1" applyFill="1" applyBorder="1" applyAlignment="1">
      <alignment vertical="center"/>
    </xf>
    <xf numFmtId="3" fontId="11" fillId="0" borderId="8" xfId="0" applyNumberFormat="1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8" borderId="0" xfId="0" applyFont="1" applyFill="1" applyAlignment="1">
      <alignment vertical="center"/>
    </xf>
    <xf numFmtId="0" fontId="5" fillId="6" borderId="0" xfId="0" applyFont="1" applyFill="1" applyAlignment="1">
      <alignment vertical="center"/>
    </xf>
    <xf numFmtId="0" fontId="5" fillId="7" borderId="0" xfId="0" applyFont="1" applyFill="1" applyAlignment="1">
      <alignment vertical="center"/>
    </xf>
    <xf numFmtId="0" fontId="5" fillId="0" borderId="8" xfId="0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left" vertical="center"/>
    </xf>
    <xf numFmtId="0" fontId="6" fillId="0" borderId="30" xfId="0" applyFont="1" applyBorder="1" applyAlignment="1">
      <alignment vertical="center"/>
    </xf>
    <xf numFmtId="0" fontId="7" fillId="0" borderId="8" xfId="0" applyFont="1" applyFill="1" applyBorder="1" applyAlignment="1">
      <alignment vertical="center" shrinkToFit="1"/>
    </xf>
    <xf numFmtId="0" fontId="7" fillId="0" borderId="4" xfId="0" applyFont="1" applyFill="1" applyBorder="1" applyAlignment="1">
      <alignment vertical="center"/>
    </xf>
    <xf numFmtId="0" fontId="7" fillId="0" borderId="8" xfId="0" applyFont="1" applyFill="1" applyBorder="1" applyAlignment="1">
      <alignment horizontal="center" vertical="center" shrinkToFit="1"/>
    </xf>
    <xf numFmtId="0" fontId="7" fillId="0" borderId="8" xfId="0" applyNumberFormat="1" applyFont="1" applyFill="1" applyBorder="1" applyAlignment="1">
      <alignment vertical="center" shrinkToFit="1"/>
    </xf>
    <xf numFmtId="0" fontId="7" fillId="0" borderId="2" xfId="0" applyFont="1" applyFill="1" applyBorder="1" applyAlignment="1">
      <alignment vertical="center"/>
    </xf>
    <xf numFmtId="0" fontId="7" fillId="0" borderId="8" xfId="0" applyFont="1" applyBorder="1" applyAlignment="1">
      <alignment horizontal="center" vertical="center"/>
    </xf>
    <xf numFmtId="0" fontId="7" fillId="0" borderId="8" xfId="0" applyNumberFormat="1" applyFont="1" applyBorder="1" applyAlignment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>
      <alignment vertical="center"/>
    </xf>
    <xf numFmtId="180" fontId="11" fillId="0" borderId="0" xfId="0" applyNumberFormat="1" applyFont="1" applyAlignment="1">
      <alignment vertical="center"/>
    </xf>
    <xf numFmtId="0" fontId="7" fillId="0" borderId="8" xfId="0" applyFont="1" applyBorder="1" applyAlignment="1">
      <alignment vertical="center"/>
    </xf>
    <xf numFmtId="41" fontId="7" fillId="0" borderId="0" xfId="0" applyNumberFormat="1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3" fontId="7" fillId="0" borderId="0" xfId="0" applyNumberFormat="1" applyFont="1" applyAlignment="1">
      <alignment vertical="center"/>
    </xf>
    <xf numFmtId="0" fontId="7" fillId="0" borderId="8" xfId="0" applyFont="1" applyBorder="1" applyAlignment="1">
      <alignment horizontal="center" vertical="center" shrinkToFit="1"/>
    </xf>
    <xf numFmtId="0" fontId="7" fillId="0" borderId="8" xfId="0" applyFont="1" applyBorder="1" applyAlignment="1">
      <alignment vertical="center" shrinkToFit="1"/>
    </xf>
    <xf numFmtId="41" fontId="7" fillId="0" borderId="8" xfId="0" applyNumberFormat="1" applyFont="1" applyBorder="1" applyAlignment="1">
      <alignment vertical="center"/>
    </xf>
    <xf numFmtId="41" fontId="7" fillId="0" borderId="2" xfId="0" applyNumberFormat="1" applyFont="1" applyBorder="1" applyAlignment="1">
      <alignment vertical="center"/>
    </xf>
    <xf numFmtId="0" fontId="30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shrinkToFit="1"/>
    </xf>
    <xf numFmtId="0" fontId="5" fillId="0" borderId="33" xfId="0" applyFont="1" applyFill="1" applyBorder="1" applyAlignment="1">
      <alignment vertical="center"/>
    </xf>
    <xf numFmtId="179" fontId="5" fillId="0" borderId="7" xfId="0" applyNumberFormat="1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 wrapText="1"/>
    </xf>
    <xf numFmtId="0" fontId="34" fillId="0" borderId="30" xfId="0" applyFont="1" applyFill="1" applyBorder="1" applyAlignment="1">
      <alignment horizontal="right" vertical="center"/>
    </xf>
    <xf numFmtId="0" fontId="7" fillId="0" borderId="8" xfId="0" applyFont="1" applyFill="1" applyBorder="1" applyAlignment="1">
      <alignment horizontal="left" vertical="center"/>
    </xf>
    <xf numFmtId="180" fontId="11" fillId="3" borderId="0" xfId="0" applyNumberFormat="1" applyFont="1" applyFill="1" applyAlignment="1">
      <alignment vertical="center"/>
    </xf>
    <xf numFmtId="0" fontId="12" fillId="0" borderId="0" xfId="0" applyFont="1" applyAlignment="1">
      <alignment vertical="center"/>
    </xf>
    <xf numFmtId="0" fontId="7" fillId="0" borderId="8" xfId="0" applyNumberFormat="1" applyFont="1" applyBorder="1" applyAlignment="1">
      <alignment vertical="center" shrinkToFit="1"/>
    </xf>
    <xf numFmtId="181" fontId="7" fillId="0" borderId="8" xfId="0" applyNumberFormat="1" applyFont="1" applyBorder="1" applyAlignment="1">
      <alignment vertical="center" shrinkToFit="1"/>
    </xf>
    <xf numFmtId="181" fontId="7" fillId="0" borderId="8" xfId="0" applyNumberFormat="1" applyFont="1" applyBorder="1" applyAlignment="1">
      <alignment vertical="center"/>
    </xf>
    <xf numFmtId="3" fontId="12" fillId="0" borderId="0" xfId="0" applyNumberFormat="1" applyFont="1" applyAlignment="1">
      <alignment vertical="center"/>
    </xf>
    <xf numFmtId="0" fontId="7" fillId="0" borderId="0" xfId="0" applyNumberFormat="1" applyFont="1" applyAlignment="1">
      <alignment vertical="center"/>
    </xf>
    <xf numFmtId="0" fontId="7" fillId="0" borderId="0" xfId="0" applyFont="1" applyAlignment="1">
      <alignment horizontal="center" vertical="center" shrinkToFit="1"/>
    </xf>
    <xf numFmtId="41" fontId="7" fillId="0" borderId="8" xfId="0" applyNumberFormat="1" applyFont="1" applyBorder="1" applyAlignment="1">
      <alignment vertical="center" shrinkToFit="1"/>
    </xf>
    <xf numFmtId="41" fontId="7" fillId="0" borderId="8" xfId="0" applyNumberFormat="1" applyFont="1" applyFill="1" applyBorder="1" applyAlignment="1">
      <alignment vertical="center"/>
    </xf>
    <xf numFmtId="0" fontId="15" fillId="0" borderId="17" xfId="0" applyFont="1" applyBorder="1"/>
    <xf numFmtId="0" fontId="15" fillId="0" borderId="34" xfId="0" applyFont="1" applyBorder="1"/>
    <xf numFmtId="0" fontId="15" fillId="0" borderId="35" xfId="0" applyFont="1" applyBorder="1"/>
    <xf numFmtId="0" fontId="15" fillId="0" borderId="0" xfId="0" applyFont="1"/>
    <xf numFmtId="0" fontId="15" fillId="0" borderId="32" xfId="0" applyFont="1" applyBorder="1"/>
    <xf numFmtId="0" fontId="15" fillId="0" borderId="0" xfId="0" applyFont="1" applyBorder="1"/>
    <xf numFmtId="0" fontId="15" fillId="0" borderId="14" xfId="0" applyFont="1" applyBorder="1"/>
    <xf numFmtId="0" fontId="50" fillId="0" borderId="0" xfId="0" applyFont="1" applyBorder="1"/>
    <xf numFmtId="0" fontId="15" fillId="0" borderId="18" xfId="0" applyFont="1" applyBorder="1"/>
    <xf numFmtId="0" fontId="15" fillId="0" borderId="30" xfId="0" applyFont="1" applyBorder="1"/>
    <xf numFmtId="0" fontId="15" fillId="0" borderId="9" xfId="0" applyFont="1" applyBorder="1"/>
    <xf numFmtId="0" fontId="16" fillId="0" borderId="0" xfId="0" applyFont="1" applyBorder="1" applyAlignment="1">
      <alignment horizontal="center"/>
    </xf>
    <xf numFmtId="0" fontId="16" fillId="0" borderId="0" xfId="0" applyFont="1" applyBorder="1" applyAlignment="1">
      <alignment horizontal="center" vertical="center"/>
    </xf>
    <xf numFmtId="0" fontId="15" fillId="0" borderId="14" xfId="0" applyFont="1" applyBorder="1" applyAlignment="1">
      <alignment vertical="top"/>
    </xf>
    <xf numFmtId="0" fontId="15" fillId="0" borderId="0" xfId="0" applyFont="1" applyBorder="1" applyAlignment="1">
      <alignment horizontal="center" vertical="center"/>
    </xf>
    <xf numFmtId="0" fontId="15" fillId="0" borderId="30" xfId="0" applyFont="1" applyFill="1" applyBorder="1"/>
    <xf numFmtId="0" fontId="51" fillId="3" borderId="30" xfId="0" applyFont="1" applyFill="1" applyBorder="1" applyAlignment="1">
      <alignment horizontal="center" vertical="top"/>
    </xf>
    <xf numFmtId="0" fontId="15" fillId="0" borderId="0" xfId="0" applyFont="1" applyBorder="1" applyAlignment="1">
      <alignment horizontal="center"/>
    </xf>
    <xf numFmtId="0" fontId="15" fillId="0" borderId="30" xfId="0" applyFont="1" applyBorder="1" applyAlignment="1">
      <alignment vertical="center"/>
    </xf>
    <xf numFmtId="0" fontId="16" fillId="0" borderId="30" xfId="0" applyFont="1" applyBorder="1" applyAlignment="1">
      <alignment vertical="center"/>
    </xf>
    <xf numFmtId="0" fontId="14" fillId="0" borderId="30" xfId="0" applyFont="1" applyFill="1" applyBorder="1" applyAlignment="1">
      <alignment horizontal="right" vertical="center"/>
    </xf>
    <xf numFmtId="0" fontId="13" fillId="0" borderId="3" xfId="0" applyNumberFormat="1" applyFont="1" applyFill="1" applyBorder="1" applyAlignment="1">
      <alignment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shrinkToFit="1"/>
    </xf>
    <xf numFmtId="0" fontId="7" fillId="0" borderId="33" xfId="0" applyFont="1" applyFill="1" applyBorder="1" applyAlignment="1">
      <alignment vertical="center"/>
    </xf>
    <xf numFmtId="179" fontId="7" fillId="0" borderId="7" xfId="0" applyNumberFormat="1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 wrapText="1"/>
    </xf>
    <xf numFmtId="0" fontId="52" fillId="0" borderId="3" xfId="0" applyNumberFormat="1" applyFont="1" applyFill="1" applyBorder="1" applyAlignment="1">
      <alignment vertical="center"/>
    </xf>
    <xf numFmtId="0" fontId="53" fillId="0" borderId="3" xfId="0" applyNumberFormat="1" applyFont="1" applyFill="1" applyBorder="1" applyAlignment="1">
      <alignment vertical="center"/>
    </xf>
    <xf numFmtId="0" fontId="7" fillId="0" borderId="0" xfId="0" applyFont="1" applyAlignment="1">
      <alignment horizontal="left" vertical="center"/>
    </xf>
    <xf numFmtId="0" fontId="7" fillId="8" borderId="0" xfId="0" applyFont="1" applyFill="1" applyAlignment="1">
      <alignment vertical="center"/>
    </xf>
    <xf numFmtId="0" fontId="7" fillId="6" borderId="0" xfId="0" applyFont="1" applyFill="1" applyAlignment="1">
      <alignment vertical="center"/>
    </xf>
    <xf numFmtId="0" fontId="7" fillId="7" borderId="0" xfId="0" applyFont="1" applyFill="1" applyAlignment="1">
      <alignment vertical="center"/>
    </xf>
    <xf numFmtId="0" fontId="7" fillId="0" borderId="36" xfId="0" applyFont="1" applyFill="1" applyBorder="1" applyAlignment="1">
      <alignment vertical="center"/>
    </xf>
    <xf numFmtId="0" fontId="13" fillId="0" borderId="8" xfId="0" applyNumberFormat="1" applyFont="1" applyFill="1" applyBorder="1" applyAlignment="1">
      <alignment vertical="center"/>
    </xf>
    <xf numFmtId="179" fontId="7" fillId="0" borderId="8" xfId="0" applyNumberFormat="1" applyFont="1" applyFill="1" applyBorder="1" applyAlignment="1">
      <alignment horizontal="left" vertical="center"/>
    </xf>
    <xf numFmtId="0" fontId="7" fillId="0" borderId="8" xfId="0" applyFont="1" applyFill="1" applyBorder="1" applyAlignment="1">
      <alignment horizontal="left" vertical="center" wrapText="1"/>
    </xf>
    <xf numFmtId="0" fontId="52" fillId="0" borderId="8" xfId="0" applyNumberFormat="1" applyFont="1" applyFill="1" applyBorder="1" applyAlignment="1">
      <alignment vertical="center"/>
    </xf>
    <xf numFmtId="0" fontId="53" fillId="0" borderId="8" xfId="0" applyNumberFormat="1" applyFont="1" applyFill="1" applyBorder="1" applyAlignment="1">
      <alignment vertical="center"/>
    </xf>
    <xf numFmtId="179" fontId="7" fillId="0" borderId="31" xfId="0" applyNumberFormat="1" applyFont="1" applyFill="1" applyBorder="1" applyAlignment="1">
      <alignment horizontal="left" vertical="center"/>
    </xf>
    <xf numFmtId="0" fontId="7" fillId="0" borderId="2" xfId="0" applyFont="1" applyFill="1" applyBorder="1" applyAlignment="1">
      <alignment vertical="center" shrinkToFit="1"/>
    </xf>
    <xf numFmtId="0" fontId="5" fillId="0" borderId="36" xfId="0" applyFont="1" applyFill="1" applyBorder="1" applyAlignment="1">
      <alignment vertical="center"/>
    </xf>
    <xf numFmtId="0" fontId="7" fillId="0" borderId="3" xfId="0" applyFont="1" applyFill="1" applyBorder="1" applyAlignment="1">
      <alignment horizontal="left" vertical="center"/>
    </xf>
    <xf numFmtId="0" fontId="31" fillId="0" borderId="8" xfId="0" applyNumberFormat="1" applyFont="1" applyFill="1" applyBorder="1" applyAlignment="1">
      <alignment vertical="center"/>
    </xf>
    <xf numFmtId="0" fontId="32" fillId="0" borderId="8" xfId="0" applyNumberFormat="1" applyFont="1" applyFill="1" applyBorder="1" applyAlignment="1">
      <alignment vertical="center"/>
    </xf>
    <xf numFmtId="0" fontId="33" fillId="0" borderId="8" xfId="0" applyNumberFormat="1" applyFont="1" applyFill="1" applyBorder="1" applyAlignment="1">
      <alignment vertical="center"/>
    </xf>
    <xf numFmtId="0" fontId="5" fillId="0" borderId="8" xfId="0" applyFont="1" applyFill="1" applyBorder="1" applyAlignment="1">
      <alignment horizontal="left" vertical="center"/>
    </xf>
    <xf numFmtId="179" fontId="5" fillId="0" borderId="31" xfId="0" applyNumberFormat="1" applyFont="1" applyFill="1" applyBorder="1" applyAlignment="1">
      <alignment horizontal="left" vertical="center"/>
    </xf>
    <xf numFmtId="0" fontId="5" fillId="0" borderId="2" xfId="0" applyFont="1" applyFill="1" applyBorder="1" applyAlignment="1">
      <alignment vertical="center"/>
    </xf>
    <xf numFmtId="0" fontId="49" fillId="0" borderId="17" xfId="0" applyFont="1" applyBorder="1" applyAlignment="1">
      <alignment vertical="center"/>
    </xf>
    <xf numFmtId="0" fontId="49" fillId="0" borderId="34" xfId="0" applyFont="1" applyBorder="1" applyAlignment="1">
      <alignment vertical="center"/>
    </xf>
    <xf numFmtId="0" fontId="49" fillId="0" borderId="35" xfId="0" applyFont="1" applyBorder="1" applyAlignment="1">
      <alignment vertical="center"/>
    </xf>
    <xf numFmtId="0" fontId="54" fillId="0" borderId="0" xfId="0" applyFont="1" applyBorder="1" applyAlignment="1">
      <alignment vertical="center"/>
    </xf>
    <xf numFmtId="0" fontId="49" fillId="0" borderId="0" xfId="0" applyFont="1" applyBorder="1" applyAlignment="1">
      <alignment vertical="center"/>
    </xf>
    <xf numFmtId="0" fontId="49" fillId="0" borderId="32" xfId="0" applyFont="1" applyBorder="1" applyAlignment="1">
      <alignment vertical="center"/>
    </xf>
    <xf numFmtId="0" fontId="49" fillId="0" borderId="14" xfId="0" applyFont="1" applyBorder="1" applyAlignment="1">
      <alignment vertical="center"/>
    </xf>
    <xf numFmtId="0" fontId="49" fillId="0" borderId="18" xfId="0" applyFont="1" applyBorder="1" applyAlignment="1">
      <alignment vertical="center"/>
    </xf>
    <xf numFmtId="0" fontId="49" fillId="0" borderId="30" xfId="0" applyFont="1" applyBorder="1" applyAlignment="1">
      <alignment vertical="center"/>
    </xf>
    <xf numFmtId="0" fontId="49" fillId="0" borderId="9" xfId="0" applyFont="1" applyBorder="1" applyAlignment="1">
      <alignment vertical="center"/>
    </xf>
    <xf numFmtId="0" fontId="49" fillId="0" borderId="17" xfId="0" applyFont="1" applyBorder="1" applyAlignment="1">
      <alignment horizontal="center" vertical="center"/>
    </xf>
    <xf numFmtId="0" fontId="49" fillId="0" borderId="14" xfId="0" applyFont="1" applyFill="1" applyBorder="1" applyAlignment="1">
      <alignment vertical="center"/>
    </xf>
    <xf numFmtId="0" fontId="49" fillId="0" borderId="8" xfId="0" applyFont="1" applyBorder="1" applyAlignment="1">
      <alignment horizontal="center" vertical="center"/>
    </xf>
    <xf numFmtId="0" fontId="49" fillId="0" borderId="32" xfId="0" applyFont="1" applyBorder="1" applyAlignment="1">
      <alignment horizontal="center" vertical="center"/>
    </xf>
    <xf numFmtId="0" fontId="49" fillId="0" borderId="0" xfId="0" applyFont="1" applyFill="1" applyBorder="1" applyAlignment="1">
      <alignment horizontal="left" vertical="center" indent="1"/>
    </xf>
    <xf numFmtId="0" fontId="49" fillId="0" borderId="14" xfId="0" applyFont="1" applyFill="1" applyBorder="1" applyAlignment="1">
      <alignment horizontal="left" vertical="center" indent="1"/>
    </xf>
    <xf numFmtId="190" fontId="55" fillId="0" borderId="0" xfId="0" applyNumberFormat="1" applyFont="1" applyFill="1" applyBorder="1" applyAlignment="1">
      <alignment horizontal="left" vertical="center" indent="1"/>
    </xf>
    <xf numFmtId="190" fontId="55" fillId="0" borderId="0" xfId="0" applyNumberFormat="1" applyFont="1" applyFill="1" applyBorder="1" applyAlignment="1">
      <alignment vertical="center"/>
    </xf>
    <xf numFmtId="190" fontId="55" fillId="0" borderId="14" xfId="0" applyNumberFormat="1" applyFont="1" applyFill="1" applyBorder="1" applyAlignment="1">
      <alignment vertical="center"/>
    </xf>
    <xf numFmtId="0" fontId="49" fillId="0" borderId="0" xfId="0" applyFont="1" applyBorder="1" applyAlignment="1">
      <alignment horizontal="center" vertical="center"/>
    </xf>
    <xf numFmtId="0" fontId="49" fillId="0" borderId="0" xfId="0" applyFont="1" applyBorder="1" applyAlignment="1">
      <alignment horizontal="left" vertical="center" indent="1"/>
    </xf>
    <xf numFmtId="0" fontId="55" fillId="0" borderId="0" xfId="0" applyFont="1" applyFill="1" applyBorder="1" applyAlignment="1">
      <alignment horizontal="left" vertical="center" indent="1"/>
    </xf>
    <xf numFmtId="0" fontId="55" fillId="0" borderId="0" xfId="0" applyFont="1" applyBorder="1" applyAlignment="1">
      <alignment horizontal="left" vertical="center" indent="1"/>
    </xf>
    <xf numFmtId="0" fontId="49" fillId="0" borderId="18" xfId="0" applyFont="1" applyBorder="1" applyAlignment="1">
      <alignment horizontal="center" vertical="center"/>
    </xf>
    <xf numFmtId="0" fontId="7" fillId="6" borderId="8" xfId="0" applyFont="1" applyFill="1" applyBorder="1" applyAlignment="1">
      <alignment horizontal="center" vertical="center"/>
    </xf>
    <xf numFmtId="0" fontId="7" fillId="6" borderId="8" xfId="0" applyFont="1" applyFill="1" applyBorder="1" applyAlignment="1">
      <alignment horizontal="center" vertical="center" shrinkToFit="1"/>
    </xf>
    <xf numFmtId="0" fontId="7" fillId="6" borderId="2" xfId="0" applyFont="1" applyFill="1" applyBorder="1" applyAlignment="1">
      <alignment vertical="center" shrinkToFit="1"/>
    </xf>
    <xf numFmtId="179" fontId="7" fillId="6" borderId="31" xfId="0" applyNumberFormat="1" applyFont="1" applyFill="1" applyBorder="1" applyAlignment="1">
      <alignment horizontal="left" vertical="center"/>
    </xf>
    <xf numFmtId="0" fontId="7" fillId="6" borderId="2" xfId="0" applyFont="1" applyFill="1" applyBorder="1" applyAlignment="1">
      <alignment vertical="center"/>
    </xf>
    <xf numFmtId="0" fontId="7" fillId="6" borderId="8" xfId="0" applyFont="1" applyFill="1" applyBorder="1" applyAlignment="1">
      <alignment horizontal="left" vertical="center"/>
    </xf>
    <xf numFmtId="0" fontId="13" fillId="6" borderId="8" xfId="0" applyNumberFormat="1" applyFont="1" applyFill="1" applyBorder="1" applyAlignment="1">
      <alignment vertical="center"/>
    </xf>
    <xf numFmtId="0" fontId="52" fillId="6" borderId="8" xfId="0" applyNumberFormat="1" applyFont="1" applyFill="1" applyBorder="1" applyAlignment="1">
      <alignment vertical="center"/>
    </xf>
    <xf numFmtId="0" fontId="53" fillId="6" borderId="8" xfId="0" applyNumberFormat="1" applyFont="1" applyFill="1" applyBorder="1" applyAlignment="1">
      <alignment vertical="center"/>
    </xf>
    <xf numFmtId="0" fontId="34" fillId="0" borderId="0" xfId="2281" applyFont="1">
      <alignment vertical="center"/>
    </xf>
    <xf numFmtId="235" fontId="34" fillId="0" borderId="8" xfId="2181" applyNumberFormat="1" applyFont="1" applyBorder="1" applyAlignment="1">
      <alignment horizontal="center" vertical="center"/>
    </xf>
    <xf numFmtId="234" fontId="34" fillId="0" borderId="2" xfId="2181" applyNumberFormat="1" applyFont="1" applyBorder="1" applyAlignment="1">
      <alignment horizontal="right" vertical="center"/>
    </xf>
    <xf numFmtId="234" fontId="34" fillId="0" borderId="25" xfId="2181" applyNumberFormat="1" applyFont="1" applyBorder="1" applyAlignment="1">
      <alignment horizontal="center" vertical="center"/>
    </xf>
    <xf numFmtId="235" fontId="34" fillId="0" borderId="25" xfId="2281" applyNumberFormat="1" applyFont="1" applyBorder="1" applyAlignment="1">
      <alignment horizontal="left" vertical="center"/>
    </xf>
    <xf numFmtId="0" fontId="34" fillId="0" borderId="25" xfId="2281" applyFont="1" applyBorder="1" applyAlignment="1">
      <alignment horizontal="center" vertical="center"/>
    </xf>
    <xf numFmtId="234" fontId="34" fillId="0" borderId="31" xfId="2181" applyNumberFormat="1" applyFont="1" applyBorder="1" applyAlignment="1">
      <alignment horizontal="center" vertical="center"/>
    </xf>
    <xf numFmtId="234" fontId="34" fillId="0" borderId="8" xfId="2181" applyNumberFormat="1" applyFont="1" applyBorder="1" applyAlignment="1">
      <alignment horizontal="right" vertical="center"/>
    </xf>
    <xf numFmtId="234" fontId="2" fillId="0" borderId="8" xfId="2181" applyNumberFormat="1" applyFont="1" applyBorder="1" applyAlignment="1">
      <alignment horizontal="right" vertical="center"/>
    </xf>
    <xf numFmtId="0" fontId="34" fillId="0" borderId="8" xfId="2281" applyFont="1" applyBorder="1" applyAlignment="1">
      <alignment horizontal="center" vertical="center"/>
    </xf>
    <xf numFmtId="0" fontId="34" fillId="0" borderId="31" xfId="2281" applyFont="1" applyBorder="1" applyAlignment="1">
      <alignment horizontal="center" vertical="center"/>
    </xf>
    <xf numFmtId="0" fontId="34" fillId="0" borderId="19" xfId="2281" applyFont="1" applyBorder="1" applyAlignment="1">
      <alignment horizontal="center" vertical="center"/>
    </xf>
    <xf numFmtId="9" fontId="34" fillId="0" borderId="19" xfId="2281" applyNumberFormat="1" applyFont="1" applyBorder="1" applyAlignment="1">
      <alignment horizontal="center" vertical="center"/>
    </xf>
    <xf numFmtId="234" fontId="34" fillId="0" borderId="32" xfId="2181" applyNumberFormat="1" applyFont="1" applyBorder="1" applyAlignment="1">
      <alignment horizontal="right" vertical="center"/>
    </xf>
    <xf numFmtId="234" fontId="34" fillId="0" borderId="0" xfId="2181" applyNumberFormat="1" applyFont="1" applyBorder="1" applyAlignment="1">
      <alignment horizontal="center" vertical="center"/>
    </xf>
    <xf numFmtId="235" fontId="34" fillId="0" borderId="0" xfId="2281" applyNumberFormat="1" applyFont="1" applyBorder="1" applyAlignment="1">
      <alignment horizontal="left" vertical="center"/>
    </xf>
    <xf numFmtId="0" fontId="34" fillId="0" borderId="0" xfId="2281" applyFont="1" applyBorder="1" applyAlignment="1">
      <alignment horizontal="center" vertical="center"/>
    </xf>
    <xf numFmtId="234" fontId="34" fillId="0" borderId="14" xfId="2181" applyNumberFormat="1" applyFont="1" applyBorder="1" applyAlignment="1">
      <alignment horizontal="center" vertical="center"/>
    </xf>
    <xf numFmtId="234" fontId="34" fillId="0" borderId="20" xfId="2181" applyNumberFormat="1" applyFont="1" applyBorder="1" applyAlignment="1">
      <alignment horizontal="right" vertical="center"/>
    </xf>
    <xf numFmtId="234" fontId="2" fillId="0" borderId="20" xfId="2181" applyNumberFormat="1" applyFont="1" applyBorder="1" applyAlignment="1">
      <alignment horizontal="right" vertical="center"/>
    </xf>
    <xf numFmtId="234" fontId="34" fillId="3" borderId="24" xfId="2181" applyNumberFormat="1" applyFont="1" applyFill="1" applyBorder="1" applyAlignment="1">
      <alignment horizontal="right" vertical="center"/>
    </xf>
    <xf numFmtId="234" fontId="34" fillId="3" borderId="24" xfId="2181" applyNumberFormat="1" applyFont="1" applyFill="1" applyBorder="1" applyAlignment="1">
      <alignment horizontal="center" vertical="center"/>
    </xf>
    <xf numFmtId="235" fontId="34" fillId="3" borderId="24" xfId="2281" applyNumberFormat="1" applyFont="1" applyFill="1" applyBorder="1" applyAlignment="1">
      <alignment horizontal="left" vertical="center"/>
    </xf>
    <xf numFmtId="0" fontId="34" fillId="3" borderId="24" xfId="2281" applyFont="1" applyFill="1" applyBorder="1" applyAlignment="1">
      <alignment horizontal="center" vertical="center"/>
    </xf>
    <xf numFmtId="234" fontId="117" fillId="3" borderId="24" xfId="2181" applyNumberFormat="1" applyFont="1" applyFill="1" applyBorder="1" applyAlignment="1">
      <alignment horizontal="right" vertical="center"/>
    </xf>
    <xf numFmtId="234" fontId="2" fillId="3" borderId="37" xfId="2181" applyNumberFormat="1" applyFont="1" applyFill="1" applyBorder="1" applyAlignment="1">
      <alignment horizontal="right" vertical="center"/>
    </xf>
    <xf numFmtId="0" fontId="34" fillId="0" borderId="8" xfId="2281" applyFont="1" applyBorder="1">
      <alignment vertical="center"/>
    </xf>
    <xf numFmtId="0" fontId="11" fillId="0" borderId="10" xfId="0" applyFont="1" applyBorder="1" applyAlignment="1">
      <alignment horizontal="left" vertical="center" shrinkToFit="1"/>
    </xf>
    <xf numFmtId="0" fontId="11" fillId="0" borderId="10" xfId="0" applyFont="1" applyBorder="1" applyAlignment="1">
      <alignment horizontal="center" vertical="center" shrinkToFit="1"/>
    </xf>
    <xf numFmtId="0" fontId="11" fillId="0" borderId="10" xfId="0" applyFont="1" applyBorder="1" applyAlignment="1">
      <alignment vertical="center" shrinkToFit="1"/>
    </xf>
    <xf numFmtId="41" fontId="7" fillId="0" borderId="8" xfId="2181" applyFont="1" applyFill="1" applyBorder="1" applyAlignment="1">
      <alignment vertical="center" shrinkToFit="1"/>
    </xf>
    <xf numFmtId="41" fontId="13" fillId="0" borderId="10" xfId="0" applyNumberFormat="1" applyFont="1" applyBorder="1" applyAlignment="1">
      <alignment horizontal="left" vertical="center"/>
    </xf>
    <xf numFmtId="41" fontId="13" fillId="0" borderId="10" xfId="0" applyNumberFormat="1" applyFont="1" applyBorder="1" applyAlignment="1">
      <alignment horizontal="left" vertical="center" shrinkToFit="1"/>
    </xf>
    <xf numFmtId="10" fontId="11" fillId="0" borderId="10" xfId="0" applyNumberFormat="1" applyFont="1" applyBorder="1" applyAlignment="1">
      <alignment horizontal="left" vertical="center" shrinkToFit="1"/>
    </xf>
    <xf numFmtId="41" fontId="12" fillId="0" borderId="0" xfId="0" applyNumberFormat="1" applyFont="1" applyAlignment="1">
      <alignment vertical="center"/>
    </xf>
    <xf numFmtId="0" fontId="7" fillId="0" borderId="2" xfId="0" applyFont="1" applyBorder="1" applyAlignment="1">
      <alignment vertical="center"/>
    </xf>
    <xf numFmtId="41" fontId="7" fillId="0" borderId="2" xfId="0" quotePrefix="1" applyNumberFormat="1" applyFont="1" applyBorder="1" applyAlignment="1">
      <alignment vertical="center"/>
    </xf>
    <xf numFmtId="3" fontId="7" fillId="0" borderId="0" xfId="2181" applyNumberFormat="1" applyFont="1" applyAlignment="1">
      <alignment vertical="center"/>
    </xf>
    <xf numFmtId="41" fontId="11" fillId="0" borderId="8" xfId="0" applyNumberFormat="1" applyFont="1" applyFill="1" applyBorder="1" applyAlignment="1">
      <alignment horizontal="left" vertical="center"/>
    </xf>
    <xf numFmtId="0" fontId="14" fillId="0" borderId="0" xfId="2282" quotePrefix="1" applyFont="1" applyBorder="1" applyAlignment="1">
      <alignment vertical="center"/>
    </xf>
    <xf numFmtId="0" fontId="14" fillId="0" borderId="0" xfId="2282" applyFont="1" applyBorder="1" applyAlignment="1">
      <alignment vertical="center"/>
    </xf>
    <xf numFmtId="0" fontId="14" fillId="0" borderId="0" xfId="2282" applyNumberFormat="1" applyFont="1" applyBorder="1" applyAlignment="1">
      <alignment horizontal="center" vertical="center"/>
    </xf>
    <xf numFmtId="0" fontId="14" fillId="0" borderId="0" xfId="2282" applyFont="1" applyBorder="1" applyAlignment="1">
      <alignment horizontal="center" vertical="center"/>
    </xf>
    <xf numFmtId="176" fontId="14" fillId="0" borderId="0" xfId="2251" applyFont="1" applyBorder="1" applyAlignment="1">
      <alignment horizontal="center" vertical="center"/>
    </xf>
    <xf numFmtId="0" fontId="5" fillId="0" borderId="0" xfId="0" applyFont="1"/>
    <xf numFmtId="41" fontId="31" fillId="0" borderId="0" xfId="2181" applyFont="1" applyAlignment="1"/>
    <xf numFmtId="0" fontId="34" fillId="0" borderId="0" xfId="0" applyFont="1"/>
    <xf numFmtId="0" fontId="0" fillId="0" borderId="0" xfId="0" quotePrefix="1"/>
    <xf numFmtId="0" fontId="5" fillId="0" borderId="0" xfId="0" quotePrefix="1" applyFont="1"/>
    <xf numFmtId="41" fontId="31" fillId="9" borderId="0" xfId="2181" applyFont="1" applyFill="1" applyAlignment="1"/>
    <xf numFmtId="0" fontId="14" fillId="0" borderId="0" xfId="2282" applyNumberFormat="1" applyFont="1" applyBorder="1" applyAlignment="1">
      <alignment horizontal="right" vertical="center"/>
    </xf>
    <xf numFmtId="0" fontId="14" fillId="0" borderId="0" xfId="2282" applyFont="1" applyBorder="1" applyAlignment="1">
      <alignment horizontal="left" vertical="center"/>
    </xf>
    <xf numFmtId="0" fontId="24" fillId="0" borderId="0" xfId="2282" applyFont="1" applyBorder="1" applyAlignment="1">
      <alignment vertical="center"/>
    </xf>
    <xf numFmtId="263" fontId="14" fillId="3" borderId="0" xfId="2251" applyNumberFormat="1" applyFont="1" applyFill="1" applyBorder="1" applyAlignment="1">
      <alignment horizontal="right" vertical="center"/>
    </xf>
    <xf numFmtId="176" fontId="24" fillId="3" borderId="0" xfId="2251" applyFont="1" applyFill="1" applyBorder="1" applyAlignment="1">
      <alignment horizontal="center" vertical="center"/>
    </xf>
    <xf numFmtId="3" fontId="5" fillId="0" borderId="0" xfId="0" applyNumberFormat="1" applyFont="1"/>
    <xf numFmtId="176" fontId="5" fillId="0" borderId="0" xfId="2251" applyFont="1"/>
    <xf numFmtId="176" fontId="14" fillId="3" borderId="0" xfId="2251" applyFont="1" applyFill="1" applyBorder="1" applyAlignment="1">
      <alignment horizontal="center" vertical="center"/>
    </xf>
    <xf numFmtId="0" fontId="14" fillId="3" borderId="0" xfId="2282" applyFont="1" applyFill="1" applyBorder="1" applyAlignment="1">
      <alignment horizontal="center" vertical="center"/>
    </xf>
    <xf numFmtId="0" fontId="23" fillId="3" borderId="0" xfId="2282" applyFont="1" applyFill="1" applyBorder="1" applyAlignment="1">
      <alignment horizontal="center" vertical="center"/>
    </xf>
    <xf numFmtId="176" fontId="24" fillId="3" borderId="0" xfId="2251" applyNumberFormat="1" applyFont="1" applyFill="1" applyBorder="1" applyAlignment="1">
      <alignment horizontal="center" vertical="center"/>
    </xf>
    <xf numFmtId="9" fontId="14" fillId="3" borderId="0" xfId="2145" applyFont="1" applyFill="1" applyBorder="1" applyAlignment="1">
      <alignment horizontal="center" vertical="center"/>
    </xf>
    <xf numFmtId="176" fontId="23" fillId="0" borderId="0" xfId="2251" applyFont="1" applyBorder="1" applyAlignment="1">
      <alignment horizontal="center" vertical="center"/>
    </xf>
    <xf numFmtId="187" fontId="14" fillId="3" borderId="0" xfId="2282" applyNumberFormat="1" applyFont="1" applyFill="1" applyBorder="1" applyAlignment="1">
      <alignment horizontal="center" vertical="center"/>
    </xf>
    <xf numFmtId="41" fontId="34" fillId="0" borderId="0" xfId="2181" applyFont="1" applyAlignment="1"/>
    <xf numFmtId="0" fontId="14" fillId="0" borderId="0" xfId="2282" quotePrefix="1" applyFont="1" applyAlignment="1">
      <alignment vertical="center"/>
    </xf>
    <xf numFmtId="0" fontId="14" fillId="0" borderId="0" xfId="2282" applyFont="1" applyAlignment="1">
      <alignment vertical="center"/>
    </xf>
    <xf numFmtId="0" fontId="14" fillId="0" borderId="0" xfId="2282" applyNumberFormat="1" applyFont="1" applyAlignment="1">
      <alignment horizontal="center" vertical="center"/>
    </xf>
    <xf numFmtId="0" fontId="14" fillId="0" borderId="0" xfId="2282" applyFont="1" applyAlignment="1">
      <alignment horizontal="center" vertical="center"/>
    </xf>
    <xf numFmtId="176" fontId="14" fillId="0" borderId="0" xfId="2251" applyFont="1" applyAlignment="1">
      <alignment horizontal="center" vertical="center"/>
    </xf>
    <xf numFmtId="0" fontId="14" fillId="3" borderId="0" xfId="2157" applyFont="1" applyFill="1" applyBorder="1" applyAlignment="1">
      <alignment horizontal="center" vertical="center"/>
    </xf>
    <xf numFmtId="0" fontId="15" fillId="0" borderId="17" xfId="0" applyFont="1" applyBorder="1" applyAlignment="1">
      <alignment vertical="center"/>
    </xf>
    <xf numFmtId="0" fontId="15" fillId="0" borderId="34" xfId="0" applyFont="1" applyBorder="1" applyAlignment="1">
      <alignment vertical="center"/>
    </xf>
    <xf numFmtId="0" fontId="15" fillId="0" borderId="35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18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0" fontId="15" fillId="0" borderId="32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5" fillId="0" borderId="14" xfId="0" applyFont="1" applyBorder="1" applyAlignment="1">
      <alignment vertical="center"/>
    </xf>
    <xf numFmtId="0" fontId="15" fillId="0" borderId="0" xfId="2280" applyFont="1" applyBorder="1" applyAlignment="1">
      <alignment vertical="center"/>
    </xf>
    <xf numFmtId="0" fontId="15" fillId="0" borderId="0" xfId="0" quotePrefix="1" applyFont="1" applyBorder="1" applyAlignment="1">
      <alignment vertical="center"/>
    </xf>
    <xf numFmtId="41" fontId="15" fillId="0" borderId="0" xfId="2181" applyFont="1" applyBorder="1" applyAlignment="1">
      <alignment vertical="center"/>
    </xf>
    <xf numFmtId="0" fontId="129" fillId="0" borderId="0" xfId="0" applyFont="1" applyAlignment="1">
      <alignment vertical="center"/>
    </xf>
    <xf numFmtId="41" fontId="15" fillId="0" borderId="0" xfId="2181" applyFont="1" applyAlignment="1">
      <alignment vertical="center"/>
    </xf>
    <xf numFmtId="41" fontId="129" fillId="0" borderId="0" xfId="2181" applyFont="1" applyAlignment="1">
      <alignment vertical="center"/>
    </xf>
    <xf numFmtId="41" fontId="129" fillId="0" borderId="0" xfId="0" applyNumberFormat="1" applyFont="1" applyAlignment="1">
      <alignment vertical="center"/>
    </xf>
    <xf numFmtId="0" fontId="93" fillId="0" borderId="0" xfId="2279"/>
    <xf numFmtId="41" fontId="130" fillId="10" borderId="0" xfId="2181" applyFont="1" applyFill="1" applyAlignment="1"/>
    <xf numFmtId="265" fontId="24" fillId="3" borderId="0" xfId="2251" applyNumberFormat="1" applyFont="1" applyFill="1" applyBorder="1" applyAlignment="1">
      <alignment horizontal="center" vertical="center"/>
    </xf>
    <xf numFmtId="0" fontId="14" fillId="0" borderId="0" xfId="2282" applyNumberFormat="1" applyFont="1" applyBorder="1" applyAlignment="1">
      <alignment horizontal="left" vertical="center"/>
    </xf>
    <xf numFmtId="0" fontId="131" fillId="0" borderId="0" xfId="2282" applyFont="1" applyBorder="1" applyAlignment="1">
      <alignment vertical="center"/>
    </xf>
    <xf numFmtId="3" fontId="134" fillId="0" borderId="38" xfId="2279" applyNumberFormat="1" applyFont="1" applyBorder="1" applyAlignment="1">
      <alignment horizontal="center" vertical="center"/>
    </xf>
    <xf numFmtId="3" fontId="134" fillId="0" borderId="31" xfId="2279" applyNumberFormat="1" applyFont="1" applyBorder="1" applyAlignment="1">
      <alignment horizontal="center" vertical="center"/>
    </xf>
    <xf numFmtId="3" fontId="134" fillId="0" borderId="32" xfId="2279" applyNumberFormat="1" applyFont="1" applyBorder="1" applyAlignment="1">
      <alignment horizontal="left" vertical="center"/>
    </xf>
    <xf numFmtId="3" fontId="134" fillId="0" borderId="34" xfId="2279" applyNumberFormat="1" applyFont="1" applyBorder="1" applyAlignment="1">
      <alignment horizontal="left" vertical="center"/>
    </xf>
    <xf numFmtId="3" fontId="134" fillId="0" borderId="0" xfId="2279" applyNumberFormat="1" applyFont="1" applyBorder="1" applyAlignment="1">
      <alignment horizontal="left" vertical="center"/>
    </xf>
    <xf numFmtId="3" fontId="134" fillId="0" borderId="39" xfId="2279" applyNumberFormat="1" applyFont="1" applyBorder="1" applyAlignment="1">
      <alignment horizontal="left" vertical="center"/>
    </xf>
    <xf numFmtId="3" fontId="134" fillId="0" borderId="39" xfId="2279" applyNumberFormat="1" applyFont="1" applyBorder="1" applyAlignment="1">
      <alignment vertical="center"/>
    </xf>
    <xf numFmtId="3" fontId="134" fillId="0" borderId="14" xfId="2279" applyNumberFormat="1" applyFont="1" applyBorder="1" applyAlignment="1">
      <alignment vertical="center"/>
    </xf>
    <xf numFmtId="3" fontId="135" fillId="0" borderId="32" xfId="2279" applyNumberFormat="1" applyFont="1" applyBorder="1" applyAlignment="1">
      <alignment horizontal="left" vertical="center"/>
    </xf>
    <xf numFmtId="3" fontId="135" fillId="0" borderId="0" xfId="2279" applyNumberFormat="1" applyFont="1" applyBorder="1" applyAlignment="1">
      <alignment horizontal="left" vertical="center"/>
    </xf>
    <xf numFmtId="3" fontId="135" fillId="0" borderId="39" xfId="2279" applyNumberFormat="1" applyFont="1" applyBorder="1" applyAlignment="1">
      <alignment horizontal="left" vertical="center"/>
    </xf>
    <xf numFmtId="3" fontId="135" fillId="0" borderId="39" xfId="2279" applyNumberFormat="1" applyFont="1" applyBorder="1" applyAlignment="1">
      <alignment vertical="center"/>
    </xf>
    <xf numFmtId="3" fontId="135" fillId="0" borderId="14" xfId="2279" applyNumberFormat="1" applyFont="1" applyBorder="1" applyAlignment="1">
      <alignment vertical="center"/>
    </xf>
    <xf numFmtId="3" fontId="135" fillId="0" borderId="32" xfId="2279" applyNumberFormat="1" applyFont="1" applyBorder="1" applyAlignment="1">
      <alignment horizontal="left" vertical="center" indent="2"/>
    </xf>
    <xf numFmtId="41" fontId="93" fillId="0" borderId="0" xfId="2181" applyFont="1" applyBorder="1" applyAlignment="1"/>
    <xf numFmtId="3" fontId="135" fillId="0" borderId="0" xfId="2279" applyNumberFormat="1" applyFont="1" applyBorder="1" applyAlignment="1">
      <alignment horizontal="center" vertical="center"/>
    </xf>
    <xf numFmtId="0" fontId="93" fillId="0" borderId="0" xfId="2279" applyBorder="1"/>
    <xf numFmtId="0" fontId="136" fillId="0" borderId="0" xfId="2279" applyFont="1"/>
    <xf numFmtId="3" fontId="135" fillId="0" borderId="0" xfId="2279" applyNumberFormat="1" applyFont="1" applyBorder="1" applyAlignment="1">
      <alignment horizontal="left" vertical="center" indent="2"/>
    </xf>
    <xf numFmtId="41" fontId="93" fillId="0" borderId="0" xfId="2279" applyNumberFormat="1" applyBorder="1"/>
    <xf numFmtId="3" fontId="135" fillId="0" borderId="32" xfId="2279" applyNumberFormat="1" applyFont="1" applyBorder="1" applyAlignment="1">
      <alignment horizontal="right" vertical="center"/>
    </xf>
    <xf numFmtId="3" fontId="135" fillId="0" borderId="0" xfId="2279" applyNumberFormat="1" applyFont="1" applyBorder="1" applyAlignment="1">
      <alignment horizontal="right" vertical="center"/>
    </xf>
    <xf numFmtId="192" fontId="135" fillId="0" borderId="0" xfId="2279" applyNumberFormat="1" applyFont="1" applyBorder="1" applyAlignment="1">
      <alignment horizontal="left" vertical="center"/>
    </xf>
    <xf numFmtId="3" fontId="11" fillId="0" borderId="32" xfId="2279" applyNumberFormat="1" applyFont="1" applyBorder="1" applyAlignment="1">
      <alignment horizontal="right" vertical="center"/>
    </xf>
    <xf numFmtId="192" fontId="135" fillId="0" borderId="0" xfId="2279" applyNumberFormat="1" applyFont="1" applyBorder="1" applyAlignment="1">
      <alignment horizontal="right" vertical="center"/>
    </xf>
    <xf numFmtId="192" fontId="135" fillId="0" borderId="39" xfId="2279" applyNumberFormat="1" applyFont="1" applyBorder="1" applyAlignment="1">
      <alignment vertical="center"/>
    </xf>
    <xf numFmtId="3" fontId="11" fillId="0" borderId="32" xfId="2279" applyNumberFormat="1" applyFont="1" applyBorder="1" applyAlignment="1">
      <alignment horizontal="left" vertical="center"/>
    </xf>
    <xf numFmtId="192" fontId="135" fillId="0" borderId="14" xfId="2279" applyNumberFormat="1" applyFont="1" applyBorder="1" applyAlignment="1">
      <alignment vertical="center"/>
    </xf>
    <xf numFmtId="192" fontId="135" fillId="0" borderId="0" xfId="2279" applyNumberFormat="1" applyFont="1" applyBorder="1" applyAlignment="1">
      <alignment horizontal="center" vertical="center"/>
    </xf>
    <xf numFmtId="3" fontId="36" fillId="0" borderId="32" xfId="2279" applyNumberFormat="1" applyFont="1" applyBorder="1" applyAlignment="1">
      <alignment horizontal="left" vertical="center"/>
    </xf>
    <xf numFmtId="0" fontId="137" fillId="0" borderId="0" xfId="2279" applyFont="1"/>
    <xf numFmtId="4" fontId="135" fillId="0" borderId="0" xfId="2279" applyNumberFormat="1" applyFont="1" applyBorder="1" applyAlignment="1">
      <alignment horizontal="left" vertical="center"/>
    </xf>
    <xf numFmtId="234" fontId="34" fillId="0" borderId="31" xfId="2181" applyNumberFormat="1" applyFont="1" applyBorder="1" applyAlignment="1">
      <alignment horizontal="right" vertical="center"/>
    </xf>
    <xf numFmtId="180" fontId="11" fillId="0" borderId="0" xfId="0" applyNumberFormat="1" applyFont="1" applyFill="1" applyAlignment="1">
      <alignment vertical="center"/>
    </xf>
    <xf numFmtId="41" fontId="7" fillId="0" borderId="2" xfId="0" applyNumberFormat="1" applyFont="1" applyFill="1" applyBorder="1" applyAlignment="1">
      <alignment vertical="center"/>
    </xf>
    <xf numFmtId="188" fontId="7" fillId="0" borderId="8" xfId="0" applyNumberFormat="1" applyFont="1" applyFill="1" applyBorder="1" applyAlignment="1">
      <alignment horizontal="center" vertical="center"/>
    </xf>
    <xf numFmtId="3" fontId="12" fillId="0" borderId="0" xfId="0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41" fontId="7" fillId="0" borderId="8" xfId="0" applyNumberFormat="1" applyFont="1" applyFill="1" applyBorder="1" applyAlignment="1">
      <alignment horizontal="center" vertical="center"/>
    </xf>
    <xf numFmtId="3" fontId="38" fillId="0" borderId="0" xfId="0" applyNumberFormat="1" applyFont="1" applyFill="1" applyAlignment="1">
      <alignment vertical="center"/>
    </xf>
    <xf numFmtId="0" fontId="38" fillId="0" borderId="0" xfId="0" applyFont="1" applyFill="1" applyAlignment="1">
      <alignment vertical="center"/>
    </xf>
    <xf numFmtId="3" fontId="37" fillId="0" borderId="8" xfId="2181" applyNumberFormat="1" applyFont="1" applyFill="1" applyBorder="1" applyAlignment="1">
      <alignment vertical="center"/>
    </xf>
    <xf numFmtId="188" fontId="37" fillId="0" borderId="8" xfId="0" applyNumberFormat="1" applyFont="1" applyFill="1" applyBorder="1" applyAlignment="1">
      <alignment horizontal="center" vertical="center"/>
    </xf>
    <xf numFmtId="41" fontId="7" fillId="0" borderId="2" xfId="2181" applyFont="1" applyFill="1" applyBorder="1" applyAlignment="1">
      <alignment horizontal="left" vertical="center"/>
    </xf>
    <xf numFmtId="0" fontId="118" fillId="0" borderId="0" xfId="0" applyFont="1" applyFill="1" applyAlignment="1">
      <alignment vertical="center"/>
    </xf>
    <xf numFmtId="41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horizontal="center" vertical="center"/>
    </xf>
    <xf numFmtId="0" fontId="7" fillId="0" borderId="0" xfId="2181" applyNumberFormat="1" applyFont="1" applyFill="1" applyAlignment="1">
      <alignment vertical="center"/>
    </xf>
    <xf numFmtId="3" fontId="7" fillId="0" borderId="0" xfId="0" applyNumberFormat="1" applyFont="1" applyFill="1" applyAlignment="1">
      <alignment vertical="center"/>
    </xf>
    <xf numFmtId="188" fontId="7" fillId="0" borderId="0" xfId="0" applyNumberFormat="1" applyFont="1" applyFill="1" applyAlignment="1">
      <alignment horizontal="center" vertical="center"/>
    </xf>
    <xf numFmtId="0" fontId="7" fillId="0" borderId="0" xfId="0" applyFont="1" applyFill="1" applyAlignment="1">
      <alignment vertical="center"/>
    </xf>
    <xf numFmtId="3" fontId="138" fillId="0" borderId="0" xfId="0" applyNumberFormat="1" applyFont="1" applyFill="1" applyAlignment="1">
      <alignment vertical="center"/>
    </xf>
    <xf numFmtId="0" fontId="138" fillId="0" borderId="0" xfId="0" applyFont="1" applyFill="1" applyAlignment="1">
      <alignment vertical="center"/>
    </xf>
    <xf numFmtId="0" fontId="34" fillId="0" borderId="40" xfId="2281" applyFont="1" applyBorder="1">
      <alignment vertical="center"/>
    </xf>
    <xf numFmtId="0" fontId="34" fillId="0" borderId="41" xfId="2281" applyFont="1" applyBorder="1">
      <alignment vertical="center"/>
    </xf>
    <xf numFmtId="41" fontId="11" fillId="0" borderId="8" xfId="0" applyNumberFormat="1" applyFont="1" applyFill="1" applyBorder="1" applyAlignment="1">
      <alignment horizontal="center" vertical="center"/>
    </xf>
    <xf numFmtId="3" fontId="11" fillId="0" borderId="8" xfId="0" applyNumberFormat="1" applyFont="1" applyFill="1" applyBorder="1" applyAlignment="1">
      <alignment horizontal="center" vertical="center"/>
    </xf>
    <xf numFmtId="41" fontId="7" fillId="0" borderId="8" xfId="2181" applyFont="1" applyFill="1" applyBorder="1" applyAlignment="1">
      <alignment horizontal="left" vertical="center"/>
    </xf>
    <xf numFmtId="188" fontId="11" fillId="0" borderId="8" xfId="0" applyNumberFormat="1" applyFont="1" applyFill="1" applyBorder="1" applyAlignment="1">
      <alignment horizontal="center" vertical="center"/>
    </xf>
    <xf numFmtId="0" fontId="11" fillId="0" borderId="8" xfId="0" applyNumberFormat="1" applyFont="1" applyFill="1" applyBorder="1" applyAlignment="1">
      <alignment horizontal="center" vertical="center"/>
    </xf>
    <xf numFmtId="3" fontId="141" fillId="0" borderId="0" xfId="0" applyNumberFormat="1" applyFont="1" applyFill="1" applyAlignment="1">
      <alignment vertical="center"/>
    </xf>
    <xf numFmtId="0" fontId="141" fillId="0" borderId="0" xfId="0" applyFont="1" applyFill="1" applyAlignment="1">
      <alignment vertical="center"/>
    </xf>
    <xf numFmtId="3" fontId="142" fillId="0" borderId="8" xfId="2181" applyNumberFormat="1" applyFont="1" applyFill="1" applyBorder="1" applyAlignment="1">
      <alignment vertical="center"/>
    </xf>
    <xf numFmtId="188" fontId="142" fillId="0" borderId="8" xfId="0" applyNumberFormat="1" applyFont="1" applyFill="1" applyBorder="1" applyAlignment="1">
      <alignment horizontal="center" vertical="center"/>
    </xf>
    <xf numFmtId="41" fontId="12" fillId="0" borderId="0" xfId="0" applyNumberFormat="1" applyFont="1" applyFill="1" applyAlignment="1">
      <alignment vertical="center"/>
    </xf>
    <xf numFmtId="0" fontId="143" fillId="0" borderId="0" xfId="0" applyFont="1" applyFill="1" applyAlignment="1">
      <alignment vertical="center"/>
    </xf>
    <xf numFmtId="41" fontId="143" fillId="0" borderId="0" xfId="0" applyNumberFormat="1" applyFont="1" applyFill="1" applyAlignment="1">
      <alignment vertical="center"/>
    </xf>
    <xf numFmtId="180" fontId="142" fillId="0" borderId="0" xfId="0" applyNumberFormat="1" applyFont="1" applyFill="1" applyAlignment="1">
      <alignment vertical="center"/>
    </xf>
    <xf numFmtId="0" fontId="7" fillId="0" borderId="2" xfId="0" applyNumberFormat="1" applyFont="1" applyFill="1" applyBorder="1" applyAlignment="1">
      <alignment vertical="center" shrinkToFit="1"/>
    </xf>
    <xf numFmtId="180" fontId="11" fillId="0" borderId="10" xfId="0" applyNumberFormat="1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34" fillId="0" borderId="29" xfId="2281" applyFont="1" applyBorder="1" applyAlignment="1">
      <alignment horizontal="center" vertical="center"/>
    </xf>
    <xf numFmtId="0" fontId="116" fillId="0" borderId="0" xfId="2281" applyFont="1" applyBorder="1" applyAlignment="1">
      <alignment horizontal="center" vertical="center"/>
    </xf>
    <xf numFmtId="0" fontId="1" fillId="3" borderId="42" xfId="2281" applyFont="1" applyFill="1" applyBorder="1" applyAlignment="1">
      <alignment horizontal="center" vertical="center"/>
    </xf>
    <xf numFmtId="0" fontId="1" fillId="3" borderId="24" xfId="2281" applyFont="1" applyFill="1" applyBorder="1" applyAlignment="1">
      <alignment horizontal="center" vertical="center"/>
    </xf>
    <xf numFmtId="41" fontId="11" fillId="0" borderId="8" xfId="0" applyNumberFormat="1" applyFont="1" applyFill="1" applyBorder="1" applyAlignment="1">
      <alignment horizontal="center" vertical="center"/>
    </xf>
    <xf numFmtId="188" fontId="11" fillId="0" borderId="8" xfId="0" applyNumberFormat="1" applyFont="1" applyFill="1" applyBorder="1" applyAlignment="1">
      <alignment horizontal="center" vertical="center"/>
    </xf>
    <xf numFmtId="3" fontId="11" fillId="0" borderId="8" xfId="0" applyNumberFormat="1" applyFont="1" applyFill="1" applyBorder="1" applyAlignment="1">
      <alignment horizontal="center" vertical="center"/>
    </xf>
    <xf numFmtId="0" fontId="11" fillId="0" borderId="8" xfId="0" applyNumberFormat="1" applyFont="1" applyFill="1" applyBorder="1" applyAlignment="1">
      <alignment horizontal="center" vertical="center"/>
    </xf>
    <xf numFmtId="180" fontId="11" fillId="0" borderId="19" xfId="0" applyNumberFormat="1" applyFont="1" applyFill="1" applyBorder="1" applyAlignment="1">
      <alignment horizontal="center" vertical="center"/>
    </xf>
    <xf numFmtId="180" fontId="11" fillId="0" borderId="10" xfId="0" applyNumberFormat="1" applyFont="1" applyFill="1" applyBorder="1" applyAlignment="1">
      <alignment horizontal="center" vertical="center"/>
    </xf>
    <xf numFmtId="180" fontId="11" fillId="0" borderId="8" xfId="0" applyNumberFormat="1" applyFont="1" applyFill="1" applyBorder="1" applyAlignment="1">
      <alignment horizontal="center" vertical="center"/>
    </xf>
    <xf numFmtId="41" fontId="7" fillId="0" borderId="8" xfId="2181" applyFont="1" applyBorder="1" applyAlignment="1">
      <alignment horizontal="left" vertical="center" shrinkToFit="1"/>
    </xf>
    <xf numFmtId="0" fontId="0" fillId="0" borderId="0" xfId="0" applyAlignment="1">
      <alignment horizontal="center"/>
    </xf>
    <xf numFmtId="0" fontId="133" fillId="0" borderId="0" xfId="2279" applyFont="1" applyAlignment="1">
      <alignment horizontal="center" vertical="center"/>
    </xf>
    <xf numFmtId="0" fontId="132" fillId="0" borderId="0" xfId="2279" applyFont="1" applyAlignment="1">
      <alignment horizontal="center" vertical="center"/>
    </xf>
    <xf numFmtId="0" fontId="93" fillId="0" borderId="0" xfId="2279"/>
    <xf numFmtId="3" fontId="134" fillId="0" borderId="2" xfId="2279" applyNumberFormat="1" applyFont="1" applyBorder="1" applyAlignment="1">
      <alignment horizontal="center" vertical="center"/>
    </xf>
    <xf numFmtId="3" fontId="134" fillId="0" borderId="25" xfId="2279" applyNumberFormat="1" applyFont="1" applyBorder="1" applyAlignment="1">
      <alignment horizontal="center" vertical="center"/>
    </xf>
    <xf numFmtId="41" fontId="15" fillId="0" borderId="0" xfId="2181" applyFont="1" applyBorder="1" applyAlignment="1">
      <alignment horizontal="center" vertical="center"/>
    </xf>
    <xf numFmtId="2" fontId="15" fillId="0" borderId="0" xfId="0" applyNumberFormat="1" applyFont="1" applyBorder="1" applyAlignment="1">
      <alignment horizontal="center" vertical="center"/>
    </xf>
    <xf numFmtId="264" fontId="15" fillId="0" borderId="0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15" fillId="0" borderId="43" xfId="0" applyFont="1" applyBorder="1"/>
    <xf numFmtId="0" fontId="15" fillId="0" borderId="44" xfId="0" applyFont="1" applyBorder="1"/>
    <xf numFmtId="0" fontId="49" fillId="0" borderId="0" xfId="0" applyFont="1" applyFill="1" applyBorder="1" applyAlignment="1">
      <alignment horizontal="left" vertical="center" indent="1"/>
    </xf>
    <xf numFmtId="0" fontId="49" fillId="0" borderId="14" xfId="0" applyFont="1" applyFill="1" applyBorder="1" applyAlignment="1">
      <alignment horizontal="left" vertical="center" indent="1"/>
    </xf>
    <xf numFmtId="0" fontId="49" fillId="0" borderId="17" xfId="0" applyFont="1" applyBorder="1" applyAlignment="1">
      <alignment vertical="center"/>
    </xf>
    <xf numFmtId="0" fontId="49" fillId="0" borderId="34" xfId="0" applyFont="1" applyBorder="1" applyAlignment="1">
      <alignment vertical="center"/>
    </xf>
    <xf numFmtId="0" fontId="49" fillId="0" borderId="35" xfId="0" applyFont="1" applyBorder="1" applyAlignment="1">
      <alignment vertical="center"/>
    </xf>
    <xf numFmtId="0" fontId="49" fillId="0" borderId="32" xfId="0" applyFont="1" applyBorder="1" applyAlignment="1">
      <alignment vertical="center"/>
    </xf>
    <xf numFmtId="0" fontId="49" fillId="0" borderId="0" xfId="0" applyFont="1" applyBorder="1" applyAlignment="1">
      <alignment vertical="center"/>
    </xf>
    <xf numFmtId="0" fontId="49" fillId="0" borderId="14" xfId="0" applyFont="1" applyBorder="1" applyAlignment="1">
      <alignment vertical="center"/>
    </xf>
    <xf numFmtId="0" fontId="49" fillId="0" borderId="18" xfId="0" applyFont="1" applyBorder="1" applyAlignment="1">
      <alignment vertical="center"/>
    </xf>
    <xf numFmtId="0" fontId="49" fillId="0" borderId="30" xfId="0" applyFont="1" applyBorder="1" applyAlignment="1">
      <alignment vertical="center"/>
    </xf>
    <xf numFmtId="0" fontId="49" fillId="0" borderId="9" xfId="0" applyFont="1" applyBorder="1" applyAlignment="1">
      <alignment vertical="center"/>
    </xf>
    <xf numFmtId="0" fontId="49" fillId="0" borderId="0" xfId="0" applyFont="1" applyFill="1" applyBorder="1" applyAlignment="1">
      <alignment vertical="center"/>
    </xf>
    <xf numFmtId="0" fontId="49" fillId="0" borderId="14" xfId="0" applyFont="1" applyFill="1" applyBorder="1" applyAlignment="1">
      <alignment vertical="center"/>
    </xf>
    <xf numFmtId="0" fontId="49" fillId="0" borderId="30" xfId="0" applyFont="1" applyBorder="1" applyAlignment="1">
      <alignment horizontal="left" vertical="center"/>
    </xf>
    <xf numFmtId="0" fontId="49" fillId="0" borderId="9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7" fillId="0" borderId="8" xfId="0" applyNumberFormat="1" applyFont="1" applyBorder="1" applyAlignment="1">
      <alignment horizontal="left" vertical="center"/>
    </xf>
    <xf numFmtId="0" fontId="11" fillId="3" borderId="8" xfId="0" applyNumberFormat="1" applyFont="1" applyFill="1" applyBorder="1" applyAlignment="1">
      <alignment horizontal="center" vertical="center"/>
    </xf>
    <xf numFmtId="180" fontId="11" fillId="3" borderId="8" xfId="0" applyNumberFormat="1" applyFont="1" applyFill="1" applyBorder="1" applyAlignment="1">
      <alignment horizontal="center" vertical="center" textRotation="255"/>
    </xf>
  </cellXfs>
  <cellStyles count="2634">
    <cellStyle name="          _x000d__x000a_386grabber=vga.3gr_x000d__x000a_" xfId="2"/>
    <cellStyle name="&quot;" xfId="4"/>
    <cellStyle name="&quot;큰제목&quot;" xfId="5"/>
    <cellStyle name="#" xfId="6"/>
    <cellStyle name="#,##0" xfId="7"/>
    <cellStyle name="#,##0.0" xfId="8"/>
    <cellStyle name="#,##0.00" xfId="9"/>
    <cellStyle name="#,##0.000" xfId="10"/>
    <cellStyle name="$" xfId="11"/>
    <cellStyle name="_x0004__x0004__x0019__x001b__x0004_$_x0010__x0010__x0008__x0001_" xfId="12"/>
    <cellStyle name="$_db진흥" xfId="15"/>
    <cellStyle name="$_SE40" xfId="16"/>
    <cellStyle name="$_견적2" xfId="13"/>
    <cellStyle name="$_기아" xfId="14"/>
    <cellStyle name="(△콤마)" xfId="17"/>
    <cellStyle name="(백분율)" xfId="18"/>
    <cellStyle name="(콤마)" xfId="19"/>
    <cellStyle name=".0000001" xfId="20"/>
    <cellStyle name=";;;" xfId="21"/>
    <cellStyle name="??&amp;O?&amp;H?_x0008__x000f__x0007_?_x0007__x0001__x0001_" xfId="23"/>
    <cellStyle name="??&amp;O?&amp;H?_x0008_??_x0007__x0001__x0001_" xfId="24"/>
    <cellStyle name="??&amp;쏗?뷐9_x0008__x0011__x0007_?_x0007__x0001__x0001_" xfId="22"/>
    <cellStyle name="?W?_laroux" xfId="25"/>
    <cellStyle name="_(01-14)광양항인건비" xfId="26"/>
    <cellStyle name="_(표준품셈원가계산)-예제" xfId="27"/>
    <cellStyle name="_00 단가산출서 9호선,공항,공용" xfId="28"/>
    <cellStyle name="_01. 전기내역서2" xfId="29"/>
    <cellStyle name="_01~02 1-1A,1B 구간 공사용 임시전력공사 내역서" xfId="30"/>
    <cellStyle name="_01-가로등(삼성상용차)" xfId="31"/>
    <cellStyle name="_01-가로등(수성못오거리)" xfId="32"/>
    <cellStyle name="_01-가로등(신암로)" xfId="33"/>
    <cellStyle name="_01-공원등" xfId="34"/>
    <cellStyle name="_01-도급성서이곡운동장0316" xfId="35"/>
    <cellStyle name="_01-신호기(도촌삼거리)" xfId="36"/>
    <cellStyle name="_02. 통신내역서2" xfId="37"/>
    <cellStyle name="_03-신호등(삼성상용차)" xfId="38"/>
    <cellStyle name="_04. 총괄집계갑지-1" xfId="39"/>
    <cellStyle name="_070122마산창원하수처리장_(전기)" xfId="40"/>
    <cellStyle name="_0803" xfId="41"/>
    <cellStyle name="_1.전기내역서(0928)(1차분)" xfId="42"/>
    <cellStyle name="_101-대구제일중(전기-고압)" xfId="43"/>
    <cellStyle name="_101-수성중(전기-고압)-11" xfId="44"/>
    <cellStyle name="_11-방송내역서" xfId="45"/>
    <cellStyle name="_1차1회변경" xfId="46"/>
    <cellStyle name="_1차1회변경_예정공정표" xfId="47"/>
    <cellStyle name="_2.통신내역서" xfId="48"/>
    <cellStyle name="_2.통신내역서(0928)(1차분)" xfId="49"/>
    <cellStyle name="_2.통신내역서(0928)(전체분)" xfId="50"/>
    <cellStyle name="_3.소방내역서(0928)(전체분)" xfId="51"/>
    <cellStyle name="_3-2(1).다사초소방기계내역서" xfId="52"/>
    <cellStyle name="_4.단가대비표" xfId="53"/>
    <cellStyle name="_Book1" xfId="1998"/>
    <cellStyle name="_Virus" xfId="1999"/>
    <cellStyle name="_가(내역서)기본형식" xfId="54"/>
    <cellStyle name="_가로등3차공사전체분" xfId="55"/>
    <cellStyle name="_가로등3차공사전체분_내역서,공량(어린이회관)-1" xfId="56"/>
    <cellStyle name="_가로등3차공사전체분_전기내역서" xfId="57"/>
    <cellStyle name="_가로등도급내역서" xfId="58"/>
    <cellStyle name="_감포축구장" xfId="59"/>
    <cellStyle name="_갑지" xfId="60"/>
    <cellStyle name="_갑지(1221)" xfId="61"/>
    <cellStyle name="_갑지(총)" xfId="62"/>
    <cellStyle name="_갑지,원가1104" xfId="63"/>
    <cellStyle name="_강과장(Fronnix,설계가1126)" xfId="64"/>
    <cellStyle name="_강내투찰내역서-x" xfId="65"/>
    <cellStyle name="_강내투찰내역서-x_예정공정표" xfId="66"/>
    <cellStyle name="_강내투찰내역서-x_왜관-태평건설" xfId="67"/>
    <cellStyle name="_강내투찰내역서-x_왜관-태평건설_예정공정표" xfId="68"/>
    <cellStyle name="_개요" xfId="69"/>
    <cellStyle name="_개요(봉림)-참고용" xfId="70"/>
    <cellStyle name="_개요(봉림)-최종" xfId="71"/>
    <cellStyle name="_개요(주안-인천)" xfId="72"/>
    <cellStyle name="_건축내역" xfId="73"/>
    <cellStyle name="_검사수수료" xfId="74"/>
    <cellStyle name="_견적서(1014)" xfId="75"/>
    <cellStyle name="_견적서(달성군태양광 12kW(최종)" xfId="76"/>
    <cellStyle name="_견적서-0213-CACC" xfId="77"/>
    <cellStyle name="_견적서-제출용0325-서울시" xfId="78"/>
    <cellStyle name="_경북031002" xfId="79"/>
    <cellStyle name="_경북고 외 3교 장애인 편의시설 전기내역(화장실)" xfId="80"/>
    <cellStyle name="_경상북도생물건강산업-설계변경(제1회)내역서" xfId="81"/>
    <cellStyle name="_경주축구공원-전기0116" xfId="82"/>
    <cellStyle name="_고산투찰" xfId="83"/>
    <cellStyle name="_공조기~1" xfId="84"/>
    <cellStyle name="_관급내역서" xfId="85"/>
    <cellStyle name="_관급내역서(1)" xfId="86"/>
    <cellStyle name="_관급자재내역(전기)" xfId="87"/>
    <cellStyle name="_광릉투찰" xfId="88"/>
    <cellStyle name="_광릉투찰_예정공정표" xfId="89"/>
    <cellStyle name="_광릉투찰_왜관-태평건설" xfId="90"/>
    <cellStyle name="_광릉투찰_왜관-태평건설_예정공정표" xfId="91"/>
    <cellStyle name="_구문소철암투찰" xfId="92"/>
    <cellStyle name="_구문소철암투찰_광릉투찰" xfId="93"/>
    <cellStyle name="_구문소철암투찰_광릉투찰_예정공정표" xfId="94"/>
    <cellStyle name="_구문소철암투찰_광릉투찰_왜관-태평건설" xfId="95"/>
    <cellStyle name="_구문소철암투찰_광릉투찰_왜관-태평건설_예정공정표" xfId="96"/>
    <cellStyle name="_구문소철암투찰_무창투찰" xfId="97"/>
    <cellStyle name="_구문소철암투찰_무창투찰_예정공정표" xfId="98"/>
    <cellStyle name="_구문소철암투찰_예정공정표" xfId="99"/>
    <cellStyle name="_구문소철암투찰_왜관-태평건설" xfId="100"/>
    <cellStyle name="_구문소철암투찰_왜관-태평건설_예정공정표" xfId="101"/>
    <cellStyle name="_구미중학교내역서-1" xfId="102"/>
    <cellStyle name="_국도23호선영암연소지구내역서" xfId="103"/>
    <cellStyle name="_국도38호선통리지구내역서" xfId="104"/>
    <cellStyle name="_국도42호선여량지구오르막차로" xfId="105"/>
    <cellStyle name="_군위내역서(A동)" xfId="106"/>
    <cellStyle name="_근로자 복지관(전기)-830납품" xfId="107"/>
    <cellStyle name="_금천청소년수련관(토목林)" xfId="108"/>
    <cellStyle name="_급식소 소방내역서" xfId="109"/>
    <cellStyle name="_기초공사일위대가(최종)" xfId="110"/>
    <cellStyle name="_김천동부초교사증축(4)" xfId="111"/>
    <cellStyle name="_김포ER(세종)" xfId="112"/>
    <cellStyle name="_내역(991895-7)" xfId="113"/>
    <cellStyle name="_내역(991895-7)-01" xfId="114"/>
    <cellStyle name="_내역(991895-7)-12-3일작업" xfId="115"/>
    <cellStyle name="_내역서" xfId="116"/>
    <cellStyle name="_내역서(전기,소방)080116(7,8,9층)" xfId="117"/>
    <cellStyle name="_내역서,공량(동산병원)" xfId="118"/>
    <cellStyle name="_내역서,공량(어린이회관)-1" xfId="119"/>
    <cellStyle name="_내역서+개요(월배통신)" xfId="120"/>
    <cellStyle name="_내역서+개요(전기)-6.7(최종)" xfId="121"/>
    <cellStyle name="_내역서+개요(통신)" xfId="122"/>
    <cellStyle name="_내역서및설계서" xfId="123"/>
    <cellStyle name="_노후창호개체공사" xfId="124"/>
    <cellStyle name="_논공남리내역서" xfId="125"/>
    <cellStyle name="_농소투찰(32152)" xfId="126"/>
    <cellStyle name="_농소투찰(32152)_예정공정표" xfId="127"/>
    <cellStyle name="_농소투찰(32152)_왜관-태평건설" xfId="128"/>
    <cellStyle name="_농소투찰(32152)_왜관-태평건설_예정공정표" xfId="129"/>
    <cellStyle name="_다목적강당(2.1)" xfId="130"/>
    <cellStyle name="_다사초보험료정산서" xfId="131"/>
    <cellStyle name="_다산2지방산업단지(신호등)" xfId="132"/>
    <cellStyle name="_단가대비(8월)" xfId="133"/>
    <cellStyle name="_단양내역서" xfId="134"/>
    <cellStyle name="_달성군 청소녕 수련관 신축공사(일상감사후전체분)" xfId="135"/>
    <cellStyle name="_달성군청소년(전기)-1-최종" xfId="136"/>
    <cellStyle name="_대곡이설(투찰)" xfId="137"/>
    <cellStyle name="_대곡이설(투찰)_1" xfId="138"/>
    <cellStyle name="_대곡이설(투찰)_1_경찰서-터미널간도로(투찰)②" xfId="139"/>
    <cellStyle name="_대곡이설(투찰)_1_경찰서-터미널간도로(투찰)②_마현생창(동양고속)" xfId="140"/>
    <cellStyle name="_대곡이설(투찰)_1_경찰서-터미널간도로(투찰)②_마현생창(동양고속)_예정공정표" xfId="141"/>
    <cellStyle name="_대곡이설(투찰)_1_경찰서-터미널간도로(투찰)②_마현생창(동양고속)_왜관-태평건설" xfId="142"/>
    <cellStyle name="_대곡이설(투찰)_1_경찰서-터미널간도로(투찰)②_마현생창(동양고속)_왜관-태평건설_예정공정표" xfId="143"/>
    <cellStyle name="_대곡이설(투찰)_1_경찰서-터미널간도로(투찰)②_예정공정표" xfId="144"/>
    <cellStyle name="_대곡이설(투찰)_1_경찰서-터미널간도로(투찰)②_왜관-태평건설" xfId="145"/>
    <cellStyle name="_대곡이설(투찰)_1_경찰서-터미널간도로(투찰)②_왜관-태평건설_예정공정표" xfId="146"/>
    <cellStyle name="_대곡이설(투찰)_1_마현생창(동양고속)" xfId="147"/>
    <cellStyle name="_대곡이설(투찰)_1_마현생창(동양고속)_예정공정표" xfId="148"/>
    <cellStyle name="_대곡이설(투찰)_1_마현생창(동양고속)_왜관-태평건설" xfId="149"/>
    <cellStyle name="_대곡이설(투찰)_1_마현생창(동양고속)_왜관-태평건설_예정공정표" xfId="150"/>
    <cellStyle name="_대곡이설(투찰)_1_봉무지방산업단지도로(투찰)②" xfId="151"/>
    <cellStyle name="_대곡이설(투찰)_1_봉무지방산업단지도로(투찰)②_마현생창(동양고속)" xfId="152"/>
    <cellStyle name="_대곡이설(투찰)_1_봉무지방산업단지도로(투찰)②_마현생창(동양고속)_예정공정표" xfId="153"/>
    <cellStyle name="_대곡이설(투찰)_1_봉무지방산업단지도로(투찰)②_마현생창(동양고속)_왜관-태평건설" xfId="154"/>
    <cellStyle name="_대곡이설(투찰)_1_봉무지방산업단지도로(투찰)②_마현생창(동양고속)_왜관-태평건설_예정공정표" xfId="155"/>
    <cellStyle name="_대곡이설(투찰)_1_봉무지방산업단지도로(투찰)②_예정공정표" xfId="156"/>
    <cellStyle name="_대곡이설(투찰)_1_봉무지방산업단지도로(투찰)②_왜관-태평건설" xfId="157"/>
    <cellStyle name="_대곡이설(투찰)_1_봉무지방산업단지도로(투찰)②_왜관-태평건설_예정공정표" xfId="158"/>
    <cellStyle name="_대곡이설(투찰)_1_봉무지방산업단지도로(투찰)②+0.250%" xfId="159"/>
    <cellStyle name="_대곡이설(투찰)_1_봉무지방산업단지도로(투찰)②+0.250%_마현생창(동양고속)" xfId="160"/>
    <cellStyle name="_대곡이설(투찰)_1_봉무지방산업단지도로(투찰)②+0.250%_마현생창(동양고속)_예정공정표" xfId="161"/>
    <cellStyle name="_대곡이설(투찰)_1_봉무지방산업단지도로(투찰)②+0.250%_마현생창(동양고속)_왜관-태평건설" xfId="162"/>
    <cellStyle name="_대곡이설(투찰)_1_봉무지방산업단지도로(투찰)②+0.250%_마현생창(동양고속)_왜관-태평건설_예정공정표" xfId="163"/>
    <cellStyle name="_대곡이설(투찰)_1_봉무지방산업단지도로(투찰)②+0.250%_예정공정표" xfId="164"/>
    <cellStyle name="_대곡이설(투찰)_1_봉무지방산업단지도로(투찰)②+0.250%_왜관-태평건설" xfId="165"/>
    <cellStyle name="_대곡이설(투찰)_1_봉무지방산업단지도로(투찰)②+0.250%_왜관-태평건설_예정공정표" xfId="166"/>
    <cellStyle name="_대곡이설(투찰)_1_예정공정표" xfId="167"/>
    <cellStyle name="_대곡이설(투찰)_1_왜관-태평건설" xfId="168"/>
    <cellStyle name="_대곡이설(투찰)_1_왜관-태평건설_예정공정표" xfId="169"/>
    <cellStyle name="_대곡이설(투찰)_1_합덕-신례원(2공구)투찰" xfId="170"/>
    <cellStyle name="_대곡이설(투찰)_1_합덕-신례원(2공구)투찰_경찰서-터미널간도로(투찰)②" xfId="171"/>
    <cellStyle name="_대곡이설(투찰)_1_합덕-신례원(2공구)투찰_경찰서-터미널간도로(투찰)②_마현생창(동양고속)" xfId="172"/>
    <cellStyle name="_대곡이설(투찰)_1_합덕-신례원(2공구)투찰_경찰서-터미널간도로(투찰)②_마현생창(동양고속)_예정공정표" xfId="173"/>
    <cellStyle name="_대곡이설(투찰)_1_합덕-신례원(2공구)투찰_경찰서-터미널간도로(투찰)②_마현생창(동양고속)_왜관-태평건설" xfId="174"/>
    <cellStyle name="_대곡이설(투찰)_1_합덕-신례원(2공구)투찰_경찰서-터미널간도로(투찰)②_마현생창(동양고속)_왜관-태평건설_예정공정표" xfId="175"/>
    <cellStyle name="_대곡이설(투찰)_1_합덕-신례원(2공구)투찰_경찰서-터미널간도로(투찰)②_예정공정표" xfId="176"/>
    <cellStyle name="_대곡이설(투찰)_1_합덕-신례원(2공구)투찰_경찰서-터미널간도로(투찰)②_왜관-태평건설" xfId="177"/>
    <cellStyle name="_대곡이설(투찰)_1_합덕-신례원(2공구)투찰_경찰서-터미널간도로(투찰)②_왜관-태평건설_예정공정표" xfId="178"/>
    <cellStyle name="_대곡이설(투찰)_1_합덕-신례원(2공구)투찰_마현생창(동양고속)" xfId="179"/>
    <cellStyle name="_대곡이설(투찰)_1_합덕-신례원(2공구)투찰_마현생창(동양고속)_예정공정표" xfId="180"/>
    <cellStyle name="_대곡이설(투찰)_1_합덕-신례원(2공구)투찰_마현생창(동양고속)_왜관-태평건설" xfId="181"/>
    <cellStyle name="_대곡이설(투찰)_1_합덕-신례원(2공구)투찰_마현생창(동양고속)_왜관-태평건설_예정공정표" xfId="182"/>
    <cellStyle name="_대곡이설(투찰)_1_합덕-신례원(2공구)투찰_봉무지방산업단지도로(투찰)②" xfId="183"/>
    <cellStyle name="_대곡이설(투찰)_1_합덕-신례원(2공구)투찰_봉무지방산업단지도로(투찰)②_마현생창(동양고속)" xfId="184"/>
    <cellStyle name="_대곡이설(투찰)_1_합덕-신례원(2공구)투찰_봉무지방산업단지도로(투찰)②_마현생창(동양고속)_예정공정표" xfId="185"/>
    <cellStyle name="_대곡이설(투찰)_1_합덕-신례원(2공구)투찰_봉무지방산업단지도로(투찰)②_마현생창(동양고속)_왜관-태평건설" xfId="186"/>
    <cellStyle name="_대곡이설(투찰)_1_합덕-신례원(2공구)투찰_봉무지방산업단지도로(투찰)②_마현생창(동양고속)_왜관-태평건설_예정공정표" xfId="187"/>
    <cellStyle name="_대곡이설(투찰)_1_합덕-신례원(2공구)투찰_봉무지방산업단지도로(투찰)②_예정공정표" xfId="188"/>
    <cellStyle name="_대곡이설(투찰)_1_합덕-신례원(2공구)투찰_봉무지방산업단지도로(투찰)②_왜관-태평건설" xfId="189"/>
    <cellStyle name="_대곡이설(투찰)_1_합덕-신례원(2공구)투찰_봉무지방산업단지도로(투찰)②_왜관-태평건설_예정공정표" xfId="190"/>
    <cellStyle name="_대곡이설(투찰)_1_합덕-신례원(2공구)투찰_봉무지방산업단지도로(투찰)②+0.250%" xfId="191"/>
    <cellStyle name="_대곡이설(투찰)_1_합덕-신례원(2공구)투찰_봉무지방산업단지도로(투찰)②+0.250%_마현생창(동양고속)" xfId="192"/>
    <cellStyle name="_대곡이설(투찰)_1_합덕-신례원(2공구)투찰_봉무지방산업단지도로(투찰)②+0.250%_마현생창(동양고속)_예정공정표" xfId="193"/>
    <cellStyle name="_대곡이설(투찰)_1_합덕-신례원(2공구)투찰_봉무지방산업단지도로(투찰)②+0.250%_마현생창(동양고속)_왜관-태평건설" xfId="194"/>
    <cellStyle name="_대곡이설(투찰)_1_합덕-신례원(2공구)투찰_봉무지방산업단지도로(투찰)②+0.250%_마현생창(동양고속)_왜관-태평건설_예정공정표" xfId="195"/>
    <cellStyle name="_대곡이설(투찰)_1_합덕-신례원(2공구)투찰_봉무지방산업단지도로(투찰)②+0.250%_예정공정표" xfId="196"/>
    <cellStyle name="_대곡이설(투찰)_1_합덕-신례원(2공구)투찰_봉무지방산업단지도로(투찰)②+0.250%_왜관-태평건설" xfId="197"/>
    <cellStyle name="_대곡이설(투찰)_1_합덕-신례원(2공구)투찰_봉무지방산업단지도로(투찰)②+0.250%_왜관-태평건설_예정공정표" xfId="198"/>
    <cellStyle name="_대곡이설(투찰)_1_합덕-신례원(2공구)투찰_예정공정표" xfId="199"/>
    <cellStyle name="_대곡이설(투찰)_1_합덕-신례원(2공구)투찰_왜관-태평건설" xfId="200"/>
    <cellStyle name="_대곡이설(투찰)_1_합덕-신례원(2공구)투찰_왜관-태평건설_예정공정표" xfId="201"/>
    <cellStyle name="_대곡이설(투찰)_1_합덕-신례원(2공구)투찰_합덕-신례원(2공구)투찰" xfId="202"/>
    <cellStyle name="_대곡이설(투찰)_1_합덕-신례원(2공구)투찰_합덕-신례원(2공구)투찰_경찰서-터미널간도로(투찰)②" xfId="203"/>
    <cellStyle name="_대곡이설(투찰)_1_합덕-신례원(2공구)투찰_합덕-신례원(2공구)투찰_경찰서-터미널간도로(투찰)②_마현생창(동양고속)" xfId="204"/>
    <cellStyle name="_대곡이설(투찰)_1_합덕-신례원(2공구)투찰_합덕-신례원(2공구)투찰_경찰서-터미널간도로(투찰)②_마현생창(동양고속)_예정공정표" xfId="205"/>
    <cellStyle name="_대곡이설(투찰)_1_합덕-신례원(2공구)투찰_합덕-신례원(2공구)투찰_경찰서-터미널간도로(투찰)②_마현생창(동양고속)_왜관-태평건설" xfId="206"/>
    <cellStyle name="_대곡이설(투찰)_1_합덕-신례원(2공구)투찰_합덕-신례원(2공구)투찰_경찰서-터미널간도로(투찰)②_마현생창(동양고속)_왜관-태평건설_예정공정표" xfId="207"/>
    <cellStyle name="_대곡이설(투찰)_1_합덕-신례원(2공구)투찰_합덕-신례원(2공구)투찰_경찰서-터미널간도로(투찰)②_예정공정표" xfId="208"/>
    <cellStyle name="_대곡이설(투찰)_1_합덕-신례원(2공구)투찰_합덕-신례원(2공구)투찰_경찰서-터미널간도로(투찰)②_왜관-태평건설" xfId="209"/>
    <cellStyle name="_대곡이설(투찰)_1_합덕-신례원(2공구)투찰_합덕-신례원(2공구)투찰_경찰서-터미널간도로(투찰)②_왜관-태평건설_예정공정표" xfId="210"/>
    <cellStyle name="_대곡이설(투찰)_1_합덕-신례원(2공구)투찰_합덕-신례원(2공구)투찰_마현생창(동양고속)" xfId="211"/>
    <cellStyle name="_대곡이설(투찰)_1_합덕-신례원(2공구)투찰_합덕-신례원(2공구)투찰_마현생창(동양고속)_예정공정표" xfId="212"/>
    <cellStyle name="_대곡이설(투찰)_1_합덕-신례원(2공구)투찰_합덕-신례원(2공구)투찰_마현생창(동양고속)_왜관-태평건설" xfId="213"/>
    <cellStyle name="_대곡이설(투찰)_1_합덕-신례원(2공구)투찰_합덕-신례원(2공구)투찰_마현생창(동양고속)_왜관-태평건설_예정공정표" xfId="214"/>
    <cellStyle name="_대곡이설(투찰)_1_합덕-신례원(2공구)투찰_합덕-신례원(2공구)투찰_봉무지방산업단지도로(투찰)②" xfId="215"/>
    <cellStyle name="_대곡이설(투찰)_1_합덕-신례원(2공구)투찰_합덕-신례원(2공구)투찰_봉무지방산업단지도로(투찰)②_마현생창(동양고속)" xfId="216"/>
    <cellStyle name="_대곡이설(투찰)_1_합덕-신례원(2공구)투찰_합덕-신례원(2공구)투찰_봉무지방산업단지도로(투찰)②_마현생창(동양고속)_예정공정표" xfId="217"/>
    <cellStyle name="_대곡이설(투찰)_1_합덕-신례원(2공구)투찰_합덕-신례원(2공구)투찰_봉무지방산업단지도로(투찰)②_마현생창(동양고속)_왜관-태평건설" xfId="218"/>
    <cellStyle name="_대곡이설(투찰)_1_합덕-신례원(2공구)투찰_합덕-신례원(2공구)투찰_봉무지방산업단지도로(투찰)②_마현생창(동양고속)_왜관-태평건설_예정공정표" xfId="219"/>
    <cellStyle name="_대곡이설(투찰)_1_합덕-신례원(2공구)투찰_합덕-신례원(2공구)투찰_봉무지방산업단지도로(투찰)②_예정공정표" xfId="220"/>
    <cellStyle name="_대곡이설(투찰)_1_합덕-신례원(2공구)투찰_합덕-신례원(2공구)투찰_봉무지방산업단지도로(투찰)②_왜관-태평건설" xfId="221"/>
    <cellStyle name="_대곡이설(투찰)_1_합덕-신례원(2공구)투찰_합덕-신례원(2공구)투찰_봉무지방산업단지도로(투찰)②_왜관-태평건설_예정공정표" xfId="222"/>
    <cellStyle name="_대곡이설(투찰)_1_합덕-신례원(2공구)투찰_합덕-신례원(2공구)투찰_봉무지방산업단지도로(투찰)②+0.250%" xfId="223"/>
    <cellStyle name="_대곡이설(투찰)_1_합덕-신례원(2공구)투찰_합덕-신례원(2공구)투찰_봉무지방산업단지도로(투찰)②+0.250%_마현생창(동양고속)" xfId="224"/>
    <cellStyle name="_대곡이설(투찰)_1_합덕-신례원(2공구)투찰_합덕-신례원(2공구)투찰_봉무지방산업단지도로(투찰)②+0.250%_마현생창(동양고속)_예정공정표" xfId="225"/>
    <cellStyle name="_대곡이설(투찰)_1_합덕-신례원(2공구)투찰_합덕-신례원(2공구)투찰_봉무지방산업단지도로(투찰)②+0.250%_마현생창(동양고속)_왜관-태평건설" xfId="226"/>
    <cellStyle name="_대곡이설(투찰)_1_합덕-신례원(2공구)투찰_합덕-신례원(2공구)투찰_봉무지방산업단지도로(투찰)②+0.250%_마현생창(동양고속)_왜관-태평건설_예정공정표" xfId="227"/>
    <cellStyle name="_대곡이설(투찰)_1_합덕-신례원(2공구)투찰_합덕-신례원(2공구)투찰_봉무지방산업단지도로(투찰)②+0.250%_예정공정표" xfId="228"/>
    <cellStyle name="_대곡이설(투찰)_1_합덕-신례원(2공구)투찰_합덕-신례원(2공구)투찰_봉무지방산업단지도로(투찰)②+0.250%_왜관-태평건설" xfId="229"/>
    <cellStyle name="_대곡이설(투찰)_1_합덕-신례원(2공구)투찰_합덕-신례원(2공구)투찰_봉무지방산업단지도로(투찰)②+0.250%_왜관-태평건설_예정공정표" xfId="230"/>
    <cellStyle name="_대곡이설(투찰)_1_합덕-신례원(2공구)투찰_합덕-신례원(2공구)투찰_예정공정표" xfId="231"/>
    <cellStyle name="_대곡이설(투찰)_1_합덕-신례원(2공구)투찰_합덕-신례원(2공구)투찰_왜관-태평건설" xfId="232"/>
    <cellStyle name="_대곡이설(투찰)_1_합덕-신례원(2공구)투찰_합덕-신례원(2공구)투찰_왜관-태평건설_예정공정표" xfId="233"/>
    <cellStyle name="_대곡이설(투찰)_경찰서-터미널간도로(투찰)②" xfId="234"/>
    <cellStyle name="_대곡이설(투찰)_경찰서-터미널간도로(투찰)②_마현생창(동양고속)" xfId="235"/>
    <cellStyle name="_대곡이설(투찰)_경찰서-터미널간도로(투찰)②_마현생창(동양고속)_예정공정표" xfId="236"/>
    <cellStyle name="_대곡이설(투찰)_경찰서-터미널간도로(투찰)②_마현생창(동양고속)_왜관-태평건설" xfId="237"/>
    <cellStyle name="_대곡이설(투찰)_경찰서-터미널간도로(투찰)②_마현생창(동양고속)_왜관-태평건설_예정공정표" xfId="238"/>
    <cellStyle name="_대곡이설(투찰)_경찰서-터미널간도로(투찰)②_예정공정표" xfId="239"/>
    <cellStyle name="_대곡이설(투찰)_경찰서-터미널간도로(투찰)②_왜관-태평건설" xfId="240"/>
    <cellStyle name="_대곡이설(투찰)_경찰서-터미널간도로(투찰)②_왜관-태평건설_예정공정표" xfId="241"/>
    <cellStyle name="_대곡이설(투찰)_도덕-고흥도로(투찰)" xfId="242"/>
    <cellStyle name="_대곡이설(투찰)_도덕-고흥도로(투찰)_경찰서-터미널간도로(투찰)②" xfId="243"/>
    <cellStyle name="_대곡이설(투찰)_도덕-고흥도로(투찰)_경찰서-터미널간도로(투찰)②_마현생창(동양고속)" xfId="244"/>
    <cellStyle name="_대곡이설(투찰)_도덕-고흥도로(투찰)_경찰서-터미널간도로(투찰)②_마현생창(동양고속)_예정공정표" xfId="245"/>
    <cellStyle name="_대곡이설(투찰)_도덕-고흥도로(투찰)_경찰서-터미널간도로(투찰)②_마현생창(동양고속)_왜관-태평건설" xfId="246"/>
    <cellStyle name="_대곡이설(투찰)_도덕-고흥도로(투찰)_경찰서-터미널간도로(투찰)②_마현생창(동양고속)_왜관-태평건설_예정공정표" xfId="247"/>
    <cellStyle name="_대곡이설(투찰)_도덕-고흥도로(투찰)_경찰서-터미널간도로(투찰)②_예정공정표" xfId="248"/>
    <cellStyle name="_대곡이설(투찰)_도덕-고흥도로(투찰)_경찰서-터미널간도로(투찰)②_왜관-태평건설" xfId="249"/>
    <cellStyle name="_대곡이설(투찰)_도덕-고흥도로(투찰)_경찰서-터미널간도로(투찰)②_왜관-태평건설_예정공정표" xfId="250"/>
    <cellStyle name="_대곡이설(투찰)_도덕-고흥도로(투찰)_마현생창(동양고속)" xfId="251"/>
    <cellStyle name="_대곡이설(투찰)_도덕-고흥도로(투찰)_마현생창(동양고속)_예정공정표" xfId="252"/>
    <cellStyle name="_대곡이설(투찰)_도덕-고흥도로(투찰)_마현생창(동양고속)_왜관-태평건설" xfId="253"/>
    <cellStyle name="_대곡이설(투찰)_도덕-고흥도로(투찰)_마현생창(동양고속)_왜관-태평건설_예정공정표" xfId="254"/>
    <cellStyle name="_대곡이설(투찰)_도덕-고흥도로(투찰)_봉무지방산업단지도로(투찰)②" xfId="255"/>
    <cellStyle name="_대곡이설(투찰)_도덕-고흥도로(투찰)_봉무지방산업단지도로(투찰)②_마현생창(동양고속)" xfId="256"/>
    <cellStyle name="_대곡이설(투찰)_도덕-고흥도로(투찰)_봉무지방산업단지도로(투찰)②_마현생창(동양고속)_예정공정표" xfId="257"/>
    <cellStyle name="_대곡이설(투찰)_도덕-고흥도로(투찰)_봉무지방산업단지도로(투찰)②_마현생창(동양고속)_왜관-태평건설" xfId="258"/>
    <cellStyle name="_대곡이설(투찰)_도덕-고흥도로(투찰)_봉무지방산업단지도로(투찰)②_마현생창(동양고속)_왜관-태평건설_예정공정표" xfId="259"/>
    <cellStyle name="_대곡이설(투찰)_도덕-고흥도로(투찰)_봉무지방산업단지도로(투찰)②_예정공정표" xfId="260"/>
    <cellStyle name="_대곡이설(투찰)_도덕-고흥도로(투찰)_봉무지방산업단지도로(투찰)②_왜관-태평건설" xfId="261"/>
    <cellStyle name="_대곡이설(투찰)_도덕-고흥도로(투찰)_봉무지방산업단지도로(투찰)②_왜관-태평건설_예정공정표" xfId="262"/>
    <cellStyle name="_대곡이설(투찰)_도덕-고흥도로(투찰)_봉무지방산업단지도로(투찰)②+0.250%" xfId="263"/>
    <cellStyle name="_대곡이설(투찰)_도덕-고흥도로(투찰)_봉무지방산업단지도로(투찰)②+0.250%_마현생창(동양고속)" xfId="264"/>
    <cellStyle name="_대곡이설(투찰)_도덕-고흥도로(투찰)_봉무지방산업단지도로(투찰)②+0.250%_마현생창(동양고속)_예정공정표" xfId="265"/>
    <cellStyle name="_대곡이설(투찰)_도덕-고흥도로(투찰)_봉무지방산업단지도로(투찰)②+0.250%_마현생창(동양고속)_왜관-태평건설" xfId="266"/>
    <cellStyle name="_대곡이설(투찰)_도덕-고흥도로(투찰)_봉무지방산업단지도로(투찰)②+0.250%_마현생창(동양고속)_왜관-태평건설_예정공정표" xfId="267"/>
    <cellStyle name="_대곡이설(투찰)_도덕-고흥도로(투찰)_봉무지방산업단지도로(투찰)②+0.250%_예정공정표" xfId="268"/>
    <cellStyle name="_대곡이설(투찰)_도덕-고흥도로(투찰)_봉무지방산업단지도로(투찰)②+0.250%_왜관-태평건설" xfId="269"/>
    <cellStyle name="_대곡이설(투찰)_도덕-고흥도로(투찰)_봉무지방산업단지도로(투찰)②+0.250%_왜관-태평건설_예정공정표" xfId="270"/>
    <cellStyle name="_대곡이설(투찰)_도덕-고흥도로(투찰)_예정공정표" xfId="271"/>
    <cellStyle name="_대곡이설(투찰)_도덕-고흥도로(투찰)_왜관-태평건설" xfId="272"/>
    <cellStyle name="_대곡이설(투찰)_도덕-고흥도로(투찰)_왜관-태평건설_예정공정표" xfId="273"/>
    <cellStyle name="_대곡이설(투찰)_도덕-고흥도로(투찰)_합덕-신례원(2공구)투찰" xfId="274"/>
    <cellStyle name="_대곡이설(투찰)_도덕-고흥도로(투찰)_합덕-신례원(2공구)투찰_경찰서-터미널간도로(투찰)②" xfId="275"/>
    <cellStyle name="_대곡이설(투찰)_도덕-고흥도로(투찰)_합덕-신례원(2공구)투찰_경찰서-터미널간도로(투찰)②_마현생창(동양고속)" xfId="276"/>
    <cellStyle name="_대곡이설(투찰)_도덕-고흥도로(투찰)_합덕-신례원(2공구)투찰_경찰서-터미널간도로(투찰)②_마현생창(동양고속)_예정공정표" xfId="277"/>
    <cellStyle name="_대곡이설(투찰)_도덕-고흥도로(투찰)_합덕-신례원(2공구)투찰_경찰서-터미널간도로(투찰)②_마현생창(동양고속)_왜관-태평건설" xfId="278"/>
    <cellStyle name="_대곡이설(투찰)_도덕-고흥도로(투찰)_합덕-신례원(2공구)투찰_경찰서-터미널간도로(투찰)②_마현생창(동양고속)_왜관-태평건설_예정공정표" xfId="279"/>
    <cellStyle name="_대곡이설(투찰)_도덕-고흥도로(투찰)_합덕-신례원(2공구)투찰_경찰서-터미널간도로(투찰)②_예정공정표" xfId="280"/>
    <cellStyle name="_대곡이설(투찰)_도덕-고흥도로(투찰)_합덕-신례원(2공구)투찰_경찰서-터미널간도로(투찰)②_왜관-태평건설" xfId="281"/>
    <cellStyle name="_대곡이설(투찰)_도덕-고흥도로(투찰)_합덕-신례원(2공구)투찰_경찰서-터미널간도로(투찰)②_왜관-태평건설_예정공정표" xfId="282"/>
    <cellStyle name="_대곡이설(투찰)_도덕-고흥도로(투찰)_합덕-신례원(2공구)투찰_마현생창(동양고속)" xfId="283"/>
    <cellStyle name="_대곡이설(투찰)_도덕-고흥도로(투찰)_합덕-신례원(2공구)투찰_마현생창(동양고속)_예정공정표" xfId="284"/>
    <cellStyle name="_대곡이설(투찰)_도덕-고흥도로(투찰)_합덕-신례원(2공구)투찰_마현생창(동양고속)_왜관-태평건설" xfId="285"/>
    <cellStyle name="_대곡이설(투찰)_도덕-고흥도로(투찰)_합덕-신례원(2공구)투찰_마현생창(동양고속)_왜관-태평건설_예정공정표" xfId="286"/>
    <cellStyle name="_대곡이설(투찰)_도덕-고흥도로(투찰)_합덕-신례원(2공구)투찰_봉무지방산업단지도로(투찰)②" xfId="287"/>
    <cellStyle name="_대곡이설(투찰)_도덕-고흥도로(투찰)_합덕-신례원(2공구)투찰_봉무지방산업단지도로(투찰)②_마현생창(동양고속)" xfId="288"/>
    <cellStyle name="_대곡이설(투찰)_도덕-고흥도로(투찰)_합덕-신례원(2공구)투찰_봉무지방산업단지도로(투찰)②_마현생창(동양고속)_예정공정표" xfId="289"/>
    <cellStyle name="_대곡이설(투찰)_도덕-고흥도로(투찰)_합덕-신례원(2공구)투찰_봉무지방산업단지도로(투찰)②_마현생창(동양고속)_왜관-태평건설" xfId="290"/>
    <cellStyle name="_대곡이설(투찰)_도덕-고흥도로(투찰)_합덕-신례원(2공구)투찰_봉무지방산업단지도로(투찰)②_마현생창(동양고속)_왜관-태평건설_예정공정표" xfId="291"/>
    <cellStyle name="_대곡이설(투찰)_도덕-고흥도로(투찰)_합덕-신례원(2공구)투찰_봉무지방산업단지도로(투찰)②_예정공정표" xfId="292"/>
    <cellStyle name="_대곡이설(투찰)_도덕-고흥도로(투찰)_합덕-신례원(2공구)투찰_봉무지방산업단지도로(투찰)②_왜관-태평건설" xfId="293"/>
    <cellStyle name="_대곡이설(투찰)_도덕-고흥도로(투찰)_합덕-신례원(2공구)투찰_봉무지방산업단지도로(투찰)②_왜관-태평건설_예정공정표" xfId="294"/>
    <cellStyle name="_대곡이설(투찰)_도덕-고흥도로(투찰)_합덕-신례원(2공구)투찰_봉무지방산업단지도로(투찰)②+0.250%" xfId="295"/>
    <cellStyle name="_대곡이설(투찰)_도덕-고흥도로(투찰)_합덕-신례원(2공구)투찰_봉무지방산업단지도로(투찰)②+0.250%_마현생창(동양고속)" xfId="296"/>
    <cellStyle name="_대곡이설(투찰)_도덕-고흥도로(투찰)_합덕-신례원(2공구)투찰_봉무지방산업단지도로(투찰)②+0.250%_마현생창(동양고속)_예정공정표" xfId="297"/>
    <cellStyle name="_대곡이설(투찰)_도덕-고흥도로(투찰)_합덕-신례원(2공구)투찰_봉무지방산업단지도로(투찰)②+0.250%_마현생창(동양고속)_왜관-태평건설" xfId="298"/>
    <cellStyle name="_대곡이설(투찰)_도덕-고흥도로(투찰)_합덕-신례원(2공구)투찰_봉무지방산업단지도로(투찰)②+0.250%_마현생창(동양고속)_왜관-태평건설_예정공정표" xfId="299"/>
    <cellStyle name="_대곡이설(투찰)_도덕-고흥도로(투찰)_합덕-신례원(2공구)투찰_봉무지방산업단지도로(투찰)②+0.250%_예정공정표" xfId="300"/>
    <cellStyle name="_대곡이설(투찰)_도덕-고흥도로(투찰)_합덕-신례원(2공구)투찰_봉무지방산업단지도로(투찰)②+0.250%_왜관-태평건설" xfId="301"/>
    <cellStyle name="_대곡이설(투찰)_도덕-고흥도로(투찰)_합덕-신례원(2공구)투찰_봉무지방산업단지도로(투찰)②+0.250%_왜관-태평건설_예정공정표" xfId="302"/>
    <cellStyle name="_대곡이설(투찰)_도덕-고흥도로(투찰)_합덕-신례원(2공구)투찰_예정공정표" xfId="303"/>
    <cellStyle name="_대곡이설(투찰)_도덕-고흥도로(투찰)_합덕-신례원(2공구)투찰_왜관-태평건설" xfId="304"/>
    <cellStyle name="_대곡이설(투찰)_도덕-고흥도로(투찰)_합덕-신례원(2공구)투찰_왜관-태평건설_예정공정표" xfId="305"/>
    <cellStyle name="_대곡이설(투찰)_도덕-고흥도로(투찰)_합덕-신례원(2공구)투찰_합덕-신례원(2공구)투찰" xfId="306"/>
    <cellStyle name="_대곡이설(투찰)_도덕-고흥도로(투찰)_합덕-신례원(2공구)투찰_합덕-신례원(2공구)투찰_경찰서-터미널간도로(투찰)②" xfId="307"/>
    <cellStyle name="_대곡이설(투찰)_도덕-고흥도로(투찰)_합덕-신례원(2공구)투찰_합덕-신례원(2공구)투찰_경찰서-터미널간도로(투찰)②_마현생창(동양고속)" xfId="308"/>
    <cellStyle name="_대곡이설(투찰)_도덕-고흥도로(투찰)_합덕-신례원(2공구)투찰_합덕-신례원(2공구)투찰_경찰서-터미널간도로(투찰)②_마현생창(동양고속)_예정공정표" xfId="309"/>
    <cellStyle name="_대곡이설(투찰)_도덕-고흥도로(투찰)_합덕-신례원(2공구)투찰_합덕-신례원(2공구)투찰_경찰서-터미널간도로(투찰)②_마현생창(동양고속)_왜관-태평건설" xfId="310"/>
    <cellStyle name="_대곡이설(투찰)_도덕-고흥도로(투찰)_합덕-신례원(2공구)투찰_합덕-신례원(2공구)투찰_경찰서-터미널간도로(투찰)②_마현생창(동양고속)_왜관-태평건설_예정공정표" xfId="311"/>
    <cellStyle name="_대곡이설(투찰)_도덕-고흥도로(투찰)_합덕-신례원(2공구)투찰_합덕-신례원(2공구)투찰_경찰서-터미널간도로(투찰)②_예정공정표" xfId="312"/>
    <cellStyle name="_대곡이설(투찰)_도덕-고흥도로(투찰)_합덕-신례원(2공구)투찰_합덕-신례원(2공구)투찰_경찰서-터미널간도로(투찰)②_왜관-태평건설" xfId="313"/>
    <cellStyle name="_대곡이설(투찰)_도덕-고흥도로(투찰)_합덕-신례원(2공구)투찰_합덕-신례원(2공구)투찰_경찰서-터미널간도로(투찰)②_왜관-태평건설_예정공정표" xfId="314"/>
    <cellStyle name="_대곡이설(투찰)_도덕-고흥도로(투찰)_합덕-신례원(2공구)투찰_합덕-신례원(2공구)투찰_마현생창(동양고속)" xfId="315"/>
    <cellStyle name="_대곡이설(투찰)_도덕-고흥도로(투찰)_합덕-신례원(2공구)투찰_합덕-신례원(2공구)투찰_마현생창(동양고속)_예정공정표" xfId="316"/>
    <cellStyle name="_대곡이설(투찰)_도덕-고흥도로(투찰)_합덕-신례원(2공구)투찰_합덕-신례원(2공구)투찰_마현생창(동양고속)_왜관-태평건설" xfId="317"/>
    <cellStyle name="_대곡이설(투찰)_도덕-고흥도로(투찰)_합덕-신례원(2공구)투찰_합덕-신례원(2공구)투찰_마현생창(동양고속)_왜관-태평건설_예정공정표" xfId="318"/>
    <cellStyle name="_대곡이설(투찰)_도덕-고흥도로(투찰)_합덕-신례원(2공구)투찰_합덕-신례원(2공구)투찰_봉무지방산업단지도로(투찰)②" xfId="319"/>
    <cellStyle name="_대곡이설(투찰)_도덕-고흥도로(투찰)_합덕-신례원(2공구)투찰_합덕-신례원(2공구)투찰_봉무지방산업단지도로(투찰)②_마현생창(동양고속)" xfId="320"/>
    <cellStyle name="_대곡이설(투찰)_도덕-고흥도로(투찰)_합덕-신례원(2공구)투찰_합덕-신례원(2공구)투찰_봉무지방산업단지도로(투찰)②_마현생창(동양고속)_예정공정표" xfId="321"/>
    <cellStyle name="_대곡이설(투찰)_도덕-고흥도로(투찰)_합덕-신례원(2공구)투찰_합덕-신례원(2공구)투찰_봉무지방산업단지도로(투찰)②_마현생창(동양고속)_왜관-태평건설" xfId="322"/>
    <cellStyle name="_대곡이설(투찰)_도덕-고흥도로(투찰)_합덕-신례원(2공구)투찰_합덕-신례원(2공구)투찰_봉무지방산업단지도로(투찰)②_마현생창(동양고속)_왜관-태평건설_예정공정표" xfId="323"/>
    <cellStyle name="_대곡이설(투찰)_도덕-고흥도로(투찰)_합덕-신례원(2공구)투찰_합덕-신례원(2공구)투찰_봉무지방산업단지도로(투찰)②_예정공정표" xfId="324"/>
    <cellStyle name="_대곡이설(투찰)_도덕-고흥도로(투찰)_합덕-신례원(2공구)투찰_합덕-신례원(2공구)투찰_봉무지방산업단지도로(투찰)②_왜관-태평건설" xfId="325"/>
    <cellStyle name="_대곡이설(투찰)_도덕-고흥도로(투찰)_합덕-신례원(2공구)투찰_합덕-신례원(2공구)투찰_봉무지방산업단지도로(투찰)②_왜관-태평건설_예정공정표" xfId="326"/>
    <cellStyle name="_대곡이설(투찰)_도덕-고흥도로(투찰)_합덕-신례원(2공구)투찰_합덕-신례원(2공구)투찰_봉무지방산업단지도로(투찰)②+0.250%" xfId="327"/>
    <cellStyle name="_대곡이설(투찰)_도덕-고흥도로(투찰)_합덕-신례원(2공구)투찰_합덕-신례원(2공구)투찰_봉무지방산업단지도로(투찰)②+0.250%_마현생창(동양고속)" xfId="328"/>
    <cellStyle name="_대곡이설(투찰)_도덕-고흥도로(투찰)_합덕-신례원(2공구)투찰_합덕-신례원(2공구)투찰_봉무지방산업단지도로(투찰)②+0.250%_마현생창(동양고속)_예정공정표" xfId="329"/>
    <cellStyle name="_대곡이설(투찰)_도덕-고흥도로(투찰)_합덕-신례원(2공구)투찰_합덕-신례원(2공구)투찰_봉무지방산업단지도로(투찰)②+0.250%_마현생창(동양고속)_왜관-태평건설" xfId="330"/>
    <cellStyle name="_대곡이설(투찰)_도덕-고흥도로(투찰)_합덕-신례원(2공구)투찰_합덕-신례원(2공구)투찰_봉무지방산업단지도로(투찰)②+0.250%_마현생창(동양고속)_왜관-태평건설_예정공정표" xfId="331"/>
    <cellStyle name="_대곡이설(투찰)_도덕-고흥도로(투찰)_합덕-신례원(2공구)투찰_합덕-신례원(2공구)투찰_봉무지방산업단지도로(투찰)②+0.250%_예정공정표" xfId="332"/>
    <cellStyle name="_대곡이설(투찰)_도덕-고흥도로(투찰)_합덕-신례원(2공구)투찰_합덕-신례원(2공구)투찰_봉무지방산업단지도로(투찰)②+0.250%_왜관-태평건설" xfId="333"/>
    <cellStyle name="_대곡이설(투찰)_도덕-고흥도로(투찰)_합덕-신례원(2공구)투찰_합덕-신례원(2공구)투찰_봉무지방산업단지도로(투찰)②+0.250%_왜관-태평건설_예정공정표" xfId="334"/>
    <cellStyle name="_대곡이설(투찰)_도덕-고흥도로(투찰)_합덕-신례원(2공구)투찰_합덕-신례원(2공구)투찰_예정공정표" xfId="335"/>
    <cellStyle name="_대곡이설(투찰)_도덕-고흥도로(투찰)_합덕-신례원(2공구)투찰_합덕-신례원(2공구)투찰_왜관-태평건설" xfId="336"/>
    <cellStyle name="_대곡이설(투찰)_도덕-고흥도로(투찰)_합덕-신례원(2공구)투찰_합덕-신례원(2공구)투찰_왜관-태평건설_예정공정표" xfId="337"/>
    <cellStyle name="_대곡이설(투찰)_마현생창(동양고속)" xfId="338"/>
    <cellStyle name="_대곡이설(투찰)_마현생창(동양고속)_예정공정표" xfId="339"/>
    <cellStyle name="_대곡이설(투찰)_마현생창(동양고속)_왜관-태평건설" xfId="340"/>
    <cellStyle name="_대곡이설(투찰)_마현생창(동양고속)_왜관-태평건설_예정공정표" xfId="341"/>
    <cellStyle name="_대곡이설(투찰)_봉무지방산업단지도로(투찰)②" xfId="342"/>
    <cellStyle name="_대곡이설(투찰)_봉무지방산업단지도로(투찰)②_마현생창(동양고속)" xfId="343"/>
    <cellStyle name="_대곡이설(투찰)_봉무지방산업단지도로(투찰)②_마현생창(동양고속)_예정공정표" xfId="344"/>
    <cellStyle name="_대곡이설(투찰)_봉무지방산업단지도로(투찰)②_마현생창(동양고속)_왜관-태평건설" xfId="345"/>
    <cellStyle name="_대곡이설(투찰)_봉무지방산업단지도로(투찰)②_마현생창(동양고속)_왜관-태평건설_예정공정표" xfId="346"/>
    <cellStyle name="_대곡이설(투찰)_봉무지방산업단지도로(투찰)②_예정공정표" xfId="347"/>
    <cellStyle name="_대곡이설(투찰)_봉무지방산업단지도로(투찰)②_왜관-태평건설" xfId="348"/>
    <cellStyle name="_대곡이설(투찰)_봉무지방산업단지도로(투찰)②_왜관-태평건설_예정공정표" xfId="349"/>
    <cellStyle name="_대곡이설(투찰)_봉무지방산업단지도로(투찰)②+0.250%" xfId="350"/>
    <cellStyle name="_대곡이설(투찰)_봉무지방산업단지도로(투찰)②+0.250%_마현생창(동양고속)" xfId="351"/>
    <cellStyle name="_대곡이설(투찰)_봉무지방산업단지도로(투찰)②+0.250%_마현생창(동양고속)_예정공정표" xfId="352"/>
    <cellStyle name="_대곡이설(투찰)_봉무지방산업단지도로(투찰)②+0.250%_마현생창(동양고속)_왜관-태평건설" xfId="353"/>
    <cellStyle name="_대곡이설(투찰)_봉무지방산업단지도로(투찰)②+0.250%_마현생창(동양고속)_왜관-태평건설_예정공정표" xfId="354"/>
    <cellStyle name="_대곡이설(투찰)_봉무지방산업단지도로(투찰)②+0.250%_예정공정표" xfId="355"/>
    <cellStyle name="_대곡이설(투찰)_봉무지방산업단지도로(투찰)②+0.250%_왜관-태평건설" xfId="356"/>
    <cellStyle name="_대곡이설(투찰)_봉무지방산업단지도로(투찰)②+0.250%_왜관-태평건설_예정공정표" xfId="357"/>
    <cellStyle name="_대곡이설(투찰)_안산부대(투찰)⑤" xfId="358"/>
    <cellStyle name="_대곡이설(투찰)_안산부대(투찰)⑤_경찰서-터미널간도로(투찰)②" xfId="359"/>
    <cellStyle name="_대곡이설(투찰)_안산부대(투찰)⑤_경찰서-터미널간도로(투찰)②_마현생창(동양고속)" xfId="360"/>
    <cellStyle name="_대곡이설(투찰)_안산부대(투찰)⑤_경찰서-터미널간도로(투찰)②_마현생창(동양고속)_예정공정표" xfId="361"/>
    <cellStyle name="_대곡이설(투찰)_안산부대(투찰)⑤_경찰서-터미널간도로(투찰)②_마현생창(동양고속)_왜관-태평건설" xfId="362"/>
    <cellStyle name="_대곡이설(투찰)_안산부대(투찰)⑤_경찰서-터미널간도로(투찰)②_마현생창(동양고속)_왜관-태평건설_예정공정표" xfId="363"/>
    <cellStyle name="_대곡이설(투찰)_안산부대(투찰)⑤_경찰서-터미널간도로(투찰)②_예정공정표" xfId="364"/>
    <cellStyle name="_대곡이설(투찰)_안산부대(투찰)⑤_경찰서-터미널간도로(투찰)②_왜관-태평건설" xfId="365"/>
    <cellStyle name="_대곡이설(투찰)_안산부대(투찰)⑤_경찰서-터미널간도로(투찰)②_왜관-태평건설_예정공정표" xfId="366"/>
    <cellStyle name="_대곡이설(투찰)_안산부대(투찰)⑤_마현생창(동양고속)" xfId="367"/>
    <cellStyle name="_대곡이설(투찰)_안산부대(투찰)⑤_마현생창(동양고속)_예정공정표" xfId="368"/>
    <cellStyle name="_대곡이설(투찰)_안산부대(투찰)⑤_마현생창(동양고속)_왜관-태평건설" xfId="369"/>
    <cellStyle name="_대곡이설(투찰)_안산부대(투찰)⑤_마현생창(동양고속)_왜관-태평건설_예정공정표" xfId="370"/>
    <cellStyle name="_대곡이설(투찰)_안산부대(투찰)⑤_봉무지방산업단지도로(투찰)②" xfId="371"/>
    <cellStyle name="_대곡이설(투찰)_안산부대(투찰)⑤_봉무지방산업단지도로(투찰)②_마현생창(동양고속)" xfId="372"/>
    <cellStyle name="_대곡이설(투찰)_안산부대(투찰)⑤_봉무지방산업단지도로(투찰)②_마현생창(동양고속)_예정공정표" xfId="373"/>
    <cellStyle name="_대곡이설(투찰)_안산부대(투찰)⑤_봉무지방산업단지도로(투찰)②_마현생창(동양고속)_왜관-태평건설" xfId="374"/>
    <cellStyle name="_대곡이설(투찰)_안산부대(투찰)⑤_봉무지방산업단지도로(투찰)②_마현생창(동양고속)_왜관-태평건설_예정공정표" xfId="375"/>
    <cellStyle name="_대곡이설(투찰)_안산부대(투찰)⑤_봉무지방산업단지도로(투찰)②_예정공정표" xfId="376"/>
    <cellStyle name="_대곡이설(투찰)_안산부대(투찰)⑤_봉무지방산업단지도로(투찰)②_왜관-태평건설" xfId="377"/>
    <cellStyle name="_대곡이설(투찰)_안산부대(투찰)⑤_봉무지방산업단지도로(투찰)②_왜관-태평건설_예정공정표" xfId="378"/>
    <cellStyle name="_대곡이설(투찰)_안산부대(투찰)⑤_봉무지방산업단지도로(투찰)②+0.250%" xfId="379"/>
    <cellStyle name="_대곡이설(투찰)_안산부대(투찰)⑤_봉무지방산업단지도로(투찰)②+0.250%_마현생창(동양고속)" xfId="380"/>
    <cellStyle name="_대곡이설(투찰)_안산부대(투찰)⑤_봉무지방산업단지도로(투찰)②+0.250%_마현생창(동양고속)_예정공정표" xfId="381"/>
    <cellStyle name="_대곡이설(투찰)_안산부대(투찰)⑤_봉무지방산업단지도로(투찰)②+0.250%_마현생창(동양고속)_왜관-태평건설" xfId="382"/>
    <cellStyle name="_대곡이설(투찰)_안산부대(투찰)⑤_봉무지방산업단지도로(투찰)②+0.250%_마현생창(동양고속)_왜관-태평건설_예정공정표" xfId="383"/>
    <cellStyle name="_대곡이설(투찰)_안산부대(투찰)⑤_봉무지방산업단지도로(투찰)②+0.250%_예정공정표" xfId="384"/>
    <cellStyle name="_대곡이설(투찰)_안산부대(투찰)⑤_봉무지방산업단지도로(투찰)②+0.250%_왜관-태평건설" xfId="385"/>
    <cellStyle name="_대곡이설(투찰)_안산부대(투찰)⑤_봉무지방산업단지도로(투찰)②+0.250%_왜관-태평건설_예정공정표" xfId="386"/>
    <cellStyle name="_대곡이설(투찰)_안산부대(투찰)⑤_예정공정표" xfId="387"/>
    <cellStyle name="_대곡이설(투찰)_안산부대(투찰)⑤_왜관-태평건설" xfId="388"/>
    <cellStyle name="_대곡이설(투찰)_안산부대(투찰)⑤_왜관-태평건설_예정공정표" xfId="389"/>
    <cellStyle name="_대곡이설(투찰)_안산부대(투찰)⑤_합덕-신례원(2공구)투찰" xfId="390"/>
    <cellStyle name="_대곡이설(투찰)_안산부대(투찰)⑤_합덕-신례원(2공구)투찰_경찰서-터미널간도로(투찰)②" xfId="391"/>
    <cellStyle name="_대곡이설(투찰)_안산부대(투찰)⑤_합덕-신례원(2공구)투찰_경찰서-터미널간도로(투찰)②_마현생창(동양고속)" xfId="392"/>
    <cellStyle name="_대곡이설(투찰)_안산부대(투찰)⑤_합덕-신례원(2공구)투찰_경찰서-터미널간도로(투찰)②_마현생창(동양고속)_예정공정표" xfId="393"/>
    <cellStyle name="_대곡이설(투찰)_안산부대(투찰)⑤_합덕-신례원(2공구)투찰_경찰서-터미널간도로(투찰)②_마현생창(동양고속)_왜관-태평건설" xfId="394"/>
    <cellStyle name="_대곡이설(투찰)_안산부대(투찰)⑤_합덕-신례원(2공구)투찰_경찰서-터미널간도로(투찰)②_마현생창(동양고속)_왜관-태평건설_예정공정표" xfId="395"/>
    <cellStyle name="_대곡이설(투찰)_안산부대(투찰)⑤_합덕-신례원(2공구)투찰_경찰서-터미널간도로(투찰)②_예정공정표" xfId="396"/>
    <cellStyle name="_대곡이설(투찰)_안산부대(투찰)⑤_합덕-신례원(2공구)투찰_경찰서-터미널간도로(투찰)②_왜관-태평건설" xfId="397"/>
    <cellStyle name="_대곡이설(투찰)_안산부대(투찰)⑤_합덕-신례원(2공구)투찰_경찰서-터미널간도로(투찰)②_왜관-태평건설_예정공정표" xfId="398"/>
    <cellStyle name="_대곡이설(투찰)_안산부대(투찰)⑤_합덕-신례원(2공구)투찰_마현생창(동양고속)" xfId="399"/>
    <cellStyle name="_대곡이설(투찰)_안산부대(투찰)⑤_합덕-신례원(2공구)투찰_마현생창(동양고속)_예정공정표" xfId="400"/>
    <cellStyle name="_대곡이설(투찰)_안산부대(투찰)⑤_합덕-신례원(2공구)투찰_마현생창(동양고속)_왜관-태평건설" xfId="401"/>
    <cellStyle name="_대곡이설(투찰)_안산부대(투찰)⑤_합덕-신례원(2공구)투찰_마현생창(동양고속)_왜관-태평건설_예정공정표" xfId="402"/>
    <cellStyle name="_대곡이설(투찰)_안산부대(투찰)⑤_합덕-신례원(2공구)투찰_봉무지방산업단지도로(투찰)②" xfId="403"/>
    <cellStyle name="_대곡이설(투찰)_안산부대(투찰)⑤_합덕-신례원(2공구)투찰_봉무지방산업단지도로(투찰)②_마현생창(동양고속)" xfId="404"/>
    <cellStyle name="_대곡이설(투찰)_안산부대(투찰)⑤_합덕-신례원(2공구)투찰_봉무지방산업단지도로(투찰)②_마현생창(동양고속)_예정공정표" xfId="405"/>
    <cellStyle name="_대곡이설(투찰)_안산부대(투찰)⑤_합덕-신례원(2공구)투찰_봉무지방산업단지도로(투찰)②_마현생창(동양고속)_왜관-태평건설" xfId="406"/>
    <cellStyle name="_대곡이설(투찰)_안산부대(투찰)⑤_합덕-신례원(2공구)투찰_봉무지방산업단지도로(투찰)②_마현생창(동양고속)_왜관-태평건설_예정공정표" xfId="407"/>
    <cellStyle name="_대곡이설(투찰)_안산부대(투찰)⑤_합덕-신례원(2공구)투찰_봉무지방산업단지도로(투찰)②_예정공정표" xfId="408"/>
    <cellStyle name="_대곡이설(투찰)_안산부대(투찰)⑤_합덕-신례원(2공구)투찰_봉무지방산업단지도로(투찰)②_왜관-태평건설" xfId="409"/>
    <cellStyle name="_대곡이설(투찰)_안산부대(투찰)⑤_합덕-신례원(2공구)투찰_봉무지방산업단지도로(투찰)②_왜관-태평건설_예정공정표" xfId="410"/>
    <cellStyle name="_대곡이설(투찰)_안산부대(투찰)⑤_합덕-신례원(2공구)투찰_봉무지방산업단지도로(투찰)②+0.250%" xfId="411"/>
    <cellStyle name="_대곡이설(투찰)_안산부대(투찰)⑤_합덕-신례원(2공구)투찰_봉무지방산업단지도로(투찰)②+0.250%_마현생창(동양고속)" xfId="412"/>
    <cellStyle name="_대곡이설(투찰)_안산부대(투찰)⑤_합덕-신례원(2공구)투찰_봉무지방산업단지도로(투찰)②+0.250%_마현생창(동양고속)_예정공정표" xfId="413"/>
    <cellStyle name="_대곡이설(투찰)_안산부대(투찰)⑤_합덕-신례원(2공구)투찰_봉무지방산업단지도로(투찰)②+0.250%_마현생창(동양고속)_왜관-태평건설" xfId="414"/>
    <cellStyle name="_대곡이설(투찰)_안산부대(투찰)⑤_합덕-신례원(2공구)투찰_봉무지방산업단지도로(투찰)②+0.250%_마현생창(동양고속)_왜관-태평건설_예정공정표" xfId="415"/>
    <cellStyle name="_대곡이설(투찰)_안산부대(투찰)⑤_합덕-신례원(2공구)투찰_봉무지방산업단지도로(투찰)②+0.250%_예정공정표" xfId="416"/>
    <cellStyle name="_대곡이설(투찰)_안산부대(투찰)⑤_합덕-신례원(2공구)투찰_봉무지방산업단지도로(투찰)②+0.250%_왜관-태평건설" xfId="417"/>
    <cellStyle name="_대곡이설(투찰)_안산부대(투찰)⑤_합덕-신례원(2공구)투찰_봉무지방산업단지도로(투찰)②+0.250%_왜관-태평건설_예정공정표" xfId="418"/>
    <cellStyle name="_대곡이설(투찰)_안산부대(투찰)⑤_합덕-신례원(2공구)투찰_예정공정표" xfId="419"/>
    <cellStyle name="_대곡이설(투찰)_안산부대(투찰)⑤_합덕-신례원(2공구)투찰_왜관-태평건설" xfId="420"/>
    <cellStyle name="_대곡이설(투찰)_안산부대(투찰)⑤_합덕-신례원(2공구)투찰_왜관-태평건설_예정공정표" xfId="421"/>
    <cellStyle name="_대곡이설(투찰)_안산부대(투찰)⑤_합덕-신례원(2공구)투찰_합덕-신례원(2공구)투찰" xfId="422"/>
    <cellStyle name="_대곡이설(투찰)_안산부대(투찰)⑤_합덕-신례원(2공구)투찰_합덕-신례원(2공구)투찰_경찰서-터미널간도로(투찰)②" xfId="423"/>
    <cellStyle name="_대곡이설(투찰)_안산부대(투찰)⑤_합덕-신례원(2공구)투찰_합덕-신례원(2공구)투찰_경찰서-터미널간도로(투찰)②_마현생창(동양고속)" xfId="424"/>
    <cellStyle name="_대곡이설(투찰)_안산부대(투찰)⑤_합덕-신례원(2공구)투찰_합덕-신례원(2공구)투찰_경찰서-터미널간도로(투찰)②_마현생창(동양고속)_예정공정표" xfId="425"/>
    <cellStyle name="_대곡이설(투찰)_안산부대(투찰)⑤_합덕-신례원(2공구)투찰_합덕-신례원(2공구)투찰_경찰서-터미널간도로(투찰)②_마현생창(동양고속)_왜관-태평건설" xfId="426"/>
    <cellStyle name="_대곡이설(투찰)_안산부대(투찰)⑤_합덕-신례원(2공구)투찰_합덕-신례원(2공구)투찰_경찰서-터미널간도로(투찰)②_마현생창(동양고속)_왜관-태평건설_예정공정표" xfId="427"/>
    <cellStyle name="_대곡이설(투찰)_안산부대(투찰)⑤_합덕-신례원(2공구)투찰_합덕-신례원(2공구)투찰_경찰서-터미널간도로(투찰)②_예정공정표" xfId="428"/>
    <cellStyle name="_대곡이설(투찰)_안산부대(투찰)⑤_합덕-신례원(2공구)투찰_합덕-신례원(2공구)투찰_경찰서-터미널간도로(투찰)②_왜관-태평건설" xfId="429"/>
    <cellStyle name="_대곡이설(투찰)_안산부대(투찰)⑤_합덕-신례원(2공구)투찰_합덕-신례원(2공구)투찰_경찰서-터미널간도로(투찰)②_왜관-태평건설_예정공정표" xfId="430"/>
    <cellStyle name="_대곡이설(투찰)_안산부대(투찰)⑤_합덕-신례원(2공구)투찰_합덕-신례원(2공구)투찰_마현생창(동양고속)" xfId="431"/>
    <cellStyle name="_대곡이설(투찰)_안산부대(투찰)⑤_합덕-신례원(2공구)투찰_합덕-신례원(2공구)투찰_마현생창(동양고속)_예정공정표" xfId="432"/>
    <cellStyle name="_대곡이설(투찰)_안산부대(투찰)⑤_합덕-신례원(2공구)투찰_합덕-신례원(2공구)투찰_마현생창(동양고속)_왜관-태평건설" xfId="433"/>
    <cellStyle name="_대곡이설(투찰)_안산부대(투찰)⑤_합덕-신례원(2공구)투찰_합덕-신례원(2공구)투찰_마현생창(동양고속)_왜관-태평건설_예정공정표" xfId="434"/>
    <cellStyle name="_대곡이설(투찰)_안산부대(투찰)⑤_합덕-신례원(2공구)투찰_합덕-신례원(2공구)투찰_봉무지방산업단지도로(투찰)②" xfId="435"/>
    <cellStyle name="_대곡이설(투찰)_안산부대(투찰)⑤_합덕-신례원(2공구)투찰_합덕-신례원(2공구)투찰_봉무지방산업단지도로(투찰)②_마현생창(동양고속)" xfId="436"/>
    <cellStyle name="_대곡이설(투찰)_안산부대(투찰)⑤_합덕-신례원(2공구)투찰_합덕-신례원(2공구)투찰_봉무지방산업단지도로(투찰)②_마현생창(동양고속)_예정공정표" xfId="437"/>
    <cellStyle name="_대곡이설(투찰)_안산부대(투찰)⑤_합덕-신례원(2공구)투찰_합덕-신례원(2공구)투찰_봉무지방산업단지도로(투찰)②_마현생창(동양고속)_왜관-태평건설" xfId="438"/>
    <cellStyle name="_대곡이설(투찰)_안산부대(투찰)⑤_합덕-신례원(2공구)투찰_합덕-신례원(2공구)투찰_봉무지방산업단지도로(투찰)②_마현생창(동양고속)_왜관-태평건설_예정공정표" xfId="439"/>
    <cellStyle name="_대곡이설(투찰)_안산부대(투찰)⑤_합덕-신례원(2공구)투찰_합덕-신례원(2공구)투찰_봉무지방산업단지도로(투찰)②_예정공정표" xfId="440"/>
    <cellStyle name="_대곡이설(투찰)_안산부대(투찰)⑤_합덕-신례원(2공구)투찰_합덕-신례원(2공구)투찰_봉무지방산업단지도로(투찰)②_왜관-태평건설" xfId="441"/>
    <cellStyle name="_대곡이설(투찰)_안산부대(투찰)⑤_합덕-신례원(2공구)투찰_합덕-신례원(2공구)투찰_봉무지방산업단지도로(투찰)②_왜관-태평건설_예정공정표" xfId="442"/>
    <cellStyle name="_대곡이설(투찰)_안산부대(투찰)⑤_합덕-신례원(2공구)투찰_합덕-신례원(2공구)투찰_봉무지방산업단지도로(투찰)②+0.250%" xfId="443"/>
    <cellStyle name="_대곡이설(투찰)_안산부대(투찰)⑤_합덕-신례원(2공구)투찰_합덕-신례원(2공구)투찰_봉무지방산업단지도로(투찰)②+0.250%_마현생창(동양고속)" xfId="444"/>
    <cellStyle name="_대곡이설(투찰)_안산부대(투찰)⑤_합덕-신례원(2공구)투찰_합덕-신례원(2공구)투찰_봉무지방산업단지도로(투찰)②+0.250%_마현생창(동양고속)_예정공정표" xfId="445"/>
    <cellStyle name="_대곡이설(투찰)_안산부대(투찰)⑤_합덕-신례원(2공구)투찰_합덕-신례원(2공구)투찰_봉무지방산업단지도로(투찰)②+0.250%_마현생창(동양고속)_왜관-태평건설" xfId="446"/>
    <cellStyle name="_대곡이설(투찰)_안산부대(투찰)⑤_합덕-신례원(2공구)투찰_합덕-신례원(2공구)투찰_봉무지방산업단지도로(투찰)②+0.250%_마현생창(동양고속)_왜관-태평건설_예정공정표" xfId="447"/>
    <cellStyle name="_대곡이설(투찰)_안산부대(투찰)⑤_합덕-신례원(2공구)투찰_합덕-신례원(2공구)투찰_봉무지방산업단지도로(투찰)②+0.250%_예정공정표" xfId="448"/>
    <cellStyle name="_대곡이설(투찰)_안산부대(투찰)⑤_합덕-신례원(2공구)투찰_합덕-신례원(2공구)투찰_봉무지방산업단지도로(투찰)②+0.250%_왜관-태평건설" xfId="449"/>
    <cellStyle name="_대곡이설(투찰)_안산부대(투찰)⑤_합덕-신례원(2공구)투찰_합덕-신례원(2공구)투찰_봉무지방산업단지도로(투찰)②+0.250%_왜관-태평건설_예정공정표" xfId="450"/>
    <cellStyle name="_대곡이설(투찰)_안산부대(투찰)⑤_합덕-신례원(2공구)투찰_합덕-신례원(2공구)투찰_예정공정표" xfId="451"/>
    <cellStyle name="_대곡이설(투찰)_안산부대(투찰)⑤_합덕-신례원(2공구)투찰_합덕-신례원(2공구)투찰_왜관-태평건설" xfId="452"/>
    <cellStyle name="_대곡이설(투찰)_안산부대(투찰)⑤_합덕-신례원(2공구)투찰_합덕-신례원(2공구)투찰_왜관-태평건설_예정공정표" xfId="453"/>
    <cellStyle name="_대곡이설(투찰)_양곡부두(투찰)-0.31%" xfId="454"/>
    <cellStyle name="_대곡이설(투찰)_양곡부두(투찰)-0.31%_경찰서-터미널간도로(투찰)②" xfId="455"/>
    <cellStyle name="_대곡이설(투찰)_양곡부두(투찰)-0.31%_경찰서-터미널간도로(투찰)②_마현생창(동양고속)" xfId="456"/>
    <cellStyle name="_대곡이설(투찰)_양곡부두(투찰)-0.31%_경찰서-터미널간도로(투찰)②_마현생창(동양고속)_예정공정표" xfId="457"/>
    <cellStyle name="_대곡이설(투찰)_양곡부두(투찰)-0.31%_경찰서-터미널간도로(투찰)②_마현생창(동양고속)_왜관-태평건설" xfId="458"/>
    <cellStyle name="_대곡이설(투찰)_양곡부두(투찰)-0.31%_경찰서-터미널간도로(투찰)②_마현생창(동양고속)_왜관-태평건설_예정공정표" xfId="459"/>
    <cellStyle name="_대곡이설(투찰)_양곡부두(투찰)-0.31%_경찰서-터미널간도로(투찰)②_예정공정표" xfId="460"/>
    <cellStyle name="_대곡이설(투찰)_양곡부두(투찰)-0.31%_경찰서-터미널간도로(투찰)②_왜관-태평건설" xfId="461"/>
    <cellStyle name="_대곡이설(투찰)_양곡부두(투찰)-0.31%_경찰서-터미널간도로(투찰)②_왜관-태평건설_예정공정표" xfId="462"/>
    <cellStyle name="_대곡이설(투찰)_양곡부두(투찰)-0.31%_마현생창(동양고속)" xfId="463"/>
    <cellStyle name="_대곡이설(투찰)_양곡부두(투찰)-0.31%_마현생창(동양고속)_예정공정표" xfId="464"/>
    <cellStyle name="_대곡이설(투찰)_양곡부두(투찰)-0.31%_마현생창(동양고속)_왜관-태평건설" xfId="465"/>
    <cellStyle name="_대곡이설(투찰)_양곡부두(투찰)-0.31%_마현생창(동양고속)_왜관-태평건설_예정공정표" xfId="466"/>
    <cellStyle name="_대곡이설(투찰)_양곡부두(투찰)-0.31%_봉무지방산업단지도로(투찰)②" xfId="467"/>
    <cellStyle name="_대곡이설(투찰)_양곡부두(투찰)-0.31%_봉무지방산업단지도로(투찰)②_마현생창(동양고속)" xfId="468"/>
    <cellStyle name="_대곡이설(투찰)_양곡부두(투찰)-0.31%_봉무지방산업단지도로(투찰)②_마현생창(동양고속)_예정공정표" xfId="469"/>
    <cellStyle name="_대곡이설(투찰)_양곡부두(투찰)-0.31%_봉무지방산업단지도로(투찰)②_마현생창(동양고속)_왜관-태평건설" xfId="470"/>
    <cellStyle name="_대곡이설(투찰)_양곡부두(투찰)-0.31%_봉무지방산업단지도로(투찰)②_마현생창(동양고속)_왜관-태평건설_예정공정표" xfId="471"/>
    <cellStyle name="_대곡이설(투찰)_양곡부두(투찰)-0.31%_봉무지방산업단지도로(투찰)②_예정공정표" xfId="472"/>
    <cellStyle name="_대곡이설(투찰)_양곡부두(투찰)-0.31%_봉무지방산업단지도로(투찰)②_왜관-태평건설" xfId="473"/>
    <cellStyle name="_대곡이설(투찰)_양곡부두(투찰)-0.31%_봉무지방산업단지도로(투찰)②_왜관-태평건설_예정공정표" xfId="474"/>
    <cellStyle name="_대곡이설(투찰)_양곡부두(투찰)-0.31%_봉무지방산업단지도로(투찰)②+0.250%" xfId="475"/>
    <cellStyle name="_대곡이설(투찰)_양곡부두(투찰)-0.31%_봉무지방산업단지도로(투찰)②+0.250%_마현생창(동양고속)" xfId="476"/>
    <cellStyle name="_대곡이설(투찰)_양곡부두(투찰)-0.31%_봉무지방산업단지도로(투찰)②+0.250%_마현생창(동양고속)_예정공정표" xfId="477"/>
    <cellStyle name="_대곡이설(투찰)_양곡부두(투찰)-0.31%_봉무지방산업단지도로(투찰)②+0.250%_마현생창(동양고속)_왜관-태평건설" xfId="478"/>
    <cellStyle name="_대곡이설(투찰)_양곡부두(투찰)-0.31%_봉무지방산업단지도로(투찰)②+0.250%_마현생창(동양고속)_왜관-태평건설_예정공정표" xfId="479"/>
    <cellStyle name="_대곡이설(투찰)_양곡부두(투찰)-0.31%_봉무지방산업단지도로(투찰)②+0.250%_예정공정표" xfId="480"/>
    <cellStyle name="_대곡이설(투찰)_양곡부두(투찰)-0.31%_봉무지방산업단지도로(투찰)②+0.250%_왜관-태평건설" xfId="481"/>
    <cellStyle name="_대곡이설(투찰)_양곡부두(투찰)-0.31%_봉무지방산업단지도로(투찰)②+0.250%_왜관-태평건설_예정공정표" xfId="482"/>
    <cellStyle name="_대곡이설(투찰)_양곡부두(투찰)-0.31%_예정공정표" xfId="483"/>
    <cellStyle name="_대곡이설(투찰)_양곡부두(투찰)-0.31%_왜관-태평건설" xfId="484"/>
    <cellStyle name="_대곡이설(투찰)_양곡부두(투찰)-0.31%_왜관-태평건설_예정공정표" xfId="485"/>
    <cellStyle name="_대곡이설(투찰)_양곡부두(투찰)-0.31%_합덕-신례원(2공구)투찰" xfId="486"/>
    <cellStyle name="_대곡이설(투찰)_양곡부두(투찰)-0.31%_합덕-신례원(2공구)투찰_경찰서-터미널간도로(투찰)②" xfId="487"/>
    <cellStyle name="_대곡이설(투찰)_양곡부두(투찰)-0.31%_합덕-신례원(2공구)투찰_경찰서-터미널간도로(투찰)②_마현생창(동양고속)" xfId="488"/>
    <cellStyle name="_대곡이설(투찰)_양곡부두(투찰)-0.31%_합덕-신례원(2공구)투찰_경찰서-터미널간도로(투찰)②_마현생창(동양고속)_예정공정표" xfId="489"/>
    <cellStyle name="_대곡이설(투찰)_양곡부두(투찰)-0.31%_합덕-신례원(2공구)투찰_경찰서-터미널간도로(투찰)②_마현생창(동양고속)_왜관-태평건설" xfId="490"/>
    <cellStyle name="_대곡이설(투찰)_양곡부두(투찰)-0.31%_합덕-신례원(2공구)투찰_경찰서-터미널간도로(투찰)②_마현생창(동양고속)_왜관-태평건설_예정공정표" xfId="491"/>
    <cellStyle name="_대곡이설(투찰)_양곡부두(투찰)-0.31%_합덕-신례원(2공구)투찰_경찰서-터미널간도로(투찰)②_예정공정표" xfId="492"/>
    <cellStyle name="_대곡이설(투찰)_양곡부두(투찰)-0.31%_합덕-신례원(2공구)투찰_경찰서-터미널간도로(투찰)②_왜관-태평건설" xfId="493"/>
    <cellStyle name="_대곡이설(투찰)_양곡부두(투찰)-0.31%_합덕-신례원(2공구)투찰_경찰서-터미널간도로(투찰)②_왜관-태평건설_예정공정표" xfId="494"/>
    <cellStyle name="_대곡이설(투찰)_양곡부두(투찰)-0.31%_합덕-신례원(2공구)투찰_마현생창(동양고속)" xfId="495"/>
    <cellStyle name="_대곡이설(투찰)_양곡부두(투찰)-0.31%_합덕-신례원(2공구)투찰_마현생창(동양고속)_예정공정표" xfId="496"/>
    <cellStyle name="_대곡이설(투찰)_양곡부두(투찰)-0.31%_합덕-신례원(2공구)투찰_마현생창(동양고속)_왜관-태평건설" xfId="497"/>
    <cellStyle name="_대곡이설(투찰)_양곡부두(투찰)-0.31%_합덕-신례원(2공구)투찰_마현생창(동양고속)_왜관-태평건설_예정공정표" xfId="498"/>
    <cellStyle name="_대곡이설(투찰)_양곡부두(투찰)-0.31%_합덕-신례원(2공구)투찰_봉무지방산업단지도로(투찰)②" xfId="499"/>
    <cellStyle name="_대곡이설(투찰)_양곡부두(투찰)-0.31%_합덕-신례원(2공구)투찰_봉무지방산업단지도로(투찰)②_마현생창(동양고속)" xfId="500"/>
    <cellStyle name="_대곡이설(투찰)_양곡부두(투찰)-0.31%_합덕-신례원(2공구)투찰_봉무지방산업단지도로(투찰)②_마현생창(동양고속)_예정공정표" xfId="501"/>
    <cellStyle name="_대곡이설(투찰)_양곡부두(투찰)-0.31%_합덕-신례원(2공구)투찰_봉무지방산업단지도로(투찰)②_마현생창(동양고속)_왜관-태평건설" xfId="502"/>
    <cellStyle name="_대곡이설(투찰)_양곡부두(투찰)-0.31%_합덕-신례원(2공구)투찰_봉무지방산업단지도로(투찰)②_마현생창(동양고속)_왜관-태평건설_예정공정표" xfId="503"/>
    <cellStyle name="_대곡이설(투찰)_양곡부두(투찰)-0.31%_합덕-신례원(2공구)투찰_봉무지방산업단지도로(투찰)②_예정공정표" xfId="504"/>
    <cellStyle name="_대곡이설(투찰)_양곡부두(투찰)-0.31%_합덕-신례원(2공구)투찰_봉무지방산업단지도로(투찰)②_왜관-태평건설" xfId="505"/>
    <cellStyle name="_대곡이설(투찰)_양곡부두(투찰)-0.31%_합덕-신례원(2공구)투찰_봉무지방산업단지도로(투찰)②_왜관-태평건설_예정공정표" xfId="506"/>
    <cellStyle name="_대곡이설(투찰)_양곡부두(투찰)-0.31%_합덕-신례원(2공구)투찰_봉무지방산업단지도로(투찰)②+0.250%" xfId="507"/>
    <cellStyle name="_대곡이설(투찰)_양곡부두(투찰)-0.31%_합덕-신례원(2공구)투찰_봉무지방산업단지도로(투찰)②+0.250%_마현생창(동양고속)" xfId="508"/>
    <cellStyle name="_대곡이설(투찰)_양곡부두(투찰)-0.31%_합덕-신례원(2공구)투찰_봉무지방산업단지도로(투찰)②+0.250%_마현생창(동양고속)_예정공정표" xfId="509"/>
    <cellStyle name="_대곡이설(투찰)_양곡부두(투찰)-0.31%_합덕-신례원(2공구)투찰_봉무지방산업단지도로(투찰)②+0.250%_마현생창(동양고속)_왜관-태평건설" xfId="510"/>
    <cellStyle name="_대곡이설(투찰)_양곡부두(투찰)-0.31%_합덕-신례원(2공구)투찰_봉무지방산업단지도로(투찰)②+0.250%_마현생창(동양고속)_왜관-태평건설_예정공정표" xfId="511"/>
    <cellStyle name="_대곡이설(투찰)_양곡부두(투찰)-0.31%_합덕-신례원(2공구)투찰_봉무지방산업단지도로(투찰)②+0.250%_예정공정표" xfId="512"/>
    <cellStyle name="_대곡이설(투찰)_양곡부두(투찰)-0.31%_합덕-신례원(2공구)투찰_봉무지방산업단지도로(투찰)②+0.250%_왜관-태평건설" xfId="513"/>
    <cellStyle name="_대곡이설(투찰)_양곡부두(투찰)-0.31%_합덕-신례원(2공구)투찰_봉무지방산업단지도로(투찰)②+0.250%_왜관-태평건설_예정공정표" xfId="514"/>
    <cellStyle name="_대곡이설(투찰)_양곡부두(투찰)-0.31%_합덕-신례원(2공구)투찰_예정공정표" xfId="515"/>
    <cellStyle name="_대곡이설(투찰)_양곡부두(투찰)-0.31%_합덕-신례원(2공구)투찰_왜관-태평건설" xfId="516"/>
    <cellStyle name="_대곡이설(투찰)_양곡부두(투찰)-0.31%_합덕-신례원(2공구)투찰_왜관-태평건설_예정공정표" xfId="517"/>
    <cellStyle name="_대곡이설(투찰)_양곡부두(투찰)-0.31%_합덕-신례원(2공구)투찰_합덕-신례원(2공구)투찰" xfId="518"/>
    <cellStyle name="_대곡이설(투찰)_양곡부두(투찰)-0.31%_합덕-신례원(2공구)투찰_합덕-신례원(2공구)투찰_경찰서-터미널간도로(투찰)②" xfId="519"/>
    <cellStyle name="_대곡이설(투찰)_양곡부두(투찰)-0.31%_합덕-신례원(2공구)투찰_합덕-신례원(2공구)투찰_경찰서-터미널간도로(투찰)②_마현생창(동양고속)" xfId="520"/>
    <cellStyle name="_대곡이설(투찰)_양곡부두(투찰)-0.31%_합덕-신례원(2공구)투찰_합덕-신례원(2공구)투찰_경찰서-터미널간도로(투찰)②_마현생창(동양고속)_예정공정표" xfId="521"/>
    <cellStyle name="_대곡이설(투찰)_양곡부두(투찰)-0.31%_합덕-신례원(2공구)투찰_합덕-신례원(2공구)투찰_경찰서-터미널간도로(투찰)②_마현생창(동양고속)_왜관-태평건설" xfId="522"/>
    <cellStyle name="_대곡이설(투찰)_양곡부두(투찰)-0.31%_합덕-신례원(2공구)투찰_합덕-신례원(2공구)투찰_경찰서-터미널간도로(투찰)②_마현생창(동양고속)_왜관-태평건설_예정공정표" xfId="523"/>
    <cellStyle name="_대곡이설(투찰)_양곡부두(투찰)-0.31%_합덕-신례원(2공구)투찰_합덕-신례원(2공구)투찰_경찰서-터미널간도로(투찰)②_예정공정표" xfId="524"/>
    <cellStyle name="_대곡이설(투찰)_양곡부두(투찰)-0.31%_합덕-신례원(2공구)투찰_합덕-신례원(2공구)투찰_경찰서-터미널간도로(투찰)②_왜관-태평건설" xfId="525"/>
    <cellStyle name="_대곡이설(투찰)_양곡부두(투찰)-0.31%_합덕-신례원(2공구)투찰_합덕-신례원(2공구)투찰_경찰서-터미널간도로(투찰)②_왜관-태평건설_예정공정표" xfId="526"/>
    <cellStyle name="_대곡이설(투찰)_양곡부두(투찰)-0.31%_합덕-신례원(2공구)투찰_합덕-신례원(2공구)투찰_마현생창(동양고속)" xfId="527"/>
    <cellStyle name="_대곡이설(투찰)_양곡부두(투찰)-0.31%_합덕-신례원(2공구)투찰_합덕-신례원(2공구)투찰_마현생창(동양고속)_예정공정표" xfId="528"/>
    <cellStyle name="_대곡이설(투찰)_양곡부두(투찰)-0.31%_합덕-신례원(2공구)투찰_합덕-신례원(2공구)투찰_마현생창(동양고속)_왜관-태평건설" xfId="529"/>
    <cellStyle name="_대곡이설(투찰)_양곡부두(투찰)-0.31%_합덕-신례원(2공구)투찰_합덕-신례원(2공구)투찰_마현생창(동양고속)_왜관-태평건설_예정공정표" xfId="530"/>
    <cellStyle name="_대곡이설(투찰)_양곡부두(투찰)-0.31%_합덕-신례원(2공구)투찰_합덕-신례원(2공구)투찰_봉무지방산업단지도로(투찰)②" xfId="531"/>
    <cellStyle name="_대곡이설(투찰)_양곡부두(투찰)-0.31%_합덕-신례원(2공구)투찰_합덕-신례원(2공구)투찰_봉무지방산업단지도로(투찰)②_마현생창(동양고속)" xfId="532"/>
    <cellStyle name="_대곡이설(투찰)_양곡부두(투찰)-0.31%_합덕-신례원(2공구)투찰_합덕-신례원(2공구)투찰_봉무지방산업단지도로(투찰)②_마현생창(동양고속)_예정공정표" xfId="533"/>
    <cellStyle name="_대곡이설(투찰)_양곡부두(투찰)-0.31%_합덕-신례원(2공구)투찰_합덕-신례원(2공구)투찰_봉무지방산업단지도로(투찰)②_마현생창(동양고속)_왜관-태평건설" xfId="534"/>
    <cellStyle name="_대곡이설(투찰)_양곡부두(투찰)-0.31%_합덕-신례원(2공구)투찰_합덕-신례원(2공구)투찰_봉무지방산업단지도로(투찰)②_마현생창(동양고속)_왜관-태평건설_예정공정표" xfId="535"/>
    <cellStyle name="_대곡이설(투찰)_양곡부두(투찰)-0.31%_합덕-신례원(2공구)투찰_합덕-신례원(2공구)투찰_봉무지방산업단지도로(투찰)②_예정공정표" xfId="536"/>
    <cellStyle name="_대곡이설(투찰)_양곡부두(투찰)-0.31%_합덕-신례원(2공구)투찰_합덕-신례원(2공구)투찰_봉무지방산업단지도로(투찰)②_왜관-태평건설" xfId="537"/>
    <cellStyle name="_대곡이설(투찰)_양곡부두(투찰)-0.31%_합덕-신례원(2공구)투찰_합덕-신례원(2공구)투찰_봉무지방산업단지도로(투찰)②_왜관-태평건설_예정공정표" xfId="538"/>
    <cellStyle name="_대곡이설(투찰)_양곡부두(투찰)-0.31%_합덕-신례원(2공구)투찰_합덕-신례원(2공구)투찰_봉무지방산업단지도로(투찰)②+0.250%" xfId="539"/>
    <cellStyle name="_대곡이설(투찰)_양곡부두(투찰)-0.31%_합덕-신례원(2공구)투찰_합덕-신례원(2공구)투찰_봉무지방산업단지도로(투찰)②+0.250%_마현생창(동양고속)" xfId="540"/>
    <cellStyle name="_대곡이설(투찰)_양곡부두(투찰)-0.31%_합덕-신례원(2공구)투찰_합덕-신례원(2공구)투찰_봉무지방산업단지도로(투찰)②+0.250%_마현생창(동양고속)_예정공정표" xfId="541"/>
    <cellStyle name="_대곡이설(투찰)_양곡부두(투찰)-0.31%_합덕-신례원(2공구)투찰_합덕-신례원(2공구)투찰_봉무지방산업단지도로(투찰)②+0.250%_마현생창(동양고속)_왜관-태평건설" xfId="542"/>
    <cellStyle name="_대곡이설(투찰)_양곡부두(투찰)-0.31%_합덕-신례원(2공구)투찰_합덕-신례원(2공구)투찰_봉무지방산업단지도로(투찰)②+0.250%_마현생창(동양고속)_왜관-태평건설_예정공정표" xfId="543"/>
    <cellStyle name="_대곡이설(투찰)_양곡부두(투찰)-0.31%_합덕-신례원(2공구)투찰_합덕-신례원(2공구)투찰_봉무지방산업단지도로(투찰)②+0.250%_예정공정표" xfId="544"/>
    <cellStyle name="_대곡이설(투찰)_양곡부두(투찰)-0.31%_합덕-신례원(2공구)투찰_합덕-신례원(2공구)투찰_봉무지방산업단지도로(투찰)②+0.250%_왜관-태평건설" xfId="545"/>
    <cellStyle name="_대곡이설(투찰)_양곡부두(투찰)-0.31%_합덕-신례원(2공구)투찰_합덕-신례원(2공구)투찰_봉무지방산업단지도로(투찰)②+0.250%_왜관-태평건설_예정공정표" xfId="546"/>
    <cellStyle name="_대곡이설(투찰)_양곡부두(투찰)-0.31%_합덕-신례원(2공구)투찰_합덕-신례원(2공구)투찰_예정공정표" xfId="547"/>
    <cellStyle name="_대곡이설(투찰)_양곡부두(투찰)-0.31%_합덕-신례원(2공구)투찰_합덕-신례원(2공구)투찰_왜관-태평건설" xfId="548"/>
    <cellStyle name="_대곡이설(투찰)_양곡부두(투찰)-0.31%_합덕-신례원(2공구)투찰_합덕-신례원(2공구)투찰_왜관-태평건설_예정공정표" xfId="549"/>
    <cellStyle name="_대곡이설(투찰)_예정공정표" xfId="550"/>
    <cellStyle name="_대곡이설(투찰)_왜관-태평건설" xfId="551"/>
    <cellStyle name="_대곡이설(투찰)_왜관-태평건설_예정공정표" xfId="552"/>
    <cellStyle name="_대곡이설(투찰)_창원상수도(토목)투찰" xfId="553"/>
    <cellStyle name="_대곡이설(투찰)_창원상수도(토목)투찰_경찰서-터미널간도로(투찰)②" xfId="554"/>
    <cellStyle name="_대곡이설(투찰)_창원상수도(토목)투찰_경찰서-터미널간도로(투찰)②_마현생창(동양고속)" xfId="555"/>
    <cellStyle name="_대곡이설(투찰)_창원상수도(토목)투찰_경찰서-터미널간도로(투찰)②_마현생창(동양고속)_예정공정표" xfId="556"/>
    <cellStyle name="_대곡이설(투찰)_창원상수도(토목)투찰_경찰서-터미널간도로(투찰)②_마현생창(동양고속)_왜관-태평건설" xfId="557"/>
    <cellStyle name="_대곡이설(투찰)_창원상수도(토목)투찰_경찰서-터미널간도로(투찰)②_마현생창(동양고속)_왜관-태평건설_예정공정표" xfId="558"/>
    <cellStyle name="_대곡이설(투찰)_창원상수도(토목)투찰_경찰서-터미널간도로(투찰)②_예정공정표" xfId="559"/>
    <cellStyle name="_대곡이설(투찰)_창원상수도(토목)투찰_경찰서-터미널간도로(투찰)②_왜관-태평건설" xfId="560"/>
    <cellStyle name="_대곡이설(투찰)_창원상수도(토목)투찰_경찰서-터미널간도로(투찰)②_왜관-태평건설_예정공정표" xfId="561"/>
    <cellStyle name="_대곡이설(투찰)_창원상수도(토목)투찰_마현생창(동양고속)" xfId="562"/>
    <cellStyle name="_대곡이설(투찰)_창원상수도(토목)투찰_마현생창(동양고속)_예정공정표" xfId="563"/>
    <cellStyle name="_대곡이설(투찰)_창원상수도(토목)투찰_마현생창(동양고속)_왜관-태평건설" xfId="564"/>
    <cellStyle name="_대곡이설(투찰)_창원상수도(토목)투찰_마현생창(동양고속)_왜관-태평건설_예정공정표" xfId="565"/>
    <cellStyle name="_대곡이설(투찰)_창원상수도(토목)투찰_봉무지방산업단지도로(투찰)②" xfId="566"/>
    <cellStyle name="_대곡이설(투찰)_창원상수도(토목)투찰_봉무지방산업단지도로(투찰)②_마현생창(동양고속)" xfId="567"/>
    <cellStyle name="_대곡이설(투찰)_창원상수도(토목)투찰_봉무지방산업단지도로(투찰)②_마현생창(동양고속)_예정공정표" xfId="568"/>
    <cellStyle name="_대곡이설(투찰)_창원상수도(토목)투찰_봉무지방산업단지도로(투찰)②_마현생창(동양고속)_왜관-태평건설" xfId="569"/>
    <cellStyle name="_대곡이설(투찰)_창원상수도(토목)투찰_봉무지방산업단지도로(투찰)②_마현생창(동양고속)_왜관-태평건설_예정공정표" xfId="570"/>
    <cellStyle name="_대곡이설(투찰)_창원상수도(토목)투찰_봉무지방산업단지도로(투찰)②_예정공정표" xfId="571"/>
    <cellStyle name="_대곡이설(투찰)_창원상수도(토목)투찰_봉무지방산업단지도로(투찰)②_왜관-태평건설" xfId="572"/>
    <cellStyle name="_대곡이설(투찰)_창원상수도(토목)투찰_봉무지방산업단지도로(투찰)②_왜관-태평건설_예정공정표" xfId="573"/>
    <cellStyle name="_대곡이설(투찰)_창원상수도(토목)투찰_봉무지방산업단지도로(투찰)②+0.250%" xfId="574"/>
    <cellStyle name="_대곡이설(투찰)_창원상수도(토목)투찰_봉무지방산업단지도로(투찰)②+0.250%_마현생창(동양고속)" xfId="575"/>
    <cellStyle name="_대곡이설(투찰)_창원상수도(토목)투찰_봉무지방산업단지도로(투찰)②+0.250%_마현생창(동양고속)_예정공정표" xfId="576"/>
    <cellStyle name="_대곡이설(투찰)_창원상수도(토목)투찰_봉무지방산업단지도로(투찰)②+0.250%_마현생창(동양고속)_왜관-태평건설" xfId="577"/>
    <cellStyle name="_대곡이설(투찰)_창원상수도(토목)투찰_봉무지방산업단지도로(투찰)②+0.250%_마현생창(동양고속)_왜관-태평건설_예정공정표" xfId="578"/>
    <cellStyle name="_대곡이설(투찰)_창원상수도(토목)투찰_봉무지방산업단지도로(투찰)②+0.250%_예정공정표" xfId="579"/>
    <cellStyle name="_대곡이설(투찰)_창원상수도(토목)투찰_봉무지방산업단지도로(투찰)②+0.250%_왜관-태평건설" xfId="580"/>
    <cellStyle name="_대곡이설(투찰)_창원상수도(토목)투찰_봉무지방산업단지도로(투찰)②+0.250%_왜관-태평건설_예정공정표" xfId="581"/>
    <cellStyle name="_대곡이설(투찰)_창원상수도(토목)투찰_예정공정표" xfId="582"/>
    <cellStyle name="_대곡이설(투찰)_창원상수도(토목)투찰_왜관-태평건설" xfId="583"/>
    <cellStyle name="_대곡이설(투찰)_창원상수도(토목)투찰_왜관-태평건설_예정공정표" xfId="584"/>
    <cellStyle name="_대곡이설(투찰)_창원상수도(토목)투찰_합덕-신례원(2공구)투찰" xfId="585"/>
    <cellStyle name="_대곡이설(투찰)_창원상수도(토목)투찰_합덕-신례원(2공구)투찰_경찰서-터미널간도로(투찰)②" xfId="586"/>
    <cellStyle name="_대곡이설(투찰)_창원상수도(토목)투찰_합덕-신례원(2공구)투찰_경찰서-터미널간도로(투찰)②_마현생창(동양고속)" xfId="587"/>
    <cellStyle name="_대곡이설(투찰)_창원상수도(토목)투찰_합덕-신례원(2공구)투찰_경찰서-터미널간도로(투찰)②_마현생창(동양고속)_예정공정표" xfId="588"/>
    <cellStyle name="_대곡이설(투찰)_창원상수도(토목)투찰_합덕-신례원(2공구)투찰_경찰서-터미널간도로(투찰)②_마현생창(동양고속)_왜관-태평건설" xfId="589"/>
    <cellStyle name="_대곡이설(투찰)_창원상수도(토목)투찰_합덕-신례원(2공구)투찰_경찰서-터미널간도로(투찰)②_마현생창(동양고속)_왜관-태평건설_예정공정표" xfId="590"/>
    <cellStyle name="_대곡이설(투찰)_창원상수도(토목)투찰_합덕-신례원(2공구)투찰_경찰서-터미널간도로(투찰)②_예정공정표" xfId="591"/>
    <cellStyle name="_대곡이설(투찰)_창원상수도(토목)투찰_합덕-신례원(2공구)투찰_경찰서-터미널간도로(투찰)②_왜관-태평건설" xfId="592"/>
    <cellStyle name="_대곡이설(투찰)_창원상수도(토목)투찰_합덕-신례원(2공구)투찰_경찰서-터미널간도로(투찰)②_왜관-태평건설_예정공정표" xfId="593"/>
    <cellStyle name="_대곡이설(투찰)_창원상수도(토목)투찰_합덕-신례원(2공구)투찰_마현생창(동양고속)" xfId="594"/>
    <cellStyle name="_대곡이설(투찰)_창원상수도(토목)투찰_합덕-신례원(2공구)투찰_마현생창(동양고속)_예정공정표" xfId="595"/>
    <cellStyle name="_대곡이설(투찰)_창원상수도(토목)투찰_합덕-신례원(2공구)투찰_마현생창(동양고속)_왜관-태평건설" xfId="596"/>
    <cellStyle name="_대곡이설(투찰)_창원상수도(토목)투찰_합덕-신례원(2공구)투찰_마현생창(동양고속)_왜관-태평건설_예정공정표" xfId="597"/>
    <cellStyle name="_대곡이설(투찰)_창원상수도(토목)투찰_합덕-신례원(2공구)투찰_봉무지방산업단지도로(투찰)②" xfId="598"/>
    <cellStyle name="_대곡이설(투찰)_창원상수도(토목)투찰_합덕-신례원(2공구)투찰_봉무지방산업단지도로(투찰)②_마현생창(동양고속)" xfId="599"/>
    <cellStyle name="_대곡이설(투찰)_창원상수도(토목)투찰_합덕-신례원(2공구)투찰_봉무지방산업단지도로(투찰)②_마현생창(동양고속)_예정공정표" xfId="600"/>
    <cellStyle name="_대곡이설(투찰)_창원상수도(토목)투찰_합덕-신례원(2공구)투찰_봉무지방산업단지도로(투찰)②_마현생창(동양고속)_왜관-태평건설" xfId="601"/>
    <cellStyle name="_대곡이설(투찰)_창원상수도(토목)투찰_합덕-신례원(2공구)투찰_봉무지방산업단지도로(투찰)②_마현생창(동양고속)_왜관-태평건설_예정공정표" xfId="602"/>
    <cellStyle name="_대곡이설(투찰)_창원상수도(토목)투찰_합덕-신례원(2공구)투찰_봉무지방산업단지도로(투찰)②_예정공정표" xfId="603"/>
    <cellStyle name="_대곡이설(투찰)_창원상수도(토목)투찰_합덕-신례원(2공구)투찰_봉무지방산업단지도로(투찰)②_왜관-태평건설" xfId="604"/>
    <cellStyle name="_대곡이설(투찰)_창원상수도(토목)투찰_합덕-신례원(2공구)투찰_봉무지방산업단지도로(투찰)②_왜관-태평건설_예정공정표" xfId="605"/>
    <cellStyle name="_대곡이설(투찰)_창원상수도(토목)투찰_합덕-신례원(2공구)투찰_봉무지방산업단지도로(투찰)②+0.250%" xfId="606"/>
    <cellStyle name="_대곡이설(투찰)_창원상수도(토목)투찰_합덕-신례원(2공구)투찰_봉무지방산업단지도로(투찰)②+0.250%_마현생창(동양고속)" xfId="607"/>
    <cellStyle name="_대곡이설(투찰)_창원상수도(토목)투찰_합덕-신례원(2공구)투찰_봉무지방산업단지도로(투찰)②+0.250%_마현생창(동양고속)_예정공정표" xfId="608"/>
    <cellStyle name="_대곡이설(투찰)_창원상수도(토목)투찰_합덕-신례원(2공구)투찰_봉무지방산업단지도로(투찰)②+0.250%_마현생창(동양고속)_왜관-태평건설" xfId="609"/>
    <cellStyle name="_대곡이설(투찰)_창원상수도(토목)투찰_합덕-신례원(2공구)투찰_봉무지방산업단지도로(투찰)②+0.250%_마현생창(동양고속)_왜관-태평건설_예정공정표" xfId="610"/>
    <cellStyle name="_대곡이설(투찰)_창원상수도(토목)투찰_합덕-신례원(2공구)투찰_봉무지방산업단지도로(투찰)②+0.250%_예정공정표" xfId="611"/>
    <cellStyle name="_대곡이설(투찰)_창원상수도(토목)투찰_합덕-신례원(2공구)투찰_봉무지방산업단지도로(투찰)②+0.250%_왜관-태평건설" xfId="612"/>
    <cellStyle name="_대곡이설(투찰)_창원상수도(토목)투찰_합덕-신례원(2공구)투찰_봉무지방산업단지도로(투찰)②+0.250%_왜관-태평건설_예정공정표" xfId="613"/>
    <cellStyle name="_대곡이설(투찰)_창원상수도(토목)투찰_합덕-신례원(2공구)투찰_예정공정표" xfId="614"/>
    <cellStyle name="_대곡이설(투찰)_창원상수도(토목)투찰_합덕-신례원(2공구)투찰_왜관-태평건설" xfId="615"/>
    <cellStyle name="_대곡이설(투찰)_창원상수도(토목)투찰_합덕-신례원(2공구)투찰_왜관-태평건설_예정공정표" xfId="616"/>
    <cellStyle name="_대곡이설(투찰)_창원상수도(토목)투찰_합덕-신례원(2공구)투찰_합덕-신례원(2공구)투찰" xfId="617"/>
    <cellStyle name="_대곡이설(투찰)_창원상수도(토목)투찰_합덕-신례원(2공구)투찰_합덕-신례원(2공구)투찰_경찰서-터미널간도로(투찰)②" xfId="618"/>
    <cellStyle name="_대곡이설(투찰)_창원상수도(토목)투찰_합덕-신례원(2공구)투찰_합덕-신례원(2공구)투찰_경찰서-터미널간도로(투찰)②_마현생창(동양고속)" xfId="619"/>
    <cellStyle name="_대곡이설(투찰)_창원상수도(토목)투찰_합덕-신례원(2공구)투찰_합덕-신례원(2공구)투찰_경찰서-터미널간도로(투찰)②_마현생창(동양고속)_예정공정표" xfId="620"/>
    <cellStyle name="_대곡이설(투찰)_창원상수도(토목)투찰_합덕-신례원(2공구)투찰_합덕-신례원(2공구)투찰_경찰서-터미널간도로(투찰)②_마현생창(동양고속)_왜관-태평건설" xfId="621"/>
    <cellStyle name="_대곡이설(투찰)_창원상수도(토목)투찰_합덕-신례원(2공구)투찰_합덕-신례원(2공구)투찰_경찰서-터미널간도로(투찰)②_마현생창(동양고속)_왜관-태평건설_예정공정표" xfId="622"/>
    <cellStyle name="_대곡이설(투찰)_창원상수도(토목)투찰_합덕-신례원(2공구)투찰_합덕-신례원(2공구)투찰_경찰서-터미널간도로(투찰)②_예정공정표" xfId="623"/>
    <cellStyle name="_대곡이설(투찰)_창원상수도(토목)투찰_합덕-신례원(2공구)투찰_합덕-신례원(2공구)투찰_경찰서-터미널간도로(투찰)②_왜관-태평건설" xfId="624"/>
    <cellStyle name="_대곡이설(투찰)_창원상수도(토목)투찰_합덕-신례원(2공구)투찰_합덕-신례원(2공구)투찰_경찰서-터미널간도로(투찰)②_왜관-태평건설_예정공정표" xfId="625"/>
    <cellStyle name="_대곡이설(투찰)_창원상수도(토목)투찰_합덕-신례원(2공구)투찰_합덕-신례원(2공구)투찰_마현생창(동양고속)" xfId="626"/>
    <cellStyle name="_대곡이설(투찰)_창원상수도(토목)투찰_합덕-신례원(2공구)투찰_합덕-신례원(2공구)투찰_마현생창(동양고속)_예정공정표" xfId="627"/>
    <cellStyle name="_대곡이설(투찰)_창원상수도(토목)투찰_합덕-신례원(2공구)투찰_합덕-신례원(2공구)투찰_마현생창(동양고속)_왜관-태평건설" xfId="628"/>
    <cellStyle name="_대곡이설(투찰)_창원상수도(토목)투찰_합덕-신례원(2공구)투찰_합덕-신례원(2공구)투찰_마현생창(동양고속)_왜관-태평건설_예정공정표" xfId="629"/>
    <cellStyle name="_대곡이설(투찰)_창원상수도(토목)투찰_합덕-신례원(2공구)투찰_합덕-신례원(2공구)투찰_봉무지방산업단지도로(투찰)②" xfId="630"/>
    <cellStyle name="_대곡이설(투찰)_창원상수도(토목)투찰_합덕-신례원(2공구)투찰_합덕-신례원(2공구)투찰_봉무지방산업단지도로(투찰)②_마현생창(동양고속)" xfId="631"/>
    <cellStyle name="_대곡이설(투찰)_창원상수도(토목)투찰_합덕-신례원(2공구)투찰_합덕-신례원(2공구)투찰_봉무지방산업단지도로(투찰)②_마현생창(동양고속)_예정공정표" xfId="632"/>
    <cellStyle name="_대곡이설(투찰)_창원상수도(토목)투찰_합덕-신례원(2공구)투찰_합덕-신례원(2공구)투찰_봉무지방산업단지도로(투찰)②_마현생창(동양고속)_왜관-태평건설" xfId="633"/>
    <cellStyle name="_대곡이설(투찰)_창원상수도(토목)투찰_합덕-신례원(2공구)투찰_합덕-신례원(2공구)투찰_봉무지방산업단지도로(투찰)②_마현생창(동양고속)_왜관-태평건설_예정공정표" xfId="634"/>
    <cellStyle name="_대곡이설(투찰)_창원상수도(토목)투찰_합덕-신례원(2공구)투찰_합덕-신례원(2공구)투찰_봉무지방산업단지도로(투찰)②_예정공정표" xfId="635"/>
    <cellStyle name="_대곡이설(투찰)_창원상수도(토목)투찰_합덕-신례원(2공구)투찰_합덕-신례원(2공구)투찰_봉무지방산업단지도로(투찰)②_왜관-태평건설" xfId="636"/>
    <cellStyle name="_대곡이설(투찰)_창원상수도(토목)투찰_합덕-신례원(2공구)투찰_합덕-신례원(2공구)투찰_봉무지방산업단지도로(투찰)②_왜관-태평건설_예정공정표" xfId="637"/>
    <cellStyle name="_대곡이설(투찰)_창원상수도(토목)투찰_합덕-신례원(2공구)투찰_합덕-신례원(2공구)투찰_봉무지방산업단지도로(투찰)②+0.250%" xfId="638"/>
    <cellStyle name="_대곡이설(투찰)_창원상수도(토목)투찰_합덕-신례원(2공구)투찰_합덕-신례원(2공구)투찰_봉무지방산업단지도로(투찰)②+0.250%_마현생창(동양고속)" xfId="639"/>
    <cellStyle name="_대곡이설(투찰)_창원상수도(토목)투찰_합덕-신례원(2공구)투찰_합덕-신례원(2공구)투찰_봉무지방산업단지도로(투찰)②+0.250%_마현생창(동양고속)_예정공정표" xfId="640"/>
    <cellStyle name="_대곡이설(투찰)_창원상수도(토목)투찰_합덕-신례원(2공구)투찰_합덕-신례원(2공구)투찰_봉무지방산업단지도로(투찰)②+0.250%_마현생창(동양고속)_왜관-태평건설" xfId="641"/>
    <cellStyle name="_대곡이설(투찰)_창원상수도(토목)투찰_합덕-신례원(2공구)투찰_합덕-신례원(2공구)투찰_봉무지방산업단지도로(투찰)②+0.250%_마현생창(동양고속)_왜관-태평건설_예정공정표" xfId="642"/>
    <cellStyle name="_대곡이설(투찰)_창원상수도(토목)투찰_합덕-신례원(2공구)투찰_합덕-신례원(2공구)투찰_봉무지방산업단지도로(투찰)②+0.250%_예정공정표" xfId="643"/>
    <cellStyle name="_대곡이설(투찰)_창원상수도(토목)투찰_합덕-신례원(2공구)투찰_합덕-신례원(2공구)투찰_봉무지방산업단지도로(투찰)②+0.250%_왜관-태평건설" xfId="644"/>
    <cellStyle name="_대곡이설(투찰)_창원상수도(토목)투찰_합덕-신례원(2공구)투찰_합덕-신례원(2공구)투찰_봉무지방산업단지도로(투찰)②+0.250%_왜관-태평건설_예정공정표" xfId="645"/>
    <cellStyle name="_대곡이설(투찰)_창원상수도(토목)투찰_합덕-신례원(2공구)투찰_합덕-신례원(2공구)투찰_예정공정표" xfId="646"/>
    <cellStyle name="_대곡이설(투찰)_창원상수도(토목)투찰_합덕-신례원(2공구)투찰_합덕-신례원(2공구)투찰_왜관-태평건설" xfId="647"/>
    <cellStyle name="_대곡이설(투찰)_창원상수도(토목)투찰_합덕-신례원(2공구)투찰_합덕-신례원(2공구)투찰_왜관-태평건설_예정공정표" xfId="648"/>
    <cellStyle name="_대곡이설(투찰)_합덕-신례원(2공구)투찰" xfId="649"/>
    <cellStyle name="_대곡이설(투찰)_합덕-신례원(2공구)투찰_경찰서-터미널간도로(투찰)②" xfId="650"/>
    <cellStyle name="_대곡이설(투찰)_합덕-신례원(2공구)투찰_경찰서-터미널간도로(투찰)②_마현생창(동양고속)" xfId="651"/>
    <cellStyle name="_대곡이설(투찰)_합덕-신례원(2공구)투찰_경찰서-터미널간도로(투찰)②_마현생창(동양고속)_예정공정표" xfId="652"/>
    <cellStyle name="_대곡이설(투찰)_합덕-신례원(2공구)투찰_경찰서-터미널간도로(투찰)②_마현생창(동양고속)_왜관-태평건설" xfId="653"/>
    <cellStyle name="_대곡이설(투찰)_합덕-신례원(2공구)투찰_경찰서-터미널간도로(투찰)②_마현생창(동양고속)_왜관-태평건설_예정공정표" xfId="654"/>
    <cellStyle name="_대곡이설(투찰)_합덕-신례원(2공구)투찰_경찰서-터미널간도로(투찰)②_예정공정표" xfId="655"/>
    <cellStyle name="_대곡이설(투찰)_합덕-신례원(2공구)투찰_경찰서-터미널간도로(투찰)②_왜관-태평건설" xfId="656"/>
    <cellStyle name="_대곡이설(투찰)_합덕-신례원(2공구)투찰_경찰서-터미널간도로(투찰)②_왜관-태평건설_예정공정표" xfId="657"/>
    <cellStyle name="_대곡이설(투찰)_합덕-신례원(2공구)투찰_마현생창(동양고속)" xfId="658"/>
    <cellStyle name="_대곡이설(투찰)_합덕-신례원(2공구)투찰_마현생창(동양고속)_예정공정표" xfId="659"/>
    <cellStyle name="_대곡이설(투찰)_합덕-신례원(2공구)투찰_마현생창(동양고속)_왜관-태평건설" xfId="660"/>
    <cellStyle name="_대곡이설(투찰)_합덕-신례원(2공구)투찰_마현생창(동양고속)_왜관-태평건설_예정공정표" xfId="661"/>
    <cellStyle name="_대곡이설(투찰)_합덕-신례원(2공구)투찰_봉무지방산업단지도로(투찰)②" xfId="662"/>
    <cellStyle name="_대곡이설(투찰)_합덕-신례원(2공구)투찰_봉무지방산업단지도로(투찰)②_마현생창(동양고속)" xfId="663"/>
    <cellStyle name="_대곡이설(투찰)_합덕-신례원(2공구)투찰_봉무지방산업단지도로(투찰)②_마현생창(동양고속)_예정공정표" xfId="664"/>
    <cellStyle name="_대곡이설(투찰)_합덕-신례원(2공구)투찰_봉무지방산업단지도로(투찰)②_마현생창(동양고속)_왜관-태평건설" xfId="665"/>
    <cellStyle name="_대곡이설(투찰)_합덕-신례원(2공구)투찰_봉무지방산업단지도로(투찰)②_마현생창(동양고속)_왜관-태평건설_예정공정표" xfId="666"/>
    <cellStyle name="_대곡이설(투찰)_합덕-신례원(2공구)투찰_봉무지방산업단지도로(투찰)②_예정공정표" xfId="667"/>
    <cellStyle name="_대곡이설(투찰)_합덕-신례원(2공구)투찰_봉무지방산업단지도로(투찰)②_왜관-태평건설" xfId="668"/>
    <cellStyle name="_대곡이설(투찰)_합덕-신례원(2공구)투찰_봉무지방산업단지도로(투찰)②_왜관-태평건설_예정공정표" xfId="669"/>
    <cellStyle name="_대곡이설(투찰)_합덕-신례원(2공구)투찰_봉무지방산업단지도로(투찰)②+0.250%" xfId="670"/>
    <cellStyle name="_대곡이설(투찰)_합덕-신례원(2공구)투찰_봉무지방산업단지도로(투찰)②+0.250%_마현생창(동양고속)" xfId="671"/>
    <cellStyle name="_대곡이설(투찰)_합덕-신례원(2공구)투찰_봉무지방산업단지도로(투찰)②+0.250%_마현생창(동양고속)_예정공정표" xfId="672"/>
    <cellStyle name="_대곡이설(투찰)_합덕-신례원(2공구)투찰_봉무지방산업단지도로(투찰)②+0.250%_마현생창(동양고속)_왜관-태평건설" xfId="673"/>
    <cellStyle name="_대곡이설(투찰)_합덕-신례원(2공구)투찰_봉무지방산업단지도로(투찰)②+0.250%_마현생창(동양고속)_왜관-태평건설_예정공정표" xfId="674"/>
    <cellStyle name="_대곡이설(투찰)_합덕-신례원(2공구)투찰_봉무지방산업단지도로(투찰)②+0.250%_예정공정표" xfId="675"/>
    <cellStyle name="_대곡이설(투찰)_합덕-신례원(2공구)투찰_봉무지방산업단지도로(투찰)②+0.250%_왜관-태평건설" xfId="676"/>
    <cellStyle name="_대곡이설(투찰)_합덕-신례원(2공구)투찰_봉무지방산업단지도로(투찰)②+0.250%_왜관-태평건설_예정공정표" xfId="677"/>
    <cellStyle name="_대곡이설(투찰)_합덕-신례원(2공구)투찰_예정공정표" xfId="678"/>
    <cellStyle name="_대곡이설(투찰)_합덕-신례원(2공구)투찰_왜관-태평건설" xfId="679"/>
    <cellStyle name="_대곡이설(투찰)_합덕-신례원(2공구)투찰_왜관-태평건설_예정공정표" xfId="680"/>
    <cellStyle name="_대곡이설(투찰)_합덕-신례원(2공구)투찰_합덕-신례원(2공구)투찰" xfId="681"/>
    <cellStyle name="_대곡이설(투찰)_합덕-신례원(2공구)투찰_합덕-신례원(2공구)투찰_경찰서-터미널간도로(투찰)②" xfId="682"/>
    <cellStyle name="_대곡이설(투찰)_합덕-신례원(2공구)투찰_합덕-신례원(2공구)투찰_경찰서-터미널간도로(투찰)②_마현생창(동양고속)" xfId="683"/>
    <cellStyle name="_대곡이설(투찰)_합덕-신례원(2공구)투찰_합덕-신례원(2공구)투찰_경찰서-터미널간도로(투찰)②_마현생창(동양고속)_예정공정표" xfId="684"/>
    <cellStyle name="_대곡이설(투찰)_합덕-신례원(2공구)투찰_합덕-신례원(2공구)투찰_경찰서-터미널간도로(투찰)②_마현생창(동양고속)_왜관-태평건설" xfId="685"/>
    <cellStyle name="_대곡이설(투찰)_합덕-신례원(2공구)투찰_합덕-신례원(2공구)투찰_경찰서-터미널간도로(투찰)②_마현생창(동양고속)_왜관-태평건설_예정공정표" xfId="686"/>
    <cellStyle name="_대곡이설(투찰)_합덕-신례원(2공구)투찰_합덕-신례원(2공구)투찰_경찰서-터미널간도로(투찰)②_예정공정표" xfId="687"/>
    <cellStyle name="_대곡이설(투찰)_합덕-신례원(2공구)투찰_합덕-신례원(2공구)투찰_경찰서-터미널간도로(투찰)②_왜관-태평건설" xfId="688"/>
    <cellStyle name="_대곡이설(투찰)_합덕-신례원(2공구)투찰_합덕-신례원(2공구)투찰_경찰서-터미널간도로(투찰)②_왜관-태평건설_예정공정표" xfId="689"/>
    <cellStyle name="_대곡이설(투찰)_합덕-신례원(2공구)투찰_합덕-신례원(2공구)투찰_마현생창(동양고속)" xfId="690"/>
    <cellStyle name="_대곡이설(투찰)_합덕-신례원(2공구)투찰_합덕-신례원(2공구)투찰_마현생창(동양고속)_예정공정표" xfId="691"/>
    <cellStyle name="_대곡이설(투찰)_합덕-신례원(2공구)투찰_합덕-신례원(2공구)투찰_마현생창(동양고속)_왜관-태평건설" xfId="692"/>
    <cellStyle name="_대곡이설(투찰)_합덕-신례원(2공구)투찰_합덕-신례원(2공구)투찰_마현생창(동양고속)_왜관-태평건설_예정공정표" xfId="693"/>
    <cellStyle name="_대곡이설(투찰)_합덕-신례원(2공구)투찰_합덕-신례원(2공구)투찰_봉무지방산업단지도로(투찰)②" xfId="694"/>
    <cellStyle name="_대곡이설(투찰)_합덕-신례원(2공구)투찰_합덕-신례원(2공구)투찰_봉무지방산업단지도로(투찰)②_마현생창(동양고속)" xfId="695"/>
    <cellStyle name="_대곡이설(투찰)_합덕-신례원(2공구)투찰_합덕-신례원(2공구)투찰_봉무지방산업단지도로(투찰)②_마현생창(동양고속)_예정공정표" xfId="696"/>
    <cellStyle name="_대곡이설(투찰)_합덕-신례원(2공구)투찰_합덕-신례원(2공구)투찰_봉무지방산업단지도로(투찰)②_마현생창(동양고속)_왜관-태평건설" xfId="697"/>
    <cellStyle name="_대곡이설(투찰)_합덕-신례원(2공구)투찰_합덕-신례원(2공구)투찰_봉무지방산업단지도로(투찰)②_마현생창(동양고속)_왜관-태평건설_예정공정표" xfId="698"/>
    <cellStyle name="_대곡이설(투찰)_합덕-신례원(2공구)투찰_합덕-신례원(2공구)투찰_봉무지방산업단지도로(투찰)②_예정공정표" xfId="699"/>
    <cellStyle name="_대곡이설(투찰)_합덕-신례원(2공구)투찰_합덕-신례원(2공구)투찰_봉무지방산업단지도로(투찰)②_왜관-태평건설" xfId="700"/>
    <cellStyle name="_대곡이설(투찰)_합덕-신례원(2공구)투찰_합덕-신례원(2공구)투찰_봉무지방산업단지도로(투찰)②_왜관-태평건설_예정공정표" xfId="701"/>
    <cellStyle name="_대곡이설(투찰)_합덕-신례원(2공구)투찰_합덕-신례원(2공구)투찰_봉무지방산업단지도로(투찰)②+0.250%" xfId="702"/>
    <cellStyle name="_대곡이설(투찰)_합덕-신례원(2공구)투찰_합덕-신례원(2공구)투찰_봉무지방산업단지도로(투찰)②+0.250%_마현생창(동양고속)" xfId="703"/>
    <cellStyle name="_대곡이설(투찰)_합덕-신례원(2공구)투찰_합덕-신례원(2공구)투찰_봉무지방산업단지도로(투찰)②+0.250%_마현생창(동양고속)_예정공정표" xfId="704"/>
    <cellStyle name="_대곡이설(투찰)_합덕-신례원(2공구)투찰_합덕-신례원(2공구)투찰_봉무지방산업단지도로(투찰)②+0.250%_마현생창(동양고속)_왜관-태평건설" xfId="705"/>
    <cellStyle name="_대곡이설(투찰)_합덕-신례원(2공구)투찰_합덕-신례원(2공구)투찰_봉무지방산업단지도로(투찰)②+0.250%_마현생창(동양고속)_왜관-태평건설_예정공정표" xfId="706"/>
    <cellStyle name="_대곡이설(투찰)_합덕-신례원(2공구)투찰_합덕-신례원(2공구)투찰_봉무지방산업단지도로(투찰)②+0.250%_예정공정표" xfId="707"/>
    <cellStyle name="_대곡이설(투찰)_합덕-신례원(2공구)투찰_합덕-신례원(2공구)투찰_봉무지방산업단지도로(투찰)②+0.250%_왜관-태평건설" xfId="708"/>
    <cellStyle name="_대곡이설(투찰)_합덕-신례원(2공구)투찰_합덕-신례원(2공구)투찰_봉무지방산업단지도로(투찰)②+0.250%_왜관-태평건설_예정공정표" xfId="709"/>
    <cellStyle name="_대곡이설(투찰)_합덕-신례원(2공구)투찰_합덕-신례원(2공구)투찰_예정공정표" xfId="710"/>
    <cellStyle name="_대곡이설(투찰)_합덕-신례원(2공구)투찰_합덕-신례원(2공구)투찰_왜관-태평건설" xfId="711"/>
    <cellStyle name="_대곡이설(투찰)_합덕-신례원(2공구)투찰_합덕-신례원(2공구)투찰_왜관-태평건설_예정공정표" xfId="712"/>
    <cellStyle name="_대관업무비" xfId="713"/>
    <cellStyle name="_대관협의비용" xfId="714"/>
    <cellStyle name="_대구 검사동 SOS어르신 마을 신축-전기(0822)" xfId="715"/>
    <cellStyle name="_대구공고(집행,기존철거제외4.8)" xfId="716"/>
    <cellStyle name="_대구안심중냉난방0501" xfId="717"/>
    <cellStyle name="_대구예술영재교육원 외등설치" xfId="718"/>
    <cellStyle name="_대전망운용국 대수선 전기공사+개요" xfId="719"/>
    <cellStyle name="_도급내역(전체분)" xfId="720"/>
    <cellStyle name="_도급내역(전체분)_복사본 총괄1회변경" xfId="721"/>
    <cellStyle name="_도급내역(전체분)_총괄1회변경" xfId="722"/>
    <cellStyle name="_도급내역(토공)" xfId="723"/>
    <cellStyle name="_도덕-고흥도로(투찰)" xfId="724"/>
    <cellStyle name="_동구효청원설계내역서" xfId="725"/>
    <cellStyle name="_동목포전화국제4회기성청구서" xfId="726"/>
    <cellStyle name="_동부중전기내역서" xfId="727"/>
    <cellStyle name="_두계변전소하도급" xfId="728"/>
    <cellStyle name="_등촌동 어린이집" xfId="729"/>
    <cellStyle name="_무창(전자입찰용)" xfId="730"/>
    <cellStyle name="_무창(전자입찰용)_예정공정표" xfId="731"/>
    <cellStyle name="_무창(전자입찰용)_왜관-태평건설" xfId="732"/>
    <cellStyle name="_무창(전자입찰용)_왜관-태평건설_예정공정표" xfId="733"/>
    <cellStyle name="_무창투찰" xfId="734"/>
    <cellStyle name="_무창투찰_예정공정표" xfId="735"/>
    <cellStyle name="_방짜유기전문박물관전기공사" xfId="736"/>
    <cellStyle name="_변경내역서" xfId="737"/>
    <cellStyle name="_본관전원이설및전기개보수내역서" xfId="738"/>
    <cellStyle name="_봉림고교 교사신축(최종)" xfId="739"/>
    <cellStyle name="_봉림고교 교사신축(최종)-참고용" xfId="740"/>
    <cellStyle name="_봉무-전기원가및표지" xfId="741"/>
    <cellStyle name="_부대입찰양식②" xfId="742"/>
    <cellStyle name="_부대입찰양식②_경찰서-터미널간도로(투찰)②" xfId="743"/>
    <cellStyle name="_부대입찰양식②_경찰서-터미널간도로(투찰)②_마현생창(동양고속)" xfId="744"/>
    <cellStyle name="_부대입찰양식②_경찰서-터미널간도로(투찰)②_마현생창(동양고속)_예정공정표" xfId="745"/>
    <cellStyle name="_부대입찰양식②_경찰서-터미널간도로(투찰)②_마현생창(동양고속)_왜관-태평건설" xfId="746"/>
    <cellStyle name="_부대입찰양식②_경찰서-터미널간도로(투찰)②_마현생창(동양고속)_왜관-태평건설_예정공정표" xfId="747"/>
    <cellStyle name="_부대입찰양식②_경찰서-터미널간도로(투찰)②_예정공정표" xfId="748"/>
    <cellStyle name="_부대입찰양식②_경찰서-터미널간도로(투찰)②_왜관-태평건설" xfId="749"/>
    <cellStyle name="_부대입찰양식②_경찰서-터미널간도로(투찰)②_왜관-태평건설_예정공정표" xfId="750"/>
    <cellStyle name="_부대입찰양식②_마현생창(동양고속)" xfId="751"/>
    <cellStyle name="_부대입찰양식②_마현생창(동양고속)_예정공정표" xfId="752"/>
    <cellStyle name="_부대입찰양식②_마현생창(동양고속)_왜관-태평건설" xfId="753"/>
    <cellStyle name="_부대입찰양식②_마현생창(동양고속)_왜관-태평건설_예정공정표" xfId="754"/>
    <cellStyle name="_부대입찰양식②_봉무지방산업단지도로(투찰)②" xfId="755"/>
    <cellStyle name="_부대입찰양식②_봉무지방산업단지도로(투찰)②_마현생창(동양고속)" xfId="756"/>
    <cellStyle name="_부대입찰양식②_봉무지방산업단지도로(투찰)②_마현생창(동양고속)_예정공정표" xfId="757"/>
    <cellStyle name="_부대입찰양식②_봉무지방산업단지도로(투찰)②_마현생창(동양고속)_왜관-태평건설" xfId="758"/>
    <cellStyle name="_부대입찰양식②_봉무지방산업단지도로(투찰)②_마현생창(동양고속)_왜관-태평건설_예정공정표" xfId="759"/>
    <cellStyle name="_부대입찰양식②_봉무지방산업단지도로(투찰)②_예정공정표" xfId="760"/>
    <cellStyle name="_부대입찰양식②_봉무지방산업단지도로(투찰)②_왜관-태평건설" xfId="761"/>
    <cellStyle name="_부대입찰양식②_봉무지방산업단지도로(투찰)②_왜관-태평건설_예정공정표" xfId="762"/>
    <cellStyle name="_부대입찰양식②_봉무지방산업단지도로(투찰)②+0.250%" xfId="763"/>
    <cellStyle name="_부대입찰양식②_봉무지방산업단지도로(투찰)②+0.250%_마현생창(동양고속)" xfId="764"/>
    <cellStyle name="_부대입찰양식②_봉무지방산업단지도로(투찰)②+0.250%_마현생창(동양고속)_예정공정표" xfId="765"/>
    <cellStyle name="_부대입찰양식②_봉무지방산업단지도로(투찰)②+0.250%_마현생창(동양고속)_왜관-태평건설" xfId="766"/>
    <cellStyle name="_부대입찰양식②_봉무지방산업단지도로(투찰)②+0.250%_마현생창(동양고속)_왜관-태평건설_예정공정표" xfId="767"/>
    <cellStyle name="_부대입찰양식②_봉무지방산업단지도로(투찰)②+0.250%_예정공정표" xfId="768"/>
    <cellStyle name="_부대입찰양식②_봉무지방산업단지도로(투찰)②+0.250%_왜관-태평건설" xfId="769"/>
    <cellStyle name="_부대입찰양식②_봉무지방산업단지도로(투찰)②+0.250%_왜관-태평건설_예정공정표" xfId="770"/>
    <cellStyle name="_부대입찰양식②_예정공정표" xfId="771"/>
    <cellStyle name="_부대입찰양식②_왜관-태평건설" xfId="772"/>
    <cellStyle name="_부대입찰양식②_왜관-태평건설_예정공정표" xfId="773"/>
    <cellStyle name="_부대입찰양식②_합덕-신례원(2공구)투찰" xfId="774"/>
    <cellStyle name="_부대입찰양식②_합덕-신례원(2공구)투찰_경찰서-터미널간도로(투찰)②" xfId="775"/>
    <cellStyle name="_부대입찰양식②_합덕-신례원(2공구)투찰_경찰서-터미널간도로(투찰)②_마현생창(동양고속)" xfId="776"/>
    <cellStyle name="_부대입찰양식②_합덕-신례원(2공구)투찰_경찰서-터미널간도로(투찰)②_마현생창(동양고속)_예정공정표" xfId="777"/>
    <cellStyle name="_부대입찰양식②_합덕-신례원(2공구)투찰_경찰서-터미널간도로(투찰)②_마현생창(동양고속)_왜관-태평건설" xfId="778"/>
    <cellStyle name="_부대입찰양식②_합덕-신례원(2공구)투찰_경찰서-터미널간도로(투찰)②_마현생창(동양고속)_왜관-태평건설_예정공정표" xfId="779"/>
    <cellStyle name="_부대입찰양식②_합덕-신례원(2공구)투찰_경찰서-터미널간도로(투찰)②_예정공정표" xfId="780"/>
    <cellStyle name="_부대입찰양식②_합덕-신례원(2공구)투찰_경찰서-터미널간도로(투찰)②_왜관-태평건설" xfId="781"/>
    <cellStyle name="_부대입찰양식②_합덕-신례원(2공구)투찰_경찰서-터미널간도로(투찰)②_왜관-태평건설_예정공정표" xfId="782"/>
    <cellStyle name="_부대입찰양식②_합덕-신례원(2공구)투찰_마현생창(동양고속)" xfId="783"/>
    <cellStyle name="_부대입찰양식②_합덕-신례원(2공구)투찰_마현생창(동양고속)_예정공정표" xfId="784"/>
    <cellStyle name="_부대입찰양식②_합덕-신례원(2공구)투찰_마현생창(동양고속)_왜관-태평건설" xfId="785"/>
    <cellStyle name="_부대입찰양식②_합덕-신례원(2공구)투찰_마현생창(동양고속)_왜관-태평건설_예정공정표" xfId="786"/>
    <cellStyle name="_부대입찰양식②_합덕-신례원(2공구)투찰_봉무지방산업단지도로(투찰)②" xfId="787"/>
    <cellStyle name="_부대입찰양식②_합덕-신례원(2공구)투찰_봉무지방산업단지도로(투찰)②_마현생창(동양고속)" xfId="788"/>
    <cellStyle name="_부대입찰양식②_합덕-신례원(2공구)투찰_봉무지방산업단지도로(투찰)②_마현생창(동양고속)_예정공정표" xfId="789"/>
    <cellStyle name="_부대입찰양식②_합덕-신례원(2공구)투찰_봉무지방산업단지도로(투찰)②_마현생창(동양고속)_왜관-태평건설" xfId="790"/>
    <cellStyle name="_부대입찰양식②_합덕-신례원(2공구)투찰_봉무지방산업단지도로(투찰)②_마현생창(동양고속)_왜관-태평건설_예정공정표" xfId="791"/>
    <cellStyle name="_부대입찰양식②_합덕-신례원(2공구)투찰_봉무지방산업단지도로(투찰)②_예정공정표" xfId="792"/>
    <cellStyle name="_부대입찰양식②_합덕-신례원(2공구)투찰_봉무지방산업단지도로(투찰)②_왜관-태평건설" xfId="793"/>
    <cellStyle name="_부대입찰양식②_합덕-신례원(2공구)투찰_봉무지방산업단지도로(투찰)②_왜관-태평건설_예정공정표" xfId="794"/>
    <cellStyle name="_부대입찰양식②_합덕-신례원(2공구)투찰_봉무지방산업단지도로(투찰)②+0.250%" xfId="795"/>
    <cellStyle name="_부대입찰양식②_합덕-신례원(2공구)투찰_봉무지방산업단지도로(투찰)②+0.250%_마현생창(동양고속)" xfId="796"/>
    <cellStyle name="_부대입찰양식②_합덕-신례원(2공구)투찰_봉무지방산업단지도로(투찰)②+0.250%_마현생창(동양고속)_예정공정표" xfId="797"/>
    <cellStyle name="_부대입찰양식②_합덕-신례원(2공구)투찰_봉무지방산업단지도로(투찰)②+0.250%_마현생창(동양고속)_왜관-태평건설" xfId="798"/>
    <cellStyle name="_부대입찰양식②_합덕-신례원(2공구)투찰_봉무지방산업단지도로(투찰)②+0.250%_마현생창(동양고속)_왜관-태평건설_예정공정표" xfId="799"/>
    <cellStyle name="_부대입찰양식②_합덕-신례원(2공구)투찰_봉무지방산업단지도로(투찰)②+0.250%_예정공정표" xfId="800"/>
    <cellStyle name="_부대입찰양식②_합덕-신례원(2공구)투찰_봉무지방산업단지도로(투찰)②+0.250%_왜관-태평건설" xfId="801"/>
    <cellStyle name="_부대입찰양식②_합덕-신례원(2공구)투찰_봉무지방산업단지도로(투찰)②+0.250%_왜관-태평건설_예정공정표" xfId="802"/>
    <cellStyle name="_부대입찰양식②_합덕-신례원(2공구)투찰_예정공정표" xfId="803"/>
    <cellStyle name="_부대입찰양식②_합덕-신례원(2공구)투찰_왜관-태평건설" xfId="804"/>
    <cellStyle name="_부대입찰양식②_합덕-신례원(2공구)투찰_왜관-태평건설_예정공정표" xfId="805"/>
    <cellStyle name="_부대입찰양식②_합덕-신례원(2공구)투찰_합덕-신례원(2공구)투찰" xfId="806"/>
    <cellStyle name="_부대입찰양식②_합덕-신례원(2공구)투찰_합덕-신례원(2공구)투찰_경찰서-터미널간도로(투찰)②" xfId="807"/>
    <cellStyle name="_부대입찰양식②_합덕-신례원(2공구)투찰_합덕-신례원(2공구)투찰_경찰서-터미널간도로(투찰)②_마현생창(동양고속)" xfId="808"/>
    <cellStyle name="_부대입찰양식②_합덕-신례원(2공구)투찰_합덕-신례원(2공구)투찰_경찰서-터미널간도로(투찰)②_마현생창(동양고속)_예정공정표" xfId="809"/>
    <cellStyle name="_부대입찰양식②_합덕-신례원(2공구)투찰_합덕-신례원(2공구)투찰_경찰서-터미널간도로(투찰)②_마현생창(동양고속)_왜관-태평건설" xfId="810"/>
    <cellStyle name="_부대입찰양식②_합덕-신례원(2공구)투찰_합덕-신례원(2공구)투찰_경찰서-터미널간도로(투찰)②_마현생창(동양고속)_왜관-태평건설_예정공정표" xfId="811"/>
    <cellStyle name="_부대입찰양식②_합덕-신례원(2공구)투찰_합덕-신례원(2공구)투찰_경찰서-터미널간도로(투찰)②_예정공정표" xfId="812"/>
    <cellStyle name="_부대입찰양식②_합덕-신례원(2공구)투찰_합덕-신례원(2공구)투찰_경찰서-터미널간도로(투찰)②_왜관-태평건설" xfId="813"/>
    <cellStyle name="_부대입찰양식②_합덕-신례원(2공구)투찰_합덕-신례원(2공구)투찰_경찰서-터미널간도로(투찰)②_왜관-태평건설_예정공정표" xfId="814"/>
    <cellStyle name="_부대입찰양식②_합덕-신례원(2공구)투찰_합덕-신례원(2공구)투찰_마현생창(동양고속)" xfId="815"/>
    <cellStyle name="_부대입찰양식②_합덕-신례원(2공구)투찰_합덕-신례원(2공구)투찰_마현생창(동양고속)_예정공정표" xfId="816"/>
    <cellStyle name="_부대입찰양식②_합덕-신례원(2공구)투찰_합덕-신례원(2공구)투찰_마현생창(동양고속)_왜관-태평건설" xfId="817"/>
    <cellStyle name="_부대입찰양식②_합덕-신례원(2공구)투찰_합덕-신례원(2공구)투찰_마현생창(동양고속)_왜관-태평건설_예정공정표" xfId="818"/>
    <cellStyle name="_부대입찰양식②_합덕-신례원(2공구)투찰_합덕-신례원(2공구)투찰_봉무지방산업단지도로(투찰)②" xfId="819"/>
    <cellStyle name="_부대입찰양식②_합덕-신례원(2공구)투찰_합덕-신례원(2공구)투찰_봉무지방산업단지도로(투찰)②_마현생창(동양고속)" xfId="820"/>
    <cellStyle name="_부대입찰양식②_합덕-신례원(2공구)투찰_합덕-신례원(2공구)투찰_봉무지방산업단지도로(투찰)②_마현생창(동양고속)_예정공정표" xfId="821"/>
    <cellStyle name="_부대입찰양식②_합덕-신례원(2공구)투찰_합덕-신례원(2공구)투찰_봉무지방산업단지도로(투찰)②_마현생창(동양고속)_왜관-태평건설" xfId="822"/>
    <cellStyle name="_부대입찰양식②_합덕-신례원(2공구)투찰_합덕-신례원(2공구)투찰_봉무지방산업단지도로(투찰)②_마현생창(동양고속)_왜관-태평건설_예정공정표" xfId="823"/>
    <cellStyle name="_부대입찰양식②_합덕-신례원(2공구)투찰_합덕-신례원(2공구)투찰_봉무지방산업단지도로(투찰)②_예정공정표" xfId="824"/>
    <cellStyle name="_부대입찰양식②_합덕-신례원(2공구)투찰_합덕-신례원(2공구)투찰_봉무지방산업단지도로(투찰)②_왜관-태평건설" xfId="825"/>
    <cellStyle name="_부대입찰양식②_합덕-신례원(2공구)투찰_합덕-신례원(2공구)투찰_봉무지방산업단지도로(투찰)②_왜관-태평건설_예정공정표" xfId="826"/>
    <cellStyle name="_부대입찰양식②_합덕-신례원(2공구)투찰_합덕-신례원(2공구)투찰_봉무지방산업단지도로(투찰)②+0.250%" xfId="827"/>
    <cellStyle name="_부대입찰양식②_합덕-신례원(2공구)투찰_합덕-신례원(2공구)투찰_봉무지방산업단지도로(투찰)②+0.250%_마현생창(동양고속)" xfId="828"/>
    <cellStyle name="_부대입찰양식②_합덕-신례원(2공구)투찰_합덕-신례원(2공구)투찰_봉무지방산업단지도로(투찰)②+0.250%_마현생창(동양고속)_예정공정표" xfId="829"/>
    <cellStyle name="_부대입찰양식②_합덕-신례원(2공구)투찰_합덕-신례원(2공구)투찰_봉무지방산업단지도로(투찰)②+0.250%_마현생창(동양고속)_왜관-태평건설" xfId="830"/>
    <cellStyle name="_부대입찰양식②_합덕-신례원(2공구)투찰_합덕-신례원(2공구)투찰_봉무지방산업단지도로(투찰)②+0.250%_마현생창(동양고속)_왜관-태평건설_예정공정표" xfId="831"/>
    <cellStyle name="_부대입찰양식②_합덕-신례원(2공구)투찰_합덕-신례원(2공구)투찰_봉무지방산업단지도로(투찰)②+0.250%_예정공정표" xfId="832"/>
    <cellStyle name="_부대입찰양식②_합덕-신례원(2공구)투찰_합덕-신례원(2공구)투찰_봉무지방산업단지도로(투찰)②+0.250%_왜관-태평건설" xfId="833"/>
    <cellStyle name="_부대입찰양식②_합덕-신례원(2공구)투찰_합덕-신례원(2공구)투찰_봉무지방산업단지도로(투찰)②+0.250%_왜관-태평건설_예정공정표" xfId="834"/>
    <cellStyle name="_부대입찰양식②_합덕-신례원(2공구)투찰_합덕-신례원(2공구)투찰_예정공정표" xfId="835"/>
    <cellStyle name="_부대입찰양식②_합덕-신례원(2공구)투찰_합덕-신례원(2공구)투찰_왜관-태평건설" xfId="836"/>
    <cellStyle name="_부대입찰양식②_합덕-신례원(2공구)투찰_합덕-신례원(2공구)투찰_왜관-태평건설_예정공정표" xfId="837"/>
    <cellStyle name="_부천범박동" xfId="838"/>
    <cellStyle name="_부평배수지(투찰)" xfId="839"/>
    <cellStyle name="_부평배수지(투찰)_경찰서-터미널간도로(투찰)②" xfId="840"/>
    <cellStyle name="_부평배수지(투찰)_경찰서-터미널간도로(투찰)②_마현생창(동양고속)" xfId="841"/>
    <cellStyle name="_부평배수지(투찰)_경찰서-터미널간도로(투찰)②_마현생창(동양고속)_예정공정표" xfId="842"/>
    <cellStyle name="_부평배수지(투찰)_경찰서-터미널간도로(투찰)②_마현생창(동양고속)_왜관-태평건설" xfId="843"/>
    <cellStyle name="_부평배수지(투찰)_경찰서-터미널간도로(투찰)②_마현생창(동양고속)_왜관-태평건설_예정공정표" xfId="844"/>
    <cellStyle name="_부평배수지(투찰)_경찰서-터미널간도로(투찰)②_예정공정표" xfId="845"/>
    <cellStyle name="_부평배수지(투찰)_경찰서-터미널간도로(투찰)②_왜관-태평건설" xfId="846"/>
    <cellStyle name="_부평배수지(투찰)_경찰서-터미널간도로(투찰)②_왜관-태평건설_예정공정표" xfId="847"/>
    <cellStyle name="_부평배수지(투찰)_마현생창(동양고속)" xfId="848"/>
    <cellStyle name="_부평배수지(투찰)_마현생창(동양고속)_예정공정표" xfId="849"/>
    <cellStyle name="_부평배수지(투찰)_마현생창(동양고속)_왜관-태평건설" xfId="850"/>
    <cellStyle name="_부평배수지(투찰)_마현생창(동양고속)_왜관-태평건설_예정공정표" xfId="851"/>
    <cellStyle name="_부평배수지(투찰)_봉무지방산업단지도로(투찰)②" xfId="852"/>
    <cellStyle name="_부평배수지(투찰)_봉무지방산업단지도로(투찰)②_마현생창(동양고속)" xfId="853"/>
    <cellStyle name="_부평배수지(투찰)_봉무지방산업단지도로(투찰)②_마현생창(동양고속)_예정공정표" xfId="854"/>
    <cellStyle name="_부평배수지(투찰)_봉무지방산업단지도로(투찰)②_마현생창(동양고속)_왜관-태평건설" xfId="855"/>
    <cellStyle name="_부평배수지(투찰)_봉무지방산업단지도로(투찰)②_마현생창(동양고속)_왜관-태평건설_예정공정표" xfId="856"/>
    <cellStyle name="_부평배수지(투찰)_봉무지방산업단지도로(투찰)②_예정공정표" xfId="857"/>
    <cellStyle name="_부평배수지(투찰)_봉무지방산업단지도로(투찰)②_왜관-태평건설" xfId="858"/>
    <cellStyle name="_부평배수지(투찰)_봉무지방산업단지도로(투찰)②_왜관-태평건설_예정공정표" xfId="859"/>
    <cellStyle name="_부평배수지(투찰)_봉무지방산업단지도로(투찰)②+0.250%" xfId="860"/>
    <cellStyle name="_부평배수지(투찰)_봉무지방산업단지도로(투찰)②+0.250%_마현생창(동양고속)" xfId="861"/>
    <cellStyle name="_부평배수지(투찰)_봉무지방산업단지도로(투찰)②+0.250%_마현생창(동양고속)_예정공정표" xfId="862"/>
    <cellStyle name="_부평배수지(투찰)_봉무지방산업단지도로(투찰)②+0.250%_마현생창(동양고속)_왜관-태평건설" xfId="863"/>
    <cellStyle name="_부평배수지(투찰)_봉무지방산업단지도로(투찰)②+0.250%_마현생창(동양고속)_왜관-태평건설_예정공정표" xfId="864"/>
    <cellStyle name="_부평배수지(투찰)_봉무지방산업단지도로(투찰)②+0.250%_예정공정표" xfId="865"/>
    <cellStyle name="_부평배수지(투찰)_봉무지방산업단지도로(투찰)②+0.250%_왜관-태평건설" xfId="866"/>
    <cellStyle name="_부평배수지(투찰)_봉무지방산업단지도로(투찰)②+0.250%_왜관-태평건설_예정공정표" xfId="867"/>
    <cellStyle name="_부평배수지(투찰)_예정공정표" xfId="868"/>
    <cellStyle name="_부평배수지(투찰)_왜관-태평건설" xfId="869"/>
    <cellStyle name="_부평배수지(투찰)_왜관-태평건설_예정공정표" xfId="870"/>
    <cellStyle name="_부평배수지(투찰)_합덕-신례원(2공구)투찰" xfId="871"/>
    <cellStyle name="_부평배수지(투찰)_합덕-신례원(2공구)투찰_경찰서-터미널간도로(투찰)②" xfId="872"/>
    <cellStyle name="_부평배수지(투찰)_합덕-신례원(2공구)투찰_경찰서-터미널간도로(투찰)②_마현생창(동양고속)" xfId="873"/>
    <cellStyle name="_부평배수지(투찰)_합덕-신례원(2공구)투찰_경찰서-터미널간도로(투찰)②_마현생창(동양고속)_예정공정표" xfId="874"/>
    <cellStyle name="_부평배수지(투찰)_합덕-신례원(2공구)투찰_경찰서-터미널간도로(투찰)②_마현생창(동양고속)_왜관-태평건설" xfId="875"/>
    <cellStyle name="_부평배수지(투찰)_합덕-신례원(2공구)투찰_경찰서-터미널간도로(투찰)②_마현생창(동양고속)_왜관-태평건설_예정공정표" xfId="876"/>
    <cellStyle name="_부평배수지(투찰)_합덕-신례원(2공구)투찰_경찰서-터미널간도로(투찰)②_예정공정표" xfId="877"/>
    <cellStyle name="_부평배수지(투찰)_합덕-신례원(2공구)투찰_경찰서-터미널간도로(투찰)②_왜관-태평건설" xfId="878"/>
    <cellStyle name="_부평배수지(투찰)_합덕-신례원(2공구)투찰_경찰서-터미널간도로(투찰)②_왜관-태평건설_예정공정표" xfId="879"/>
    <cellStyle name="_부평배수지(투찰)_합덕-신례원(2공구)투찰_마현생창(동양고속)" xfId="880"/>
    <cellStyle name="_부평배수지(투찰)_합덕-신례원(2공구)투찰_마현생창(동양고속)_예정공정표" xfId="881"/>
    <cellStyle name="_부평배수지(투찰)_합덕-신례원(2공구)투찰_마현생창(동양고속)_왜관-태평건설" xfId="882"/>
    <cellStyle name="_부평배수지(투찰)_합덕-신례원(2공구)투찰_마현생창(동양고속)_왜관-태평건설_예정공정표" xfId="883"/>
    <cellStyle name="_부평배수지(투찰)_합덕-신례원(2공구)투찰_봉무지방산업단지도로(투찰)②" xfId="884"/>
    <cellStyle name="_부평배수지(투찰)_합덕-신례원(2공구)투찰_봉무지방산업단지도로(투찰)②_마현생창(동양고속)" xfId="885"/>
    <cellStyle name="_부평배수지(투찰)_합덕-신례원(2공구)투찰_봉무지방산업단지도로(투찰)②_마현생창(동양고속)_예정공정표" xfId="886"/>
    <cellStyle name="_부평배수지(투찰)_합덕-신례원(2공구)투찰_봉무지방산업단지도로(투찰)②_마현생창(동양고속)_왜관-태평건설" xfId="887"/>
    <cellStyle name="_부평배수지(투찰)_합덕-신례원(2공구)투찰_봉무지방산업단지도로(투찰)②_마현생창(동양고속)_왜관-태평건설_예정공정표" xfId="888"/>
    <cellStyle name="_부평배수지(투찰)_합덕-신례원(2공구)투찰_봉무지방산업단지도로(투찰)②_예정공정표" xfId="889"/>
    <cellStyle name="_부평배수지(투찰)_합덕-신례원(2공구)투찰_봉무지방산업단지도로(투찰)②_왜관-태평건설" xfId="890"/>
    <cellStyle name="_부평배수지(투찰)_합덕-신례원(2공구)투찰_봉무지방산업단지도로(투찰)②_왜관-태평건설_예정공정표" xfId="891"/>
    <cellStyle name="_부평배수지(투찰)_합덕-신례원(2공구)투찰_봉무지방산업단지도로(투찰)②+0.250%" xfId="892"/>
    <cellStyle name="_부평배수지(투찰)_합덕-신례원(2공구)투찰_봉무지방산업단지도로(투찰)②+0.250%_마현생창(동양고속)" xfId="893"/>
    <cellStyle name="_부평배수지(투찰)_합덕-신례원(2공구)투찰_봉무지방산업단지도로(투찰)②+0.250%_마현생창(동양고속)_예정공정표" xfId="894"/>
    <cellStyle name="_부평배수지(투찰)_합덕-신례원(2공구)투찰_봉무지방산업단지도로(투찰)②+0.250%_마현생창(동양고속)_왜관-태평건설" xfId="895"/>
    <cellStyle name="_부평배수지(투찰)_합덕-신례원(2공구)투찰_봉무지방산업단지도로(투찰)②+0.250%_마현생창(동양고속)_왜관-태평건설_예정공정표" xfId="896"/>
    <cellStyle name="_부평배수지(투찰)_합덕-신례원(2공구)투찰_봉무지방산업단지도로(투찰)②+0.250%_예정공정표" xfId="897"/>
    <cellStyle name="_부평배수지(투찰)_합덕-신례원(2공구)투찰_봉무지방산업단지도로(투찰)②+0.250%_왜관-태평건설" xfId="898"/>
    <cellStyle name="_부평배수지(투찰)_합덕-신례원(2공구)투찰_봉무지방산업단지도로(투찰)②+0.250%_왜관-태평건설_예정공정표" xfId="899"/>
    <cellStyle name="_부평배수지(투찰)_합덕-신례원(2공구)투찰_예정공정표" xfId="900"/>
    <cellStyle name="_부평배수지(투찰)_합덕-신례원(2공구)투찰_왜관-태평건설" xfId="901"/>
    <cellStyle name="_부평배수지(투찰)_합덕-신례원(2공구)투찰_왜관-태평건설_예정공정표" xfId="902"/>
    <cellStyle name="_부평배수지(투찰)_합덕-신례원(2공구)투찰_합덕-신례원(2공구)투찰" xfId="903"/>
    <cellStyle name="_부평배수지(투찰)_합덕-신례원(2공구)투찰_합덕-신례원(2공구)투찰_경찰서-터미널간도로(투찰)②" xfId="904"/>
    <cellStyle name="_부평배수지(투찰)_합덕-신례원(2공구)투찰_합덕-신례원(2공구)투찰_경찰서-터미널간도로(투찰)②_마현생창(동양고속)" xfId="905"/>
    <cellStyle name="_부평배수지(투찰)_합덕-신례원(2공구)투찰_합덕-신례원(2공구)투찰_경찰서-터미널간도로(투찰)②_마현생창(동양고속)_예정공정표" xfId="906"/>
    <cellStyle name="_부평배수지(투찰)_합덕-신례원(2공구)투찰_합덕-신례원(2공구)투찰_경찰서-터미널간도로(투찰)②_마현생창(동양고속)_왜관-태평건설" xfId="907"/>
    <cellStyle name="_부평배수지(투찰)_합덕-신례원(2공구)투찰_합덕-신례원(2공구)투찰_경찰서-터미널간도로(투찰)②_마현생창(동양고속)_왜관-태평건설_예정공정표" xfId="908"/>
    <cellStyle name="_부평배수지(투찰)_합덕-신례원(2공구)투찰_합덕-신례원(2공구)투찰_경찰서-터미널간도로(투찰)②_예정공정표" xfId="909"/>
    <cellStyle name="_부평배수지(투찰)_합덕-신례원(2공구)투찰_합덕-신례원(2공구)투찰_경찰서-터미널간도로(투찰)②_왜관-태평건설" xfId="910"/>
    <cellStyle name="_부평배수지(투찰)_합덕-신례원(2공구)투찰_합덕-신례원(2공구)투찰_경찰서-터미널간도로(투찰)②_왜관-태평건설_예정공정표" xfId="911"/>
    <cellStyle name="_부평배수지(투찰)_합덕-신례원(2공구)투찰_합덕-신례원(2공구)투찰_마현생창(동양고속)" xfId="912"/>
    <cellStyle name="_부평배수지(투찰)_합덕-신례원(2공구)투찰_합덕-신례원(2공구)투찰_마현생창(동양고속)_예정공정표" xfId="913"/>
    <cellStyle name="_부평배수지(투찰)_합덕-신례원(2공구)투찰_합덕-신례원(2공구)투찰_마현생창(동양고속)_왜관-태평건설" xfId="914"/>
    <cellStyle name="_부평배수지(투찰)_합덕-신례원(2공구)투찰_합덕-신례원(2공구)투찰_마현생창(동양고속)_왜관-태평건설_예정공정표" xfId="915"/>
    <cellStyle name="_부평배수지(투찰)_합덕-신례원(2공구)투찰_합덕-신례원(2공구)투찰_봉무지방산업단지도로(투찰)②" xfId="916"/>
    <cellStyle name="_부평배수지(투찰)_합덕-신례원(2공구)투찰_합덕-신례원(2공구)투찰_봉무지방산업단지도로(투찰)②_마현생창(동양고속)" xfId="917"/>
    <cellStyle name="_부평배수지(투찰)_합덕-신례원(2공구)투찰_합덕-신례원(2공구)투찰_봉무지방산업단지도로(투찰)②_마현생창(동양고속)_예정공정표" xfId="918"/>
    <cellStyle name="_부평배수지(투찰)_합덕-신례원(2공구)투찰_합덕-신례원(2공구)투찰_봉무지방산업단지도로(투찰)②_마현생창(동양고속)_왜관-태평건설" xfId="919"/>
    <cellStyle name="_부평배수지(투찰)_합덕-신례원(2공구)투찰_합덕-신례원(2공구)투찰_봉무지방산업단지도로(투찰)②_마현생창(동양고속)_왜관-태평건설_예정공정표" xfId="920"/>
    <cellStyle name="_부평배수지(투찰)_합덕-신례원(2공구)투찰_합덕-신례원(2공구)투찰_봉무지방산업단지도로(투찰)②_예정공정표" xfId="921"/>
    <cellStyle name="_부평배수지(투찰)_합덕-신례원(2공구)투찰_합덕-신례원(2공구)투찰_봉무지방산업단지도로(투찰)②_왜관-태평건설" xfId="922"/>
    <cellStyle name="_부평배수지(투찰)_합덕-신례원(2공구)투찰_합덕-신례원(2공구)투찰_봉무지방산업단지도로(투찰)②_왜관-태평건설_예정공정표" xfId="923"/>
    <cellStyle name="_부평배수지(투찰)_합덕-신례원(2공구)투찰_합덕-신례원(2공구)투찰_봉무지방산업단지도로(투찰)②+0.250%" xfId="924"/>
    <cellStyle name="_부평배수지(투찰)_합덕-신례원(2공구)투찰_합덕-신례원(2공구)투찰_봉무지방산업단지도로(투찰)②+0.250%_마현생창(동양고속)" xfId="925"/>
    <cellStyle name="_부평배수지(투찰)_합덕-신례원(2공구)투찰_합덕-신례원(2공구)투찰_봉무지방산업단지도로(투찰)②+0.250%_마현생창(동양고속)_예정공정표" xfId="926"/>
    <cellStyle name="_부평배수지(투찰)_합덕-신례원(2공구)투찰_합덕-신례원(2공구)투찰_봉무지방산업단지도로(투찰)②+0.250%_마현생창(동양고속)_왜관-태평건설" xfId="927"/>
    <cellStyle name="_부평배수지(투찰)_합덕-신례원(2공구)투찰_합덕-신례원(2공구)투찰_봉무지방산업단지도로(투찰)②+0.250%_마현생창(동양고속)_왜관-태평건설_예정공정표" xfId="928"/>
    <cellStyle name="_부평배수지(투찰)_합덕-신례원(2공구)투찰_합덕-신례원(2공구)투찰_봉무지방산업단지도로(투찰)②+0.250%_예정공정표" xfId="929"/>
    <cellStyle name="_부평배수지(투찰)_합덕-신례원(2공구)투찰_합덕-신례원(2공구)투찰_봉무지방산업단지도로(투찰)②+0.250%_왜관-태평건설" xfId="930"/>
    <cellStyle name="_부평배수지(투찰)_합덕-신례원(2공구)투찰_합덕-신례원(2공구)투찰_봉무지방산업단지도로(투찰)②+0.250%_왜관-태평건설_예정공정표" xfId="931"/>
    <cellStyle name="_부평배수지(투찰)_합덕-신례원(2공구)투찰_합덕-신례원(2공구)투찰_예정공정표" xfId="932"/>
    <cellStyle name="_부평배수지(투찰)_합덕-신례원(2공구)투찰_합덕-신례원(2공구)투찰_왜관-태평건설" xfId="933"/>
    <cellStyle name="_부평배수지(투찰)_합덕-신례원(2공구)투찰_합덕-신례원(2공구)투찰_왜관-태평건설_예정공정표" xfId="934"/>
    <cellStyle name="_분전반" xfId="935"/>
    <cellStyle name="_사본 - 전기(2)" xfId="936"/>
    <cellStyle name="_사용전검사비" xfId="937"/>
    <cellStyle name="_사용전검사비산정비" xfId="938"/>
    <cellStyle name="_산동 농협동로지소 청사 신축공사-1" xfId="939"/>
    <cellStyle name="_산동 농협동로지소 청사 신축공사-1_1" xfId="940"/>
    <cellStyle name="_산출내역서1" xfId="941"/>
    <cellStyle name="_산출내역서1_내역서,공량(어린이회관)-1" xfId="942"/>
    <cellStyle name="_산출내역서1_전기내역서" xfId="943"/>
    <cellStyle name="_상원-외등설치" xfId="944"/>
    <cellStyle name="_상주한방병원전기" xfId="945"/>
    <cellStyle name="_서울여대(20020516)" xfId="946"/>
    <cellStyle name="_설계변경내역서(1회총괄)" xfId="947"/>
    <cellStyle name="_설계변경내역서(통신)" xfId="948"/>
    <cellStyle name="_설계변경앞지" xfId="949"/>
    <cellStyle name="_설계변경앞지(2차)" xfId="950"/>
    <cellStyle name="_설계변경앞지(총괄)" xfId="951"/>
    <cellStyle name="_설계변경총괄(토목,건축,기계,조경)01" xfId="952"/>
    <cellStyle name="_설계변경총괄(토목,건축,기계,조경)02" xfId="953"/>
    <cellStyle name="_설계서 용지" xfId="954"/>
    <cellStyle name="_설계서(전체분3회변경)" xfId="955"/>
    <cellStyle name="_설계서-광산로" xfId="956"/>
    <cellStyle name="_설계원가 및 손익계산서(극장)" xfId="957"/>
    <cellStyle name="_설계원가 및 손익계산서(백화점)" xfId="958"/>
    <cellStyle name="_설계원가 및 손익계산서(이광환)" xfId="959"/>
    <cellStyle name="_설비(1218)" xfId="960"/>
    <cellStyle name="_설비공사" xfId="961"/>
    <cellStyle name="_설비공사 공내역서(신성서)-제출" xfId="962"/>
    <cellStyle name="_설치내역300kw" xfId="963"/>
    <cellStyle name="_성서이곡운동장0316" xfId="964"/>
    <cellStyle name="_성서이곡테니스장" xfId="965"/>
    <cellStyle name="_소방" xfId="966"/>
    <cellStyle name="_소방내역서(동사무소)최종본" xfId="967"/>
    <cellStyle name="_수배전반" xfId="968"/>
    <cellStyle name="_수수료" xfId="969"/>
    <cellStyle name="_스튜디오" xfId="970"/>
    <cellStyle name="_시설 언더패스 견적-40202" xfId="971"/>
    <cellStyle name="_시설 언더패스 견적-40204" xfId="972"/>
    <cellStyle name="_신명견적서 수정(재주)" xfId="973"/>
    <cellStyle name="_신암공원-0923" xfId="974"/>
    <cellStyle name="_신태백(가실행)" xfId="975"/>
    <cellStyle name="_신태백(가실행)_1" xfId="976"/>
    <cellStyle name="_신태백(가실행)_1_경찰서-터미널간도로(투찰)②" xfId="977"/>
    <cellStyle name="_신태백(가실행)_1_경찰서-터미널간도로(투찰)②_마현생창(동양고속)" xfId="978"/>
    <cellStyle name="_신태백(가실행)_1_경찰서-터미널간도로(투찰)②_마현생창(동양고속)_예정공정표" xfId="979"/>
    <cellStyle name="_신태백(가실행)_1_경찰서-터미널간도로(투찰)②_마현생창(동양고속)_왜관-태평건설" xfId="980"/>
    <cellStyle name="_신태백(가실행)_1_경찰서-터미널간도로(투찰)②_마현생창(동양고속)_왜관-태평건설_예정공정표" xfId="981"/>
    <cellStyle name="_신태백(가실행)_1_경찰서-터미널간도로(투찰)②_예정공정표" xfId="982"/>
    <cellStyle name="_신태백(가실행)_1_경찰서-터미널간도로(투찰)②_왜관-태평건설" xfId="983"/>
    <cellStyle name="_신태백(가실행)_1_경찰서-터미널간도로(투찰)②_왜관-태평건설_예정공정표" xfId="984"/>
    <cellStyle name="_신태백(가실행)_1_마현생창(동양고속)" xfId="985"/>
    <cellStyle name="_신태백(가실행)_1_마현생창(동양고속)_예정공정표" xfId="986"/>
    <cellStyle name="_신태백(가실행)_1_마현생창(동양고속)_왜관-태평건설" xfId="987"/>
    <cellStyle name="_신태백(가실행)_1_마현생창(동양고속)_왜관-태평건설_예정공정표" xfId="988"/>
    <cellStyle name="_신태백(가실행)_1_봉무지방산업단지도로(투찰)②" xfId="989"/>
    <cellStyle name="_신태백(가실행)_1_봉무지방산업단지도로(투찰)②_마현생창(동양고속)" xfId="990"/>
    <cellStyle name="_신태백(가실행)_1_봉무지방산업단지도로(투찰)②_마현생창(동양고속)_예정공정표" xfId="991"/>
    <cellStyle name="_신태백(가실행)_1_봉무지방산업단지도로(투찰)②_마현생창(동양고속)_왜관-태평건설" xfId="992"/>
    <cellStyle name="_신태백(가실행)_1_봉무지방산업단지도로(투찰)②_마현생창(동양고속)_왜관-태평건설_예정공정표" xfId="993"/>
    <cellStyle name="_신태백(가실행)_1_봉무지방산업단지도로(투찰)②_예정공정표" xfId="994"/>
    <cellStyle name="_신태백(가실행)_1_봉무지방산업단지도로(투찰)②_왜관-태평건설" xfId="995"/>
    <cellStyle name="_신태백(가실행)_1_봉무지방산업단지도로(투찰)②_왜관-태평건설_예정공정표" xfId="996"/>
    <cellStyle name="_신태백(가실행)_1_봉무지방산업단지도로(투찰)②+0.250%" xfId="997"/>
    <cellStyle name="_신태백(가실행)_1_봉무지방산업단지도로(투찰)②+0.250%_마현생창(동양고속)" xfId="998"/>
    <cellStyle name="_신태백(가실행)_1_봉무지방산업단지도로(투찰)②+0.250%_마현생창(동양고속)_예정공정표" xfId="999"/>
    <cellStyle name="_신태백(가실행)_1_봉무지방산업단지도로(투찰)②+0.250%_마현생창(동양고속)_왜관-태평건설" xfId="1000"/>
    <cellStyle name="_신태백(가실행)_1_봉무지방산업단지도로(투찰)②+0.250%_마현생창(동양고속)_왜관-태평건설_예정공정표" xfId="1001"/>
    <cellStyle name="_신태백(가실행)_1_봉무지방산업단지도로(투찰)②+0.250%_예정공정표" xfId="1002"/>
    <cellStyle name="_신태백(가실행)_1_봉무지방산업단지도로(투찰)②+0.250%_왜관-태평건설" xfId="1003"/>
    <cellStyle name="_신태백(가실행)_1_봉무지방산업단지도로(투찰)②+0.250%_왜관-태평건설_예정공정표" xfId="1004"/>
    <cellStyle name="_신태백(가실행)_1_예정공정표" xfId="1005"/>
    <cellStyle name="_신태백(가실행)_1_왜관-태평건설" xfId="1006"/>
    <cellStyle name="_신태백(가실행)_1_왜관-태평건설_예정공정표" xfId="1007"/>
    <cellStyle name="_신태백(가실행)_1_합덕-신례원(2공구)투찰" xfId="1008"/>
    <cellStyle name="_신태백(가실행)_1_합덕-신례원(2공구)투찰_경찰서-터미널간도로(투찰)②" xfId="1009"/>
    <cellStyle name="_신태백(가실행)_1_합덕-신례원(2공구)투찰_경찰서-터미널간도로(투찰)②_마현생창(동양고속)" xfId="1010"/>
    <cellStyle name="_신태백(가실행)_1_합덕-신례원(2공구)투찰_경찰서-터미널간도로(투찰)②_마현생창(동양고속)_예정공정표" xfId="1011"/>
    <cellStyle name="_신태백(가실행)_1_합덕-신례원(2공구)투찰_경찰서-터미널간도로(투찰)②_마현생창(동양고속)_왜관-태평건설" xfId="1012"/>
    <cellStyle name="_신태백(가실행)_1_합덕-신례원(2공구)투찰_경찰서-터미널간도로(투찰)②_마현생창(동양고속)_왜관-태평건설_예정공정표" xfId="1013"/>
    <cellStyle name="_신태백(가실행)_1_합덕-신례원(2공구)투찰_경찰서-터미널간도로(투찰)②_예정공정표" xfId="1014"/>
    <cellStyle name="_신태백(가실행)_1_합덕-신례원(2공구)투찰_경찰서-터미널간도로(투찰)②_왜관-태평건설" xfId="1015"/>
    <cellStyle name="_신태백(가실행)_1_합덕-신례원(2공구)투찰_경찰서-터미널간도로(투찰)②_왜관-태평건설_예정공정표" xfId="1016"/>
    <cellStyle name="_신태백(가실행)_1_합덕-신례원(2공구)투찰_마현생창(동양고속)" xfId="1017"/>
    <cellStyle name="_신태백(가실행)_1_합덕-신례원(2공구)투찰_마현생창(동양고속)_예정공정표" xfId="1018"/>
    <cellStyle name="_신태백(가실행)_1_합덕-신례원(2공구)투찰_마현생창(동양고속)_왜관-태평건설" xfId="1019"/>
    <cellStyle name="_신태백(가실행)_1_합덕-신례원(2공구)투찰_마현생창(동양고속)_왜관-태평건설_예정공정표" xfId="1020"/>
    <cellStyle name="_신태백(가실행)_1_합덕-신례원(2공구)투찰_봉무지방산업단지도로(투찰)②" xfId="1021"/>
    <cellStyle name="_신태백(가실행)_1_합덕-신례원(2공구)투찰_봉무지방산업단지도로(투찰)②_마현생창(동양고속)" xfId="1022"/>
    <cellStyle name="_신태백(가실행)_1_합덕-신례원(2공구)투찰_봉무지방산업단지도로(투찰)②_마현생창(동양고속)_예정공정표" xfId="1023"/>
    <cellStyle name="_신태백(가실행)_1_합덕-신례원(2공구)투찰_봉무지방산업단지도로(투찰)②_마현생창(동양고속)_왜관-태평건설" xfId="1024"/>
    <cellStyle name="_신태백(가실행)_1_합덕-신례원(2공구)투찰_봉무지방산업단지도로(투찰)②_마현생창(동양고속)_왜관-태평건설_예정공정표" xfId="1025"/>
    <cellStyle name="_신태백(가실행)_1_합덕-신례원(2공구)투찰_봉무지방산업단지도로(투찰)②_예정공정표" xfId="1026"/>
    <cellStyle name="_신태백(가실행)_1_합덕-신례원(2공구)투찰_봉무지방산업단지도로(투찰)②_왜관-태평건설" xfId="1027"/>
    <cellStyle name="_신태백(가실행)_1_합덕-신례원(2공구)투찰_봉무지방산업단지도로(투찰)②_왜관-태평건설_예정공정표" xfId="1028"/>
    <cellStyle name="_신태백(가실행)_1_합덕-신례원(2공구)투찰_봉무지방산업단지도로(투찰)②+0.250%" xfId="1029"/>
    <cellStyle name="_신태백(가실행)_1_합덕-신례원(2공구)투찰_봉무지방산업단지도로(투찰)②+0.250%_마현생창(동양고속)" xfId="1030"/>
    <cellStyle name="_신태백(가실행)_1_합덕-신례원(2공구)투찰_봉무지방산업단지도로(투찰)②+0.250%_마현생창(동양고속)_예정공정표" xfId="1031"/>
    <cellStyle name="_신태백(가실행)_1_합덕-신례원(2공구)투찰_봉무지방산업단지도로(투찰)②+0.250%_마현생창(동양고속)_왜관-태평건설" xfId="1032"/>
    <cellStyle name="_신태백(가실행)_1_합덕-신례원(2공구)투찰_봉무지방산업단지도로(투찰)②+0.250%_마현생창(동양고속)_왜관-태평건설_예정공정표" xfId="1033"/>
    <cellStyle name="_신태백(가실행)_1_합덕-신례원(2공구)투찰_봉무지방산업단지도로(투찰)②+0.250%_예정공정표" xfId="1034"/>
    <cellStyle name="_신태백(가실행)_1_합덕-신례원(2공구)투찰_봉무지방산업단지도로(투찰)②+0.250%_왜관-태평건설" xfId="1035"/>
    <cellStyle name="_신태백(가실행)_1_합덕-신례원(2공구)투찰_봉무지방산업단지도로(투찰)②+0.250%_왜관-태평건설_예정공정표" xfId="1036"/>
    <cellStyle name="_신태백(가실행)_1_합덕-신례원(2공구)투찰_예정공정표" xfId="1037"/>
    <cellStyle name="_신태백(가실행)_1_합덕-신례원(2공구)투찰_왜관-태평건설" xfId="1038"/>
    <cellStyle name="_신태백(가실행)_1_합덕-신례원(2공구)투찰_왜관-태평건설_예정공정표" xfId="1039"/>
    <cellStyle name="_신태백(가실행)_1_합덕-신례원(2공구)투찰_합덕-신례원(2공구)투찰" xfId="1040"/>
    <cellStyle name="_신태백(가실행)_1_합덕-신례원(2공구)투찰_합덕-신례원(2공구)투찰_경찰서-터미널간도로(투찰)②" xfId="1041"/>
    <cellStyle name="_신태백(가실행)_1_합덕-신례원(2공구)투찰_합덕-신례원(2공구)투찰_경찰서-터미널간도로(투찰)②_마현생창(동양고속)" xfId="1042"/>
    <cellStyle name="_신태백(가실행)_1_합덕-신례원(2공구)투찰_합덕-신례원(2공구)투찰_경찰서-터미널간도로(투찰)②_마현생창(동양고속)_예정공정표" xfId="1043"/>
    <cellStyle name="_신태백(가실행)_1_합덕-신례원(2공구)투찰_합덕-신례원(2공구)투찰_경찰서-터미널간도로(투찰)②_마현생창(동양고속)_왜관-태평건설" xfId="1044"/>
    <cellStyle name="_신태백(가실행)_1_합덕-신례원(2공구)투찰_합덕-신례원(2공구)투찰_경찰서-터미널간도로(투찰)②_마현생창(동양고속)_왜관-태평건설_예정공정표" xfId="1045"/>
    <cellStyle name="_신태백(가실행)_1_합덕-신례원(2공구)투찰_합덕-신례원(2공구)투찰_경찰서-터미널간도로(투찰)②_예정공정표" xfId="1046"/>
    <cellStyle name="_신태백(가실행)_1_합덕-신례원(2공구)투찰_합덕-신례원(2공구)투찰_경찰서-터미널간도로(투찰)②_왜관-태평건설" xfId="1047"/>
    <cellStyle name="_신태백(가실행)_1_합덕-신례원(2공구)투찰_합덕-신례원(2공구)투찰_경찰서-터미널간도로(투찰)②_왜관-태평건설_예정공정표" xfId="1048"/>
    <cellStyle name="_신태백(가실행)_1_합덕-신례원(2공구)투찰_합덕-신례원(2공구)투찰_마현생창(동양고속)" xfId="1049"/>
    <cellStyle name="_신태백(가실행)_1_합덕-신례원(2공구)투찰_합덕-신례원(2공구)투찰_마현생창(동양고속)_예정공정표" xfId="1050"/>
    <cellStyle name="_신태백(가실행)_1_합덕-신례원(2공구)투찰_합덕-신례원(2공구)투찰_마현생창(동양고속)_왜관-태평건설" xfId="1051"/>
    <cellStyle name="_신태백(가실행)_1_합덕-신례원(2공구)투찰_합덕-신례원(2공구)투찰_마현생창(동양고속)_왜관-태평건설_예정공정표" xfId="1052"/>
    <cellStyle name="_신태백(가실행)_1_합덕-신례원(2공구)투찰_합덕-신례원(2공구)투찰_봉무지방산업단지도로(투찰)②" xfId="1053"/>
    <cellStyle name="_신태백(가실행)_1_합덕-신례원(2공구)투찰_합덕-신례원(2공구)투찰_봉무지방산업단지도로(투찰)②_마현생창(동양고속)" xfId="1054"/>
    <cellStyle name="_신태백(가실행)_1_합덕-신례원(2공구)투찰_합덕-신례원(2공구)투찰_봉무지방산업단지도로(투찰)②_마현생창(동양고속)_예정공정표" xfId="1055"/>
    <cellStyle name="_신태백(가실행)_1_합덕-신례원(2공구)투찰_합덕-신례원(2공구)투찰_봉무지방산업단지도로(투찰)②_마현생창(동양고속)_왜관-태평건설" xfId="1056"/>
    <cellStyle name="_신태백(가실행)_1_합덕-신례원(2공구)투찰_합덕-신례원(2공구)투찰_봉무지방산업단지도로(투찰)②_마현생창(동양고속)_왜관-태평건설_예정공정표" xfId="1057"/>
    <cellStyle name="_신태백(가실행)_1_합덕-신례원(2공구)투찰_합덕-신례원(2공구)투찰_봉무지방산업단지도로(투찰)②_예정공정표" xfId="1058"/>
    <cellStyle name="_신태백(가실행)_1_합덕-신례원(2공구)투찰_합덕-신례원(2공구)투찰_봉무지방산업단지도로(투찰)②_왜관-태평건설" xfId="1059"/>
    <cellStyle name="_신태백(가실행)_1_합덕-신례원(2공구)투찰_합덕-신례원(2공구)투찰_봉무지방산업단지도로(투찰)②_왜관-태평건설_예정공정표" xfId="1060"/>
    <cellStyle name="_신태백(가실행)_1_합덕-신례원(2공구)투찰_합덕-신례원(2공구)투찰_봉무지방산업단지도로(투찰)②+0.250%" xfId="1061"/>
    <cellStyle name="_신태백(가실행)_1_합덕-신례원(2공구)투찰_합덕-신례원(2공구)투찰_봉무지방산업단지도로(투찰)②+0.250%_마현생창(동양고속)" xfId="1062"/>
    <cellStyle name="_신태백(가실행)_1_합덕-신례원(2공구)투찰_합덕-신례원(2공구)투찰_봉무지방산업단지도로(투찰)②+0.250%_마현생창(동양고속)_예정공정표" xfId="1063"/>
    <cellStyle name="_신태백(가실행)_1_합덕-신례원(2공구)투찰_합덕-신례원(2공구)투찰_봉무지방산업단지도로(투찰)②+0.250%_마현생창(동양고속)_왜관-태평건설" xfId="1064"/>
    <cellStyle name="_신태백(가실행)_1_합덕-신례원(2공구)투찰_합덕-신례원(2공구)투찰_봉무지방산업단지도로(투찰)②+0.250%_마현생창(동양고속)_왜관-태평건설_예정공정표" xfId="1065"/>
    <cellStyle name="_신태백(가실행)_1_합덕-신례원(2공구)투찰_합덕-신례원(2공구)투찰_봉무지방산업단지도로(투찰)②+0.250%_예정공정표" xfId="1066"/>
    <cellStyle name="_신태백(가실행)_1_합덕-신례원(2공구)투찰_합덕-신례원(2공구)투찰_봉무지방산업단지도로(투찰)②+0.250%_왜관-태평건설" xfId="1067"/>
    <cellStyle name="_신태백(가실행)_1_합덕-신례원(2공구)투찰_합덕-신례원(2공구)투찰_봉무지방산업단지도로(투찰)②+0.250%_왜관-태평건설_예정공정표" xfId="1068"/>
    <cellStyle name="_신태백(가실행)_1_합덕-신례원(2공구)투찰_합덕-신례원(2공구)투찰_예정공정표" xfId="1069"/>
    <cellStyle name="_신태백(가실행)_1_합덕-신례원(2공구)투찰_합덕-신례원(2공구)투찰_왜관-태평건설" xfId="1070"/>
    <cellStyle name="_신태백(가실행)_1_합덕-신례원(2공구)투찰_합덕-신례원(2공구)투찰_왜관-태평건설_예정공정표" xfId="1071"/>
    <cellStyle name="_신태백(가실행)_경찰서-터미널간도로(투찰)②" xfId="1072"/>
    <cellStyle name="_신태백(가실행)_경찰서-터미널간도로(투찰)②_마현생창(동양고속)" xfId="1073"/>
    <cellStyle name="_신태백(가실행)_경찰서-터미널간도로(투찰)②_마현생창(동양고속)_예정공정표" xfId="1074"/>
    <cellStyle name="_신태백(가실행)_경찰서-터미널간도로(투찰)②_마현생창(동양고속)_왜관-태평건설" xfId="1075"/>
    <cellStyle name="_신태백(가실행)_경찰서-터미널간도로(투찰)②_마현생창(동양고속)_왜관-태평건설_예정공정표" xfId="1076"/>
    <cellStyle name="_신태백(가실행)_경찰서-터미널간도로(투찰)②_예정공정표" xfId="1077"/>
    <cellStyle name="_신태백(가실행)_경찰서-터미널간도로(투찰)②_왜관-태평건설" xfId="1078"/>
    <cellStyle name="_신태백(가실행)_경찰서-터미널간도로(투찰)②_왜관-태평건설_예정공정표" xfId="1079"/>
    <cellStyle name="_신태백(가실행)_도덕-고흥도로(투찰)" xfId="1080"/>
    <cellStyle name="_신태백(가실행)_도덕-고흥도로(투찰)_경찰서-터미널간도로(투찰)②" xfId="1081"/>
    <cellStyle name="_신태백(가실행)_도덕-고흥도로(투찰)_경찰서-터미널간도로(투찰)②_마현생창(동양고속)" xfId="1082"/>
    <cellStyle name="_신태백(가실행)_도덕-고흥도로(투찰)_경찰서-터미널간도로(투찰)②_마현생창(동양고속)_예정공정표" xfId="1083"/>
    <cellStyle name="_신태백(가실행)_도덕-고흥도로(투찰)_경찰서-터미널간도로(투찰)②_마현생창(동양고속)_왜관-태평건설" xfId="1084"/>
    <cellStyle name="_신태백(가실행)_도덕-고흥도로(투찰)_경찰서-터미널간도로(투찰)②_마현생창(동양고속)_왜관-태평건설_예정공정표" xfId="1085"/>
    <cellStyle name="_신태백(가실행)_도덕-고흥도로(투찰)_경찰서-터미널간도로(투찰)②_예정공정표" xfId="1086"/>
    <cellStyle name="_신태백(가실행)_도덕-고흥도로(투찰)_경찰서-터미널간도로(투찰)②_왜관-태평건설" xfId="1087"/>
    <cellStyle name="_신태백(가실행)_도덕-고흥도로(투찰)_경찰서-터미널간도로(투찰)②_왜관-태평건설_예정공정표" xfId="1088"/>
    <cellStyle name="_신태백(가실행)_도덕-고흥도로(투찰)_마현생창(동양고속)" xfId="1089"/>
    <cellStyle name="_신태백(가실행)_도덕-고흥도로(투찰)_마현생창(동양고속)_예정공정표" xfId="1090"/>
    <cellStyle name="_신태백(가실행)_도덕-고흥도로(투찰)_마현생창(동양고속)_왜관-태평건설" xfId="1091"/>
    <cellStyle name="_신태백(가실행)_도덕-고흥도로(투찰)_마현생창(동양고속)_왜관-태평건설_예정공정표" xfId="1092"/>
    <cellStyle name="_신태백(가실행)_도덕-고흥도로(투찰)_봉무지방산업단지도로(투찰)②" xfId="1093"/>
    <cellStyle name="_신태백(가실행)_도덕-고흥도로(투찰)_봉무지방산업단지도로(투찰)②_마현생창(동양고속)" xfId="1094"/>
    <cellStyle name="_신태백(가실행)_도덕-고흥도로(투찰)_봉무지방산업단지도로(투찰)②_마현생창(동양고속)_예정공정표" xfId="1095"/>
    <cellStyle name="_신태백(가실행)_도덕-고흥도로(투찰)_봉무지방산업단지도로(투찰)②_마현생창(동양고속)_왜관-태평건설" xfId="1096"/>
    <cellStyle name="_신태백(가실행)_도덕-고흥도로(투찰)_봉무지방산업단지도로(투찰)②_마현생창(동양고속)_왜관-태평건설_예정공정표" xfId="1097"/>
    <cellStyle name="_신태백(가실행)_도덕-고흥도로(투찰)_봉무지방산업단지도로(투찰)②_예정공정표" xfId="1098"/>
    <cellStyle name="_신태백(가실행)_도덕-고흥도로(투찰)_봉무지방산업단지도로(투찰)②_왜관-태평건설" xfId="1099"/>
    <cellStyle name="_신태백(가실행)_도덕-고흥도로(투찰)_봉무지방산업단지도로(투찰)②_왜관-태평건설_예정공정표" xfId="1100"/>
    <cellStyle name="_신태백(가실행)_도덕-고흥도로(투찰)_봉무지방산업단지도로(투찰)②+0.250%" xfId="1101"/>
    <cellStyle name="_신태백(가실행)_도덕-고흥도로(투찰)_봉무지방산업단지도로(투찰)②+0.250%_마현생창(동양고속)" xfId="1102"/>
    <cellStyle name="_신태백(가실행)_도덕-고흥도로(투찰)_봉무지방산업단지도로(투찰)②+0.250%_마현생창(동양고속)_예정공정표" xfId="1103"/>
    <cellStyle name="_신태백(가실행)_도덕-고흥도로(투찰)_봉무지방산업단지도로(투찰)②+0.250%_마현생창(동양고속)_왜관-태평건설" xfId="1104"/>
    <cellStyle name="_신태백(가실행)_도덕-고흥도로(투찰)_봉무지방산업단지도로(투찰)②+0.250%_마현생창(동양고속)_왜관-태평건설_예정공정표" xfId="1105"/>
    <cellStyle name="_신태백(가실행)_도덕-고흥도로(투찰)_봉무지방산업단지도로(투찰)②+0.250%_예정공정표" xfId="1106"/>
    <cellStyle name="_신태백(가실행)_도덕-고흥도로(투찰)_봉무지방산업단지도로(투찰)②+0.250%_왜관-태평건설" xfId="1107"/>
    <cellStyle name="_신태백(가실행)_도덕-고흥도로(투찰)_봉무지방산업단지도로(투찰)②+0.250%_왜관-태평건설_예정공정표" xfId="1108"/>
    <cellStyle name="_신태백(가실행)_도덕-고흥도로(투찰)_예정공정표" xfId="1109"/>
    <cellStyle name="_신태백(가실행)_도덕-고흥도로(투찰)_왜관-태평건설" xfId="1110"/>
    <cellStyle name="_신태백(가실행)_도덕-고흥도로(투찰)_왜관-태평건설_예정공정표" xfId="1111"/>
    <cellStyle name="_신태백(가실행)_도덕-고흥도로(투찰)_합덕-신례원(2공구)투찰" xfId="1112"/>
    <cellStyle name="_신태백(가실행)_도덕-고흥도로(투찰)_합덕-신례원(2공구)투찰_경찰서-터미널간도로(투찰)②" xfId="1113"/>
    <cellStyle name="_신태백(가실행)_도덕-고흥도로(투찰)_합덕-신례원(2공구)투찰_경찰서-터미널간도로(투찰)②_마현생창(동양고속)" xfId="1114"/>
    <cellStyle name="_신태백(가실행)_도덕-고흥도로(투찰)_합덕-신례원(2공구)투찰_경찰서-터미널간도로(투찰)②_마현생창(동양고속)_예정공정표" xfId="1115"/>
    <cellStyle name="_신태백(가실행)_도덕-고흥도로(투찰)_합덕-신례원(2공구)투찰_경찰서-터미널간도로(투찰)②_마현생창(동양고속)_왜관-태평건설" xfId="1116"/>
    <cellStyle name="_신태백(가실행)_도덕-고흥도로(투찰)_합덕-신례원(2공구)투찰_경찰서-터미널간도로(투찰)②_마현생창(동양고속)_왜관-태평건설_예정공정표" xfId="1117"/>
    <cellStyle name="_신태백(가실행)_도덕-고흥도로(투찰)_합덕-신례원(2공구)투찰_경찰서-터미널간도로(투찰)②_예정공정표" xfId="1118"/>
    <cellStyle name="_신태백(가실행)_도덕-고흥도로(투찰)_합덕-신례원(2공구)투찰_경찰서-터미널간도로(투찰)②_왜관-태평건설" xfId="1119"/>
    <cellStyle name="_신태백(가실행)_도덕-고흥도로(투찰)_합덕-신례원(2공구)투찰_경찰서-터미널간도로(투찰)②_왜관-태평건설_예정공정표" xfId="1120"/>
    <cellStyle name="_신태백(가실행)_도덕-고흥도로(투찰)_합덕-신례원(2공구)투찰_마현생창(동양고속)" xfId="1121"/>
    <cellStyle name="_신태백(가실행)_도덕-고흥도로(투찰)_합덕-신례원(2공구)투찰_마현생창(동양고속)_예정공정표" xfId="1122"/>
    <cellStyle name="_신태백(가실행)_도덕-고흥도로(투찰)_합덕-신례원(2공구)투찰_마현생창(동양고속)_왜관-태평건설" xfId="1123"/>
    <cellStyle name="_신태백(가실행)_도덕-고흥도로(투찰)_합덕-신례원(2공구)투찰_마현생창(동양고속)_왜관-태평건설_예정공정표" xfId="1124"/>
    <cellStyle name="_신태백(가실행)_도덕-고흥도로(투찰)_합덕-신례원(2공구)투찰_봉무지방산업단지도로(투찰)②" xfId="1125"/>
    <cellStyle name="_신태백(가실행)_도덕-고흥도로(투찰)_합덕-신례원(2공구)투찰_봉무지방산업단지도로(투찰)②_마현생창(동양고속)" xfId="1126"/>
    <cellStyle name="_신태백(가실행)_도덕-고흥도로(투찰)_합덕-신례원(2공구)투찰_봉무지방산업단지도로(투찰)②_마현생창(동양고속)_예정공정표" xfId="1127"/>
    <cellStyle name="_신태백(가실행)_도덕-고흥도로(투찰)_합덕-신례원(2공구)투찰_봉무지방산업단지도로(투찰)②_마현생창(동양고속)_왜관-태평건설" xfId="1128"/>
    <cellStyle name="_신태백(가실행)_도덕-고흥도로(투찰)_합덕-신례원(2공구)투찰_봉무지방산업단지도로(투찰)②_마현생창(동양고속)_왜관-태평건설_예정공정표" xfId="1129"/>
    <cellStyle name="_신태백(가실행)_도덕-고흥도로(투찰)_합덕-신례원(2공구)투찰_봉무지방산업단지도로(투찰)②_예정공정표" xfId="1130"/>
    <cellStyle name="_신태백(가실행)_도덕-고흥도로(투찰)_합덕-신례원(2공구)투찰_봉무지방산업단지도로(투찰)②_왜관-태평건설" xfId="1131"/>
    <cellStyle name="_신태백(가실행)_도덕-고흥도로(투찰)_합덕-신례원(2공구)투찰_봉무지방산업단지도로(투찰)②_왜관-태평건설_예정공정표" xfId="1132"/>
    <cellStyle name="_신태백(가실행)_도덕-고흥도로(투찰)_합덕-신례원(2공구)투찰_봉무지방산업단지도로(투찰)②+0.250%" xfId="1133"/>
    <cellStyle name="_신태백(가실행)_도덕-고흥도로(투찰)_합덕-신례원(2공구)투찰_봉무지방산업단지도로(투찰)②+0.250%_마현생창(동양고속)" xfId="1134"/>
    <cellStyle name="_신태백(가실행)_도덕-고흥도로(투찰)_합덕-신례원(2공구)투찰_봉무지방산업단지도로(투찰)②+0.250%_마현생창(동양고속)_예정공정표" xfId="1135"/>
    <cellStyle name="_신태백(가실행)_도덕-고흥도로(투찰)_합덕-신례원(2공구)투찰_봉무지방산업단지도로(투찰)②+0.250%_마현생창(동양고속)_왜관-태평건설" xfId="1136"/>
    <cellStyle name="_신태백(가실행)_도덕-고흥도로(투찰)_합덕-신례원(2공구)투찰_봉무지방산업단지도로(투찰)②+0.250%_마현생창(동양고속)_왜관-태평건설_예정공정표" xfId="1137"/>
    <cellStyle name="_신태백(가실행)_도덕-고흥도로(투찰)_합덕-신례원(2공구)투찰_봉무지방산업단지도로(투찰)②+0.250%_예정공정표" xfId="1138"/>
    <cellStyle name="_신태백(가실행)_도덕-고흥도로(투찰)_합덕-신례원(2공구)투찰_봉무지방산업단지도로(투찰)②+0.250%_왜관-태평건설" xfId="1139"/>
    <cellStyle name="_신태백(가실행)_도덕-고흥도로(투찰)_합덕-신례원(2공구)투찰_봉무지방산업단지도로(투찰)②+0.250%_왜관-태평건설_예정공정표" xfId="1140"/>
    <cellStyle name="_신태백(가실행)_도덕-고흥도로(투찰)_합덕-신례원(2공구)투찰_예정공정표" xfId="1141"/>
    <cellStyle name="_신태백(가실행)_도덕-고흥도로(투찰)_합덕-신례원(2공구)투찰_왜관-태평건설" xfId="1142"/>
    <cellStyle name="_신태백(가실행)_도덕-고흥도로(투찰)_합덕-신례원(2공구)투찰_왜관-태평건설_예정공정표" xfId="1143"/>
    <cellStyle name="_신태백(가실행)_도덕-고흥도로(투찰)_합덕-신례원(2공구)투찰_합덕-신례원(2공구)투찰" xfId="1144"/>
    <cellStyle name="_신태백(가실행)_도덕-고흥도로(투찰)_합덕-신례원(2공구)투찰_합덕-신례원(2공구)투찰_경찰서-터미널간도로(투찰)②" xfId="1145"/>
    <cellStyle name="_신태백(가실행)_도덕-고흥도로(투찰)_합덕-신례원(2공구)투찰_합덕-신례원(2공구)투찰_경찰서-터미널간도로(투찰)②_마현생창(동양고속)" xfId="1146"/>
    <cellStyle name="_신태백(가실행)_도덕-고흥도로(투찰)_합덕-신례원(2공구)투찰_합덕-신례원(2공구)투찰_경찰서-터미널간도로(투찰)②_마현생창(동양고속)_예정공정표" xfId="1147"/>
    <cellStyle name="_신태백(가실행)_도덕-고흥도로(투찰)_합덕-신례원(2공구)투찰_합덕-신례원(2공구)투찰_경찰서-터미널간도로(투찰)②_마현생창(동양고속)_왜관-태평건설" xfId="1148"/>
    <cellStyle name="_신태백(가실행)_도덕-고흥도로(투찰)_합덕-신례원(2공구)투찰_합덕-신례원(2공구)투찰_경찰서-터미널간도로(투찰)②_마현생창(동양고속)_왜관-태평건설_예정공정표" xfId="1149"/>
    <cellStyle name="_신태백(가실행)_도덕-고흥도로(투찰)_합덕-신례원(2공구)투찰_합덕-신례원(2공구)투찰_경찰서-터미널간도로(투찰)②_예정공정표" xfId="1150"/>
    <cellStyle name="_신태백(가실행)_도덕-고흥도로(투찰)_합덕-신례원(2공구)투찰_합덕-신례원(2공구)투찰_경찰서-터미널간도로(투찰)②_왜관-태평건설" xfId="1151"/>
    <cellStyle name="_신태백(가실행)_도덕-고흥도로(투찰)_합덕-신례원(2공구)투찰_합덕-신례원(2공구)투찰_경찰서-터미널간도로(투찰)②_왜관-태평건설_예정공정표" xfId="1152"/>
    <cellStyle name="_신태백(가실행)_도덕-고흥도로(투찰)_합덕-신례원(2공구)투찰_합덕-신례원(2공구)투찰_마현생창(동양고속)" xfId="1153"/>
    <cellStyle name="_신태백(가실행)_도덕-고흥도로(투찰)_합덕-신례원(2공구)투찰_합덕-신례원(2공구)투찰_마현생창(동양고속)_예정공정표" xfId="1154"/>
    <cellStyle name="_신태백(가실행)_도덕-고흥도로(투찰)_합덕-신례원(2공구)투찰_합덕-신례원(2공구)투찰_마현생창(동양고속)_왜관-태평건설" xfId="1155"/>
    <cellStyle name="_신태백(가실행)_도덕-고흥도로(투찰)_합덕-신례원(2공구)투찰_합덕-신례원(2공구)투찰_마현생창(동양고속)_왜관-태평건설_예정공정표" xfId="1156"/>
    <cellStyle name="_신태백(가실행)_도덕-고흥도로(투찰)_합덕-신례원(2공구)투찰_합덕-신례원(2공구)투찰_봉무지방산업단지도로(투찰)②" xfId="1157"/>
    <cellStyle name="_신태백(가실행)_도덕-고흥도로(투찰)_합덕-신례원(2공구)투찰_합덕-신례원(2공구)투찰_봉무지방산업단지도로(투찰)②_마현생창(동양고속)" xfId="1158"/>
    <cellStyle name="_신태백(가실행)_도덕-고흥도로(투찰)_합덕-신례원(2공구)투찰_합덕-신례원(2공구)투찰_봉무지방산업단지도로(투찰)②_마현생창(동양고속)_예정공정표" xfId="1159"/>
    <cellStyle name="_신태백(가실행)_도덕-고흥도로(투찰)_합덕-신례원(2공구)투찰_합덕-신례원(2공구)투찰_봉무지방산업단지도로(투찰)②_마현생창(동양고속)_왜관-태평건설" xfId="1160"/>
    <cellStyle name="_신태백(가실행)_도덕-고흥도로(투찰)_합덕-신례원(2공구)투찰_합덕-신례원(2공구)투찰_봉무지방산업단지도로(투찰)②_마현생창(동양고속)_왜관-태평건설_예정공정표" xfId="1161"/>
    <cellStyle name="_신태백(가실행)_도덕-고흥도로(투찰)_합덕-신례원(2공구)투찰_합덕-신례원(2공구)투찰_봉무지방산업단지도로(투찰)②_예정공정표" xfId="1162"/>
    <cellStyle name="_신태백(가실행)_도덕-고흥도로(투찰)_합덕-신례원(2공구)투찰_합덕-신례원(2공구)투찰_봉무지방산업단지도로(투찰)②_왜관-태평건설" xfId="1163"/>
    <cellStyle name="_신태백(가실행)_도덕-고흥도로(투찰)_합덕-신례원(2공구)투찰_합덕-신례원(2공구)투찰_봉무지방산업단지도로(투찰)②_왜관-태평건설_예정공정표" xfId="1164"/>
    <cellStyle name="_신태백(가실행)_도덕-고흥도로(투찰)_합덕-신례원(2공구)투찰_합덕-신례원(2공구)투찰_봉무지방산업단지도로(투찰)②+0.250%" xfId="1165"/>
    <cellStyle name="_신태백(가실행)_도덕-고흥도로(투찰)_합덕-신례원(2공구)투찰_합덕-신례원(2공구)투찰_봉무지방산업단지도로(투찰)②+0.250%_마현생창(동양고속)" xfId="1166"/>
    <cellStyle name="_신태백(가실행)_도덕-고흥도로(투찰)_합덕-신례원(2공구)투찰_합덕-신례원(2공구)투찰_봉무지방산업단지도로(투찰)②+0.250%_마현생창(동양고속)_예정공정표" xfId="1167"/>
    <cellStyle name="_신태백(가실행)_도덕-고흥도로(투찰)_합덕-신례원(2공구)투찰_합덕-신례원(2공구)투찰_봉무지방산업단지도로(투찰)②+0.250%_마현생창(동양고속)_왜관-태평건설" xfId="1168"/>
    <cellStyle name="_신태백(가실행)_도덕-고흥도로(투찰)_합덕-신례원(2공구)투찰_합덕-신례원(2공구)투찰_봉무지방산업단지도로(투찰)②+0.250%_마현생창(동양고속)_왜관-태평건설_예정공정표" xfId="1169"/>
    <cellStyle name="_신태백(가실행)_도덕-고흥도로(투찰)_합덕-신례원(2공구)투찰_합덕-신례원(2공구)투찰_봉무지방산업단지도로(투찰)②+0.250%_예정공정표" xfId="1170"/>
    <cellStyle name="_신태백(가실행)_도덕-고흥도로(투찰)_합덕-신례원(2공구)투찰_합덕-신례원(2공구)투찰_봉무지방산업단지도로(투찰)②+0.250%_왜관-태평건설" xfId="1171"/>
    <cellStyle name="_신태백(가실행)_도덕-고흥도로(투찰)_합덕-신례원(2공구)투찰_합덕-신례원(2공구)투찰_봉무지방산업단지도로(투찰)②+0.250%_왜관-태평건설_예정공정표" xfId="1172"/>
    <cellStyle name="_신태백(가실행)_도덕-고흥도로(투찰)_합덕-신례원(2공구)투찰_합덕-신례원(2공구)투찰_예정공정표" xfId="1173"/>
    <cellStyle name="_신태백(가실행)_도덕-고흥도로(투찰)_합덕-신례원(2공구)투찰_합덕-신례원(2공구)투찰_왜관-태평건설" xfId="1174"/>
    <cellStyle name="_신태백(가실행)_도덕-고흥도로(투찰)_합덕-신례원(2공구)투찰_합덕-신례원(2공구)투찰_왜관-태평건설_예정공정표" xfId="1175"/>
    <cellStyle name="_신태백(가실행)_마현생창(동양고속)" xfId="1176"/>
    <cellStyle name="_신태백(가실행)_마현생창(동양고속)_예정공정표" xfId="1177"/>
    <cellStyle name="_신태백(가실행)_마현생창(동양고속)_왜관-태평건설" xfId="1178"/>
    <cellStyle name="_신태백(가실행)_마현생창(동양고속)_왜관-태평건설_예정공정표" xfId="1179"/>
    <cellStyle name="_신태백(가실행)_봉무지방산업단지도로(투찰)②" xfId="1180"/>
    <cellStyle name="_신태백(가실행)_봉무지방산업단지도로(투찰)②_마현생창(동양고속)" xfId="1181"/>
    <cellStyle name="_신태백(가실행)_봉무지방산업단지도로(투찰)②_마현생창(동양고속)_예정공정표" xfId="1182"/>
    <cellStyle name="_신태백(가실행)_봉무지방산업단지도로(투찰)②_마현생창(동양고속)_왜관-태평건설" xfId="1183"/>
    <cellStyle name="_신태백(가실행)_봉무지방산업단지도로(투찰)②_마현생창(동양고속)_왜관-태평건설_예정공정표" xfId="1184"/>
    <cellStyle name="_신태백(가실행)_봉무지방산업단지도로(투찰)②_예정공정표" xfId="1185"/>
    <cellStyle name="_신태백(가실행)_봉무지방산업단지도로(투찰)②_왜관-태평건설" xfId="1186"/>
    <cellStyle name="_신태백(가실행)_봉무지방산업단지도로(투찰)②_왜관-태평건설_예정공정표" xfId="1187"/>
    <cellStyle name="_신태백(가실행)_봉무지방산업단지도로(투찰)②+0.250%" xfId="1188"/>
    <cellStyle name="_신태백(가실행)_봉무지방산업단지도로(투찰)②+0.250%_마현생창(동양고속)" xfId="1189"/>
    <cellStyle name="_신태백(가실행)_봉무지방산업단지도로(투찰)②+0.250%_마현생창(동양고속)_예정공정표" xfId="1190"/>
    <cellStyle name="_신태백(가실행)_봉무지방산업단지도로(투찰)②+0.250%_마현생창(동양고속)_왜관-태평건설" xfId="1191"/>
    <cellStyle name="_신태백(가실행)_봉무지방산업단지도로(투찰)②+0.250%_마현생창(동양고속)_왜관-태평건설_예정공정표" xfId="1192"/>
    <cellStyle name="_신태백(가실행)_봉무지방산업단지도로(투찰)②+0.250%_예정공정표" xfId="1193"/>
    <cellStyle name="_신태백(가실행)_봉무지방산업단지도로(투찰)②+0.250%_왜관-태평건설" xfId="1194"/>
    <cellStyle name="_신태백(가실행)_봉무지방산업단지도로(투찰)②+0.250%_왜관-태평건설_예정공정표" xfId="1195"/>
    <cellStyle name="_신태백(가실행)_안산부대(투찰)⑤" xfId="1196"/>
    <cellStyle name="_신태백(가실행)_안산부대(투찰)⑤_경찰서-터미널간도로(투찰)②" xfId="1197"/>
    <cellStyle name="_신태백(가실행)_안산부대(투찰)⑤_경찰서-터미널간도로(투찰)②_마현생창(동양고속)" xfId="1198"/>
    <cellStyle name="_신태백(가실행)_안산부대(투찰)⑤_경찰서-터미널간도로(투찰)②_마현생창(동양고속)_예정공정표" xfId="1199"/>
    <cellStyle name="_신태백(가실행)_안산부대(투찰)⑤_경찰서-터미널간도로(투찰)②_마현생창(동양고속)_왜관-태평건설" xfId="1200"/>
    <cellStyle name="_신태백(가실행)_안산부대(투찰)⑤_경찰서-터미널간도로(투찰)②_마현생창(동양고속)_왜관-태평건설_예정공정표" xfId="1201"/>
    <cellStyle name="_신태백(가실행)_안산부대(투찰)⑤_경찰서-터미널간도로(투찰)②_예정공정표" xfId="1202"/>
    <cellStyle name="_신태백(가실행)_안산부대(투찰)⑤_경찰서-터미널간도로(투찰)②_왜관-태평건설" xfId="1203"/>
    <cellStyle name="_신태백(가실행)_안산부대(투찰)⑤_경찰서-터미널간도로(투찰)②_왜관-태평건설_예정공정표" xfId="1204"/>
    <cellStyle name="_신태백(가실행)_안산부대(투찰)⑤_마현생창(동양고속)" xfId="1205"/>
    <cellStyle name="_신태백(가실행)_안산부대(투찰)⑤_마현생창(동양고속)_예정공정표" xfId="1206"/>
    <cellStyle name="_신태백(가실행)_안산부대(투찰)⑤_마현생창(동양고속)_왜관-태평건설" xfId="1207"/>
    <cellStyle name="_신태백(가실행)_안산부대(투찰)⑤_마현생창(동양고속)_왜관-태평건설_예정공정표" xfId="1208"/>
    <cellStyle name="_신태백(가실행)_안산부대(투찰)⑤_봉무지방산업단지도로(투찰)②" xfId="1209"/>
    <cellStyle name="_신태백(가실행)_안산부대(투찰)⑤_봉무지방산업단지도로(투찰)②_마현생창(동양고속)" xfId="1210"/>
    <cellStyle name="_신태백(가실행)_안산부대(투찰)⑤_봉무지방산업단지도로(투찰)②_마현생창(동양고속)_예정공정표" xfId="1211"/>
    <cellStyle name="_신태백(가실행)_안산부대(투찰)⑤_봉무지방산업단지도로(투찰)②_마현생창(동양고속)_왜관-태평건설" xfId="1212"/>
    <cellStyle name="_신태백(가실행)_안산부대(투찰)⑤_봉무지방산업단지도로(투찰)②_마현생창(동양고속)_왜관-태평건설_예정공정표" xfId="1213"/>
    <cellStyle name="_신태백(가실행)_안산부대(투찰)⑤_봉무지방산업단지도로(투찰)②_예정공정표" xfId="1214"/>
    <cellStyle name="_신태백(가실행)_안산부대(투찰)⑤_봉무지방산업단지도로(투찰)②_왜관-태평건설" xfId="1215"/>
    <cellStyle name="_신태백(가실행)_안산부대(투찰)⑤_봉무지방산업단지도로(투찰)②_왜관-태평건설_예정공정표" xfId="1216"/>
    <cellStyle name="_신태백(가실행)_안산부대(투찰)⑤_봉무지방산업단지도로(투찰)②+0.250%" xfId="1217"/>
    <cellStyle name="_신태백(가실행)_안산부대(투찰)⑤_봉무지방산업단지도로(투찰)②+0.250%_마현생창(동양고속)" xfId="1218"/>
    <cellStyle name="_신태백(가실행)_안산부대(투찰)⑤_봉무지방산업단지도로(투찰)②+0.250%_마현생창(동양고속)_예정공정표" xfId="1219"/>
    <cellStyle name="_신태백(가실행)_안산부대(투찰)⑤_봉무지방산업단지도로(투찰)②+0.250%_마현생창(동양고속)_왜관-태평건설" xfId="1220"/>
    <cellStyle name="_신태백(가실행)_안산부대(투찰)⑤_봉무지방산업단지도로(투찰)②+0.250%_마현생창(동양고속)_왜관-태평건설_예정공정표" xfId="1221"/>
    <cellStyle name="_신태백(가실행)_안산부대(투찰)⑤_봉무지방산업단지도로(투찰)②+0.250%_예정공정표" xfId="1222"/>
    <cellStyle name="_신태백(가실행)_안산부대(투찰)⑤_봉무지방산업단지도로(투찰)②+0.250%_왜관-태평건설" xfId="1223"/>
    <cellStyle name="_신태백(가실행)_안산부대(투찰)⑤_봉무지방산업단지도로(투찰)②+0.250%_왜관-태평건설_예정공정표" xfId="1224"/>
    <cellStyle name="_신태백(가실행)_안산부대(투찰)⑤_예정공정표" xfId="1225"/>
    <cellStyle name="_신태백(가실행)_안산부대(투찰)⑤_왜관-태평건설" xfId="1226"/>
    <cellStyle name="_신태백(가실행)_안산부대(투찰)⑤_왜관-태평건설_예정공정표" xfId="1227"/>
    <cellStyle name="_신태백(가실행)_안산부대(투찰)⑤_합덕-신례원(2공구)투찰" xfId="1228"/>
    <cellStyle name="_신태백(가실행)_안산부대(투찰)⑤_합덕-신례원(2공구)투찰_경찰서-터미널간도로(투찰)②" xfId="1229"/>
    <cellStyle name="_신태백(가실행)_안산부대(투찰)⑤_합덕-신례원(2공구)투찰_경찰서-터미널간도로(투찰)②_마현생창(동양고속)" xfId="1230"/>
    <cellStyle name="_신태백(가실행)_안산부대(투찰)⑤_합덕-신례원(2공구)투찰_경찰서-터미널간도로(투찰)②_마현생창(동양고속)_예정공정표" xfId="1231"/>
    <cellStyle name="_신태백(가실행)_안산부대(투찰)⑤_합덕-신례원(2공구)투찰_경찰서-터미널간도로(투찰)②_마현생창(동양고속)_왜관-태평건설" xfId="1232"/>
    <cellStyle name="_신태백(가실행)_안산부대(투찰)⑤_합덕-신례원(2공구)투찰_경찰서-터미널간도로(투찰)②_마현생창(동양고속)_왜관-태평건설_예정공정표" xfId="1233"/>
    <cellStyle name="_신태백(가실행)_안산부대(투찰)⑤_합덕-신례원(2공구)투찰_경찰서-터미널간도로(투찰)②_예정공정표" xfId="1234"/>
    <cellStyle name="_신태백(가실행)_안산부대(투찰)⑤_합덕-신례원(2공구)투찰_경찰서-터미널간도로(투찰)②_왜관-태평건설" xfId="1235"/>
    <cellStyle name="_신태백(가실행)_안산부대(투찰)⑤_합덕-신례원(2공구)투찰_경찰서-터미널간도로(투찰)②_왜관-태평건설_예정공정표" xfId="1236"/>
    <cellStyle name="_신태백(가실행)_안산부대(투찰)⑤_합덕-신례원(2공구)투찰_마현생창(동양고속)" xfId="1237"/>
    <cellStyle name="_신태백(가실행)_안산부대(투찰)⑤_합덕-신례원(2공구)투찰_마현생창(동양고속)_예정공정표" xfId="1238"/>
    <cellStyle name="_신태백(가실행)_안산부대(투찰)⑤_합덕-신례원(2공구)투찰_마현생창(동양고속)_왜관-태평건설" xfId="1239"/>
    <cellStyle name="_신태백(가실행)_안산부대(투찰)⑤_합덕-신례원(2공구)투찰_마현생창(동양고속)_왜관-태평건설_예정공정표" xfId="1240"/>
    <cellStyle name="_신태백(가실행)_안산부대(투찰)⑤_합덕-신례원(2공구)투찰_봉무지방산업단지도로(투찰)②" xfId="1241"/>
    <cellStyle name="_신태백(가실행)_안산부대(투찰)⑤_합덕-신례원(2공구)투찰_봉무지방산업단지도로(투찰)②_마현생창(동양고속)" xfId="1242"/>
    <cellStyle name="_신태백(가실행)_안산부대(투찰)⑤_합덕-신례원(2공구)투찰_봉무지방산업단지도로(투찰)②_마현생창(동양고속)_예정공정표" xfId="1243"/>
    <cellStyle name="_신태백(가실행)_안산부대(투찰)⑤_합덕-신례원(2공구)투찰_봉무지방산업단지도로(투찰)②_마현생창(동양고속)_왜관-태평건설" xfId="1244"/>
    <cellStyle name="_신태백(가실행)_안산부대(투찰)⑤_합덕-신례원(2공구)투찰_봉무지방산업단지도로(투찰)②_마현생창(동양고속)_왜관-태평건설_예정공정표" xfId="1245"/>
    <cellStyle name="_신태백(가실행)_안산부대(투찰)⑤_합덕-신례원(2공구)투찰_봉무지방산업단지도로(투찰)②_예정공정표" xfId="1246"/>
    <cellStyle name="_신태백(가실행)_안산부대(투찰)⑤_합덕-신례원(2공구)투찰_봉무지방산업단지도로(투찰)②_왜관-태평건설" xfId="1247"/>
    <cellStyle name="_신태백(가실행)_안산부대(투찰)⑤_합덕-신례원(2공구)투찰_봉무지방산업단지도로(투찰)②_왜관-태평건설_예정공정표" xfId="1248"/>
    <cellStyle name="_신태백(가실행)_안산부대(투찰)⑤_합덕-신례원(2공구)투찰_봉무지방산업단지도로(투찰)②+0.250%" xfId="1249"/>
    <cellStyle name="_신태백(가실행)_안산부대(투찰)⑤_합덕-신례원(2공구)투찰_봉무지방산업단지도로(투찰)②+0.250%_마현생창(동양고속)" xfId="1250"/>
    <cellStyle name="_신태백(가실행)_안산부대(투찰)⑤_합덕-신례원(2공구)투찰_봉무지방산업단지도로(투찰)②+0.250%_마현생창(동양고속)_예정공정표" xfId="1251"/>
    <cellStyle name="_신태백(가실행)_안산부대(투찰)⑤_합덕-신례원(2공구)투찰_봉무지방산업단지도로(투찰)②+0.250%_마현생창(동양고속)_왜관-태평건설" xfId="1252"/>
    <cellStyle name="_신태백(가실행)_안산부대(투찰)⑤_합덕-신례원(2공구)투찰_봉무지방산업단지도로(투찰)②+0.250%_마현생창(동양고속)_왜관-태평건설_예정공정표" xfId="1253"/>
    <cellStyle name="_신태백(가실행)_안산부대(투찰)⑤_합덕-신례원(2공구)투찰_봉무지방산업단지도로(투찰)②+0.250%_예정공정표" xfId="1254"/>
    <cellStyle name="_신태백(가실행)_안산부대(투찰)⑤_합덕-신례원(2공구)투찰_봉무지방산업단지도로(투찰)②+0.250%_왜관-태평건설" xfId="1255"/>
    <cellStyle name="_신태백(가실행)_안산부대(투찰)⑤_합덕-신례원(2공구)투찰_봉무지방산업단지도로(투찰)②+0.250%_왜관-태평건설_예정공정표" xfId="1256"/>
    <cellStyle name="_신태백(가실행)_안산부대(투찰)⑤_합덕-신례원(2공구)투찰_예정공정표" xfId="1257"/>
    <cellStyle name="_신태백(가실행)_안산부대(투찰)⑤_합덕-신례원(2공구)투찰_왜관-태평건설" xfId="1258"/>
    <cellStyle name="_신태백(가실행)_안산부대(투찰)⑤_합덕-신례원(2공구)투찰_왜관-태평건설_예정공정표" xfId="1259"/>
    <cellStyle name="_신태백(가실행)_안산부대(투찰)⑤_합덕-신례원(2공구)투찰_합덕-신례원(2공구)투찰" xfId="1260"/>
    <cellStyle name="_신태백(가실행)_안산부대(투찰)⑤_합덕-신례원(2공구)투찰_합덕-신례원(2공구)투찰_경찰서-터미널간도로(투찰)②" xfId="1261"/>
    <cellStyle name="_신태백(가실행)_안산부대(투찰)⑤_합덕-신례원(2공구)투찰_합덕-신례원(2공구)투찰_경찰서-터미널간도로(투찰)②_마현생창(동양고속)" xfId="1262"/>
    <cellStyle name="_신태백(가실행)_안산부대(투찰)⑤_합덕-신례원(2공구)투찰_합덕-신례원(2공구)투찰_경찰서-터미널간도로(투찰)②_마현생창(동양고속)_예정공정표" xfId="1263"/>
    <cellStyle name="_신태백(가실행)_안산부대(투찰)⑤_합덕-신례원(2공구)투찰_합덕-신례원(2공구)투찰_경찰서-터미널간도로(투찰)②_마현생창(동양고속)_왜관-태평건설" xfId="1264"/>
    <cellStyle name="_신태백(가실행)_안산부대(투찰)⑤_합덕-신례원(2공구)투찰_합덕-신례원(2공구)투찰_경찰서-터미널간도로(투찰)②_마현생창(동양고속)_왜관-태평건설_예정공정표" xfId="1265"/>
    <cellStyle name="_신태백(가실행)_안산부대(투찰)⑤_합덕-신례원(2공구)투찰_합덕-신례원(2공구)투찰_경찰서-터미널간도로(투찰)②_예정공정표" xfId="1266"/>
    <cellStyle name="_신태백(가실행)_안산부대(투찰)⑤_합덕-신례원(2공구)투찰_합덕-신례원(2공구)투찰_경찰서-터미널간도로(투찰)②_왜관-태평건설" xfId="1267"/>
    <cellStyle name="_신태백(가실행)_안산부대(투찰)⑤_합덕-신례원(2공구)투찰_합덕-신례원(2공구)투찰_경찰서-터미널간도로(투찰)②_왜관-태평건설_예정공정표" xfId="1268"/>
    <cellStyle name="_신태백(가실행)_안산부대(투찰)⑤_합덕-신례원(2공구)투찰_합덕-신례원(2공구)투찰_마현생창(동양고속)" xfId="1269"/>
    <cellStyle name="_신태백(가실행)_안산부대(투찰)⑤_합덕-신례원(2공구)투찰_합덕-신례원(2공구)투찰_마현생창(동양고속)_예정공정표" xfId="1270"/>
    <cellStyle name="_신태백(가실행)_안산부대(투찰)⑤_합덕-신례원(2공구)투찰_합덕-신례원(2공구)투찰_마현생창(동양고속)_왜관-태평건설" xfId="1271"/>
    <cellStyle name="_신태백(가실행)_안산부대(투찰)⑤_합덕-신례원(2공구)투찰_합덕-신례원(2공구)투찰_마현생창(동양고속)_왜관-태평건설_예정공정표" xfId="1272"/>
    <cellStyle name="_신태백(가실행)_안산부대(투찰)⑤_합덕-신례원(2공구)투찰_합덕-신례원(2공구)투찰_봉무지방산업단지도로(투찰)②" xfId="1273"/>
    <cellStyle name="_신태백(가실행)_안산부대(투찰)⑤_합덕-신례원(2공구)투찰_합덕-신례원(2공구)투찰_봉무지방산업단지도로(투찰)②_마현생창(동양고속)" xfId="1274"/>
    <cellStyle name="_신태백(가실행)_안산부대(투찰)⑤_합덕-신례원(2공구)투찰_합덕-신례원(2공구)투찰_봉무지방산업단지도로(투찰)②_마현생창(동양고속)_예정공정표" xfId="1275"/>
    <cellStyle name="_신태백(가실행)_안산부대(투찰)⑤_합덕-신례원(2공구)투찰_합덕-신례원(2공구)투찰_봉무지방산업단지도로(투찰)②_마현생창(동양고속)_왜관-태평건설" xfId="1276"/>
    <cellStyle name="_신태백(가실행)_안산부대(투찰)⑤_합덕-신례원(2공구)투찰_합덕-신례원(2공구)투찰_봉무지방산업단지도로(투찰)②_마현생창(동양고속)_왜관-태평건설_예정공정표" xfId="1277"/>
    <cellStyle name="_신태백(가실행)_안산부대(투찰)⑤_합덕-신례원(2공구)투찰_합덕-신례원(2공구)투찰_봉무지방산업단지도로(투찰)②_예정공정표" xfId="1278"/>
    <cellStyle name="_신태백(가실행)_안산부대(투찰)⑤_합덕-신례원(2공구)투찰_합덕-신례원(2공구)투찰_봉무지방산업단지도로(투찰)②_왜관-태평건설" xfId="1279"/>
    <cellStyle name="_신태백(가실행)_안산부대(투찰)⑤_합덕-신례원(2공구)투찰_합덕-신례원(2공구)투찰_봉무지방산업단지도로(투찰)②_왜관-태평건설_예정공정표" xfId="1280"/>
    <cellStyle name="_신태백(가실행)_안산부대(투찰)⑤_합덕-신례원(2공구)투찰_합덕-신례원(2공구)투찰_봉무지방산업단지도로(투찰)②+0.250%" xfId="1281"/>
    <cellStyle name="_신태백(가실행)_안산부대(투찰)⑤_합덕-신례원(2공구)투찰_합덕-신례원(2공구)투찰_봉무지방산업단지도로(투찰)②+0.250%_마현생창(동양고속)" xfId="1282"/>
    <cellStyle name="_신태백(가실행)_안산부대(투찰)⑤_합덕-신례원(2공구)투찰_합덕-신례원(2공구)투찰_봉무지방산업단지도로(투찰)②+0.250%_마현생창(동양고속)_예정공정표" xfId="1283"/>
    <cellStyle name="_신태백(가실행)_안산부대(투찰)⑤_합덕-신례원(2공구)투찰_합덕-신례원(2공구)투찰_봉무지방산업단지도로(투찰)②+0.250%_마현생창(동양고속)_왜관-태평건설" xfId="1284"/>
    <cellStyle name="_신태백(가실행)_안산부대(투찰)⑤_합덕-신례원(2공구)투찰_합덕-신례원(2공구)투찰_봉무지방산업단지도로(투찰)②+0.250%_마현생창(동양고속)_왜관-태평건설_예정공정표" xfId="1285"/>
    <cellStyle name="_신태백(가실행)_안산부대(투찰)⑤_합덕-신례원(2공구)투찰_합덕-신례원(2공구)투찰_봉무지방산업단지도로(투찰)②+0.250%_예정공정표" xfId="1286"/>
    <cellStyle name="_신태백(가실행)_안산부대(투찰)⑤_합덕-신례원(2공구)투찰_합덕-신례원(2공구)투찰_봉무지방산업단지도로(투찰)②+0.250%_왜관-태평건설" xfId="1287"/>
    <cellStyle name="_신태백(가실행)_안산부대(투찰)⑤_합덕-신례원(2공구)투찰_합덕-신례원(2공구)투찰_봉무지방산업단지도로(투찰)②+0.250%_왜관-태평건설_예정공정표" xfId="1288"/>
    <cellStyle name="_신태백(가실행)_안산부대(투찰)⑤_합덕-신례원(2공구)투찰_합덕-신례원(2공구)투찰_예정공정표" xfId="1289"/>
    <cellStyle name="_신태백(가실행)_안산부대(투찰)⑤_합덕-신례원(2공구)투찰_합덕-신례원(2공구)투찰_왜관-태평건설" xfId="1290"/>
    <cellStyle name="_신태백(가실행)_안산부대(투찰)⑤_합덕-신례원(2공구)투찰_합덕-신례원(2공구)투찰_왜관-태평건설_예정공정표" xfId="1291"/>
    <cellStyle name="_신태백(가실행)_양곡부두(투찰)-0.31%" xfId="1292"/>
    <cellStyle name="_신태백(가실행)_양곡부두(투찰)-0.31%_경찰서-터미널간도로(투찰)②" xfId="1293"/>
    <cellStyle name="_신태백(가실행)_양곡부두(투찰)-0.31%_경찰서-터미널간도로(투찰)②_마현생창(동양고속)" xfId="1294"/>
    <cellStyle name="_신태백(가실행)_양곡부두(투찰)-0.31%_경찰서-터미널간도로(투찰)②_마현생창(동양고속)_예정공정표" xfId="1295"/>
    <cellStyle name="_신태백(가실행)_양곡부두(투찰)-0.31%_경찰서-터미널간도로(투찰)②_마현생창(동양고속)_왜관-태평건설" xfId="1296"/>
    <cellStyle name="_신태백(가실행)_양곡부두(투찰)-0.31%_경찰서-터미널간도로(투찰)②_마현생창(동양고속)_왜관-태평건설_예정공정표" xfId="1297"/>
    <cellStyle name="_신태백(가실행)_양곡부두(투찰)-0.31%_경찰서-터미널간도로(투찰)②_예정공정표" xfId="1298"/>
    <cellStyle name="_신태백(가실행)_양곡부두(투찰)-0.31%_경찰서-터미널간도로(투찰)②_왜관-태평건설" xfId="1299"/>
    <cellStyle name="_신태백(가실행)_양곡부두(투찰)-0.31%_경찰서-터미널간도로(투찰)②_왜관-태평건설_예정공정표" xfId="1300"/>
    <cellStyle name="_신태백(가실행)_양곡부두(투찰)-0.31%_마현생창(동양고속)" xfId="1301"/>
    <cellStyle name="_신태백(가실행)_양곡부두(투찰)-0.31%_마현생창(동양고속)_예정공정표" xfId="1302"/>
    <cellStyle name="_신태백(가실행)_양곡부두(투찰)-0.31%_마현생창(동양고속)_왜관-태평건설" xfId="1303"/>
    <cellStyle name="_신태백(가실행)_양곡부두(투찰)-0.31%_마현생창(동양고속)_왜관-태평건설_예정공정표" xfId="1304"/>
    <cellStyle name="_신태백(가실행)_양곡부두(투찰)-0.31%_봉무지방산업단지도로(투찰)②" xfId="1305"/>
    <cellStyle name="_신태백(가실행)_양곡부두(투찰)-0.31%_봉무지방산업단지도로(투찰)②_마현생창(동양고속)" xfId="1306"/>
    <cellStyle name="_신태백(가실행)_양곡부두(투찰)-0.31%_봉무지방산업단지도로(투찰)②_마현생창(동양고속)_예정공정표" xfId="1307"/>
    <cellStyle name="_신태백(가실행)_양곡부두(투찰)-0.31%_봉무지방산업단지도로(투찰)②_마현생창(동양고속)_왜관-태평건설" xfId="1308"/>
    <cellStyle name="_신태백(가실행)_양곡부두(투찰)-0.31%_봉무지방산업단지도로(투찰)②_마현생창(동양고속)_왜관-태평건설_예정공정표" xfId="1309"/>
    <cellStyle name="_신태백(가실행)_양곡부두(투찰)-0.31%_봉무지방산업단지도로(투찰)②_예정공정표" xfId="1310"/>
    <cellStyle name="_신태백(가실행)_양곡부두(투찰)-0.31%_봉무지방산업단지도로(투찰)②_왜관-태평건설" xfId="1311"/>
    <cellStyle name="_신태백(가실행)_양곡부두(투찰)-0.31%_봉무지방산업단지도로(투찰)②_왜관-태평건설_예정공정표" xfId="1312"/>
    <cellStyle name="_신태백(가실행)_양곡부두(투찰)-0.31%_봉무지방산업단지도로(투찰)②+0.250%" xfId="1313"/>
    <cellStyle name="_신태백(가실행)_양곡부두(투찰)-0.31%_봉무지방산업단지도로(투찰)②+0.250%_마현생창(동양고속)" xfId="1314"/>
    <cellStyle name="_신태백(가실행)_양곡부두(투찰)-0.31%_봉무지방산업단지도로(투찰)②+0.250%_마현생창(동양고속)_예정공정표" xfId="1315"/>
    <cellStyle name="_신태백(가실행)_양곡부두(투찰)-0.31%_봉무지방산업단지도로(투찰)②+0.250%_마현생창(동양고속)_왜관-태평건설" xfId="1316"/>
    <cellStyle name="_신태백(가실행)_양곡부두(투찰)-0.31%_봉무지방산업단지도로(투찰)②+0.250%_마현생창(동양고속)_왜관-태평건설_예정공정표" xfId="1317"/>
    <cellStyle name="_신태백(가실행)_양곡부두(투찰)-0.31%_봉무지방산업단지도로(투찰)②+0.250%_예정공정표" xfId="1318"/>
    <cellStyle name="_신태백(가실행)_양곡부두(투찰)-0.31%_봉무지방산업단지도로(투찰)②+0.250%_왜관-태평건설" xfId="1319"/>
    <cellStyle name="_신태백(가실행)_양곡부두(투찰)-0.31%_봉무지방산업단지도로(투찰)②+0.250%_왜관-태평건설_예정공정표" xfId="1320"/>
    <cellStyle name="_신태백(가실행)_양곡부두(투찰)-0.31%_예정공정표" xfId="1321"/>
    <cellStyle name="_신태백(가실행)_양곡부두(투찰)-0.31%_왜관-태평건설" xfId="1322"/>
    <cellStyle name="_신태백(가실행)_양곡부두(투찰)-0.31%_왜관-태평건설_예정공정표" xfId="1323"/>
    <cellStyle name="_신태백(가실행)_양곡부두(투찰)-0.31%_합덕-신례원(2공구)투찰" xfId="1324"/>
    <cellStyle name="_신태백(가실행)_양곡부두(투찰)-0.31%_합덕-신례원(2공구)투찰_경찰서-터미널간도로(투찰)②" xfId="1325"/>
    <cellStyle name="_신태백(가실행)_양곡부두(투찰)-0.31%_합덕-신례원(2공구)투찰_경찰서-터미널간도로(투찰)②_마현생창(동양고속)" xfId="1326"/>
    <cellStyle name="_신태백(가실행)_양곡부두(투찰)-0.31%_합덕-신례원(2공구)투찰_경찰서-터미널간도로(투찰)②_마현생창(동양고속)_예정공정표" xfId="1327"/>
    <cellStyle name="_신태백(가실행)_양곡부두(투찰)-0.31%_합덕-신례원(2공구)투찰_경찰서-터미널간도로(투찰)②_마현생창(동양고속)_왜관-태평건설" xfId="1328"/>
    <cellStyle name="_신태백(가실행)_양곡부두(투찰)-0.31%_합덕-신례원(2공구)투찰_경찰서-터미널간도로(투찰)②_마현생창(동양고속)_왜관-태평건설_예정공정표" xfId="1329"/>
    <cellStyle name="_신태백(가실행)_양곡부두(투찰)-0.31%_합덕-신례원(2공구)투찰_경찰서-터미널간도로(투찰)②_예정공정표" xfId="1330"/>
    <cellStyle name="_신태백(가실행)_양곡부두(투찰)-0.31%_합덕-신례원(2공구)투찰_경찰서-터미널간도로(투찰)②_왜관-태평건설" xfId="1331"/>
    <cellStyle name="_신태백(가실행)_양곡부두(투찰)-0.31%_합덕-신례원(2공구)투찰_경찰서-터미널간도로(투찰)②_왜관-태평건설_예정공정표" xfId="1332"/>
    <cellStyle name="_신태백(가실행)_양곡부두(투찰)-0.31%_합덕-신례원(2공구)투찰_마현생창(동양고속)" xfId="1333"/>
    <cellStyle name="_신태백(가실행)_양곡부두(투찰)-0.31%_합덕-신례원(2공구)투찰_마현생창(동양고속)_예정공정표" xfId="1334"/>
    <cellStyle name="_신태백(가실행)_양곡부두(투찰)-0.31%_합덕-신례원(2공구)투찰_마현생창(동양고속)_왜관-태평건설" xfId="1335"/>
    <cellStyle name="_신태백(가실행)_양곡부두(투찰)-0.31%_합덕-신례원(2공구)투찰_마현생창(동양고속)_왜관-태평건설_예정공정표" xfId="1336"/>
    <cellStyle name="_신태백(가실행)_양곡부두(투찰)-0.31%_합덕-신례원(2공구)투찰_봉무지방산업단지도로(투찰)②" xfId="1337"/>
    <cellStyle name="_신태백(가실행)_양곡부두(투찰)-0.31%_합덕-신례원(2공구)투찰_봉무지방산업단지도로(투찰)②_마현생창(동양고속)" xfId="1338"/>
    <cellStyle name="_신태백(가실행)_양곡부두(투찰)-0.31%_합덕-신례원(2공구)투찰_봉무지방산업단지도로(투찰)②_마현생창(동양고속)_예정공정표" xfId="1339"/>
    <cellStyle name="_신태백(가실행)_양곡부두(투찰)-0.31%_합덕-신례원(2공구)투찰_봉무지방산업단지도로(투찰)②_마현생창(동양고속)_왜관-태평건설" xfId="1340"/>
    <cellStyle name="_신태백(가실행)_양곡부두(투찰)-0.31%_합덕-신례원(2공구)투찰_봉무지방산업단지도로(투찰)②_마현생창(동양고속)_왜관-태평건설_예정공정표" xfId="1341"/>
    <cellStyle name="_신태백(가실행)_양곡부두(투찰)-0.31%_합덕-신례원(2공구)투찰_봉무지방산업단지도로(투찰)②_예정공정표" xfId="1342"/>
    <cellStyle name="_신태백(가실행)_양곡부두(투찰)-0.31%_합덕-신례원(2공구)투찰_봉무지방산업단지도로(투찰)②_왜관-태평건설" xfId="1343"/>
    <cellStyle name="_신태백(가실행)_양곡부두(투찰)-0.31%_합덕-신례원(2공구)투찰_봉무지방산업단지도로(투찰)②_왜관-태평건설_예정공정표" xfId="1344"/>
    <cellStyle name="_신태백(가실행)_양곡부두(투찰)-0.31%_합덕-신례원(2공구)투찰_봉무지방산업단지도로(투찰)②+0.250%" xfId="1345"/>
    <cellStyle name="_신태백(가실행)_양곡부두(투찰)-0.31%_합덕-신례원(2공구)투찰_봉무지방산업단지도로(투찰)②+0.250%_마현생창(동양고속)" xfId="1346"/>
    <cellStyle name="_신태백(가실행)_양곡부두(투찰)-0.31%_합덕-신례원(2공구)투찰_봉무지방산업단지도로(투찰)②+0.250%_마현생창(동양고속)_예정공정표" xfId="1347"/>
    <cellStyle name="_신태백(가실행)_양곡부두(투찰)-0.31%_합덕-신례원(2공구)투찰_봉무지방산업단지도로(투찰)②+0.250%_마현생창(동양고속)_왜관-태평건설" xfId="1348"/>
    <cellStyle name="_신태백(가실행)_양곡부두(투찰)-0.31%_합덕-신례원(2공구)투찰_봉무지방산업단지도로(투찰)②+0.250%_마현생창(동양고속)_왜관-태평건설_예정공정표" xfId="1349"/>
    <cellStyle name="_신태백(가실행)_양곡부두(투찰)-0.31%_합덕-신례원(2공구)투찰_봉무지방산업단지도로(투찰)②+0.250%_예정공정표" xfId="1350"/>
    <cellStyle name="_신태백(가실행)_양곡부두(투찰)-0.31%_합덕-신례원(2공구)투찰_봉무지방산업단지도로(투찰)②+0.250%_왜관-태평건설" xfId="1351"/>
    <cellStyle name="_신태백(가실행)_양곡부두(투찰)-0.31%_합덕-신례원(2공구)투찰_봉무지방산업단지도로(투찰)②+0.250%_왜관-태평건설_예정공정표" xfId="1352"/>
    <cellStyle name="_신태백(가실행)_양곡부두(투찰)-0.31%_합덕-신례원(2공구)투찰_예정공정표" xfId="1353"/>
    <cellStyle name="_신태백(가실행)_양곡부두(투찰)-0.31%_합덕-신례원(2공구)투찰_왜관-태평건설" xfId="1354"/>
    <cellStyle name="_신태백(가실행)_양곡부두(투찰)-0.31%_합덕-신례원(2공구)투찰_왜관-태평건설_예정공정표" xfId="1355"/>
    <cellStyle name="_신태백(가실행)_양곡부두(투찰)-0.31%_합덕-신례원(2공구)투찰_합덕-신례원(2공구)투찰" xfId="1356"/>
    <cellStyle name="_신태백(가실행)_양곡부두(투찰)-0.31%_합덕-신례원(2공구)투찰_합덕-신례원(2공구)투찰_경찰서-터미널간도로(투찰)②" xfId="1357"/>
    <cellStyle name="_신태백(가실행)_양곡부두(투찰)-0.31%_합덕-신례원(2공구)투찰_합덕-신례원(2공구)투찰_경찰서-터미널간도로(투찰)②_마현생창(동양고속)" xfId="1358"/>
    <cellStyle name="_신태백(가실행)_양곡부두(투찰)-0.31%_합덕-신례원(2공구)투찰_합덕-신례원(2공구)투찰_경찰서-터미널간도로(투찰)②_마현생창(동양고속)_예정공정표" xfId="1359"/>
    <cellStyle name="_신태백(가실행)_양곡부두(투찰)-0.31%_합덕-신례원(2공구)투찰_합덕-신례원(2공구)투찰_경찰서-터미널간도로(투찰)②_마현생창(동양고속)_왜관-태평건설" xfId="1360"/>
    <cellStyle name="_신태백(가실행)_양곡부두(투찰)-0.31%_합덕-신례원(2공구)투찰_합덕-신례원(2공구)투찰_경찰서-터미널간도로(투찰)②_마현생창(동양고속)_왜관-태평건설_예정공정표" xfId="1361"/>
    <cellStyle name="_신태백(가실행)_양곡부두(투찰)-0.31%_합덕-신례원(2공구)투찰_합덕-신례원(2공구)투찰_경찰서-터미널간도로(투찰)②_예정공정표" xfId="1362"/>
    <cellStyle name="_신태백(가실행)_양곡부두(투찰)-0.31%_합덕-신례원(2공구)투찰_합덕-신례원(2공구)투찰_경찰서-터미널간도로(투찰)②_왜관-태평건설" xfId="1363"/>
    <cellStyle name="_신태백(가실행)_양곡부두(투찰)-0.31%_합덕-신례원(2공구)투찰_합덕-신례원(2공구)투찰_경찰서-터미널간도로(투찰)②_왜관-태평건설_예정공정표" xfId="1364"/>
    <cellStyle name="_신태백(가실행)_양곡부두(투찰)-0.31%_합덕-신례원(2공구)투찰_합덕-신례원(2공구)투찰_마현생창(동양고속)" xfId="1365"/>
    <cellStyle name="_신태백(가실행)_양곡부두(투찰)-0.31%_합덕-신례원(2공구)투찰_합덕-신례원(2공구)투찰_마현생창(동양고속)_예정공정표" xfId="1366"/>
    <cellStyle name="_신태백(가실행)_양곡부두(투찰)-0.31%_합덕-신례원(2공구)투찰_합덕-신례원(2공구)투찰_마현생창(동양고속)_왜관-태평건설" xfId="1367"/>
    <cellStyle name="_신태백(가실행)_양곡부두(투찰)-0.31%_합덕-신례원(2공구)투찰_합덕-신례원(2공구)투찰_마현생창(동양고속)_왜관-태평건설_예정공정표" xfId="1368"/>
    <cellStyle name="_신태백(가실행)_양곡부두(투찰)-0.31%_합덕-신례원(2공구)투찰_합덕-신례원(2공구)투찰_봉무지방산업단지도로(투찰)②" xfId="1369"/>
    <cellStyle name="_신태백(가실행)_양곡부두(투찰)-0.31%_합덕-신례원(2공구)투찰_합덕-신례원(2공구)투찰_봉무지방산업단지도로(투찰)②_마현생창(동양고속)" xfId="1370"/>
    <cellStyle name="_신태백(가실행)_양곡부두(투찰)-0.31%_합덕-신례원(2공구)투찰_합덕-신례원(2공구)투찰_봉무지방산업단지도로(투찰)②_마현생창(동양고속)_예정공정표" xfId="1371"/>
    <cellStyle name="_신태백(가실행)_양곡부두(투찰)-0.31%_합덕-신례원(2공구)투찰_합덕-신례원(2공구)투찰_봉무지방산업단지도로(투찰)②_마현생창(동양고속)_왜관-태평건설" xfId="1372"/>
    <cellStyle name="_신태백(가실행)_양곡부두(투찰)-0.31%_합덕-신례원(2공구)투찰_합덕-신례원(2공구)투찰_봉무지방산업단지도로(투찰)②_마현생창(동양고속)_왜관-태평건설_예정공정표" xfId="1373"/>
    <cellStyle name="_신태백(가실행)_양곡부두(투찰)-0.31%_합덕-신례원(2공구)투찰_합덕-신례원(2공구)투찰_봉무지방산업단지도로(투찰)②_예정공정표" xfId="1374"/>
    <cellStyle name="_신태백(가실행)_양곡부두(투찰)-0.31%_합덕-신례원(2공구)투찰_합덕-신례원(2공구)투찰_봉무지방산업단지도로(투찰)②_왜관-태평건설" xfId="1375"/>
    <cellStyle name="_신태백(가실행)_양곡부두(투찰)-0.31%_합덕-신례원(2공구)투찰_합덕-신례원(2공구)투찰_봉무지방산업단지도로(투찰)②_왜관-태평건설_예정공정표" xfId="1376"/>
    <cellStyle name="_신태백(가실행)_양곡부두(투찰)-0.31%_합덕-신례원(2공구)투찰_합덕-신례원(2공구)투찰_봉무지방산업단지도로(투찰)②+0.250%" xfId="1377"/>
    <cellStyle name="_신태백(가실행)_양곡부두(투찰)-0.31%_합덕-신례원(2공구)투찰_합덕-신례원(2공구)투찰_봉무지방산업단지도로(투찰)②+0.250%_마현생창(동양고속)" xfId="1378"/>
    <cellStyle name="_신태백(가실행)_양곡부두(투찰)-0.31%_합덕-신례원(2공구)투찰_합덕-신례원(2공구)투찰_봉무지방산업단지도로(투찰)②+0.250%_마현생창(동양고속)_예정공정표" xfId="1379"/>
    <cellStyle name="_신태백(가실행)_양곡부두(투찰)-0.31%_합덕-신례원(2공구)투찰_합덕-신례원(2공구)투찰_봉무지방산업단지도로(투찰)②+0.250%_마현생창(동양고속)_왜관-태평건설" xfId="1380"/>
    <cellStyle name="_신태백(가실행)_양곡부두(투찰)-0.31%_합덕-신례원(2공구)투찰_합덕-신례원(2공구)투찰_봉무지방산업단지도로(투찰)②+0.250%_마현생창(동양고속)_왜관-태평건설_예정공정표" xfId="1381"/>
    <cellStyle name="_신태백(가실행)_양곡부두(투찰)-0.31%_합덕-신례원(2공구)투찰_합덕-신례원(2공구)투찰_봉무지방산업단지도로(투찰)②+0.250%_예정공정표" xfId="1382"/>
    <cellStyle name="_신태백(가실행)_양곡부두(투찰)-0.31%_합덕-신례원(2공구)투찰_합덕-신례원(2공구)투찰_봉무지방산업단지도로(투찰)②+0.250%_왜관-태평건설" xfId="1383"/>
    <cellStyle name="_신태백(가실행)_양곡부두(투찰)-0.31%_합덕-신례원(2공구)투찰_합덕-신례원(2공구)투찰_봉무지방산업단지도로(투찰)②+0.250%_왜관-태평건설_예정공정표" xfId="1384"/>
    <cellStyle name="_신태백(가실행)_양곡부두(투찰)-0.31%_합덕-신례원(2공구)투찰_합덕-신례원(2공구)투찰_예정공정표" xfId="1385"/>
    <cellStyle name="_신태백(가실행)_양곡부두(투찰)-0.31%_합덕-신례원(2공구)투찰_합덕-신례원(2공구)투찰_왜관-태평건설" xfId="1386"/>
    <cellStyle name="_신태백(가실행)_양곡부두(투찰)-0.31%_합덕-신례원(2공구)투찰_합덕-신례원(2공구)투찰_왜관-태평건설_예정공정표" xfId="1387"/>
    <cellStyle name="_신태백(가실행)_예정공정표" xfId="1388"/>
    <cellStyle name="_신태백(가실행)_왜관-태평건설" xfId="1389"/>
    <cellStyle name="_신태백(가실행)_왜관-태평건설_예정공정표" xfId="1390"/>
    <cellStyle name="_신태백(가실행)_창원상수도(토목)투찰" xfId="1391"/>
    <cellStyle name="_신태백(가실행)_창원상수도(토목)투찰_경찰서-터미널간도로(투찰)②" xfId="1392"/>
    <cellStyle name="_신태백(가실행)_창원상수도(토목)투찰_경찰서-터미널간도로(투찰)②_마현생창(동양고속)" xfId="1393"/>
    <cellStyle name="_신태백(가실행)_창원상수도(토목)투찰_경찰서-터미널간도로(투찰)②_마현생창(동양고속)_예정공정표" xfId="1394"/>
    <cellStyle name="_신태백(가실행)_창원상수도(토목)투찰_경찰서-터미널간도로(투찰)②_마현생창(동양고속)_왜관-태평건설" xfId="1395"/>
    <cellStyle name="_신태백(가실행)_창원상수도(토목)투찰_경찰서-터미널간도로(투찰)②_마현생창(동양고속)_왜관-태평건설_예정공정표" xfId="1396"/>
    <cellStyle name="_신태백(가실행)_창원상수도(토목)투찰_경찰서-터미널간도로(투찰)②_예정공정표" xfId="1397"/>
    <cellStyle name="_신태백(가실행)_창원상수도(토목)투찰_경찰서-터미널간도로(투찰)②_왜관-태평건설" xfId="1398"/>
    <cellStyle name="_신태백(가실행)_창원상수도(토목)투찰_경찰서-터미널간도로(투찰)②_왜관-태평건설_예정공정표" xfId="1399"/>
    <cellStyle name="_신태백(가실행)_창원상수도(토목)투찰_마현생창(동양고속)" xfId="1400"/>
    <cellStyle name="_신태백(가실행)_창원상수도(토목)투찰_마현생창(동양고속)_예정공정표" xfId="1401"/>
    <cellStyle name="_신태백(가실행)_창원상수도(토목)투찰_마현생창(동양고속)_왜관-태평건설" xfId="1402"/>
    <cellStyle name="_신태백(가실행)_창원상수도(토목)투찰_마현생창(동양고속)_왜관-태평건설_예정공정표" xfId="1403"/>
    <cellStyle name="_신태백(가실행)_창원상수도(토목)투찰_봉무지방산업단지도로(투찰)②" xfId="1404"/>
    <cellStyle name="_신태백(가실행)_창원상수도(토목)투찰_봉무지방산업단지도로(투찰)②_마현생창(동양고속)" xfId="1405"/>
    <cellStyle name="_신태백(가실행)_창원상수도(토목)투찰_봉무지방산업단지도로(투찰)②_마현생창(동양고속)_예정공정표" xfId="1406"/>
    <cellStyle name="_신태백(가실행)_창원상수도(토목)투찰_봉무지방산업단지도로(투찰)②_마현생창(동양고속)_왜관-태평건설" xfId="1407"/>
    <cellStyle name="_신태백(가실행)_창원상수도(토목)투찰_봉무지방산업단지도로(투찰)②_마현생창(동양고속)_왜관-태평건설_예정공정표" xfId="1408"/>
    <cellStyle name="_신태백(가실행)_창원상수도(토목)투찰_봉무지방산업단지도로(투찰)②_예정공정표" xfId="1409"/>
    <cellStyle name="_신태백(가실행)_창원상수도(토목)투찰_봉무지방산업단지도로(투찰)②_왜관-태평건설" xfId="1410"/>
    <cellStyle name="_신태백(가실행)_창원상수도(토목)투찰_봉무지방산업단지도로(투찰)②_왜관-태평건설_예정공정표" xfId="1411"/>
    <cellStyle name="_신태백(가실행)_창원상수도(토목)투찰_봉무지방산업단지도로(투찰)②+0.250%" xfId="1412"/>
    <cellStyle name="_신태백(가실행)_창원상수도(토목)투찰_봉무지방산업단지도로(투찰)②+0.250%_마현생창(동양고속)" xfId="1413"/>
    <cellStyle name="_신태백(가실행)_창원상수도(토목)투찰_봉무지방산업단지도로(투찰)②+0.250%_마현생창(동양고속)_예정공정표" xfId="1414"/>
    <cellStyle name="_신태백(가실행)_창원상수도(토목)투찰_봉무지방산업단지도로(투찰)②+0.250%_마현생창(동양고속)_왜관-태평건설" xfId="1415"/>
    <cellStyle name="_신태백(가실행)_창원상수도(토목)투찰_봉무지방산업단지도로(투찰)②+0.250%_마현생창(동양고속)_왜관-태평건설_예정공정표" xfId="1416"/>
    <cellStyle name="_신태백(가실행)_창원상수도(토목)투찰_봉무지방산업단지도로(투찰)②+0.250%_예정공정표" xfId="1417"/>
    <cellStyle name="_신태백(가실행)_창원상수도(토목)투찰_봉무지방산업단지도로(투찰)②+0.250%_왜관-태평건설" xfId="1418"/>
    <cellStyle name="_신태백(가실행)_창원상수도(토목)투찰_봉무지방산업단지도로(투찰)②+0.250%_왜관-태평건설_예정공정표" xfId="1419"/>
    <cellStyle name="_신태백(가실행)_창원상수도(토목)투찰_예정공정표" xfId="1420"/>
    <cellStyle name="_신태백(가실행)_창원상수도(토목)투찰_왜관-태평건설" xfId="1421"/>
    <cellStyle name="_신태백(가실행)_창원상수도(토목)투찰_왜관-태평건설_예정공정표" xfId="1422"/>
    <cellStyle name="_신태백(가실행)_창원상수도(토목)투찰_합덕-신례원(2공구)투찰" xfId="1423"/>
    <cellStyle name="_신태백(가실행)_창원상수도(토목)투찰_합덕-신례원(2공구)투찰_경찰서-터미널간도로(투찰)②" xfId="1424"/>
    <cellStyle name="_신태백(가실행)_창원상수도(토목)투찰_합덕-신례원(2공구)투찰_경찰서-터미널간도로(투찰)②_마현생창(동양고속)" xfId="1425"/>
    <cellStyle name="_신태백(가실행)_창원상수도(토목)투찰_합덕-신례원(2공구)투찰_경찰서-터미널간도로(투찰)②_마현생창(동양고속)_예정공정표" xfId="1426"/>
    <cellStyle name="_신태백(가실행)_창원상수도(토목)투찰_합덕-신례원(2공구)투찰_경찰서-터미널간도로(투찰)②_마현생창(동양고속)_왜관-태평건설" xfId="1427"/>
    <cellStyle name="_신태백(가실행)_창원상수도(토목)투찰_합덕-신례원(2공구)투찰_경찰서-터미널간도로(투찰)②_마현생창(동양고속)_왜관-태평건설_예정공정표" xfId="1428"/>
    <cellStyle name="_신태백(가실행)_창원상수도(토목)투찰_합덕-신례원(2공구)투찰_경찰서-터미널간도로(투찰)②_예정공정표" xfId="1429"/>
    <cellStyle name="_신태백(가실행)_창원상수도(토목)투찰_합덕-신례원(2공구)투찰_경찰서-터미널간도로(투찰)②_왜관-태평건설" xfId="1430"/>
    <cellStyle name="_신태백(가실행)_창원상수도(토목)투찰_합덕-신례원(2공구)투찰_경찰서-터미널간도로(투찰)②_왜관-태평건설_예정공정표" xfId="1431"/>
    <cellStyle name="_신태백(가실행)_창원상수도(토목)투찰_합덕-신례원(2공구)투찰_마현생창(동양고속)" xfId="1432"/>
    <cellStyle name="_신태백(가실행)_창원상수도(토목)투찰_합덕-신례원(2공구)투찰_마현생창(동양고속)_예정공정표" xfId="1433"/>
    <cellStyle name="_신태백(가실행)_창원상수도(토목)투찰_합덕-신례원(2공구)투찰_마현생창(동양고속)_왜관-태평건설" xfId="1434"/>
    <cellStyle name="_신태백(가실행)_창원상수도(토목)투찰_합덕-신례원(2공구)투찰_마현생창(동양고속)_왜관-태평건설_예정공정표" xfId="1435"/>
    <cellStyle name="_신태백(가실행)_창원상수도(토목)투찰_합덕-신례원(2공구)투찰_봉무지방산업단지도로(투찰)②" xfId="1436"/>
    <cellStyle name="_신태백(가실행)_창원상수도(토목)투찰_합덕-신례원(2공구)투찰_봉무지방산업단지도로(투찰)②_마현생창(동양고속)" xfId="1437"/>
    <cellStyle name="_신태백(가실행)_창원상수도(토목)투찰_합덕-신례원(2공구)투찰_봉무지방산업단지도로(투찰)②_마현생창(동양고속)_예정공정표" xfId="1438"/>
    <cellStyle name="_신태백(가실행)_창원상수도(토목)투찰_합덕-신례원(2공구)투찰_봉무지방산업단지도로(투찰)②_마현생창(동양고속)_왜관-태평건설" xfId="1439"/>
    <cellStyle name="_신태백(가실행)_창원상수도(토목)투찰_합덕-신례원(2공구)투찰_봉무지방산업단지도로(투찰)②_마현생창(동양고속)_왜관-태평건설_예정공정표" xfId="1440"/>
    <cellStyle name="_신태백(가실행)_창원상수도(토목)투찰_합덕-신례원(2공구)투찰_봉무지방산업단지도로(투찰)②_예정공정표" xfId="1441"/>
    <cellStyle name="_신태백(가실행)_창원상수도(토목)투찰_합덕-신례원(2공구)투찰_봉무지방산업단지도로(투찰)②_왜관-태평건설" xfId="1442"/>
    <cellStyle name="_신태백(가실행)_창원상수도(토목)투찰_합덕-신례원(2공구)투찰_봉무지방산업단지도로(투찰)②_왜관-태평건설_예정공정표" xfId="1443"/>
    <cellStyle name="_신태백(가실행)_창원상수도(토목)투찰_합덕-신례원(2공구)투찰_봉무지방산업단지도로(투찰)②+0.250%" xfId="1444"/>
    <cellStyle name="_신태백(가실행)_창원상수도(토목)투찰_합덕-신례원(2공구)투찰_봉무지방산업단지도로(투찰)②+0.250%_마현생창(동양고속)" xfId="1445"/>
    <cellStyle name="_신태백(가실행)_창원상수도(토목)투찰_합덕-신례원(2공구)투찰_봉무지방산업단지도로(투찰)②+0.250%_마현생창(동양고속)_예정공정표" xfId="1446"/>
    <cellStyle name="_신태백(가실행)_창원상수도(토목)투찰_합덕-신례원(2공구)투찰_봉무지방산업단지도로(투찰)②+0.250%_마현생창(동양고속)_왜관-태평건설" xfId="1447"/>
    <cellStyle name="_신태백(가실행)_창원상수도(토목)투찰_합덕-신례원(2공구)투찰_봉무지방산업단지도로(투찰)②+0.250%_마현생창(동양고속)_왜관-태평건설_예정공정표" xfId="1448"/>
    <cellStyle name="_신태백(가실행)_창원상수도(토목)투찰_합덕-신례원(2공구)투찰_봉무지방산업단지도로(투찰)②+0.250%_예정공정표" xfId="1449"/>
    <cellStyle name="_신태백(가실행)_창원상수도(토목)투찰_합덕-신례원(2공구)투찰_봉무지방산업단지도로(투찰)②+0.250%_왜관-태평건설" xfId="1450"/>
    <cellStyle name="_신태백(가실행)_창원상수도(토목)투찰_합덕-신례원(2공구)투찰_봉무지방산업단지도로(투찰)②+0.250%_왜관-태평건설_예정공정표" xfId="1451"/>
    <cellStyle name="_신태백(가실행)_창원상수도(토목)투찰_합덕-신례원(2공구)투찰_예정공정표" xfId="1452"/>
    <cellStyle name="_신태백(가실행)_창원상수도(토목)투찰_합덕-신례원(2공구)투찰_왜관-태평건설" xfId="1453"/>
    <cellStyle name="_신태백(가실행)_창원상수도(토목)투찰_합덕-신례원(2공구)투찰_왜관-태평건설_예정공정표" xfId="1454"/>
    <cellStyle name="_신태백(가실행)_창원상수도(토목)투찰_합덕-신례원(2공구)투찰_합덕-신례원(2공구)투찰" xfId="1455"/>
    <cellStyle name="_신태백(가실행)_창원상수도(토목)투찰_합덕-신례원(2공구)투찰_합덕-신례원(2공구)투찰_경찰서-터미널간도로(투찰)②" xfId="1456"/>
    <cellStyle name="_신태백(가실행)_창원상수도(토목)투찰_합덕-신례원(2공구)투찰_합덕-신례원(2공구)투찰_경찰서-터미널간도로(투찰)②_마현생창(동양고속)" xfId="1457"/>
    <cellStyle name="_신태백(가실행)_창원상수도(토목)투찰_합덕-신례원(2공구)투찰_합덕-신례원(2공구)투찰_경찰서-터미널간도로(투찰)②_마현생창(동양고속)_예정공정표" xfId="1458"/>
    <cellStyle name="_신태백(가실행)_창원상수도(토목)투찰_합덕-신례원(2공구)투찰_합덕-신례원(2공구)투찰_경찰서-터미널간도로(투찰)②_마현생창(동양고속)_왜관-태평건설" xfId="1459"/>
    <cellStyle name="_신태백(가실행)_창원상수도(토목)투찰_합덕-신례원(2공구)투찰_합덕-신례원(2공구)투찰_경찰서-터미널간도로(투찰)②_마현생창(동양고속)_왜관-태평건설_예정공정표" xfId="1460"/>
    <cellStyle name="_신태백(가실행)_창원상수도(토목)투찰_합덕-신례원(2공구)투찰_합덕-신례원(2공구)투찰_경찰서-터미널간도로(투찰)②_예정공정표" xfId="1461"/>
    <cellStyle name="_신태백(가실행)_창원상수도(토목)투찰_합덕-신례원(2공구)투찰_합덕-신례원(2공구)투찰_경찰서-터미널간도로(투찰)②_왜관-태평건설" xfId="1462"/>
    <cellStyle name="_신태백(가실행)_창원상수도(토목)투찰_합덕-신례원(2공구)투찰_합덕-신례원(2공구)투찰_경찰서-터미널간도로(투찰)②_왜관-태평건설_예정공정표" xfId="1463"/>
    <cellStyle name="_신태백(가실행)_창원상수도(토목)투찰_합덕-신례원(2공구)투찰_합덕-신례원(2공구)투찰_마현생창(동양고속)" xfId="1464"/>
    <cellStyle name="_신태백(가실행)_창원상수도(토목)투찰_합덕-신례원(2공구)투찰_합덕-신례원(2공구)투찰_마현생창(동양고속)_예정공정표" xfId="1465"/>
    <cellStyle name="_신태백(가실행)_창원상수도(토목)투찰_합덕-신례원(2공구)투찰_합덕-신례원(2공구)투찰_마현생창(동양고속)_왜관-태평건설" xfId="1466"/>
    <cellStyle name="_신태백(가실행)_창원상수도(토목)투찰_합덕-신례원(2공구)투찰_합덕-신례원(2공구)투찰_마현생창(동양고속)_왜관-태평건설_예정공정표" xfId="1467"/>
    <cellStyle name="_신태백(가실행)_창원상수도(토목)투찰_합덕-신례원(2공구)투찰_합덕-신례원(2공구)투찰_봉무지방산업단지도로(투찰)②" xfId="1468"/>
    <cellStyle name="_신태백(가실행)_창원상수도(토목)투찰_합덕-신례원(2공구)투찰_합덕-신례원(2공구)투찰_봉무지방산업단지도로(투찰)②_마현생창(동양고속)" xfId="1469"/>
    <cellStyle name="_신태백(가실행)_창원상수도(토목)투찰_합덕-신례원(2공구)투찰_합덕-신례원(2공구)투찰_봉무지방산업단지도로(투찰)②_마현생창(동양고속)_예정공정표" xfId="1470"/>
    <cellStyle name="_신태백(가실행)_창원상수도(토목)투찰_합덕-신례원(2공구)투찰_합덕-신례원(2공구)투찰_봉무지방산업단지도로(투찰)②_마현생창(동양고속)_왜관-태평건설" xfId="1471"/>
    <cellStyle name="_신태백(가실행)_창원상수도(토목)투찰_합덕-신례원(2공구)투찰_합덕-신례원(2공구)투찰_봉무지방산업단지도로(투찰)②_마현생창(동양고속)_왜관-태평건설_예정공정표" xfId="1472"/>
    <cellStyle name="_신태백(가실행)_창원상수도(토목)투찰_합덕-신례원(2공구)투찰_합덕-신례원(2공구)투찰_봉무지방산업단지도로(투찰)②_예정공정표" xfId="1473"/>
    <cellStyle name="_신태백(가실행)_창원상수도(토목)투찰_합덕-신례원(2공구)투찰_합덕-신례원(2공구)투찰_봉무지방산업단지도로(투찰)②_왜관-태평건설" xfId="1474"/>
    <cellStyle name="_신태백(가실행)_창원상수도(토목)투찰_합덕-신례원(2공구)투찰_합덕-신례원(2공구)투찰_봉무지방산업단지도로(투찰)②_왜관-태평건설_예정공정표" xfId="1475"/>
    <cellStyle name="_신태백(가실행)_창원상수도(토목)투찰_합덕-신례원(2공구)투찰_합덕-신례원(2공구)투찰_봉무지방산업단지도로(투찰)②+0.250%" xfId="1476"/>
    <cellStyle name="_신태백(가실행)_창원상수도(토목)투찰_합덕-신례원(2공구)투찰_합덕-신례원(2공구)투찰_봉무지방산업단지도로(투찰)②+0.250%_마현생창(동양고속)" xfId="1477"/>
    <cellStyle name="_신태백(가실행)_창원상수도(토목)투찰_합덕-신례원(2공구)투찰_합덕-신례원(2공구)투찰_봉무지방산업단지도로(투찰)②+0.250%_마현생창(동양고속)_예정공정표" xfId="1478"/>
    <cellStyle name="_신태백(가실행)_창원상수도(토목)투찰_합덕-신례원(2공구)투찰_합덕-신례원(2공구)투찰_봉무지방산업단지도로(투찰)②+0.250%_마현생창(동양고속)_왜관-태평건설" xfId="1479"/>
    <cellStyle name="_신태백(가실행)_창원상수도(토목)투찰_합덕-신례원(2공구)투찰_합덕-신례원(2공구)투찰_봉무지방산업단지도로(투찰)②+0.250%_마현생창(동양고속)_왜관-태평건설_예정공정표" xfId="1480"/>
    <cellStyle name="_신태백(가실행)_창원상수도(토목)투찰_합덕-신례원(2공구)투찰_합덕-신례원(2공구)투찰_봉무지방산업단지도로(투찰)②+0.250%_예정공정표" xfId="1481"/>
    <cellStyle name="_신태백(가실행)_창원상수도(토목)투찰_합덕-신례원(2공구)투찰_합덕-신례원(2공구)투찰_봉무지방산업단지도로(투찰)②+0.250%_왜관-태평건설" xfId="1482"/>
    <cellStyle name="_신태백(가실행)_창원상수도(토목)투찰_합덕-신례원(2공구)투찰_합덕-신례원(2공구)투찰_봉무지방산업단지도로(투찰)②+0.250%_왜관-태평건설_예정공정표" xfId="1483"/>
    <cellStyle name="_신태백(가실행)_창원상수도(토목)투찰_합덕-신례원(2공구)투찰_합덕-신례원(2공구)투찰_예정공정표" xfId="1484"/>
    <cellStyle name="_신태백(가실행)_창원상수도(토목)투찰_합덕-신례원(2공구)투찰_합덕-신례원(2공구)투찰_왜관-태평건설" xfId="1485"/>
    <cellStyle name="_신태백(가실행)_창원상수도(토목)투찰_합덕-신례원(2공구)투찰_합덕-신례원(2공구)투찰_왜관-태평건설_예정공정표" xfId="1486"/>
    <cellStyle name="_신태백(가실행)_합덕-신례원(2공구)투찰" xfId="1487"/>
    <cellStyle name="_신태백(가실행)_합덕-신례원(2공구)투찰_경찰서-터미널간도로(투찰)②" xfId="1488"/>
    <cellStyle name="_신태백(가실행)_합덕-신례원(2공구)투찰_경찰서-터미널간도로(투찰)②_마현생창(동양고속)" xfId="1489"/>
    <cellStyle name="_신태백(가실행)_합덕-신례원(2공구)투찰_경찰서-터미널간도로(투찰)②_마현생창(동양고속)_예정공정표" xfId="1490"/>
    <cellStyle name="_신태백(가실행)_합덕-신례원(2공구)투찰_경찰서-터미널간도로(투찰)②_마현생창(동양고속)_왜관-태평건설" xfId="1491"/>
    <cellStyle name="_신태백(가실행)_합덕-신례원(2공구)투찰_경찰서-터미널간도로(투찰)②_마현생창(동양고속)_왜관-태평건설_예정공정표" xfId="1492"/>
    <cellStyle name="_신태백(가실행)_합덕-신례원(2공구)투찰_경찰서-터미널간도로(투찰)②_예정공정표" xfId="1493"/>
    <cellStyle name="_신태백(가실행)_합덕-신례원(2공구)투찰_경찰서-터미널간도로(투찰)②_왜관-태평건설" xfId="1494"/>
    <cellStyle name="_신태백(가실행)_합덕-신례원(2공구)투찰_경찰서-터미널간도로(투찰)②_왜관-태평건설_예정공정표" xfId="1495"/>
    <cellStyle name="_신태백(가실행)_합덕-신례원(2공구)투찰_마현생창(동양고속)" xfId="1496"/>
    <cellStyle name="_신태백(가실행)_합덕-신례원(2공구)투찰_마현생창(동양고속)_예정공정표" xfId="1497"/>
    <cellStyle name="_신태백(가실행)_합덕-신례원(2공구)투찰_마현생창(동양고속)_왜관-태평건설" xfId="1498"/>
    <cellStyle name="_신태백(가실행)_합덕-신례원(2공구)투찰_마현생창(동양고속)_왜관-태평건설_예정공정표" xfId="1499"/>
    <cellStyle name="_신태백(가실행)_합덕-신례원(2공구)투찰_봉무지방산업단지도로(투찰)②" xfId="1500"/>
    <cellStyle name="_신태백(가실행)_합덕-신례원(2공구)투찰_봉무지방산업단지도로(투찰)②_마현생창(동양고속)" xfId="1501"/>
    <cellStyle name="_신태백(가실행)_합덕-신례원(2공구)투찰_봉무지방산업단지도로(투찰)②_마현생창(동양고속)_예정공정표" xfId="1502"/>
    <cellStyle name="_신태백(가실행)_합덕-신례원(2공구)투찰_봉무지방산업단지도로(투찰)②_마현생창(동양고속)_왜관-태평건설" xfId="1503"/>
    <cellStyle name="_신태백(가실행)_합덕-신례원(2공구)투찰_봉무지방산업단지도로(투찰)②_마현생창(동양고속)_왜관-태평건설_예정공정표" xfId="1504"/>
    <cellStyle name="_신태백(가실행)_합덕-신례원(2공구)투찰_봉무지방산업단지도로(투찰)②_예정공정표" xfId="1505"/>
    <cellStyle name="_신태백(가실행)_합덕-신례원(2공구)투찰_봉무지방산업단지도로(투찰)②_왜관-태평건설" xfId="1506"/>
    <cellStyle name="_신태백(가실행)_합덕-신례원(2공구)투찰_봉무지방산업단지도로(투찰)②_왜관-태평건설_예정공정표" xfId="1507"/>
    <cellStyle name="_신태백(가실행)_합덕-신례원(2공구)투찰_봉무지방산업단지도로(투찰)②+0.250%" xfId="1508"/>
    <cellStyle name="_신태백(가실행)_합덕-신례원(2공구)투찰_봉무지방산업단지도로(투찰)②+0.250%_마현생창(동양고속)" xfId="1509"/>
    <cellStyle name="_신태백(가실행)_합덕-신례원(2공구)투찰_봉무지방산업단지도로(투찰)②+0.250%_마현생창(동양고속)_예정공정표" xfId="1510"/>
    <cellStyle name="_신태백(가실행)_합덕-신례원(2공구)투찰_봉무지방산업단지도로(투찰)②+0.250%_마현생창(동양고속)_왜관-태평건설" xfId="1511"/>
    <cellStyle name="_신태백(가실행)_합덕-신례원(2공구)투찰_봉무지방산업단지도로(투찰)②+0.250%_마현생창(동양고속)_왜관-태평건설_예정공정표" xfId="1512"/>
    <cellStyle name="_신태백(가실행)_합덕-신례원(2공구)투찰_봉무지방산업단지도로(투찰)②+0.250%_예정공정표" xfId="1513"/>
    <cellStyle name="_신태백(가실행)_합덕-신례원(2공구)투찰_봉무지방산업단지도로(투찰)②+0.250%_왜관-태평건설" xfId="1514"/>
    <cellStyle name="_신태백(가실행)_합덕-신례원(2공구)투찰_봉무지방산업단지도로(투찰)②+0.250%_왜관-태평건설_예정공정표" xfId="1515"/>
    <cellStyle name="_신태백(가실행)_합덕-신례원(2공구)투찰_예정공정표" xfId="1516"/>
    <cellStyle name="_신태백(가실행)_합덕-신례원(2공구)투찰_왜관-태평건설" xfId="1517"/>
    <cellStyle name="_신태백(가실행)_합덕-신례원(2공구)투찰_왜관-태평건설_예정공정표" xfId="1518"/>
    <cellStyle name="_신태백(가실행)_합덕-신례원(2공구)투찰_합덕-신례원(2공구)투찰" xfId="1519"/>
    <cellStyle name="_신태백(가실행)_합덕-신례원(2공구)투찰_합덕-신례원(2공구)투찰_경찰서-터미널간도로(투찰)②" xfId="1520"/>
    <cellStyle name="_신태백(가실행)_합덕-신례원(2공구)투찰_합덕-신례원(2공구)투찰_경찰서-터미널간도로(투찰)②_마현생창(동양고속)" xfId="1521"/>
    <cellStyle name="_신태백(가실행)_합덕-신례원(2공구)투찰_합덕-신례원(2공구)투찰_경찰서-터미널간도로(투찰)②_마현생창(동양고속)_예정공정표" xfId="1522"/>
    <cellStyle name="_신태백(가실행)_합덕-신례원(2공구)투찰_합덕-신례원(2공구)투찰_경찰서-터미널간도로(투찰)②_마현생창(동양고속)_왜관-태평건설" xfId="1523"/>
    <cellStyle name="_신태백(가실행)_합덕-신례원(2공구)투찰_합덕-신례원(2공구)투찰_경찰서-터미널간도로(투찰)②_마현생창(동양고속)_왜관-태평건설_예정공정표" xfId="1524"/>
    <cellStyle name="_신태백(가실행)_합덕-신례원(2공구)투찰_합덕-신례원(2공구)투찰_경찰서-터미널간도로(투찰)②_예정공정표" xfId="1525"/>
    <cellStyle name="_신태백(가실행)_합덕-신례원(2공구)투찰_합덕-신례원(2공구)투찰_경찰서-터미널간도로(투찰)②_왜관-태평건설" xfId="1526"/>
    <cellStyle name="_신태백(가실행)_합덕-신례원(2공구)투찰_합덕-신례원(2공구)투찰_경찰서-터미널간도로(투찰)②_왜관-태평건설_예정공정표" xfId="1527"/>
    <cellStyle name="_신태백(가실행)_합덕-신례원(2공구)투찰_합덕-신례원(2공구)투찰_마현생창(동양고속)" xfId="1528"/>
    <cellStyle name="_신태백(가실행)_합덕-신례원(2공구)투찰_합덕-신례원(2공구)투찰_마현생창(동양고속)_예정공정표" xfId="1529"/>
    <cellStyle name="_신태백(가실행)_합덕-신례원(2공구)투찰_합덕-신례원(2공구)투찰_마현생창(동양고속)_왜관-태평건설" xfId="1530"/>
    <cellStyle name="_신태백(가실행)_합덕-신례원(2공구)투찰_합덕-신례원(2공구)투찰_마현생창(동양고속)_왜관-태평건설_예정공정표" xfId="1531"/>
    <cellStyle name="_신태백(가실행)_합덕-신례원(2공구)투찰_합덕-신례원(2공구)투찰_봉무지방산업단지도로(투찰)②" xfId="1532"/>
    <cellStyle name="_신태백(가실행)_합덕-신례원(2공구)투찰_합덕-신례원(2공구)투찰_봉무지방산업단지도로(투찰)②_마현생창(동양고속)" xfId="1533"/>
    <cellStyle name="_신태백(가실행)_합덕-신례원(2공구)투찰_합덕-신례원(2공구)투찰_봉무지방산업단지도로(투찰)②_마현생창(동양고속)_예정공정표" xfId="1534"/>
    <cellStyle name="_신태백(가실행)_합덕-신례원(2공구)투찰_합덕-신례원(2공구)투찰_봉무지방산업단지도로(투찰)②_마현생창(동양고속)_왜관-태평건설" xfId="1535"/>
    <cellStyle name="_신태백(가실행)_합덕-신례원(2공구)투찰_합덕-신례원(2공구)투찰_봉무지방산업단지도로(투찰)②_마현생창(동양고속)_왜관-태평건설_예정공정표" xfId="1536"/>
    <cellStyle name="_신태백(가실행)_합덕-신례원(2공구)투찰_합덕-신례원(2공구)투찰_봉무지방산업단지도로(투찰)②_예정공정표" xfId="1537"/>
    <cellStyle name="_신태백(가실행)_합덕-신례원(2공구)투찰_합덕-신례원(2공구)투찰_봉무지방산업단지도로(투찰)②_왜관-태평건설" xfId="1538"/>
    <cellStyle name="_신태백(가실행)_합덕-신례원(2공구)투찰_합덕-신례원(2공구)투찰_봉무지방산업단지도로(투찰)②_왜관-태평건설_예정공정표" xfId="1539"/>
    <cellStyle name="_신태백(가실행)_합덕-신례원(2공구)투찰_합덕-신례원(2공구)투찰_봉무지방산업단지도로(투찰)②+0.250%" xfId="1540"/>
    <cellStyle name="_신태백(가실행)_합덕-신례원(2공구)투찰_합덕-신례원(2공구)투찰_봉무지방산업단지도로(투찰)②+0.250%_마현생창(동양고속)" xfId="1541"/>
    <cellStyle name="_신태백(가실행)_합덕-신례원(2공구)투찰_합덕-신례원(2공구)투찰_봉무지방산업단지도로(투찰)②+0.250%_마현생창(동양고속)_예정공정표" xfId="1542"/>
    <cellStyle name="_신태백(가실행)_합덕-신례원(2공구)투찰_합덕-신례원(2공구)투찰_봉무지방산업단지도로(투찰)②+0.250%_마현생창(동양고속)_왜관-태평건설" xfId="1543"/>
    <cellStyle name="_신태백(가실행)_합덕-신례원(2공구)투찰_합덕-신례원(2공구)투찰_봉무지방산업단지도로(투찰)②+0.250%_마현생창(동양고속)_왜관-태평건설_예정공정표" xfId="1544"/>
    <cellStyle name="_신태백(가실행)_합덕-신례원(2공구)투찰_합덕-신례원(2공구)투찰_봉무지방산업단지도로(투찰)②+0.250%_예정공정표" xfId="1545"/>
    <cellStyle name="_신태백(가실행)_합덕-신례원(2공구)투찰_합덕-신례원(2공구)투찰_봉무지방산업단지도로(투찰)②+0.250%_왜관-태평건설" xfId="1546"/>
    <cellStyle name="_신태백(가실행)_합덕-신례원(2공구)투찰_합덕-신례원(2공구)투찰_봉무지방산업단지도로(투찰)②+0.250%_왜관-태평건설_예정공정표" xfId="1547"/>
    <cellStyle name="_신태백(가실행)_합덕-신례원(2공구)투찰_합덕-신례원(2공구)투찰_예정공정표" xfId="1548"/>
    <cellStyle name="_신태백(가실행)_합덕-신례원(2공구)투찰_합덕-신례원(2공구)투찰_왜관-태평건설" xfId="1549"/>
    <cellStyle name="_신태백(가실행)_합덕-신례원(2공구)투찰_합덕-신례원(2공구)투찰_왜관-태평건설_예정공정표" xfId="1550"/>
    <cellStyle name="_신태백(투찰내역)2" xfId="1551"/>
    <cellStyle name="_안산부대(투찰)⑤" xfId="1552"/>
    <cellStyle name="_안산부대(투찰)⑤_경찰서-터미널간도로(투찰)②" xfId="1553"/>
    <cellStyle name="_안산부대(투찰)⑤_경찰서-터미널간도로(투찰)②_마현생창(동양고속)" xfId="1554"/>
    <cellStyle name="_안산부대(투찰)⑤_경찰서-터미널간도로(투찰)②_마현생창(동양고속)_예정공정표" xfId="1555"/>
    <cellStyle name="_안산부대(투찰)⑤_경찰서-터미널간도로(투찰)②_마현생창(동양고속)_왜관-태평건설" xfId="1556"/>
    <cellStyle name="_안산부대(투찰)⑤_경찰서-터미널간도로(투찰)②_마현생창(동양고속)_왜관-태평건설_예정공정표" xfId="1557"/>
    <cellStyle name="_안산부대(투찰)⑤_경찰서-터미널간도로(투찰)②_예정공정표" xfId="1558"/>
    <cellStyle name="_안산부대(투찰)⑤_경찰서-터미널간도로(투찰)②_왜관-태평건설" xfId="1559"/>
    <cellStyle name="_안산부대(투찰)⑤_경찰서-터미널간도로(투찰)②_왜관-태평건설_예정공정표" xfId="1560"/>
    <cellStyle name="_안산부대(투찰)⑤_마현생창(동양고속)" xfId="1561"/>
    <cellStyle name="_안산부대(투찰)⑤_마현생창(동양고속)_예정공정표" xfId="1562"/>
    <cellStyle name="_안산부대(투찰)⑤_마현생창(동양고속)_왜관-태평건설" xfId="1563"/>
    <cellStyle name="_안산부대(투찰)⑤_마현생창(동양고속)_왜관-태평건설_예정공정표" xfId="1564"/>
    <cellStyle name="_안산부대(투찰)⑤_봉무지방산업단지도로(투찰)②" xfId="1565"/>
    <cellStyle name="_안산부대(투찰)⑤_봉무지방산업단지도로(투찰)②_마현생창(동양고속)" xfId="1566"/>
    <cellStyle name="_안산부대(투찰)⑤_봉무지방산업단지도로(투찰)②_마현생창(동양고속)_예정공정표" xfId="1567"/>
    <cellStyle name="_안산부대(투찰)⑤_봉무지방산업단지도로(투찰)②_마현생창(동양고속)_왜관-태평건설" xfId="1568"/>
    <cellStyle name="_안산부대(투찰)⑤_봉무지방산업단지도로(투찰)②_마현생창(동양고속)_왜관-태평건설_예정공정표" xfId="1569"/>
    <cellStyle name="_안산부대(투찰)⑤_봉무지방산업단지도로(투찰)②_예정공정표" xfId="1570"/>
    <cellStyle name="_안산부대(투찰)⑤_봉무지방산업단지도로(투찰)②_왜관-태평건설" xfId="1571"/>
    <cellStyle name="_안산부대(투찰)⑤_봉무지방산업단지도로(투찰)②_왜관-태평건설_예정공정표" xfId="1572"/>
    <cellStyle name="_안산부대(투찰)⑤_봉무지방산업단지도로(투찰)②+0.250%" xfId="1573"/>
    <cellStyle name="_안산부대(투찰)⑤_봉무지방산업단지도로(투찰)②+0.250%_마현생창(동양고속)" xfId="1574"/>
    <cellStyle name="_안산부대(투찰)⑤_봉무지방산업단지도로(투찰)②+0.250%_마현생창(동양고속)_예정공정표" xfId="1575"/>
    <cellStyle name="_안산부대(투찰)⑤_봉무지방산업단지도로(투찰)②+0.250%_마현생창(동양고속)_왜관-태평건설" xfId="1576"/>
    <cellStyle name="_안산부대(투찰)⑤_봉무지방산업단지도로(투찰)②+0.250%_마현생창(동양고속)_왜관-태평건설_예정공정표" xfId="1577"/>
    <cellStyle name="_안산부대(투찰)⑤_봉무지방산업단지도로(투찰)②+0.250%_예정공정표" xfId="1578"/>
    <cellStyle name="_안산부대(투찰)⑤_봉무지방산업단지도로(투찰)②+0.250%_왜관-태평건설" xfId="1579"/>
    <cellStyle name="_안산부대(투찰)⑤_봉무지방산업단지도로(투찰)②+0.250%_왜관-태평건설_예정공정표" xfId="1580"/>
    <cellStyle name="_안산부대(투찰)⑤_예정공정표" xfId="1581"/>
    <cellStyle name="_안산부대(투찰)⑤_왜관-태평건설" xfId="1582"/>
    <cellStyle name="_안산부대(투찰)⑤_왜관-태평건설_예정공정표" xfId="1583"/>
    <cellStyle name="_안산부대(투찰)⑤_합덕-신례원(2공구)투찰" xfId="1584"/>
    <cellStyle name="_안산부대(투찰)⑤_합덕-신례원(2공구)투찰_경찰서-터미널간도로(투찰)②" xfId="1585"/>
    <cellStyle name="_안산부대(투찰)⑤_합덕-신례원(2공구)투찰_경찰서-터미널간도로(투찰)②_마현생창(동양고속)" xfId="1586"/>
    <cellStyle name="_안산부대(투찰)⑤_합덕-신례원(2공구)투찰_경찰서-터미널간도로(투찰)②_마현생창(동양고속)_예정공정표" xfId="1587"/>
    <cellStyle name="_안산부대(투찰)⑤_합덕-신례원(2공구)투찰_경찰서-터미널간도로(투찰)②_마현생창(동양고속)_왜관-태평건설" xfId="1588"/>
    <cellStyle name="_안산부대(투찰)⑤_합덕-신례원(2공구)투찰_경찰서-터미널간도로(투찰)②_마현생창(동양고속)_왜관-태평건설_예정공정표" xfId="1589"/>
    <cellStyle name="_안산부대(투찰)⑤_합덕-신례원(2공구)투찰_경찰서-터미널간도로(투찰)②_예정공정표" xfId="1590"/>
    <cellStyle name="_안산부대(투찰)⑤_합덕-신례원(2공구)투찰_경찰서-터미널간도로(투찰)②_왜관-태평건설" xfId="1591"/>
    <cellStyle name="_안산부대(투찰)⑤_합덕-신례원(2공구)투찰_경찰서-터미널간도로(투찰)②_왜관-태평건설_예정공정표" xfId="1592"/>
    <cellStyle name="_안산부대(투찰)⑤_합덕-신례원(2공구)투찰_마현생창(동양고속)" xfId="1593"/>
    <cellStyle name="_안산부대(투찰)⑤_합덕-신례원(2공구)투찰_마현생창(동양고속)_예정공정표" xfId="1594"/>
    <cellStyle name="_안산부대(투찰)⑤_합덕-신례원(2공구)투찰_마현생창(동양고속)_왜관-태평건설" xfId="1595"/>
    <cellStyle name="_안산부대(투찰)⑤_합덕-신례원(2공구)투찰_마현생창(동양고속)_왜관-태평건설_예정공정표" xfId="1596"/>
    <cellStyle name="_안산부대(투찰)⑤_합덕-신례원(2공구)투찰_봉무지방산업단지도로(투찰)②" xfId="1597"/>
    <cellStyle name="_안산부대(투찰)⑤_합덕-신례원(2공구)투찰_봉무지방산업단지도로(투찰)②_마현생창(동양고속)" xfId="1598"/>
    <cellStyle name="_안산부대(투찰)⑤_합덕-신례원(2공구)투찰_봉무지방산업단지도로(투찰)②_마현생창(동양고속)_예정공정표" xfId="1599"/>
    <cellStyle name="_안산부대(투찰)⑤_합덕-신례원(2공구)투찰_봉무지방산업단지도로(투찰)②_마현생창(동양고속)_왜관-태평건설" xfId="1600"/>
    <cellStyle name="_안산부대(투찰)⑤_합덕-신례원(2공구)투찰_봉무지방산업단지도로(투찰)②_마현생창(동양고속)_왜관-태평건설_예정공정표" xfId="1601"/>
    <cellStyle name="_안산부대(투찰)⑤_합덕-신례원(2공구)투찰_봉무지방산업단지도로(투찰)②_예정공정표" xfId="1602"/>
    <cellStyle name="_안산부대(투찰)⑤_합덕-신례원(2공구)투찰_봉무지방산업단지도로(투찰)②_왜관-태평건설" xfId="1603"/>
    <cellStyle name="_안산부대(투찰)⑤_합덕-신례원(2공구)투찰_봉무지방산업단지도로(투찰)②_왜관-태평건설_예정공정표" xfId="1604"/>
    <cellStyle name="_안산부대(투찰)⑤_합덕-신례원(2공구)투찰_봉무지방산업단지도로(투찰)②+0.250%" xfId="1605"/>
    <cellStyle name="_안산부대(투찰)⑤_합덕-신례원(2공구)투찰_봉무지방산업단지도로(투찰)②+0.250%_마현생창(동양고속)" xfId="1606"/>
    <cellStyle name="_안산부대(투찰)⑤_합덕-신례원(2공구)투찰_봉무지방산업단지도로(투찰)②+0.250%_마현생창(동양고속)_예정공정표" xfId="1607"/>
    <cellStyle name="_안산부대(투찰)⑤_합덕-신례원(2공구)투찰_봉무지방산업단지도로(투찰)②+0.250%_마현생창(동양고속)_왜관-태평건설" xfId="1608"/>
    <cellStyle name="_안산부대(투찰)⑤_합덕-신례원(2공구)투찰_봉무지방산업단지도로(투찰)②+0.250%_마현생창(동양고속)_왜관-태평건설_예정공정표" xfId="1609"/>
    <cellStyle name="_안산부대(투찰)⑤_합덕-신례원(2공구)투찰_봉무지방산업단지도로(투찰)②+0.250%_예정공정표" xfId="1610"/>
    <cellStyle name="_안산부대(투찰)⑤_합덕-신례원(2공구)투찰_봉무지방산업단지도로(투찰)②+0.250%_왜관-태평건설" xfId="1611"/>
    <cellStyle name="_안산부대(투찰)⑤_합덕-신례원(2공구)투찰_봉무지방산업단지도로(투찰)②+0.250%_왜관-태평건설_예정공정표" xfId="1612"/>
    <cellStyle name="_안산부대(투찰)⑤_합덕-신례원(2공구)투찰_예정공정표" xfId="1613"/>
    <cellStyle name="_안산부대(투찰)⑤_합덕-신례원(2공구)투찰_왜관-태평건설" xfId="1614"/>
    <cellStyle name="_안산부대(투찰)⑤_합덕-신례원(2공구)투찰_왜관-태평건설_예정공정표" xfId="1615"/>
    <cellStyle name="_안산부대(투찰)⑤_합덕-신례원(2공구)투찰_합덕-신례원(2공구)투찰" xfId="1616"/>
    <cellStyle name="_안산부대(투찰)⑤_합덕-신례원(2공구)투찰_합덕-신례원(2공구)투찰_경찰서-터미널간도로(투찰)②" xfId="1617"/>
    <cellStyle name="_안산부대(투찰)⑤_합덕-신례원(2공구)투찰_합덕-신례원(2공구)투찰_경찰서-터미널간도로(투찰)②_마현생창(동양고속)" xfId="1618"/>
    <cellStyle name="_안산부대(투찰)⑤_합덕-신례원(2공구)투찰_합덕-신례원(2공구)투찰_경찰서-터미널간도로(투찰)②_마현생창(동양고속)_예정공정표" xfId="1619"/>
    <cellStyle name="_안산부대(투찰)⑤_합덕-신례원(2공구)투찰_합덕-신례원(2공구)투찰_경찰서-터미널간도로(투찰)②_마현생창(동양고속)_왜관-태평건설" xfId="1620"/>
    <cellStyle name="_안산부대(투찰)⑤_합덕-신례원(2공구)투찰_합덕-신례원(2공구)투찰_경찰서-터미널간도로(투찰)②_마현생창(동양고속)_왜관-태평건설_예정공정표" xfId="1621"/>
    <cellStyle name="_안산부대(투찰)⑤_합덕-신례원(2공구)투찰_합덕-신례원(2공구)투찰_경찰서-터미널간도로(투찰)②_예정공정표" xfId="1622"/>
    <cellStyle name="_안산부대(투찰)⑤_합덕-신례원(2공구)투찰_합덕-신례원(2공구)투찰_경찰서-터미널간도로(투찰)②_왜관-태평건설" xfId="1623"/>
    <cellStyle name="_안산부대(투찰)⑤_합덕-신례원(2공구)투찰_합덕-신례원(2공구)투찰_경찰서-터미널간도로(투찰)②_왜관-태평건설_예정공정표" xfId="1624"/>
    <cellStyle name="_안산부대(투찰)⑤_합덕-신례원(2공구)투찰_합덕-신례원(2공구)투찰_마현생창(동양고속)" xfId="1625"/>
    <cellStyle name="_안산부대(투찰)⑤_합덕-신례원(2공구)투찰_합덕-신례원(2공구)투찰_마현생창(동양고속)_예정공정표" xfId="1626"/>
    <cellStyle name="_안산부대(투찰)⑤_합덕-신례원(2공구)투찰_합덕-신례원(2공구)투찰_마현생창(동양고속)_왜관-태평건설" xfId="1627"/>
    <cellStyle name="_안산부대(투찰)⑤_합덕-신례원(2공구)투찰_합덕-신례원(2공구)투찰_마현생창(동양고속)_왜관-태평건설_예정공정표" xfId="1628"/>
    <cellStyle name="_안산부대(투찰)⑤_합덕-신례원(2공구)투찰_합덕-신례원(2공구)투찰_봉무지방산업단지도로(투찰)②" xfId="1629"/>
    <cellStyle name="_안산부대(투찰)⑤_합덕-신례원(2공구)투찰_합덕-신례원(2공구)투찰_봉무지방산업단지도로(투찰)②_마현생창(동양고속)" xfId="1630"/>
    <cellStyle name="_안산부대(투찰)⑤_합덕-신례원(2공구)투찰_합덕-신례원(2공구)투찰_봉무지방산업단지도로(투찰)②_마현생창(동양고속)_예정공정표" xfId="1631"/>
    <cellStyle name="_안산부대(투찰)⑤_합덕-신례원(2공구)투찰_합덕-신례원(2공구)투찰_봉무지방산업단지도로(투찰)②_마현생창(동양고속)_왜관-태평건설" xfId="1632"/>
    <cellStyle name="_안산부대(투찰)⑤_합덕-신례원(2공구)투찰_합덕-신례원(2공구)투찰_봉무지방산업단지도로(투찰)②_마현생창(동양고속)_왜관-태평건설_예정공정표" xfId="1633"/>
    <cellStyle name="_안산부대(투찰)⑤_합덕-신례원(2공구)투찰_합덕-신례원(2공구)투찰_봉무지방산업단지도로(투찰)②_예정공정표" xfId="1634"/>
    <cellStyle name="_안산부대(투찰)⑤_합덕-신례원(2공구)투찰_합덕-신례원(2공구)투찰_봉무지방산업단지도로(투찰)②_왜관-태평건설" xfId="1635"/>
    <cellStyle name="_안산부대(투찰)⑤_합덕-신례원(2공구)투찰_합덕-신례원(2공구)투찰_봉무지방산업단지도로(투찰)②_왜관-태평건설_예정공정표" xfId="1636"/>
    <cellStyle name="_안산부대(투찰)⑤_합덕-신례원(2공구)투찰_합덕-신례원(2공구)투찰_봉무지방산업단지도로(투찰)②+0.250%" xfId="1637"/>
    <cellStyle name="_안산부대(투찰)⑤_합덕-신례원(2공구)투찰_합덕-신례원(2공구)투찰_봉무지방산업단지도로(투찰)②+0.250%_마현생창(동양고속)" xfId="1638"/>
    <cellStyle name="_안산부대(투찰)⑤_합덕-신례원(2공구)투찰_합덕-신례원(2공구)투찰_봉무지방산업단지도로(투찰)②+0.250%_마현생창(동양고속)_예정공정표" xfId="1639"/>
    <cellStyle name="_안산부대(투찰)⑤_합덕-신례원(2공구)투찰_합덕-신례원(2공구)투찰_봉무지방산업단지도로(투찰)②+0.250%_마현생창(동양고속)_왜관-태평건설" xfId="1640"/>
    <cellStyle name="_안산부대(투찰)⑤_합덕-신례원(2공구)투찰_합덕-신례원(2공구)투찰_봉무지방산업단지도로(투찰)②+0.250%_마현생창(동양고속)_왜관-태평건설_예정공정표" xfId="1641"/>
    <cellStyle name="_안산부대(투찰)⑤_합덕-신례원(2공구)투찰_합덕-신례원(2공구)투찰_봉무지방산업단지도로(투찰)②+0.250%_예정공정표" xfId="1642"/>
    <cellStyle name="_안산부대(투찰)⑤_합덕-신례원(2공구)투찰_합덕-신례원(2공구)투찰_봉무지방산업단지도로(투찰)②+0.250%_왜관-태평건설" xfId="1643"/>
    <cellStyle name="_안산부대(투찰)⑤_합덕-신례원(2공구)투찰_합덕-신례원(2공구)투찰_봉무지방산업단지도로(투찰)②+0.250%_왜관-태평건설_예정공정표" xfId="1644"/>
    <cellStyle name="_안산부대(투찰)⑤_합덕-신례원(2공구)투찰_합덕-신례원(2공구)투찰_예정공정표" xfId="1645"/>
    <cellStyle name="_안산부대(투찰)⑤_합덕-신례원(2공구)투찰_합덕-신례원(2공구)투찰_왜관-태평건설" xfId="1646"/>
    <cellStyle name="_안산부대(투찰)⑤_합덕-신례원(2공구)투찰_합덕-신례원(2공구)투찰_왜관-태평건설_예정공정표" xfId="1647"/>
    <cellStyle name="_양곡부두(투찰)+0.30%" xfId="1648"/>
    <cellStyle name="_언주중-1" xfId="1649"/>
    <cellStyle name="_역삼성진" xfId="1650"/>
    <cellStyle name="_영양반딧불전기" xfId="1651"/>
    <cellStyle name="_예산내역서(해운대+달맞이)" xfId="1652"/>
    <cellStyle name="_예산내역서(해운대+달맞이)-도급공사분일위대가수정(09.06)" xfId="1653"/>
    <cellStyle name="_옥포초등학교소방내역서" xfId="1654"/>
    <cellStyle name="_왕숙천 둔치내 조명시설 내역서" xfId="1655"/>
    <cellStyle name="_왕숙천 조명기구 구매설치" xfId="1656"/>
    <cellStyle name="_용인보라지구(06.9월)" xfId="1657"/>
    <cellStyle name="_용지초냉난방 0526" xfId="1658"/>
    <cellStyle name="_운남~송정2교 2차설변" xfId="1659"/>
    <cellStyle name="_울진고등학교B동교사증축 내역서" xfId="1660"/>
    <cellStyle name="_울진남부초등학교(전기)" xfId="1661"/>
    <cellStyle name="_원가계산" xfId="1662"/>
    <cellStyle name="_원가계산_1" xfId="1663"/>
    <cellStyle name="_원가계산_3-신기중-일반내역서-전기" xfId="1664"/>
    <cellStyle name="_원가계산_3-용지초 일반내역서-전기" xfId="1665"/>
    <cellStyle name="_원가계산_안일초등학교-일반내역서-전기" xfId="1666"/>
    <cellStyle name="_원가계산_전기부문내역서-수정분0131" xfId="1667"/>
    <cellStyle name="_원가계산서" xfId="1668"/>
    <cellStyle name="_원가계산서_동부중전기내역서" xfId="1669"/>
    <cellStyle name="_원가계산서-1" xfId="1670"/>
    <cellStyle name="_원가분석(1217)" xfId="1671"/>
    <cellStyle name="_원가분석(아이0208)" xfId="1672"/>
    <cellStyle name="_원가-전기" xfId="1673"/>
    <cellStyle name="_유강초수배전" xfId="1674"/>
    <cellStyle name="_유기전기1(동영ENG내역)" xfId="1675"/>
    <cellStyle name="_유치투찰" xfId="1676"/>
    <cellStyle name="_유치투찰_예정공정표" xfId="1677"/>
    <cellStyle name="_유치투찰_왜관-태평건설" xfId="1678"/>
    <cellStyle name="_유치투찰_왜관-태평건설_예정공정표" xfId="1679"/>
    <cellStyle name="_이곡_국민체육센터(수영장)_건립-전기(1105)" xfId="1680"/>
    <cellStyle name="_인원계획표 " xfId="1681"/>
    <cellStyle name="_인원계획표 _1차1회변경" xfId="1682"/>
    <cellStyle name="_인원계획표 _도급내역(전체분)" xfId="1683"/>
    <cellStyle name="_인원계획표 _도급내역(전체분)_복사본 총괄1회변경" xfId="1684"/>
    <cellStyle name="_인원계획표 _도급내역(전체분)_총괄1회변경" xfId="1685"/>
    <cellStyle name="_인원계획표 _도급내역(토공)" xfId="1686"/>
    <cellStyle name="_인원계획표 _설계변경내역서(1회총괄)" xfId="1687"/>
    <cellStyle name="_인원계획표 _설계변경앞지" xfId="1688"/>
    <cellStyle name="_인원계획표 _설계변경앞지(2차)" xfId="1689"/>
    <cellStyle name="_인원계획표 _설계변경앞지(총괄)" xfId="1690"/>
    <cellStyle name="_인원계획표 _설계변경총괄(토목,건축,기계,조경)01" xfId="1691"/>
    <cellStyle name="_인원계획표 _설계변경총괄(토목,건축,기계,조경)02" xfId="1692"/>
    <cellStyle name="_인원계획표 _예정공정표" xfId="1693"/>
    <cellStyle name="_인원계획표 _작업" xfId="1694"/>
    <cellStyle name="_인원계획표 _적격 " xfId="1695"/>
    <cellStyle name="_인원계획표 _적격 _1차1회변경" xfId="1696"/>
    <cellStyle name="_인원계획표 _적격 _도급내역(전체분)" xfId="1697"/>
    <cellStyle name="_인원계획표 _적격 _도급내역(전체분)_복사본 총괄1회변경" xfId="1698"/>
    <cellStyle name="_인원계획표 _적격 _도급내역(전체분)_총괄1회변경" xfId="1699"/>
    <cellStyle name="_인원계획표 _적격 _도급내역(토공)" xfId="1700"/>
    <cellStyle name="_인원계획표 _적격 _설계변경내역서(1회총괄)" xfId="1701"/>
    <cellStyle name="_인원계획표 _적격 _설계변경앞지" xfId="1702"/>
    <cellStyle name="_인원계획표 _적격 _설계변경앞지(2차)" xfId="1703"/>
    <cellStyle name="_인원계획표 _적격 _설계변경앞지(총괄)" xfId="1704"/>
    <cellStyle name="_인원계획표 _적격 _설계변경총괄(토목,건축,기계,조경)01" xfId="1705"/>
    <cellStyle name="_인원계획표 _적격 _설계변경총괄(토목,건축,기계,조경)02" xfId="1706"/>
    <cellStyle name="_인원계획표 _적격 _예정공정표" xfId="1707"/>
    <cellStyle name="_인원계획표 _적격 _작업" xfId="1708"/>
    <cellStyle name="_인원계획표 _적격 _제잡비계산서" xfId="1709"/>
    <cellStyle name="_인원계획표 _적격 _증평1차내역" xfId="1710"/>
    <cellStyle name="_인원계획표 _적격 _증평1차내역_1차1회변경" xfId="1711"/>
    <cellStyle name="_인원계획표 _적격 _증평1차내역_1차1회변경_예정공정표" xfId="1712"/>
    <cellStyle name="_인원계획표 _적격 _증평1차내역_예정공정표" xfId="1713"/>
    <cellStyle name="_인원계획표 _적격 _증평1차내역_총괄1회변경" xfId="1714"/>
    <cellStyle name="_인원계획표 _적격 _총괄1회변경" xfId="1715"/>
    <cellStyle name="_인원계획표 _제잡비계산서" xfId="1716"/>
    <cellStyle name="_인원계획표 _증평1차내역" xfId="1717"/>
    <cellStyle name="_인원계획표 _증평1차내역_1차1회변경" xfId="1718"/>
    <cellStyle name="_인원계획표 _증평1차내역_1차1회변경_예정공정표" xfId="1719"/>
    <cellStyle name="_인원계획표 _증평1차내역_예정공정표" xfId="1720"/>
    <cellStyle name="_인원계획표 _증평1차내역_총괄1회변경" xfId="1721"/>
    <cellStyle name="_인원계획표 _총괄1회변경" xfId="1722"/>
    <cellStyle name="_인정전 내역서--" xfId="1723"/>
    <cellStyle name="_인지초등학교 내역서" xfId="1724"/>
    <cellStyle name="_일위대가" xfId="1725"/>
    <cellStyle name="_임금(진흥콘크리트)" xfId="1726"/>
    <cellStyle name="_입찰표지 " xfId="1727"/>
    <cellStyle name="_입찰표지 _1차1회변경" xfId="1728"/>
    <cellStyle name="_입찰표지 _도급내역(전체분)" xfId="1729"/>
    <cellStyle name="_입찰표지 _도급내역(전체분)_복사본 총괄1회변경" xfId="1730"/>
    <cellStyle name="_입찰표지 _도급내역(전체분)_총괄1회변경" xfId="1731"/>
    <cellStyle name="_입찰표지 _도급내역(토공)" xfId="1732"/>
    <cellStyle name="_입찰표지 _설계변경내역서(1회총괄)" xfId="1733"/>
    <cellStyle name="_입찰표지 _설계변경앞지" xfId="1734"/>
    <cellStyle name="_입찰표지 _설계변경앞지(2차)" xfId="1735"/>
    <cellStyle name="_입찰표지 _설계변경앞지(총괄)" xfId="1736"/>
    <cellStyle name="_입찰표지 _설계변경총괄(토목,건축,기계,조경)01" xfId="1737"/>
    <cellStyle name="_입찰표지 _설계변경총괄(토목,건축,기계,조경)02" xfId="1738"/>
    <cellStyle name="_입찰표지 _예정공정표" xfId="1739"/>
    <cellStyle name="_입찰표지 _작업" xfId="1740"/>
    <cellStyle name="_입찰표지 _제잡비계산서" xfId="1741"/>
    <cellStyle name="_입찰표지 _증평1차내역" xfId="1742"/>
    <cellStyle name="_입찰표지 _증평1차내역_1차1회변경" xfId="1743"/>
    <cellStyle name="_입찰표지 _증평1차내역_1차1회변경_예정공정표" xfId="1744"/>
    <cellStyle name="_입찰표지 _증평1차내역_예정공정표" xfId="1745"/>
    <cellStyle name="_입찰표지 _증평1차내역_총괄1회변경" xfId="1746"/>
    <cellStyle name="_입찰표지 _총괄1회변경" xfId="1747"/>
    <cellStyle name="_작업" xfId="1748"/>
    <cellStyle name="_장미실비요양원0522" xfId="1749"/>
    <cellStyle name="_장성IC투찰" xfId="1751"/>
    <cellStyle name="_장성IC투찰_경찰서-터미널간도로(투찰)②" xfId="1752"/>
    <cellStyle name="_장성IC투찰_경찰서-터미널간도로(투찰)②_마현생창(동양고속)" xfId="1753"/>
    <cellStyle name="_장성IC투찰_경찰서-터미널간도로(투찰)②_마현생창(동양고속)_예정공정표" xfId="1754"/>
    <cellStyle name="_장성IC투찰_경찰서-터미널간도로(투찰)②_마현생창(동양고속)_왜관-태평건설" xfId="1755"/>
    <cellStyle name="_장성IC투찰_경찰서-터미널간도로(투찰)②_마현생창(동양고속)_왜관-태평건설_예정공정표" xfId="1756"/>
    <cellStyle name="_장성IC투찰_경찰서-터미널간도로(투찰)②_예정공정표" xfId="1757"/>
    <cellStyle name="_장성IC투찰_경찰서-터미널간도로(투찰)②_왜관-태평건설" xfId="1758"/>
    <cellStyle name="_장성IC투찰_경찰서-터미널간도로(투찰)②_왜관-태평건설_예정공정표" xfId="1759"/>
    <cellStyle name="_장성IC투찰_마현생창(동양고속)" xfId="1760"/>
    <cellStyle name="_장성IC투찰_마현생창(동양고속)_예정공정표" xfId="1761"/>
    <cellStyle name="_장성IC투찰_마현생창(동양고속)_왜관-태평건설" xfId="1762"/>
    <cellStyle name="_장성IC투찰_마현생창(동양고속)_왜관-태평건설_예정공정표" xfId="1763"/>
    <cellStyle name="_장성IC투찰_봉무지방산업단지도로(투찰)②" xfId="1764"/>
    <cellStyle name="_장성IC투찰_봉무지방산업단지도로(투찰)②_마현생창(동양고속)" xfId="1765"/>
    <cellStyle name="_장성IC투찰_봉무지방산업단지도로(투찰)②_마현생창(동양고속)_예정공정표" xfId="1766"/>
    <cellStyle name="_장성IC투찰_봉무지방산업단지도로(투찰)②_마현생창(동양고속)_왜관-태평건설" xfId="1767"/>
    <cellStyle name="_장성IC투찰_봉무지방산업단지도로(투찰)②_마현생창(동양고속)_왜관-태평건설_예정공정표" xfId="1768"/>
    <cellStyle name="_장성IC투찰_봉무지방산업단지도로(투찰)②_예정공정표" xfId="1769"/>
    <cellStyle name="_장성IC투찰_봉무지방산업단지도로(투찰)②_왜관-태평건설" xfId="1770"/>
    <cellStyle name="_장성IC투찰_봉무지방산업단지도로(투찰)②_왜관-태평건설_예정공정표" xfId="1771"/>
    <cellStyle name="_장성IC투찰_봉무지방산업단지도로(투찰)②+0.250%" xfId="1772"/>
    <cellStyle name="_장성IC투찰_봉무지방산업단지도로(투찰)②+0.250%_마현생창(동양고속)" xfId="1773"/>
    <cellStyle name="_장성IC투찰_봉무지방산업단지도로(투찰)②+0.250%_마현생창(동양고속)_예정공정표" xfId="1774"/>
    <cellStyle name="_장성IC투찰_봉무지방산업단지도로(투찰)②+0.250%_마현생창(동양고속)_왜관-태평건설" xfId="1775"/>
    <cellStyle name="_장성IC투찰_봉무지방산업단지도로(투찰)②+0.250%_마현생창(동양고속)_왜관-태평건설_예정공정표" xfId="1776"/>
    <cellStyle name="_장성IC투찰_봉무지방산업단지도로(투찰)②+0.250%_예정공정표" xfId="1777"/>
    <cellStyle name="_장성IC투찰_봉무지방산업단지도로(투찰)②+0.250%_왜관-태평건설" xfId="1778"/>
    <cellStyle name="_장성IC투찰_봉무지방산업단지도로(투찰)②+0.250%_왜관-태평건설_예정공정표" xfId="1779"/>
    <cellStyle name="_장성IC투찰_예정공정표" xfId="1780"/>
    <cellStyle name="_장성IC투찰_왜관-태평건설" xfId="1781"/>
    <cellStyle name="_장성IC투찰_왜관-태평건설_예정공정표" xfId="1782"/>
    <cellStyle name="_장성IC투찰_합덕-신례원(2공구)투찰" xfId="1783"/>
    <cellStyle name="_장성IC투찰_합덕-신례원(2공구)투찰_경찰서-터미널간도로(투찰)②" xfId="1784"/>
    <cellStyle name="_장성IC투찰_합덕-신례원(2공구)투찰_경찰서-터미널간도로(투찰)②_마현생창(동양고속)" xfId="1785"/>
    <cellStyle name="_장성IC투찰_합덕-신례원(2공구)투찰_경찰서-터미널간도로(투찰)②_마현생창(동양고속)_예정공정표" xfId="1786"/>
    <cellStyle name="_장성IC투찰_합덕-신례원(2공구)투찰_경찰서-터미널간도로(투찰)②_마현생창(동양고속)_왜관-태평건설" xfId="1787"/>
    <cellStyle name="_장성IC투찰_합덕-신례원(2공구)투찰_경찰서-터미널간도로(투찰)②_마현생창(동양고속)_왜관-태평건설_예정공정표" xfId="1788"/>
    <cellStyle name="_장성IC투찰_합덕-신례원(2공구)투찰_경찰서-터미널간도로(투찰)②_예정공정표" xfId="1789"/>
    <cellStyle name="_장성IC투찰_합덕-신례원(2공구)투찰_경찰서-터미널간도로(투찰)②_왜관-태평건설" xfId="1790"/>
    <cellStyle name="_장성IC투찰_합덕-신례원(2공구)투찰_경찰서-터미널간도로(투찰)②_왜관-태평건설_예정공정표" xfId="1791"/>
    <cellStyle name="_장성IC투찰_합덕-신례원(2공구)투찰_마현생창(동양고속)" xfId="1792"/>
    <cellStyle name="_장성IC투찰_합덕-신례원(2공구)투찰_마현생창(동양고속)_예정공정표" xfId="1793"/>
    <cellStyle name="_장성IC투찰_합덕-신례원(2공구)투찰_마현생창(동양고속)_왜관-태평건설" xfId="1794"/>
    <cellStyle name="_장성IC투찰_합덕-신례원(2공구)투찰_마현생창(동양고속)_왜관-태평건설_예정공정표" xfId="1795"/>
    <cellStyle name="_장성IC투찰_합덕-신례원(2공구)투찰_봉무지방산업단지도로(투찰)②" xfId="1796"/>
    <cellStyle name="_장성IC투찰_합덕-신례원(2공구)투찰_봉무지방산업단지도로(투찰)②_마현생창(동양고속)" xfId="1797"/>
    <cellStyle name="_장성IC투찰_합덕-신례원(2공구)투찰_봉무지방산업단지도로(투찰)②_마현생창(동양고속)_예정공정표" xfId="1798"/>
    <cellStyle name="_장성IC투찰_합덕-신례원(2공구)투찰_봉무지방산업단지도로(투찰)②_마현생창(동양고속)_왜관-태평건설" xfId="1799"/>
    <cellStyle name="_장성IC투찰_합덕-신례원(2공구)투찰_봉무지방산업단지도로(투찰)②_마현생창(동양고속)_왜관-태평건설_예정공정표" xfId="1800"/>
    <cellStyle name="_장성IC투찰_합덕-신례원(2공구)투찰_봉무지방산업단지도로(투찰)②_예정공정표" xfId="1801"/>
    <cellStyle name="_장성IC투찰_합덕-신례원(2공구)투찰_봉무지방산업단지도로(투찰)②_왜관-태평건설" xfId="1802"/>
    <cellStyle name="_장성IC투찰_합덕-신례원(2공구)투찰_봉무지방산업단지도로(투찰)②_왜관-태평건설_예정공정표" xfId="1803"/>
    <cellStyle name="_장성IC투찰_합덕-신례원(2공구)투찰_봉무지방산업단지도로(투찰)②+0.250%" xfId="1804"/>
    <cellStyle name="_장성IC투찰_합덕-신례원(2공구)투찰_봉무지방산업단지도로(투찰)②+0.250%_마현생창(동양고속)" xfId="1805"/>
    <cellStyle name="_장성IC투찰_합덕-신례원(2공구)투찰_봉무지방산업단지도로(투찰)②+0.250%_마현생창(동양고속)_예정공정표" xfId="1806"/>
    <cellStyle name="_장성IC투찰_합덕-신례원(2공구)투찰_봉무지방산업단지도로(투찰)②+0.250%_마현생창(동양고속)_왜관-태평건설" xfId="1807"/>
    <cellStyle name="_장성IC투찰_합덕-신례원(2공구)투찰_봉무지방산업단지도로(투찰)②+0.250%_마현생창(동양고속)_왜관-태평건설_예정공정표" xfId="1808"/>
    <cellStyle name="_장성IC투찰_합덕-신례원(2공구)투찰_봉무지방산업단지도로(투찰)②+0.250%_예정공정표" xfId="1809"/>
    <cellStyle name="_장성IC투찰_합덕-신례원(2공구)투찰_봉무지방산업단지도로(투찰)②+0.250%_왜관-태평건설" xfId="1810"/>
    <cellStyle name="_장성IC투찰_합덕-신례원(2공구)투찰_봉무지방산업단지도로(투찰)②+0.250%_왜관-태평건설_예정공정표" xfId="1811"/>
    <cellStyle name="_장성IC투찰_합덕-신례원(2공구)투찰_예정공정표" xfId="1812"/>
    <cellStyle name="_장성IC투찰_합덕-신례원(2공구)투찰_왜관-태평건설" xfId="1813"/>
    <cellStyle name="_장성IC투찰_합덕-신례원(2공구)투찰_왜관-태평건설_예정공정표" xfId="1814"/>
    <cellStyle name="_장성IC투찰_합덕-신례원(2공구)투찰_합덕-신례원(2공구)투찰" xfId="1815"/>
    <cellStyle name="_장성IC투찰_합덕-신례원(2공구)투찰_합덕-신례원(2공구)투찰_경찰서-터미널간도로(투찰)②" xfId="1816"/>
    <cellStyle name="_장성IC투찰_합덕-신례원(2공구)투찰_합덕-신례원(2공구)투찰_경찰서-터미널간도로(투찰)②_마현생창(동양고속)" xfId="1817"/>
    <cellStyle name="_장성IC투찰_합덕-신례원(2공구)투찰_합덕-신례원(2공구)투찰_경찰서-터미널간도로(투찰)②_마현생창(동양고속)_예정공정표" xfId="1818"/>
    <cellStyle name="_장성IC투찰_합덕-신례원(2공구)투찰_합덕-신례원(2공구)투찰_경찰서-터미널간도로(투찰)②_마현생창(동양고속)_왜관-태평건설" xfId="1819"/>
    <cellStyle name="_장성IC투찰_합덕-신례원(2공구)투찰_합덕-신례원(2공구)투찰_경찰서-터미널간도로(투찰)②_마현생창(동양고속)_왜관-태평건설_예정공정표" xfId="1820"/>
    <cellStyle name="_장성IC투찰_합덕-신례원(2공구)투찰_합덕-신례원(2공구)투찰_경찰서-터미널간도로(투찰)②_예정공정표" xfId="1821"/>
    <cellStyle name="_장성IC투찰_합덕-신례원(2공구)투찰_합덕-신례원(2공구)투찰_경찰서-터미널간도로(투찰)②_왜관-태평건설" xfId="1822"/>
    <cellStyle name="_장성IC투찰_합덕-신례원(2공구)투찰_합덕-신례원(2공구)투찰_경찰서-터미널간도로(투찰)②_왜관-태평건설_예정공정표" xfId="1823"/>
    <cellStyle name="_장성IC투찰_합덕-신례원(2공구)투찰_합덕-신례원(2공구)투찰_마현생창(동양고속)" xfId="1824"/>
    <cellStyle name="_장성IC투찰_합덕-신례원(2공구)투찰_합덕-신례원(2공구)투찰_마현생창(동양고속)_예정공정표" xfId="1825"/>
    <cellStyle name="_장성IC투찰_합덕-신례원(2공구)투찰_합덕-신례원(2공구)투찰_마현생창(동양고속)_왜관-태평건설" xfId="1826"/>
    <cellStyle name="_장성IC투찰_합덕-신례원(2공구)투찰_합덕-신례원(2공구)투찰_마현생창(동양고속)_왜관-태평건설_예정공정표" xfId="1827"/>
    <cellStyle name="_장성IC투찰_합덕-신례원(2공구)투찰_합덕-신례원(2공구)투찰_봉무지방산업단지도로(투찰)②" xfId="1828"/>
    <cellStyle name="_장성IC투찰_합덕-신례원(2공구)투찰_합덕-신례원(2공구)투찰_봉무지방산업단지도로(투찰)②_마현생창(동양고속)" xfId="1829"/>
    <cellStyle name="_장성IC투찰_합덕-신례원(2공구)투찰_합덕-신례원(2공구)투찰_봉무지방산업단지도로(투찰)②_마현생창(동양고속)_예정공정표" xfId="1830"/>
    <cellStyle name="_장성IC투찰_합덕-신례원(2공구)투찰_합덕-신례원(2공구)투찰_봉무지방산업단지도로(투찰)②_마현생창(동양고속)_왜관-태평건설" xfId="1831"/>
    <cellStyle name="_장성IC투찰_합덕-신례원(2공구)투찰_합덕-신례원(2공구)투찰_봉무지방산업단지도로(투찰)②_마현생창(동양고속)_왜관-태평건설_예정공정표" xfId="1832"/>
    <cellStyle name="_장성IC투찰_합덕-신례원(2공구)투찰_합덕-신례원(2공구)투찰_봉무지방산업단지도로(투찰)②_예정공정표" xfId="1833"/>
    <cellStyle name="_장성IC투찰_합덕-신례원(2공구)투찰_합덕-신례원(2공구)투찰_봉무지방산업단지도로(투찰)②_왜관-태평건설" xfId="1834"/>
    <cellStyle name="_장성IC투찰_합덕-신례원(2공구)투찰_합덕-신례원(2공구)투찰_봉무지방산업단지도로(투찰)②_왜관-태평건설_예정공정표" xfId="1835"/>
    <cellStyle name="_장성IC투찰_합덕-신례원(2공구)투찰_합덕-신례원(2공구)투찰_봉무지방산업단지도로(투찰)②+0.250%" xfId="1836"/>
    <cellStyle name="_장성IC투찰_합덕-신례원(2공구)투찰_합덕-신례원(2공구)투찰_봉무지방산업단지도로(투찰)②+0.250%_마현생창(동양고속)" xfId="1837"/>
    <cellStyle name="_장성IC투찰_합덕-신례원(2공구)투찰_합덕-신례원(2공구)투찰_봉무지방산업단지도로(투찰)②+0.250%_마현생창(동양고속)_예정공정표" xfId="1838"/>
    <cellStyle name="_장성IC투찰_합덕-신례원(2공구)투찰_합덕-신례원(2공구)투찰_봉무지방산업단지도로(투찰)②+0.250%_마현생창(동양고속)_왜관-태평건설" xfId="1839"/>
    <cellStyle name="_장성IC투찰_합덕-신례원(2공구)투찰_합덕-신례원(2공구)투찰_봉무지방산업단지도로(투찰)②+0.250%_마현생창(동양고속)_왜관-태평건설_예정공정표" xfId="1840"/>
    <cellStyle name="_장성IC투찰_합덕-신례원(2공구)투찰_합덕-신례원(2공구)투찰_봉무지방산업단지도로(투찰)②+0.250%_예정공정표" xfId="1841"/>
    <cellStyle name="_장성IC투찰_합덕-신례원(2공구)투찰_합덕-신례원(2공구)투찰_봉무지방산업단지도로(투찰)②+0.250%_왜관-태평건설" xfId="1842"/>
    <cellStyle name="_장성IC투찰_합덕-신례원(2공구)투찰_합덕-신례원(2공구)투찰_봉무지방산업단지도로(투찰)②+0.250%_왜관-태평건설_예정공정표" xfId="1843"/>
    <cellStyle name="_장성IC투찰_합덕-신례원(2공구)투찰_합덕-신례원(2공구)투찰_예정공정표" xfId="1844"/>
    <cellStyle name="_장성IC투찰_합덕-신례원(2공구)투찰_합덕-신례원(2공구)투찰_왜관-태평건설" xfId="1845"/>
    <cellStyle name="_장성IC투찰_합덕-신례원(2공구)투찰_합덕-신례원(2공구)투찰_왜관-태평건설_예정공정표" xfId="1846"/>
    <cellStyle name="_장성초등학교" xfId="1750"/>
    <cellStyle name="_장현중(내역서+개요)" xfId="1847"/>
    <cellStyle name="_적격 " xfId="1848"/>
    <cellStyle name="_적격 _1차1회변경" xfId="1849"/>
    <cellStyle name="_적격 _도급내역(전체분)" xfId="1850"/>
    <cellStyle name="_적격 _도급내역(전체분)_복사본 총괄1회변경" xfId="1851"/>
    <cellStyle name="_적격 _도급내역(전체분)_총괄1회변경" xfId="1852"/>
    <cellStyle name="_적격 _도급내역(토공)" xfId="1853"/>
    <cellStyle name="_적격 _설계변경내역서(1회총괄)" xfId="1854"/>
    <cellStyle name="_적격 _설계변경앞지" xfId="1855"/>
    <cellStyle name="_적격 _설계변경앞지(2차)" xfId="1856"/>
    <cellStyle name="_적격 _설계변경앞지(총괄)" xfId="1857"/>
    <cellStyle name="_적격 _설계변경총괄(토목,건축,기계,조경)01" xfId="1858"/>
    <cellStyle name="_적격 _설계변경총괄(토목,건축,기계,조경)02" xfId="1859"/>
    <cellStyle name="_적격 _예정공정표" xfId="1860"/>
    <cellStyle name="_적격 _작업" xfId="1861"/>
    <cellStyle name="_적격 _제잡비계산서" xfId="1862"/>
    <cellStyle name="_적격 _증평1차내역" xfId="1863"/>
    <cellStyle name="_적격 _증평1차내역_1차1회변경" xfId="1864"/>
    <cellStyle name="_적격 _증평1차내역_1차1회변경_예정공정표" xfId="1865"/>
    <cellStyle name="_적격 _증평1차내역_예정공정표" xfId="1866"/>
    <cellStyle name="_적격 _증평1차내역_총괄1회변경" xfId="1867"/>
    <cellStyle name="_적격 _집행갑지 " xfId="1868"/>
    <cellStyle name="_적격 _집행갑지 _1차1회변경" xfId="1869"/>
    <cellStyle name="_적격 _집행갑지 _도급내역(전체분)" xfId="1870"/>
    <cellStyle name="_적격 _집행갑지 _도급내역(전체분)_복사본 총괄1회변경" xfId="1871"/>
    <cellStyle name="_적격 _집행갑지 _도급내역(전체분)_총괄1회변경" xfId="1872"/>
    <cellStyle name="_적격 _집행갑지 _도급내역(토공)" xfId="1873"/>
    <cellStyle name="_적격 _집행갑지 _설계변경내역서(1회총괄)" xfId="1874"/>
    <cellStyle name="_적격 _집행갑지 _설계변경앞지" xfId="1875"/>
    <cellStyle name="_적격 _집행갑지 _설계변경앞지(2차)" xfId="1876"/>
    <cellStyle name="_적격 _집행갑지 _설계변경앞지(총괄)" xfId="1877"/>
    <cellStyle name="_적격 _집행갑지 _설계변경총괄(토목,건축,기계,조경)01" xfId="1878"/>
    <cellStyle name="_적격 _집행갑지 _설계변경총괄(토목,건축,기계,조경)02" xfId="1879"/>
    <cellStyle name="_적격 _집행갑지 _예정공정표" xfId="1880"/>
    <cellStyle name="_적격 _집행갑지 _작업" xfId="1881"/>
    <cellStyle name="_적격 _집행갑지 _제잡비계산서" xfId="1882"/>
    <cellStyle name="_적격 _집행갑지 _증평1차내역" xfId="1883"/>
    <cellStyle name="_적격 _집행갑지 _증평1차내역_1차1회변경" xfId="1884"/>
    <cellStyle name="_적격 _집행갑지 _증평1차내역_1차1회변경_예정공정표" xfId="1885"/>
    <cellStyle name="_적격 _집행갑지 _증평1차내역_예정공정표" xfId="1886"/>
    <cellStyle name="_적격 _집행갑지 _증평1차내역_총괄1회변경" xfId="1887"/>
    <cellStyle name="_적격 _집행갑지 _총괄1회변경" xfId="1888"/>
    <cellStyle name="_적격 _총괄1회변경" xfId="1889"/>
    <cellStyle name="_적격(화산) " xfId="1890"/>
    <cellStyle name="_적격(화산) _1차1회변경" xfId="1891"/>
    <cellStyle name="_적격(화산) _도급내역(전체분)" xfId="1892"/>
    <cellStyle name="_적격(화산) _도급내역(전체분)_복사본 총괄1회변경" xfId="1893"/>
    <cellStyle name="_적격(화산) _도급내역(전체분)_총괄1회변경" xfId="1894"/>
    <cellStyle name="_적격(화산) _도급내역(토공)" xfId="1895"/>
    <cellStyle name="_적격(화산) _설계변경내역서(1회총괄)" xfId="1896"/>
    <cellStyle name="_적격(화산) _설계변경앞지" xfId="1897"/>
    <cellStyle name="_적격(화산) _설계변경앞지(2차)" xfId="1898"/>
    <cellStyle name="_적격(화산) _설계변경앞지(총괄)" xfId="1899"/>
    <cellStyle name="_적격(화산) _설계변경총괄(토목,건축,기계,조경)01" xfId="1900"/>
    <cellStyle name="_적격(화산) _설계변경총괄(토목,건축,기계,조경)02" xfId="1901"/>
    <cellStyle name="_적격(화산) _예정공정표" xfId="1902"/>
    <cellStyle name="_적격(화산) _작업" xfId="1903"/>
    <cellStyle name="_적격(화산) _제잡비계산서" xfId="1904"/>
    <cellStyle name="_적격(화산) _증평1차내역" xfId="1905"/>
    <cellStyle name="_적격(화산) _증평1차내역_1차1회변경" xfId="1906"/>
    <cellStyle name="_적격(화산) _증평1차내역_1차1회변경_예정공정표" xfId="1907"/>
    <cellStyle name="_적격(화산) _증평1차내역_예정공정표" xfId="1908"/>
    <cellStyle name="_적격(화산) _증평1차내역_총괄1회변경" xfId="1909"/>
    <cellStyle name="_적격(화산) _총괄1회변경" xfId="1910"/>
    <cellStyle name="_전기공사원가, 단가대비" xfId="1911"/>
    <cellStyle name="_전기관급총괄" xfId="1912"/>
    <cellStyle name="_전기내역서" xfId="1913"/>
    <cellStyle name="_전기내역서-박곡리" xfId="1914"/>
    <cellStyle name="_전기부문내역서-수정분0131" xfId="1915"/>
    <cellStyle name="_전기산출서(0127)" xfId="1916"/>
    <cellStyle name="_전기원가" xfId="1917"/>
    <cellStyle name="_정보관건축내역(2층완성)" xfId="1918"/>
    <cellStyle name="_제잡비계산서" xfId="1919"/>
    <cellStyle name="_제주물항" xfId="1920"/>
    <cellStyle name="_주유소 내역최종12.11" xfId="1921"/>
    <cellStyle name="_준공내역서(전체)" xfId="1922"/>
    <cellStyle name="_증평1차내역" xfId="1923"/>
    <cellStyle name="_증평1차내역_1차1회변경" xfId="1924"/>
    <cellStyle name="_증평1차내역_1차1회변경_예정공정표" xfId="1925"/>
    <cellStyle name="_증평1차내역_예정공정표" xfId="1926"/>
    <cellStyle name="_증평1차내역_총괄1회변경" xfId="1927"/>
    <cellStyle name="_진흥콘크리트 원가" xfId="1928"/>
    <cellStyle name="_집행갑지 " xfId="1929"/>
    <cellStyle name="_집행갑지 _1차1회변경" xfId="1930"/>
    <cellStyle name="_집행갑지 _도급내역(전체분)" xfId="1931"/>
    <cellStyle name="_집행갑지 _도급내역(전체분)_복사본 총괄1회변경" xfId="1932"/>
    <cellStyle name="_집행갑지 _도급내역(전체분)_총괄1회변경" xfId="1933"/>
    <cellStyle name="_집행갑지 _도급내역(토공)" xfId="1934"/>
    <cellStyle name="_집행갑지 _설계변경내역서(1회총괄)" xfId="1935"/>
    <cellStyle name="_집행갑지 _설계변경앞지" xfId="1936"/>
    <cellStyle name="_집행갑지 _설계변경앞지(2차)" xfId="1937"/>
    <cellStyle name="_집행갑지 _설계변경앞지(총괄)" xfId="1938"/>
    <cellStyle name="_집행갑지 _설계변경총괄(토목,건축,기계,조경)01" xfId="1939"/>
    <cellStyle name="_집행갑지 _설계변경총괄(토목,건축,기계,조경)02" xfId="1940"/>
    <cellStyle name="_집행갑지 _예정공정표" xfId="1941"/>
    <cellStyle name="_집행갑지 _작업" xfId="1942"/>
    <cellStyle name="_집행갑지 _제잡비계산서" xfId="1943"/>
    <cellStyle name="_집행갑지 _증평1차내역" xfId="1944"/>
    <cellStyle name="_집행갑지 _증평1차내역_1차1회변경" xfId="1945"/>
    <cellStyle name="_집행갑지 _증평1차내역_1차1회변경_예정공정표" xfId="1946"/>
    <cellStyle name="_집행갑지 _증평1차내역_예정공정표" xfId="1947"/>
    <cellStyle name="_집행갑지 _증평1차내역_총괄1회변경" xfId="1948"/>
    <cellStyle name="_집행갑지 _총괄1회변경" xfId="1949"/>
    <cellStyle name="_집행내역(대구여고)" xfId="1950"/>
    <cellStyle name="_차량등록사업소- 전기내역서" xfId="1951"/>
    <cellStyle name="_창원상수도(투찰)-0.815%" xfId="1952"/>
    <cellStyle name="_천체투영실설치공사" xfId="1953"/>
    <cellStyle name="_첨단가로등" xfId="1954"/>
    <cellStyle name="_총괄1회변경" xfId="1955"/>
    <cellStyle name="_추정금액" xfId="1956"/>
    <cellStyle name="_춘천전화국증축통신+개요" xfId="1957"/>
    <cellStyle name="_춘천합동내역+개요(수정한최종)" xfId="1958"/>
    <cellStyle name="_치과진료동(전기)" xfId="1959"/>
    <cellStyle name="_침입감시 견적서" xfId="1960"/>
    <cellStyle name="_통신공사원가, 단가대비" xfId="1961"/>
    <cellStyle name="_표준 견적서 2003년" xfId="1962"/>
    <cellStyle name="_표지" xfId="1963"/>
    <cellStyle name="_표지 및 갑지" xfId="1964"/>
    <cellStyle name="_표지 및 원가계산" xfId="1965"/>
    <cellStyle name="_표지," xfId="1966"/>
    <cellStyle name="_표지,갑지-헌병중대생활관(전기)" xfId="1967"/>
    <cellStyle name="_표지_1" xfId="1968"/>
    <cellStyle name="_표지_경산네거리" xfId="1969"/>
    <cellStyle name="_표지_도청이전지진입도로" xfId="1970"/>
    <cellStyle name="_표지_본관전원이설및전기개보수내역서" xfId="1971"/>
    <cellStyle name="_표지_성광고급식소(전기)0607" xfId="1972"/>
    <cellStyle name="_표지_원가계산서-전기-전체" xfId="1973"/>
    <cellStyle name="_표지_자전거도로" xfId="1974"/>
    <cellStyle name="_표지_증산수도계곡" xfId="1975"/>
    <cellStyle name="_표지_표지 및 갑지" xfId="1976"/>
    <cellStyle name="_표지_표지 및 원가계산" xfId="1977"/>
    <cellStyle name="_표지_표지,갑지-헌병중대생활관(전기)" xfId="1978"/>
    <cellStyle name="_표지_한전수수료" xfId="1979"/>
    <cellStyle name="_표지_한천초BTL(전기)-" xfId="1980"/>
    <cellStyle name="_표지_화원지구수해상습지가로등 - 1차분" xfId="1981"/>
    <cellStyle name="_표지및원가계산" xfId="1982"/>
    <cellStyle name="_하도급관리계획서" xfId="1983"/>
    <cellStyle name="_하도급관리계획서_예정공정표" xfId="1984"/>
    <cellStyle name="_한전수수료" xfId="1985"/>
    <cellStyle name="_한전수수료_1" xfId="1986"/>
    <cellStyle name="_함지고수배전반내역서2222" xfId="1987"/>
    <cellStyle name="_함지고수배전반및분전반내역" xfId="1988"/>
    <cellStyle name="_함지고통신내역서" xfId="1989"/>
    <cellStyle name="_해안초증축전체예산" xfId="1990"/>
    <cellStyle name="_호남선두계역외2개소연결통로" xfId="1991"/>
    <cellStyle name="_화동초-전기" xfId="1992"/>
    <cellStyle name="_화인견본" xfId="1993"/>
    <cellStyle name="_화장실내역" xfId="1994"/>
    <cellStyle name="_확약서" xfId="1995"/>
    <cellStyle name="_황산교회" xfId="1996"/>
    <cellStyle name="_흙막이공사(일위)" xfId="1997"/>
    <cellStyle name="´þ·?" xfId="2000"/>
    <cellStyle name="’E‰Y [0.00]_laroux" xfId="2001"/>
    <cellStyle name="’E‰Y_laroux" xfId="2002"/>
    <cellStyle name="¤@?e_TEST-1 " xfId="2005"/>
    <cellStyle name="△백분율" xfId="2003"/>
    <cellStyle name="△콤마" xfId="2004"/>
    <cellStyle name="°ia¤¼o¼ya¡" xfId="2006"/>
    <cellStyle name="°ia¤aa·a1" xfId="2007"/>
    <cellStyle name="°ia¤aa·a2" xfId="2008"/>
    <cellStyle name="" xfId="1"/>
    <cellStyle name="_x0007_ _x000d__x000d_­­_x0007_ ­" xfId="3"/>
    <cellStyle name="0%" xfId="2009"/>
    <cellStyle name="0.0%" xfId="2010"/>
    <cellStyle name="0.00%" xfId="2011"/>
    <cellStyle name="0.000%" xfId="2012"/>
    <cellStyle name="0.0000%" xfId="2013"/>
    <cellStyle name="1" xfId="2014"/>
    <cellStyle name="1_01-도급성서이곡운동장0316" xfId="2015"/>
    <cellStyle name="1_Book1" xfId="2087"/>
    <cellStyle name="1_가로등도급내역서" xfId="2016"/>
    <cellStyle name="1_감포축구장" xfId="2017"/>
    <cellStyle name="1_갑지,원가1104" xfId="2018"/>
    <cellStyle name="1_경산네거리" xfId="2019"/>
    <cellStyle name="1_경주축구공원-전기0116" xfId="2020"/>
    <cellStyle name="1_구미중학교내역서-1" xfId="2021"/>
    <cellStyle name="1_굴전단일로외1개소(신)" xfId="2022"/>
    <cellStyle name="1_귀인APT(보안)" xfId="2023"/>
    <cellStyle name="1_논공남리내역서" xfId="2024"/>
    <cellStyle name="1_다산2지방산업단지(신호등)" xfId="2025"/>
    <cellStyle name="1_도청이전지진입도로" xfId="2026"/>
    <cellStyle name="1_동구효청원설계내역서" xfId="2027"/>
    <cellStyle name="1_상주한방병원전기" xfId="2028"/>
    <cellStyle name="1_설계내역서(영천나자렛집)" xfId="2029"/>
    <cellStyle name="1_성광고급식소(전기)0607" xfId="2030"/>
    <cellStyle name="1_성서이곡운동장0316" xfId="2031"/>
    <cellStyle name="1_성서이곡테니스장" xfId="2032"/>
    <cellStyle name="1_시민계략공사" xfId="2033"/>
    <cellStyle name="1_시민계략공사_2002년도각종계산서너릿제터널등7개소" xfId="2034"/>
    <cellStyle name="1_시민계략공사_2002년도각종계산서하반기원본" xfId="2035"/>
    <cellStyle name="1_시민계략공사_2002년도각종계산서하반기원본_2006년 최종 설계서" xfId="2036"/>
    <cellStyle name="1_시민계략공사_2003년 각종계산서(읽기전용)" xfId="2037"/>
    <cellStyle name="1_시민계략공사_2003년 각종계산서(읽기전용)_2006년 최종 설계서" xfId="2038"/>
    <cellStyle name="1_시민계략공사_2003년 각종계산서(읽기전용)_내역서(전기)" xfId="2039"/>
    <cellStyle name="1_시민계략공사_2003년 각종계산서(읽기전용)_내역서(전기)_2006년 최종 설계서" xfId="2040"/>
    <cellStyle name="1_시민계략공사_Book2" xfId="2071"/>
    <cellStyle name="1_시민계략공사_계산서" xfId="2041"/>
    <cellStyle name="1_시민계략공사_계산서_2006년 최종 설계서" xfId="2042"/>
    <cellStyle name="1_시민계략공사_계산서및내역서5월15일변경" xfId="2043"/>
    <cellStyle name="1_시민계략공사_계산서및내역서5월9일변경" xfId="2044"/>
    <cellStyle name="1_시민계략공사_광양중동중학교실증축공사(전기)-4월10일한번더" xfId="2045"/>
    <cellStyle name="1_시민계략공사_무안연꽃방죽(4월9일)한번더" xfId="2046"/>
    <cellStyle name="1_시민계략공사_보일약국~순국비간 도로개설 가로등설치공사" xfId="2047"/>
    <cellStyle name="1_시민계략공사_복지관 부하계산서" xfId="2048"/>
    <cellStyle name="1_시민계략공사_복지관 부하계산서_2006년 최종 설계서" xfId="2049"/>
    <cellStyle name="1_시민계략공사_복지관 부하계산서_내역서(전기)" xfId="2050"/>
    <cellStyle name="1_시민계략공사_복지관 부하계산서_내역서(전기)_2006년 최종 설계서" xfId="2051"/>
    <cellStyle name="1_시민계략공사_봉산면보건지소신축공사(전기)11월30일변경" xfId="2052"/>
    <cellStyle name="1_시민계략공사_북문로(팔마로)가로등설치공사(변경)3월11일" xfId="2053"/>
    <cellStyle name="1_시민계략공사_북문팔마로확포장공사가로등" xfId="2054"/>
    <cellStyle name="1_시민계략공사_비상부하,발전기용량 계산서" xfId="2055"/>
    <cellStyle name="1_시민계략공사_비상부하,발전기용량 계산서_2006년 최종 설계서" xfId="2056"/>
    <cellStyle name="1_시민계략공사_비상부하,발전기용량 계산서_내역서(전기)" xfId="2057"/>
    <cellStyle name="1_시민계략공사_비상부하,발전기용량 계산서_내역서(전기)_2006년 최종 설계서" xfId="2058"/>
    <cellStyle name="1_시민계략공사_여수화력발전소" xfId="2059"/>
    <cellStyle name="1_시민계략공사_여수화력발전소_2006년 최종 설계서" xfId="2060"/>
    <cellStyle name="1_시민계략공사_여수화력발전소-부하계산" xfId="2061"/>
    <cellStyle name="1_시민계략공사_여수화력발전소-부하계산_2006년 최종 설계서" xfId="2062"/>
    <cellStyle name="1_시민계략공사_율촌중학교심야전기" xfId="2063"/>
    <cellStyle name="1_시민계략공사_전기-한남" xfId="2064"/>
    <cellStyle name="1_시민계략공사_전기-한남_침해2차변경8월16일" xfId="2065"/>
    <cellStyle name="1_시민계략공사_조도계산서" xfId="2066"/>
    <cellStyle name="1_시민계략공사_조도계산서_2006년 최종 설계서" xfId="2067"/>
    <cellStyle name="1_시민계략공사_조도계산서_내역서(전기)" xfId="2068"/>
    <cellStyle name="1_시민계략공사_조도계산서_내역서(전기)_2006년 최종 설계서" xfId="2069"/>
    <cellStyle name="1_시민계략공사_침해2차변경8월16일" xfId="2070"/>
    <cellStyle name="1_신암공원-0923" xfId="2072"/>
    <cellStyle name="1_영양반딧불전기" xfId="2073"/>
    <cellStyle name="1_울진남부초등학교(전기)" xfId="2074"/>
    <cellStyle name="1_원가계산서-전기-전체" xfId="2075"/>
    <cellStyle name="1_자전거도로" xfId="2076"/>
    <cellStyle name="1_장미실비요양원0522" xfId="2077"/>
    <cellStyle name="1_전기내역서" xfId="2078"/>
    <cellStyle name="1_전기내역서-박곡리" xfId="2079"/>
    <cellStyle name="1_전자입찰원가양식" xfId="2080"/>
    <cellStyle name="1_증산수도계곡" xfId="2081"/>
    <cellStyle name="1_차량등록사업소- 전기내역서" xfId="2082"/>
    <cellStyle name="1_첨단가로등" xfId="2083"/>
    <cellStyle name="1_표지,갑지-헌병중대생활관(전기)" xfId="2084"/>
    <cellStyle name="1_한천초BTL(전기)-" xfId="2085"/>
    <cellStyle name="1_화원지구수해상습지가로등 - 1차분" xfId="2086"/>
    <cellStyle name="19990216" xfId="2088"/>
    <cellStyle name="¹e" xfId="2089"/>
    <cellStyle name="¹eºÐA²_AIAIC°AuCoE² " xfId="2090"/>
    <cellStyle name="2" xfId="2091"/>
    <cellStyle name="³?a￥" xfId="2092"/>
    <cellStyle name="60" xfId="2093"/>
    <cellStyle name="A" xfId="2291"/>
    <cellStyle name="Ā _x0010_က랐_xdc01_땯_x0001_" xfId="2292"/>
    <cellStyle name="A¡§¡ⓒ¡E¡þ¡EO [0]_¡§uc¡§oA " xfId="2293"/>
    <cellStyle name="A¡§¡ⓒ¡E¡þ¡EO_¡§uc¡§oA " xfId="2294"/>
    <cellStyle name="A¨­￠￢￠O [0]_¡Æu￠￢RBS('98) " xfId="2295"/>
    <cellStyle name="A¨­¢¬¢Ò [0]_¨úc¨öA " xfId="2296"/>
    <cellStyle name="A¨­￠￢￠O [0]_3￠?u¨uoAⓒ÷ " xfId="2297"/>
    <cellStyle name="A¨­¢¬¢Ò [0]_4PART " xfId="2298"/>
    <cellStyle name="A¨­￠￢￠O [0]_A|A￠O1¨￢I1¡Æu CoEⓒ÷ " xfId="2299"/>
    <cellStyle name="A¨­¢¬¢Ò [0]_C¡Æ¢¬n¨¬¡Æ " xfId="2300"/>
    <cellStyle name="A¨­￠￢￠O [0]_ⓒoⓒ¡A¨o¨￢R " xfId="2301"/>
    <cellStyle name="A¨­￠￢￠O_¡Æu￠￢RC¡¿￠￢n_¨u¡AA¨u¨￢¡Æ " xfId="2302"/>
    <cellStyle name="A¨­¢¬¢Ò_¨úc¨öA " xfId="2303"/>
    <cellStyle name="A¨­￠￢￠O_3￠?u¨uoAⓒ÷ " xfId="2304"/>
    <cellStyle name="A¨­¢¬¢Ò_95©øaAN¡Æy¨ùo¡¤R " xfId="2305"/>
    <cellStyle name="A¨­￠￢￠O_A|A￠O1¨￢I1¡Æu CoEⓒ÷ " xfId="2306"/>
    <cellStyle name="A¨­¢¬¢Ò_C¡Æ¢¬n¨¬¡Æ " xfId="2307"/>
    <cellStyle name="A¨­￠￢￠O_ⓒoⓒ¡A¨o¨￢R " xfId="2308"/>
    <cellStyle name="AA" xfId="2309"/>
    <cellStyle name="ȂȃRMऌଃਁȋ⤭ࠀȄԂȂ(ȃRMऌଃਁȋ⤂Ā飰ˠ" xfId="2310"/>
    <cellStyle name="Aⓒ­" xfId="2311"/>
    <cellStyle name="Actual Date" xfId="2312"/>
    <cellStyle name="Ae" xfId="2313"/>
    <cellStyle name="Aee­ " xfId="2314"/>
    <cellStyle name="AeE­ [0]_  A¾  CO  " xfId="2315"/>
    <cellStyle name="ÅëÈ­ [0]_¸ðÇü¸·" xfId="2316"/>
    <cellStyle name="AeE­ [0]_¼oAI¼º " xfId="2317"/>
    <cellStyle name="ÅëÈ­ [0]_¾÷Á¾º° " xfId="2318"/>
    <cellStyle name="AeE­ [0]_¾c½A " xfId="2319"/>
    <cellStyle name="ÅëÈ­ [0]_¹æÀ½º® " xfId="2320"/>
    <cellStyle name="AeE­ [0]_4PART " xfId="2321"/>
    <cellStyle name="ÅëÈ­ [0]_Á¦Á¶1ºÎ1°ú ÇöÈ² " xfId="2322"/>
    <cellStyle name="AeE­ [0]_A¾CO½A¼³ " xfId="2323"/>
    <cellStyle name="ÅëÈ­ [0]_INQUIRY ¿µ¾÷ÃßÁø " xfId="2324"/>
    <cellStyle name="AeE­ [0]_INQUIRY ¿μ¾÷AßAø " xfId="2325"/>
    <cellStyle name="ÅëÈ­ [0]_laroux" xfId="2326"/>
    <cellStyle name="AeE­ [0]_laroux_1" xfId="2327"/>
    <cellStyle name="ÅëÈ­ [0]_laroux_1" xfId="2328"/>
    <cellStyle name="AeE­ [0]_laroux_1_국학진흥원(정산6-13)" xfId="2329"/>
    <cellStyle name="ÅëÈ­ [0]_laroux_1_국학진흥원(정산6-13)" xfId="2330"/>
    <cellStyle name="AeE­ [0]_laroux_1_대구종합전시관" xfId="2331"/>
    <cellStyle name="ÅëÈ­ [0]_laroux_1_대구종합전시관" xfId="2332"/>
    <cellStyle name="AeE­ [0]_laroux_2" xfId="2333"/>
    <cellStyle name="ÅëÈ­ [0]_laroux_2" xfId="2334"/>
    <cellStyle name="AeE­ [0]_laroux_2_국학진흥원(정산6-13)" xfId="2335"/>
    <cellStyle name="ÅëÈ­ [0]_laroux_2_국학진흥원(정산6-13)" xfId="2336"/>
    <cellStyle name="AeE­ [0]_laroux_2_대구종합전시관" xfId="2337"/>
    <cellStyle name="ÅëÈ­ [0]_laroux_2_대구종합전시관" xfId="2338"/>
    <cellStyle name="AeE­ [0]_laroux_국학진흥원(정산6-13)" xfId="2339"/>
    <cellStyle name="ÅëÈ­ [0]_laroux_국학진흥원(정산6-13)" xfId="2340"/>
    <cellStyle name="AeE­ [0]_laroux_대구종합전시관" xfId="2341"/>
    <cellStyle name="ÅëÈ­ [0]_laroux_대구종합전시관" xfId="2342"/>
    <cellStyle name="AeE­ [0]_º≫¼± ±æ¾i±uºI ¼o·R Ay°eC￥ " xfId="2343"/>
    <cellStyle name="ÅëÈ­ [0]_ºÙÀÓ2-1 " xfId="2344"/>
    <cellStyle name="AeE­ [0]_PERSONAL" xfId="2345"/>
    <cellStyle name="Aee­ _부평배수지(투찰)" xfId="2346"/>
    <cellStyle name="AeE­_  A¾  CO  " xfId="2347"/>
    <cellStyle name="ÅëÈ­_¸ðÇü¸·" xfId="2348"/>
    <cellStyle name="AeE­_¼oAI¼º " xfId="2349"/>
    <cellStyle name="ÅëÈ­_¾÷Á¾º° " xfId="2350"/>
    <cellStyle name="AeE­_¾c½A " xfId="2351"/>
    <cellStyle name="ÅëÈ­_¹æÀ½º® " xfId="2352"/>
    <cellStyle name="AeE­_4PART " xfId="2353"/>
    <cellStyle name="ÅëÈ­_Á¦Á¶1ºÎ1°ú ÇöÈ² " xfId="2354"/>
    <cellStyle name="AeE­_A¾CO½A¼³ " xfId="2355"/>
    <cellStyle name="ÅëÈ­_INQUIRY ¿µ¾÷ÃßÁø " xfId="2356"/>
    <cellStyle name="AeE­_INQUIRY ¿μ¾÷AßAø " xfId="2357"/>
    <cellStyle name="ÅëÈ­_laroux" xfId="2358"/>
    <cellStyle name="AeE­_laroux_1" xfId="2359"/>
    <cellStyle name="ÅëÈ­_laroux_1" xfId="2360"/>
    <cellStyle name="AeE­_laroux_1_국학진흥원(정산6-13)" xfId="2361"/>
    <cellStyle name="ÅëÈ­_laroux_1_국학진흥원(정산6-13)" xfId="2362"/>
    <cellStyle name="AeE­_laroux_1_대구종합전시관" xfId="2363"/>
    <cellStyle name="ÅëÈ­_laroux_1_대구종합전시관" xfId="2364"/>
    <cellStyle name="AeE­_laroux_2" xfId="2365"/>
    <cellStyle name="ÅëÈ­_laroux_2" xfId="2366"/>
    <cellStyle name="AeE­_laroux_2_국학진흥원(정산6-13)" xfId="2367"/>
    <cellStyle name="ÅëÈ­_laroux_2_국학진흥원(정산6-13)" xfId="2368"/>
    <cellStyle name="AeE­_laroux_2_대구종합전시관" xfId="2369"/>
    <cellStyle name="ÅëÈ­_laroux_2_대구종합전시관" xfId="2370"/>
    <cellStyle name="AeE­_laroux_국학진흥원(정산6-13)" xfId="2371"/>
    <cellStyle name="ÅëÈ­_laroux_국학진흥원(정산6-13)" xfId="2372"/>
    <cellStyle name="AeE­_laroux_대구종합전시관" xfId="2373"/>
    <cellStyle name="ÅëÈ­_laroux_대구종합전시관" xfId="2374"/>
    <cellStyle name="AeE­_º≫¼± ±æ¾i±uºI ¼o·R Ay°eC￥ " xfId="2375"/>
    <cellStyle name="ÅëÈ­_ºÙÀÓ2-1 " xfId="2376"/>
    <cellStyle name="AeE­_PERSONAL" xfId="2377"/>
    <cellStyle name="Aee¡" xfId="2378"/>
    <cellStyle name="AeE¡© [0]_¨úc¨öA " xfId="2379"/>
    <cellStyle name="AeE¡©_¨úc¨öA " xfId="2380"/>
    <cellStyle name="AeE¡ⓒ [0]_¡Æu￠￢RC¡¿￠￢n_¨u¡AA¨u¨￢¡Æ " xfId="2381"/>
    <cellStyle name="AeE¡ⓒ_¡Æu￠￢RC¡¿￠￢n_¨u¡AA¨u¨￢¡Æ " xfId="2382"/>
    <cellStyle name="AeE￠R¨I [0]_¡§uc¡§oA " xfId="2383"/>
    <cellStyle name="AeE￠R¨I_¡§uc¡§oA " xfId="2384"/>
    <cellStyle name="Æu¼¾æR" xfId="2385"/>
    <cellStyle name="ALIGNMENT" xfId="2386"/>
    <cellStyle name="AoA¤μCAo ¾EA½" xfId="2387"/>
    <cellStyle name="Aþ¸" xfId="2388"/>
    <cellStyle name="AÞ¸¶ [0]_  A¾  CO  " xfId="2389"/>
    <cellStyle name="ÄÞ¸¶ [0]_¸ðÇü¸·" xfId="2390"/>
    <cellStyle name="AÞ¸¶ [0]_¼oAI¼º " xfId="2391"/>
    <cellStyle name="ÄÞ¸¶ [0]_¾÷Á¾º° " xfId="2392"/>
    <cellStyle name="AÞ¸¶ [0]_¾c½A " xfId="2393"/>
    <cellStyle name="ÄÞ¸¶ [0]_¹æÀ½º® " xfId="2394"/>
    <cellStyle name="AÞ¸¶ [0]_4PART " xfId="2395"/>
    <cellStyle name="ÄÞ¸¶ [0]_Á¦Á¶1ºÎ1°ú ÇöÈ² " xfId="2396"/>
    <cellStyle name="AÞ¸¶ [0]_A¾CO½A¼³ " xfId="2397"/>
    <cellStyle name="ÄÞ¸¶ [0]_INQUIRY ¿µ¾÷ÃßÁø " xfId="2398"/>
    <cellStyle name="AÞ¸¶ [0]_INQUIRY ¿μ¾÷AßAø " xfId="2399"/>
    <cellStyle name="ÄÞ¸¶ [0]_laroux" xfId="2400"/>
    <cellStyle name="AÞ¸¶ [0]_laroux_1" xfId="2401"/>
    <cellStyle name="ÄÞ¸¶ [0]_laroux_1" xfId="2402"/>
    <cellStyle name="AÞ¸¶ [0]_laroux_1_국학진흥원(정산6-13)" xfId="2403"/>
    <cellStyle name="ÄÞ¸¶ [0]_laroux_1_국학진흥원(정산6-13)" xfId="2404"/>
    <cellStyle name="AÞ¸¶ [0]_laroux_1_대구종합전시관" xfId="2405"/>
    <cellStyle name="ÄÞ¸¶ [0]_laroux_1_대구종합전시관" xfId="2406"/>
    <cellStyle name="AÞ¸¶ [0]_laroux_2" xfId="2407"/>
    <cellStyle name="ÄÞ¸¶ [0]_laroux_2" xfId="2408"/>
    <cellStyle name="AÞ¸¶ [0]_laroux_국학진흥원(정산6-13)" xfId="2409"/>
    <cellStyle name="ÄÞ¸¶ [0]_laroux_국학진흥원(정산6-13)" xfId="2410"/>
    <cellStyle name="AÞ¸¶ [0]_laroux_대구종합전시관" xfId="2411"/>
    <cellStyle name="ÄÞ¸¶ [0]_laroux_대구종합전시관" xfId="2412"/>
    <cellStyle name="AÞ¸¶ [0]_º≫¼± ±æ¾i±uºI ¼o·R Ay°eC￥ " xfId="2413"/>
    <cellStyle name="ÄÞ¸¶ [0]_ºÙÀÓ2-1 " xfId="2414"/>
    <cellStyle name="AÞ¸¶_  A¾  CO  " xfId="2415"/>
    <cellStyle name="ÄÞ¸¶_¸ðÇü¸·" xfId="2416"/>
    <cellStyle name="AÞ¸¶_¼oAI¼º " xfId="2417"/>
    <cellStyle name="ÄÞ¸¶_¾÷Á¾º° " xfId="2418"/>
    <cellStyle name="AÞ¸¶_¾c½A " xfId="2419"/>
    <cellStyle name="ÄÞ¸¶_¹æÀ½º® " xfId="2420"/>
    <cellStyle name="AÞ¸¶_95³aAN°y¼o·R " xfId="2421"/>
    <cellStyle name="ÄÞ¸¶_Á¦Á¶1ºÎ1°ú ÇöÈ² " xfId="2422"/>
    <cellStyle name="AÞ¸¶_A¾CO½A¼³ " xfId="2423"/>
    <cellStyle name="ÄÞ¸¶_INQUIRY ¿µ¾÷ÃßÁø " xfId="2424"/>
    <cellStyle name="AÞ¸¶_INQUIRY ¿μ¾÷AßAø " xfId="2425"/>
    <cellStyle name="ÄÞ¸¶_laroux" xfId="2426"/>
    <cellStyle name="AÞ¸¶_laroux_1" xfId="2427"/>
    <cellStyle name="ÄÞ¸¶_laroux_1" xfId="2428"/>
    <cellStyle name="AÞ¸¶_laroux_1_국학진흥원(정산6-13)" xfId="2429"/>
    <cellStyle name="ÄÞ¸¶_laroux_1_국학진흥원(정산6-13)" xfId="2430"/>
    <cellStyle name="AÞ¸¶_laroux_1_대구종합전시관" xfId="2431"/>
    <cellStyle name="ÄÞ¸¶_laroux_1_대구종합전시관" xfId="2432"/>
    <cellStyle name="AÞ¸¶_laroux_2" xfId="2433"/>
    <cellStyle name="ÄÞ¸¶_laroux_2" xfId="2434"/>
    <cellStyle name="AÞ¸¶_laroux_국학진흥원(정산6-13)" xfId="2435"/>
    <cellStyle name="ÄÞ¸¶_laroux_국학진흥원(정산6-13)" xfId="2436"/>
    <cellStyle name="AÞ¸¶_laroux_대구종합전시관" xfId="2437"/>
    <cellStyle name="ÄÞ¸¶_laroux_대구종합전시관" xfId="2438"/>
    <cellStyle name="AÞ¸¶_º≫¼± ±æ¾i±uºI ¼o·R Ay°eC￥ " xfId="2439"/>
    <cellStyle name="ÄÞ¸¶_ºÙÀÓ2-1 " xfId="2440"/>
    <cellStyle name="Au¸R¼o" xfId="2441"/>
    <cellStyle name="Au¸R¼o0" xfId="2442"/>
    <cellStyle name="_x0001_b" xfId="2443"/>
    <cellStyle name="C" xfId="2444"/>
    <cellStyle name="C¡ÍA¨ª_  FAB AIA¢´  " xfId="2445"/>
    <cellStyle name="C¡IA¨ª_¡Æ¡IA¡E¨￢n_¡Æ¡IA¡E¨￢n " xfId="2446"/>
    <cellStyle name="C¡ÍA¨ª_¡Æ©øAI OXIDE " xfId="2447"/>
    <cellStyle name="C¡IA¨ª_¡Æu￠￢RBS('98) " xfId="2448"/>
    <cellStyle name="C¡ÍA¨ª_¡íoE©÷¡¾a¡¤IAo " xfId="2449"/>
    <cellStyle name="C¡IA¨ª_¡ioEⓒ÷¡¾a¡¤IAo " xfId="2450"/>
    <cellStyle name="C¡ÍA¨ª_03 " xfId="2451"/>
    <cellStyle name="C¡IA¨ª_12￠?u " xfId="2452"/>
    <cellStyle name="C¡ÍA¨ª_12AO " xfId="2453"/>
    <cellStyle name="C¡IA¨ª_Ac¡Æi¡Æu￠￢R " xfId="2454"/>
    <cellStyle name="C¡ÍA¨ª_C¡ÍAo " xfId="2455"/>
    <cellStyle name="C¡IA¨ª_CD-ROM " xfId="2456"/>
    <cellStyle name="C¡ÍA¨ª_Sheet1_4PART " xfId="2457"/>
    <cellStyle name="C￠RIA¡§¨￡_  FAB AIA¡E￠￥  " xfId="2458"/>
    <cellStyle name="C￥AØ_  A¾  CO  " xfId="2459"/>
    <cellStyle name="Ç¥ÁØ_¸ðÇü¸·" xfId="2460"/>
    <cellStyle name="C￥AØ_¿ø°¡ºÐ¼R" xfId="2461"/>
    <cellStyle name="Ç¥ÁØ_»ç¾÷È¿°ú" xfId="2462"/>
    <cellStyle name="C￥AØ_≫c¾÷ºIº° AN°e " xfId="2463"/>
    <cellStyle name="Ç¥ÁØ_°­´ç (2)" xfId="2464"/>
    <cellStyle name="C￥AØ_°³AI OXIDE " xfId="2465"/>
    <cellStyle name="Ç¥ÁØ_°ü¸®BS('98) " xfId="2466"/>
    <cellStyle name="C￥AØ_03 " xfId="2467"/>
    <cellStyle name="Ç¥ÁØ_0N-HANDLING " xfId="2468"/>
    <cellStyle name="C￥AØ_¼oAI¼º " xfId="2469"/>
    <cellStyle name="Ç¥ÁØ_¹æÀ½º® " xfId="2470"/>
    <cellStyle name="C￥AØ_53AO " xfId="2471"/>
    <cellStyle name="Ç¥ÁØ_Àç°í°ü¸® " xfId="2472"/>
    <cellStyle name="C￥AØ_AN°y(1.25) " xfId="2473"/>
    <cellStyle name="Ç¥ÁØ_Àü·Â¼ÕÀÍºÐ¼®" xfId="2474"/>
    <cellStyle name="C￥AØ_Au·A¼OAIºÐ¼R" xfId="2475"/>
    <cellStyle name="Ç¥ÁØ_Áý°èÇ¥(2¿ù) " xfId="2476"/>
    <cellStyle name="C￥AØ_C￥Ao " xfId="2477"/>
    <cellStyle name="Ç¥ÁØ_CD-ROM " xfId="2478"/>
    <cellStyle name="C￥AØ_laroux" xfId="2479"/>
    <cellStyle name="Ç¥ÁØ_laroux" xfId="2480"/>
    <cellStyle name="C￥AØ_laroux_04 대구매천지구(1회)" xfId="2481"/>
    <cellStyle name="Ç¥ÁØ_laroux_1" xfId="2482"/>
    <cellStyle name="C￥AØ_laroux_골드파크24회기성(5월분)" xfId="2483"/>
    <cellStyle name="Calc Currency (0)" xfId="2484"/>
    <cellStyle name="Calc Currency (2)" xfId="2485"/>
    <cellStyle name="Calc Percent (0)" xfId="2486"/>
    <cellStyle name="Calc Percent (1)" xfId="2487"/>
    <cellStyle name="Calc Percent (2)" xfId="2488"/>
    <cellStyle name="Calc Units (0)" xfId="2489"/>
    <cellStyle name="Calc Units (1)" xfId="2490"/>
    <cellStyle name="Calc Units (2)" xfId="2491"/>
    <cellStyle name="category" xfId="2492"/>
    <cellStyle name="CIAIÆU¸μAⓒ" xfId="2493"/>
    <cellStyle name="Cmma_을지 (2)_갑지 (2)_집계표 (2)_집계표 (3)_견적서 (2)" xfId="2494"/>
    <cellStyle name="ⓒo" xfId="2495"/>
    <cellStyle name="Co≫e" xfId="2496"/>
    <cellStyle name="Comma" xfId="2498"/>
    <cellStyle name="Comma [0]" xfId="2499"/>
    <cellStyle name="Comma [00]" xfId="2500"/>
    <cellStyle name="comma zerodec" xfId="2501"/>
    <cellStyle name="Comma_ SG&amp;A Bridge " xfId="2502"/>
    <cellStyle name="Comma0" xfId="2503"/>
    <cellStyle name="Comm뼬_E&amp;ONW2" xfId="2497"/>
    <cellStyle name="Copied" xfId="2504"/>
    <cellStyle name="Curren?_x0012_퐀_x0017_?" xfId="2505"/>
    <cellStyle name="Currency" xfId="2506"/>
    <cellStyle name="Currency [0]" xfId="2507"/>
    <cellStyle name="Currency [00]" xfId="2508"/>
    <cellStyle name="currency-$_표지 " xfId="2509"/>
    <cellStyle name="Currency_ SG&amp;A Bridge " xfId="2510"/>
    <cellStyle name="Currency0" xfId="2511"/>
    <cellStyle name="Currency1" xfId="2512"/>
    <cellStyle name="Date" xfId="2513"/>
    <cellStyle name="Date Short" xfId="2514"/>
    <cellStyle name="Date_04 대구매천지구(1회)" xfId="2515"/>
    <cellStyle name="DD" xfId="2516"/>
    <cellStyle name="DELTA" xfId="2517"/>
    <cellStyle name="Dezimal [0]_Ausdruck RUND (D)" xfId="2518"/>
    <cellStyle name="Dezimal_Ausdruck RUND (D)" xfId="2519"/>
    <cellStyle name="Dollar (zero dec)" xfId="2520"/>
    <cellStyle name="E­æo±ae￡" xfId="2521"/>
    <cellStyle name="E­æo±ae￡0" xfId="2522"/>
    <cellStyle name="Enter Currency (0)" xfId="2523"/>
    <cellStyle name="Enter Currency (2)" xfId="2524"/>
    <cellStyle name="Enter Units (0)" xfId="2525"/>
    <cellStyle name="Enter Units (1)" xfId="2526"/>
    <cellStyle name="Enter Units (2)" xfId="2527"/>
    <cellStyle name="Entered" xfId="2528"/>
    <cellStyle name="Euro" xfId="2529"/>
    <cellStyle name="F2" xfId="2530"/>
    <cellStyle name="F3" xfId="2531"/>
    <cellStyle name="F4" xfId="2532"/>
    <cellStyle name="F5" xfId="2533"/>
    <cellStyle name="F6" xfId="2534"/>
    <cellStyle name="F7" xfId="2535"/>
    <cellStyle name="F8" xfId="2536"/>
    <cellStyle name="Fixed" xfId="2537"/>
    <cellStyle name="ǦǦ_x0003_" xfId="2538"/>
    <cellStyle name="Grey" xfId="2539"/>
    <cellStyle name="H1" xfId="2540"/>
    <cellStyle name="H2" xfId="2541"/>
    <cellStyle name="HEADER" xfId="2542"/>
    <cellStyle name="Header1" xfId="2543"/>
    <cellStyle name="Header2" xfId="2544"/>
    <cellStyle name="Heading 1" xfId="2545"/>
    <cellStyle name="Heading 2" xfId="2546"/>
    <cellStyle name="Heading1" xfId="2547"/>
    <cellStyle name="Heading2" xfId="2548"/>
    <cellStyle name="Helv8_PFD4.XLS" xfId="2549"/>
    <cellStyle name="HIGHLIGHT" xfId="2550"/>
    <cellStyle name="Hyperlink_NEGS" xfId="2551"/>
    <cellStyle name="Input [yellow]" xfId="2552"/>
    <cellStyle name="_x0001__x0002_ĵĵ_x0007_ ĵĵ_x000d__x000d_ƨƬ_x0001__x0002_ƨƬ_x0007__x000d_ǒǓ _x000d_ǜǜ_x000d__x000d_ǪǪ_x0007__x0007__x0005__x0005__x0010__x0001_ဠ" xfId="2553"/>
    <cellStyle name="Link Currency (0)" xfId="2554"/>
    <cellStyle name="Link Currency (2)" xfId="2555"/>
    <cellStyle name="Link Units (0)" xfId="2556"/>
    <cellStyle name="Link Units (1)" xfId="2557"/>
    <cellStyle name="Link Units (2)" xfId="2558"/>
    <cellStyle name="਀ŀ݀䅀਀Հ฀䅀਀฀฀䅀਀฀฀䅀਀฀฀䅀਀฀฀䅀਀Հ݀䅀਀ŀ݀䅀਀ŀ݀䅀਀ŀ݀䅀਀ŀ݀䅀਀ŀ݀䅀਀ŀ݀䅀਀ŀ݀䅀਀Հ฀䅀਀฀฀䅀਀฀฀䅀਀฀฀䅀਀฀฀䅀਀Հ݀䅀਀ŀ݀䅀਀ŀ݀䅀਀ŀ݀䅀਀ŀ݀䅀਀ŀ݀䅀਀ŀ݀䅀਀ŀ݀䅀਀Հ฀䅀਀฀฀䅀਀฀฀䅀਀฀฀䅀਀฀฀䅀਀Հ݀䅀਀ŀ݀䅀਀ŀ݀䅀਀ŀ݀䅀਀ŀ݀䅀਀ŀ݀䅀਀ŀ݀䅀਀ŀ݀䅀਀Հ฀䅀਀฀฀䅀਀฀฀䅀਀฀฀䅀਀฀฀䅀਀Հ݀䅀਀ŀ݀䅀਀ŀ݀䅀਀ŀ݀䅀਀ŀ݀䅀਀ŀ݀䅀਀ŀ݀䅀਀ŀ݀䅀਀Հ฀䅀਀฀฀䅀਀฀฀䅀਀฀฀䅀਀฀฀䅀਀Հ݀䅀਀ŀ݀䅀਀ŀ݀䅀਀ŀ݀䅀਀ŀ݀䅀਀ŀ݀" xfId="2559"/>
    <cellStyle name="Midtitle" xfId="2560"/>
    <cellStyle name="Milliers [0]_Arabian Spec" xfId="2561"/>
    <cellStyle name="Milliers_Arabian Spec" xfId="2562"/>
    <cellStyle name="Model" xfId="2563"/>
    <cellStyle name="Mon?aire [0]_Arabian Spec" xfId="2564"/>
    <cellStyle name="Mon?aire_Arabian Spec" xfId="2565"/>
    <cellStyle name="no dec" xfId="2566"/>
    <cellStyle name="Normal - Style1" xfId="2568"/>
    <cellStyle name="Normal - Style2" xfId="2569"/>
    <cellStyle name="Normal - Style3" xfId="2570"/>
    <cellStyle name="Normal - Style4" xfId="2571"/>
    <cellStyle name="Normal - Style5" xfId="2572"/>
    <cellStyle name="Normal - Style6" xfId="2573"/>
    <cellStyle name="Normal - Style7" xfId="2574"/>
    <cellStyle name="Normal - Style8" xfId="2575"/>
    <cellStyle name="Normal - 유형1" xfId="2567"/>
    <cellStyle name="Normal_ SG&amp;A Bridge " xfId="2576"/>
    <cellStyle name="Œ…?æ맖?e [0.00]_laroux" xfId="2577"/>
    <cellStyle name="Œ…?æ맖?e_laroux" xfId="2578"/>
    <cellStyle name="oft Excel]_x000d__x000a_Comment=The open=/f lines load custom functions into the Paste Function list._x000d__x000a_Maximized=3_x000d__x000a_AutoFormat=" xfId="2579"/>
    <cellStyle name="Percent" xfId="2580"/>
    <cellStyle name="Percent [0]" xfId="2581"/>
    <cellStyle name="Percent [00]" xfId="2582"/>
    <cellStyle name="Percent [2]" xfId="2583"/>
    <cellStyle name="Percent_#6 Temps &amp; Contractors" xfId="2584"/>
    <cellStyle name="PrePop Currency (0)" xfId="2585"/>
    <cellStyle name="PrePop Currency (2)" xfId="2586"/>
    <cellStyle name="PrePop Units (0)" xfId="2587"/>
    <cellStyle name="PrePop Units (1)" xfId="2588"/>
    <cellStyle name="PrePop Units (2)" xfId="2589"/>
    <cellStyle name="PRICE2" xfId="2590"/>
    <cellStyle name="RevList" xfId="2591"/>
    <cellStyle name="_x0001__x0002_ƨƬ_x0007__x000d_ǒǓ _x000d_ǜǜ_x000d__x000d_ǪǪ_x0007__x0007__x0005__x0005__x0010__x0001_ဠ" xfId="2592"/>
    <cellStyle name="STANDARD" xfId="2593"/>
    <cellStyle name="STD" xfId="2594"/>
    <cellStyle name="Sub" xfId="2595"/>
    <cellStyle name="subhead" xfId="2596"/>
    <cellStyle name="Subtotal" xfId="2597"/>
    <cellStyle name="testtitle" xfId="2598"/>
    <cellStyle name="Text Indent A" xfId="2599"/>
    <cellStyle name="Text Indent B" xfId="2600"/>
    <cellStyle name="Text Indent C" xfId="2601"/>
    <cellStyle name="Title" xfId="2602"/>
    <cellStyle name="title [1]" xfId="2603"/>
    <cellStyle name="title [2]" xfId="2604"/>
    <cellStyle name="Title_경산네거리" xfId="2605"/>
    <cellStyle name="Title2" xfId="2606"/>
    <cellStyle name="ton(1)" xfId="2607"/>
    <cellStyle name="Total" xfId="2608"/>
    <cellStyle name="UM" xfId="2609"/>
    <cellStyle name="Unprot" xfId="2610"/>
    <cellStyle name="Unprot$" xfId="2611"/>
    <cellStyle name="Unprotect" xfId="2612"/>
    <cellStyle name="W?rung [0]_Ausdruck RUND (D)" xfId="2613"/>
    <cellStyle name="W?rung_Ausdruck RUND (D)" xfId="2614"/>
    <cellStyle name="ɀ䅀਀ŀɀ䅀਀ŀɀ䅀਀ŀɀ䅀਀ŀɀ䅀਀Հ฀䅀਀฀฀䅀਀฀฀䅀਀฀฀䅀਀฀฀䅀܀฀Հ䅀܀฀Հ䅀܀฀Հ䅀܀฀Հ䅀܀฀Հ䅀܀฀Հ䅀܀฀Հ䅀܀฀Հ䅀܀฀฀䅀܀฀฀䅀܀฀฀䅀܀฀฀䅀܀฀฀䅀ఀ฀฀䅀܀฀฀䅀܀฀฀䅀܀฀฀䅀܀฀฀䅀܀฀฀䅀܀฀฀䅀܀฀฀䅀܀฀฀䅀܀฀฀䅀܀฀฀䅀܀฀฀䅀܀฀฀á" xfId="2625"/>
    <cellStyle name="μU¿¡ ¿A´A CIAIÆU¸μAⓒ" xfId="2615"/>
    <cellStyle name="Հ䅀܀฀Հ䅀܀฀Հ䅀܀฀Հ䅀܀฀฀䅀܀฀฀䅀܀฀฀䅀܀฀฀䅀܀฀฀䅀ఀ฀฀䅀܀฀฀䅀܀฀฀䅀܀฀฀䅀܀฀฀䅀܀฀฀䅀܀฀฀䅀܀฀฀䅀܀฀฀䅀܀฀฀䅀܀฀฀䅀܀฀฀䅀܀฀฀á" xfId="2616"/>
    <cellStyle name="ハイパーリンク" xfId="2619"/>
    <cellStyle name="ଃਁȋ⤂Ā飰ˠ" xfId="2617"/>
    <cellStyle name="_x0010__x0001_ဠ" xfId="2618"/>
    <cellStyle name="감춤" xfId="2094"/>
    <cellStyle name="고정소숫점" xfId="2095"/>
    <cellStyle name="고정출력1" xfId="2096"/>
    <cellStyle name="고정출력2" xfId="2097"/>
    <cellStyle name="공사원가계산서(조경)" xfId="2098"/>
    <cellStyle name="咬訌裝?INCOM1" xfId="2099"/>
    <cellStyle name="咬訌裝?INCOM10" xfId="2100"/>
    <cellStyle name="咬訌裝?INCOM2" xfId="2101"/>
    <cellStyle name="咬訌裝?INCOM3" xfId="2102"/>
    <cellStyle name="咬訌裝?INCOM4" xfId="2103"/>
    <cellStyle name="咬訌裝?INCOM5" xfId="2104"/>
    <cellStyle name="咬訌裝?INCOM6" xfId="2105"/>
    <cellStyle name="咬訌裝?INCOM7" xfId="2106"/>
    <cellStyle name="咬訌裝?INCOM8" xfId="2107"/>
    <cellStyle name="咬訌裝?INCOM9" xfId="2108"/>
    <cellStyle name="咬訌裝?PRIB11" xfId="2109"/>
    <cellStyle name="국종합건설" xfId="2110"/>
    <cellStyle name="금액" xfId="2111"/>
    <cellStyle name="금액(\/㎡)" xfId="2113"/>
    <cellStyle name="금액(\/㎥)" xfId="2112"/>
    <cellStyle name="금액(\/ton)" xfId="2114"/>
    <cellStyle name="금액_070122마산창원하수처리장_(전기)" xfId="2115"/>
    <cellStyle name="김해전기" xfId="2116"/>
    <cellStyle name="날짜" xfId="2117"/>
    <cellStyle name="내역" xfId="2118"/>
    <cellStyle name="내역서" xfId="2119"/>
    <cellStyle name="내역수량(0)" xfId="2120"/>
    <cellStyle name="내역수량(1)" xfId="2121"/>
    <cellStyle name="내역수량(2)" xfId="2122"/>
    <cellStyle name="내역수량(3)" xfId="2123"/>
    <cellStyle name="단가" xfId="2124"/>
    <cellStyle name="단위" xfId="2125"/>
    <cellStyle name="단위(원)" xfId="2126"/>
    <cellStyle name="달러" xfId="2127"/>
    <cellStyle name="뒤에 오는 하이퍼링크" xfId="2128"/>
    <cellStyle name="똿뗦먛귟 [0.00]_laroux" xfId="2129"/>
    <cellStyle name="똿뗦먛귟_laroux" xfId="2130"/>
    <cellStyle name="฀䅀܀฀฀䅀܀฀฀䅀܀฀฀䅀܀฀฀䅀܀฀฀á" xfId="2620"/>
    <cellStyle name="฀䅀܀฀฀䅀܀฀฀䅀ఀ฀฀䅀܀฀฀䅀܀฀฀䅀܀฀฀䅀܀฀฀䅀܀฀฀䅀܀฀฀䅀܀฀฀䅀܀฀฀䅀܀฀฀䅀܀฀฀䅀܀฀฀䅀܀฀฀á" xfId="2621"/>
    <cellStyle name="݀䅀਀ŀ݀䅀਀ŀ݀䅀਀ŀ݀䅀਀ŀ݀䅀਀ŀ݀䅀਀ŀ݀䅀਀ŀ݀䅀਀Հ฀䅀਀฀฀䅀਀฀฀䅀਀฀฀䅀਀฀฀䅀਀Հ݀䅀਀ŀ݀䅀਀ŀ݀䅀਀ŀ݀䅀਀ŀ݀䅀਀ŀ݀䅀਀ŀ݀䅀਀ŀ݀䅀਀Հ฀䅀਀฀฀䅀਀฀฀䅀਀฀฀䅀਀฀฀䅀਀Հ݀䅀਀ŀ݀䅀਀ŀ݀䅀਀ŀ݀䅀਀ŀ݀䅀਀ŀ݀䅀਀ŀ݀䅀਀ŀ݀䅀਀Հ฀䅀਀฀฀䅀਀฀฀䅀਀฀฀䅀਀฀฀䅀ऀՀɀ䅀਀ŀɀ䅀਀ŀɀ䅀਀ŀɀ䅀਀ŀɀ䅀਀ŀɀ䅀਀ŀɀ䅀਀ŀɀ䅀਀Հ฀䅀਀฀฀䅀਀฀฀䅀਀฀฀䅀਀฀฀䅀܀฀Հ䅀܀฀Հ䅀܀฀Հ䅀܀฀Հ䅀܀฀Հ䅀܀฀Հ䅀܀฀Հ䅀܀฀Հ䅀܀฀฀䅀܀฀฀䅀܀฀฀䅀܀฀฀䅀܀" xfId="2622"/>
    <cellStyle name="݀䅀਀ŀ݀䅀਀ŀ݀䅀਀ŀ݀䅀਀ŀ݀䅀਀ŀ݀䅀਀ŀ݀䅀਀Հ฀䅀਀฀฀䅀਀฀฀䅀਀฀฀䅀਀฀฀䅀ऀՀɀ䅀਀ŀɀ䅀਀ŀɀ䅀਀ŀɀ䅀਀ŀɀ䅀਀ŀɀ䅀਀ŀɀ䅀਀ŀɀ䅀਀Հ฀䅀਀฀฀䅀਀฀฀䅀਀฀฀䅀਀฀฀䅀܀฀Հ䅀܀฀Հ䅀܀฀Հ䅀܀฀Հ䅀܀฀Հ䅀܀฀Հ䅀܀฀Հ䅀܀฀Հ䅀܀฀฀䅀܀฀฀䅀܀฀฀䅀܀฀฀䅀܀฀฀䅀ఀ฀฀䅀܀฀฀䅀܀฀฀䅀܀฀฀䅀܀฀฀䅀܀฀฀䅀܀฀฀䅀܀฀฀䅀܀฀฀䅀܀฀฀䅀܀฀฀䅀܀฀฀䅀܀฀฀á" xfId="2623"/>
    <cellStyle name="݀䅀਀ŀ݀䅀਀ŀ݀䅀਀ŀ݀䅀਀ŀ݀䅀਀ŀ݀䅀਀Հ฀䅀਀฀฀䅀਀฀฀䅀਀฀฀䅀਀฀฀䅀਀Հ݀䅀਀ŀ݀䅀਀ŀ݀䅀਀ŀ݀䅀਀ŀ݀䅀਀ŀ݀䅀਀ŀ݀䅀਀ŀ݀䅀਀Հ฀䅀਀฀฀䅀਀฀฀䅀਀฀฀䅀਀฀฀䅀਀Հ݀䅀਀ŀ݀䅀਀ŀ݀䅀਀ŀ݀䅀਀ŀ݀䅀਀ŀ݀䅀਀ŀ݀䅀਀ŀ݀䅀਀Հ฀䅀਀฀฀䅀਀฀฀䅀਀฀฀䅀਀฀฀䅀਀Հ݀䅀਀ŀ݀䅀਀ŀ݀䅀਀ŀ݀䅀਀ŀ݀䅀਀ŀ݀䅀਀ŀ݀䅀਀ŀ݀䅀਀Հ฀䅀਀฀฀䅀਀฀฀䅀਀฀฀䅀਀฀฀䅀਀Հ݀䅀਀ŀ݀䅀਀ŀ݀䅀਀ŀ݀䅀਀ŀ݀䅀਀ŀ݀䅀਀ŀ݀䅀਀ŀ݀䅀਀Հ฀䅀਀฀฀䅀਀฀฀䅀਀฀฀䅀਀฀฀䅀਀Հ݀䅀਀" xfId="2624"/>
    <cellStyle name="݀䅀਀ŀ݀䅀਀ŀ݀䅀਀ŀ݀䅀਀ŀ݀䅀਀Հ฀䅀਀฀฀䅀਀฀฀䅀਀฀฀䅀਀฀฀䅀਀Հ݀䅀਀ŀ݀䅀਀ŀ݀䅀਀ŀ݀䅀਀ŀ݀䅀਀ŀ݀䅀਀ŀ݀䅀਀ŀ݀䅀਀Հ฀䅀਀฀฀䅀਀฀฀䅀਀฀฀䅀਀฀฀䅀਀Հ݀䅀਀ŀ݀䅀਀ŀ݀䅀਀ŀ݀䅀਀ŀ݀䅀਀ŀ݀䅀਀ŀ݀䅀਀ŀ݀䅀਀Հ฀䅀਀฀฀䅀਀฀฀䅀਀฀฀䅀਀฀฀䅀਀Հ݀䅀਀ŀ݀䅀਀ŀ݀䅀਀ŀ݀䅀਀ŀ݀䅀਀ŀ݀䅀਀ŀ݀䅀਀ŀ݀䅀਀Հ฀䅀਀฀฀䅀਀฀฀䅀਀฀฀䅀਀฀฀䅀ऀՀɀ䅀਀ŀɀ䅀਀ŀɀ䅀਀ŀɀ䅀਀ŀɀ䅀਀ŀɀ䅀਀ŀɀ䅀਀ŀɀ䅀਀Հ฀䅀਀฀฀䅀਀฀฀䅀਀฀฀䅀਀฀฀䅀܀฀Հ䅀܀฀Հ䅀܀" xfId="2626"/>
    <cellStyle name="݀䅀਀ŀ݀䅀਀ŀ݀䅀਀ŀ݀䅀਀ŀ݀䅀਀Հ฀䅀਀฀฀䅀਀฀฀䅀਀฀฀䅀਀฀฀䅀਀Հ݀䅀਀ŀ݀䅀਀ŀ݀䅀਀ŀ݀䅀਀ŀ݀䅀਀ŀ݀䅀਀ŀ݀䅀਀ŀ݀䅀਀Հ฀䅀਀฀฀䅀਀฀฀䅀਀฀฀䅀਀฀฀䅀਀Հ݀䅀਀ŀ݀䅀਀ŀ݀䅀਀ŀ݀䅀਀ŀ݀䅀਀ŀ݀䅀਀ŀ݀䅀਀ŀ݀䅀਀Հ฀䅀਀฀฀䅀਀฀฀䅀਀฀฀䅀਀฀฀䅀਀Հ݀䅀਀ŀ݀䅀਀ŀ݀䅀਀ŀ݀䅀਀ŀ݀䅀਀ŀ݀䅀਀ŀ݀䅀਀ŀ݀䅀਀Հ฀䅀਀฀฀䅀਀฀฀䅀਀฀฀䅀਀฀฀䅀਀Հ݀䅀਀ŀ݀䅀਀ŀ݀䅀਀ŀ݀䅀਀ŀ݀䅀਀ŀ݀䅀਀ŀ݀䅀਀ŀ݀䅀਀Հ฀䅀਀฀฀䅀਀฀฀䅀਀฀฀䅀਀฀฀䅀ऀՀɀ䅀਀ŀɀ䅀਀" xfId="2627"/>
    <cellStyle name="݀䅀਀Հ฀䅀਀฀฀䅀਀฀฀䅀਀฀฀䅀਀฀฀䅀ऀՀɀ䅀਀ŀɀ䅀਀ŀɀ䅀਀ŀɀ䅀਀ŀɀ䅀਀ŀɀ䅀਀ŀɀ䅀਀ŀɀ䅀਀Հ฀䅀਀฀฀䅀਀฀฀䅀਀฀฀䅀਀฀฀䅀܀฀Հ䅀܀฀Հ䅀܀฀Հ䅀܀฀Հ䅀܀฀Հ䅀܀฀Հ䅀܀฀Հ䅀܀฀Հ䅀܀฀฀䅀܀฀฀䅀܀฀฀䅀܀฀฀䅀܀฀฀䅀ఀ฀฀䅀܀฀฀䅀܀฀฀䅀܀฀฀䅀܀฀฀䅀܀฀฀䅀܀฀฀䅀܀฀฀䅀܀฀฀䅀܀฀฀䅀܀฀฀䅀܀฀฀䅀܀฀฀á" xfId="2628"/>
    <cellStyle name="਀฀฀䅀਀฀฀䅀܀฀Հ䅀܀฀Հ䅀܀฀Հ䅀܀฀Հ䅀܀฀Հ䅀܀฀Հ䅀܀฀Հ䅀܀฀Հ䅀܀฀฀䅀܀฀฀䅀܀฀฀䅀܀฀฀䅀܀฀฀䅀ఀ฀฀䅀܀฀฀䅀܀฀฀䅀܀฀฀䅀܀฀฀䅀܀฀฀䅀܀฀฀䅀܀฀฀䅀܀฀฀䅀܀฀฀䅀܀฀฀䅀܀฀฀䅀܀฀฀á" xfId="2629"/>
    <cellStyle name="฀䅀਀฀฀䅀ऀՀɀ䅀਀ŀɀ䅀਀ŀɀ䅀਀ŀɀ䅀਀ŀɀ䅀਀ŀɀ䅀਀ŀɀ䅀਀ŀɀ䅀਀Հ฀䅀਀฀฀䅀਀฀฀䅀਀฀฀䅀਀฀฀䅀܀฀Հ䅀܀฀Հ䅀܀฀Հ䅀܀฀Հ䅀܀฀Հ䅀܀฀Հ䅀܀฀Հ䅀܀฀Հ䅀܀฀฀䅀܀฀฀䅀܀฀฀䅀܀฀฀䅀܀฀฀䅀ఀ฀฀䅀܀฀฀䅀܀฀฀䅀܀฀฀䅀܀฀฀䅀܀฀฀䅀܀฀฀䅀܀฀฀䅀܀฀฀䅀܀฀฀䅀܀฀฀䅀܀฀฀䅀܀฀฀á" xfId="2630"/>
    <cellStyle name="਀฀฀䅀਀฀฀䅀਀฀฀䅀਀Հ݀䅀਀ŀ݀䅀਀ŀ݀䅀਀ŀ݀䅀਀ŀ݀䅀਀ŀ݀䅀਀ŀ݀䅀਀ŀ݀䅀਀Հ฀䅀਀฀฀䅀਀฀฀䅀਀฀฀䅀਀฀฀䅀਀Հ݀䅀਀ŀ݀䅀਀ŀ݀䅀਀ŀ݀䅀਀ŀ݀䅀਀ŀ݀䅀਀ŀ݀䅀਀ŀ݀䅀਀Հ฀䅀਀฀฀䅀਀฀฀䅀਀฀฀䅀਀฀฀䅀ऀՀɀ䅀਀ŀɀ䅀਀ŀɀ䅀਀ŀɀ䅀਀ŀɀ䅀਀ŀɀ䅀਀ŀɀ䅀਀ŀɀ䅀਀Հ฀䅀਀฀฀䅀਀฀฀䅀਀฀฀䅀਀฀฀䅀܀฀Հ䅀܀฀Հ䅀܀฀Հ䅀܀฀Հ䅀܀฀Հ䅀܀฀Հ䅀܀฀Հ䅀܀฀Հ䅀܀฀฀䅀܀฀฀䅀܀฀฀䅀܀฀฀䅀܀฀฀䅀ఀ฀฀䅀܀฀฀䅀܀฀฀䅀܀฀฀䅀܀฀฀䅀܀฀฀䅀܀฀฀䅀܀฀฀䅀܀฀฀" xfId="2631"/>
    <cellStyle name="਀฀฀䅀਀฀฀䅀਀฀฀䅀਀฀฀䅀਀Հ݀䅀਀ŀ݀䅀਀ŀ݀䅀਀ŀ݀䅀਀ŀ݀䅀਀ŀ݀䅀਀ŀ݀䅀਀ŀ݀䅀਀Հ฀䅀਀฀฀䅀਀฀฀䅀਀฀฀䅀਀฀฀䅀ऀՀɀ䅀਀ŀɀ䅀਀ŀɀ䅀਀ŀɀ䅀਀ŀɀ䅀਀ŀɀ䅀਀ŀɀ䅀਀ŀɀ䅀਀Հ฀䅀਀฀฀䅀਀฀฀䅀਀฀฀䅀਀฀฀䅀܀฀Հ䅀܀฀Հ䅀܀฀Հ䅀܀฀Հ䅀܀฀Հ䅀܀฀Հ䅀܀฀Հ䅀܀฀Հ䅀܀฀฀䅀܀฀฀䅀܀฀฀䅀܀฀฀䅀܀฀฀䅀ఀ฀฀䅀܀฀฀䅀܀฀฀䅀܀฀฀䅀܀฀฀䅀܀฀฀䅀܀฀฀䅀܀฀฀䅀܀฀฀䅀܀฀฀䅀܀฀฀䅀܀฀฀䅀܀฀฀á" xfId="2632"/>
    <cellStyle name="฀䅀਀฀฀䅀਀฀฀䅀਀฀฀䅀਀Հ݀䅀਀ŀ݀䅀਀ŀ݀䅀਀ŀ݀䅀਀ŀ݀䅀਀ŀ݀䅀਀ŀ݀䅀਀ŀ݀䅀਀Հ฀䅀਀฀฀䅀਀฀฀䅀਀฀฀䅀਀฀฀䅀਀Հ݀䅀਀ŀ݀䅀਀ŀ݀䅀਀ŀ݀䅀਀ŀ݀䅀਀ŀ݀䅀਀ŀ݀䅀਀ŀ݀䅀਀Հ฀䅀਀฀฀䅀਀฀฀䅀਀฀฀䅀਀฀฀䅀਀Հ݀䅀਀ŀ݀䅀਀ŀ݀䅀਀ŀ݀䅀਀ŀ݀䅀਀ŀ݀䅀਀ŀ݀䅀਀ŀ݀䅀਀Հ฀䅀਀฀฀䅀਀฀฀䅀਀฀฀䅀਀฀฀䅀਀Հ݀䅀਀ŀ݀䅀਀ŀ݀䅀਀ŀ݀䅀਀ŀ݀䅀਀ŀ݀䅀਀ŀ݀䅀਀ŀ݀䅀਀Հ฀䅀਀฀฀䅀਀฀฀䅀਀฀฀䅀਀฀฀䅀਀Հ݀䅀਀ŀ݀䅀਀ŀ݀䅀਀ŀ݀䅀਀ŀ݀䅀਀ŀ݀䅀਀ŀ݀䅀਀ŀ݀䅀਀" xfId="2633"/>
    <cellStyle name="면적" xfId="2131"/>
    <cellStyle name="면적(0)" xfId="2132"/>
    <cellStyle name="면적(1)" xfId="2133"/>
    <cellStyle name="면적(2)" xfId="2134"/>
    <cellStyle name="면적(a)" xfId="2135"/>
    <cellStyle name="면적_동원인원" xfId="2136"/>
    <cellStyle name="무게(㎏)" xfId="2137"/>
    <cellStyle name="무게1(ton)" xfId="2138"/>
    <cellStyle name="무게3(ton)" xfId="2139"/>
    <cellStyle name="믅됞 [0.00]_laroux" xfId="2140"/>
    <cellStyle name="믅됞_laroux" xfId="2141"/>
    <cellStyle name="미터" xfId="2142"/>
    <cellStyle name="배분" xfId="2143"/>
    <cellStyle name="백" xfId="2144"/>
    <cellStyle name="백분율" xfId="2145" builtinId="5"/>
    <cellStyle name="백분율 [0]" xfId="2146"/>
    <cellStyle name="백분율 [2]" xfId="2147"/>
    <cellStyle name="백분율 2" xfId="2148"/>
    <cellStyle name="백분율［△1］" xfId="2149"/>
    <cellStyle name="백분율［△2］" xfId="2150"/>
    <cellStyle name="벭?_Q1 PRODUCT ACTUAL_4월 (2)" xfId="2151"/>
    <cellStyle name="병합 후 가운데 맞춤" xfId="2152"/>
    <cellStyle name="병합 후 가운데 정열" xfId="2153"/>
    <cellStyle name="본문" xfId="2154"/>
    <cellStyle name="분수" xfId="2155"/>
    <cellStyle name="뷭?_?긚??_1" xfId="2156"/>
    <cellStyle name="뷭?_Q2FCST_PERSONAL" xfId="2157"/>
    <cellStyle name="빨강" xfId="2158"/>
    <cellStyle name="선택영역의 가운데로" xfId="2159"/>
    <cellStyle name="설계서" xfId="2160"/>
    <cellStyle name="설계서-내용" xfId="2161"/>
    <cellStyle name="설계서-내용-소수점" xfId="2162"/>
    <cellStyle name="설계서-내용-우" xfId="2163"/>
    <cellStyle name="설계서-내용-좌" xfId="2164"/>
    <cellStyle name="설계서-소제목" xfId="2165"/>
    <cellStyle name="설계서-타이틀" xfId="2166"/>
    <cellStyle name="설계서-항목" xfId="2167"/>
    <cellStyle name="소수" xfId="2168"/>
    <cellStyle name="소수0" xfId="2169"/>
    <cellStyle name="소수1" xfId="2170"/>
    <cellStyle name="소수2" xfId="2171"/>
    <cellStyle name="소수3" xfId="2172"/>
    <cellStyle name="소수4" xfId="2173"/>
    <cellStyle name="소수점" xfId="2174"/>
    <cellStyle name="수량" xfId="2175"/>
    <cellStyle name="수량(Ea)" xfId="2176"/>
    <cellStyle name="수량_내역서(전기,소방)080116(7,8,9층)" xfId="2177"/>
    <cellStyle name="수량산출" xfId="2178"/>
    <cellStyle name="숨김" xfId="2179"/>
    <cellStyle name="숫자(R)" xfId="2180"/>
    <cellStyle name="쉼표 [0]" xfId="2181" builtinId="6"/>
    <cellStyle name="쉼표 [0] 10" xfId="2182"/>
    <cellStyle name="쉼표 [0] 2" xfId="2183"/>
    <cellStyle name="쉼표 [0] 2 2" xfId="2184"/>
    <cellStyle name="쉼표 [0] 3 2" xfId="2185"/>
    <cellStyle name="쉼표 [0] 4" xfId="2186"/>
    <cellStyle name="스타일 1" xfId="2187"/>
    <cellStyle name="스타일 10" xfId="2188"/>
    <cellStyle name="스타일 11" xfId="2189"/>
    <cellStyle name="스타일 12" xfId="2190"/>
    <cellStyle name="스타일 13" xfId="2191"/>
    <cellStyle name="스타일 14" xfId="2192"/>
    <cellStyle name="스타일 15" xfId="2193"/>
    <cellStyle name="스타일 16" xfId="2194"/>
    <cellStyle name="스타일 17" xfId="2195"/>
    <cellStyle name="스타일 18" xfId="2196"/>
    <cellStyle name="스타일 19" xfId="2197"/>
    <cellStyle name="스타일 2" xfId="2198"/>
    <cellStyle name="스타일 20" xfId="2199"/>
    <cellStyle name="스타일 21" xfId="2200"/>
    <cellStyle name="스타일 22" xfId="2201"/>
    <cellStyle name="스타일 23" xfId="2202"/>
    <cellStyle name="스타일 24" xfId="2203"/>
    <cellStyle name="스타일 25" xfId="2204"/>
    <cellStyle name="스타일 26" xfId="2205"/>
    <cellStyle name="스타일 27" xfId="2206"/>
    <cellStyle name="스타일 28" xfId="2207"/>
    <cellStyle name="스타일 3" xfId="2208"/>
    <cellStyle name="스타일 4" xfId="2209"/>
    <cellStyle name="스타일 5" xfId="2210"/>
    <cellStyle name="스타일 6" xfId="2211"/>
    <cellStyle name="스타일 7" xfId="2212"/>
    <cellStyle name="스타일 8" xfId="2213"/>
    <cellStyle name="스타일 9" xfId="2214"/>
    <cellStyle name="안건회계법인" xfId="2216"/>
    <cellStyle name="연장" xfId="2217"/>
    <cellStyle name="연장(1)" xfId="2218"/>
    <cellStyle name="연장(2)" xfId="2219"/>
    <cellStyle name="연장(㎞)" xfId="2220"/>
    <cellStyle name="영호" xfId="2221"/>
    <cellStyle name="원" xfId="2222"/>
    <cellStyle name="원_0. 박열의사-총괄집계표(금회+차후)-1차수정" xfId="2223"/>
    <cellStyle name="원_갑지,원가1104" xfId="2224"/>
    <cellStyle name="원_표지,갑지-헌병중대생활관(전기)" xfId="2225"/>
    <cellStyle name="유1" xfId="2226"/>
    <cellStyle name="유영" xfId="2227"/>
    <cellStyle name="인원" xfId="2228"/>
    <cellStyle name="인원1" xfId="2229"/>
    <cellStyle name="일위대가" xfId="2230"/>
    <cellStyle name="자리수" xfId="2231"/>
    <cellStyle name="자리수0" xfId="2232"/>
    <cellStyle name="작업량" xfId="2233"/>
    <cellStyle name="제목[1 줄]" xfId="2234"/>
    <cellStyle name="제목[2줄 아래]" xfId="2235"/>
    <cellStyle name="제목[2줄 위]" xfId="2236"/>
    <cellStyle name="제목1" xfId="2237"/>
    <cellStyle name="지정되지 않음" xfId="2238"/>
    <cellStyle name="집계" xfId="2239"/>
    <cellStyle name="체적(0)" xfId="2240"/>
    <cellStyle name="체적(1)" xfId="2241"/>
    <cellStyle name="체적(2)" xfId="2242"/>
    <cellStyle name="측점" xfId="2243"/>
    <cellStyle name="코드" xfId="2244"/>
    <cellStyle name="콤" xfId="2245"/>
    <cellStyle name="콤마" xfId="2246"/>
    <cellStyle name="콤마 [" xfId="2247"/>
    <cellStyle name="콤마 [#]" xfId="2248"/>
    <cellStyle name="콤마 []" xfId="2249"/>
    <cellStyle name="콤마 [0]" xfId="2250"/>
    <cellStyle name="콤마 [0]_5.광고동향" xfId="2251"/>
    <cellStyle name="콤마 [1]" xfId="2252"/>
    <cellStyle name="콤마 [2]" xfId="2253"/>
    <cellStyle name="콤마 [3]" xfId="2254"/>
    <cellStyle name="콤마 [금액]" xfId="2255"/>
    <cellStyle name="콤마 [소수]" xfId="2256"/>
    <cellStyle name="콤마 [수량]" xfId="2257"/>
    <cellStyle name="콤마(0)" xfId="2258"/>
    <cellStyle name="콤마(1)" xfId="2259"/>
    <cellStyle name="콤마(2)" xfId="2260"/>
    <cellStyle name="콤마(20)" xfId="2261"/>
    <cellStyle name="콤마(3)" xfId="2262"/>
    <cellStyle name="콤마[ ]" xfId="2263"/>
    <cellStyle name="콤마[*]" xfId="2264"/>
    <cellStyle name="콤마[.]" xfId="2265"/>
    <cellStyle name="콤마[0]" xfId="2266"/>
    <cellStyle name="콤마_  종  합  " xfId="2267"/>
    <cellStyle name="콤막 [0]_수출실적 _양식98" xfId="2268"/>
    <cellStyle name="톤" xfId="2269"/>
    <cellStyle name="통" xfId="2270"/>
    <cellStyle name="통화 [" xfId="2271"/>
    <cellStyle name="퍼센트" xfId="2272"/>
    <cellStyle name="표" xfId="2273"/>
    <cellStyle name="表示済みのハイパーリンク" xfId="2274"/>
    <cellStyle name="표준" xfId="0" builtinId="0"/>
    <cellStyle name="표준 2" xfId="2275"/>
    <cellStyle name="표준 2 2" xfId="2276"/>
    <cellStyle name="표준 2_경산네거리" xfId="2277"/>
    <cellStyle name="표준 4" xfId="2278"/>
    <cellStyle name="標準_Akia(F）-8" xfId="2283"/>
    <cellStyle name="표준_단가산출서(최종)" xfId="2279"/>
    <cellStyle name="표준_마현산내역서" xfId="2280"/>
    <cellStyle name="표준_문화창작-전기원가및표지" xfId="2281"/>
    <cellStyle name="표준_보고서" xfId="2282"/>
    <cellStyle name="표준1" xfId="2284"/>
    <cellStyle name="표준2" xfId="2285"/>
    <cellStyle name="합계" xfId="2286"/>
    <cellStyle name="합산" xfId="2287"/>
    <cellStyle name="해동양식" xfId="2288"/>
    <cellStyle name="화폐기호" xfId="2289"/>
    <cellStyle name="화폐기호0" xfId="2290"/>
    <cellStyle name="ㅣ" xfId="221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7.xml"/><Relationship Id="rId13" Type="http://schemas.openxmlformats.org/officeDocument/2006/relationships/worksheet" Target="worksheets/sheet12.xml"/><Relationship Id="rId18" Type="http://schemas.openxmlformats.org/officeDocument/2006/relationships/calcChain" Target="calcChain.xml"/><Relationship Id="rId3" Type="http://schemas.openxmlformats.org/officeDocument/2006/relationships/worksheet" Target="worksheets/sheet2.xml"/><Relationship Id="rId7" Type="http://schemas.openxmlformats.org/officeDocument/2006/relationships/worksheet" Target="worksheets/sheet6.xml"/><Relationship Id="rId12" Type="http://schemas.openxmlformats.org/officeDocument/2006/relationships/worksheet" Target="worksheets/sheet11.xml"/><Relationship Id="rId17" Type="http://schemas.openxmlformats.org/officeDocument/2006/relationships/sharedStrings" Target="sharedStrings.xml"/><Relationship Id="rId2" Type="http://schemas.openxmlformats.org/officeDocument/2006/relationships/chartsheet" Target="chartsheets/sheet1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5.xml"/><Relationship Id="rId11" Type="http://schemas.openxmlformats.org/officeDocument/2006/relationships/worksheet" Target="worksheets/sheet10.xml"/><Relationship Id="rId5" Type="http://schemas.openxmlformats.org/officeDocument/2006/relationships/worksheet" Target="worksheets/sheet4.xml"/><Relationship Id="rId15" Type="http://schemas.openxmlformats.org/officeDocument/2006/relationships/theme" Target="theme/theme1.xml"/><Relationship Id="rId10" Type="http://schemas.openxmlformats.org/officeDocument/2006/relationships/worksheet" Target="worksheets/sheet9.xml"/><Relationship Id="rId19" Type="http://schemas.microsoft.com/office/2006/relationships/vbaProject" Target="vbaProject.bin"/><Relationship Id="rId4" Type="http://schemas.openxmlformats.org/officeDocument/2006/relationships/worksheet" Target="worksheets/sheet3.xml"/><Relationship Id="rId9" Type="http://schemas.openxmlformats.org/officeDocument/2006/relationships/worksheet" Target="worksheets/sheet8.xml"/><Relationship Id="rId14" Type="http://schemas.openxmlformats.org/officeDocument/2006/relationships/worksheet" Target="worksheets/sheet1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chart>
    <c:plotArea>
      <c:layout/>
      <c:barChart>
        <c:barDir val="col"/>
        <c:grouping val="clustered"/>
        <c:ser>
          <c:idx val="0"/>
          <c:order val="0"/>
          <c:val>
            <c:numRef>
              <c:f>내역서!#REF!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내역서!#REF!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FD91-4265-8307-CD2BD97E4871}"/>
            </c:ext>
          </c:extLst>
        </c:ser>
        <c:ser>
          <c:idx val="1"/>
          <c:order val="1"/>
          <c:val>
            <c:numRef>
              <c:f>내역서!#REF!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내역서!#REF!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1-FD91-4265-8307-CD2BD97E4871}"/>
            </c:ext>
          </c:extLst>
        </c:ser>
        <c:ser>
          <c:idx val="2"/>
          <c:order val="2"/>
          <c:val>
            <c:numRef>
              <c:f>내역서!#REF!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내역서!#REF!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2-FD91-4265-8307-CD2BD97E4871}"/>
            </c:ext>
          </c:extLst>
        </c:ser>
        <c:ser>
          <c:idx val="3"/>
          <c:order val="3"/>
          <c:val>
            <c:numRef>
              <c:f>내역서!#REF!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내역서!#REF!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3-FD91-4265-8307-CD2BD97E4871}"/>
            </c:ext>
          </c:extLst>
        </c:ser>
        <c:ser>
          <c:idx val="4"/>
          <c:order val="4"/>
          <c:val>
            <c:numRef>
              <c:f>내역서!#REF!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내역서!#REF!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4-FD91-4265-8307-CD2BD97E4871}"/>
            </c:ext>
          </c:extLst>
        </c:ser>
        <c:ser>
          <c:idx val="5"/>
          <c:order val="5"/>
          <c:val>
            <c:numRef>
              <c:f>내역서!#REF!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내역서!#REF!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5-FD91-4265-8307-CD2BD97E4871}"/>
            </c:ext>
          </c:extLst>
        </c:ser>
        <c:ser>
          <c:idx val="6"/>
          <c:order val="6"/>
          <c:val>
            <c:numRef>
              <c:f>내역서!#REF!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내역서!#REF!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6-FD91-4265-8307-CD2BD97E4871}"/>
            </c:ext>
          </c:extLst>
        </c:ser>
        <c:ser>
          <c:idx val="7"/>
          <c:order val="7"/>
          <c:val>
            <c:numRef>
              <c:f>내역서!#REF!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내역서!#REF!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7-FD91-4265-8307-CD2BD97E4871}"/>
            </c:ext>
          </c:extLst>
        </c:ser>
        <c:ser>
          <c:idx val="8"/>
          <c:order val="8"/>
          <c:val>
            <c:numRef>
              <c:f>내역서!#REF!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내역서!#REF!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8-FD91-4265-8307-CD2BD97E4871}"/>
            </c:ext>
          </c:extLst>
        </c:ser>
        <c:ser>
          <c:idx val="9"/>
          <c:order val="9"/>
          <c:val>
            <c:numRef>
              <c:f>내역서!#REF!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내역서!#REF!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9-FD91-4265-8307-CD2BD97E4871}"/>
            </c:ext>
          </c:extLst>
        </c:ser>
        <c:axId val="121540608"/>
        <c:axId val="121542144"/>
      </c:barChart>
      <c:catAx>
        <c:axId val="121540608"/>
        <c:scaling>
          <c:orientation val="minMax"/>
        </c:scaling>
        <c:axPos val="b"/>
        <c:numFmt formatCode="General" sourceLinked="1"/>
        <c:tickLblPos val="nextTo"/>
        <c:crossAx val="121542144"/>
        <c:crosses val="autoZero"/>
        <c:auto val="1"/>
        <c:lblAlgn val="ctr"/>
        <c:lblOffset val="100"/>
      </c:catAx>
      <c:valAx>
        <c:axId val="121542144"/>
        <c:scaling>
          <c:orientation val="minMax"/>
        </c:scaling>
        <c:axPos val="l"/>
        <c:majorGridlines/>
        <c:numFmt formatCode="General" sourceLinked="1"/>
        <c:tickLblPos val="nextTo"/>
        <c:crossAx val="1215406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657704239917782"/>
          <c:y val="0.30677966101695214"/>
          <c:w val="0.99172699069286452"/>
          <c:h val="0.71525423728814275"/>
        </c:manualLayout>
      </c:layout>
    </c:legend>
    <c:plotVisOnly val="1"/>
    <c:dispBlanksAs val="gap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20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NULL"/><Relationship Id="rId1" Type="http://schemas.openxmlformats.org/officeDocument/2006/relationships/image" Target="NUL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10675" cy="5619750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9525</xdr:colOff>
      <xdr:row>0</xdr:row>
      <xdr:rowOff>0</xdr:rowOff>
    </xdr:from>
    <xdr:to>
      <xdr:col>20</xdr:col>
      <xdr:colOff>257175</xdr:colOff>
      <xdr:row>0</xdr:row>
      <xdr:rowOff>0</xdr:rowOff>
    </xdr:to>
    <xdr:sp macro="" textlink="">
      <xdr:nvSpPr>
        <xdr:cNvPr id="2049" name="Text Box 1"/>
        <xdr:cNvSpPr txBox="1">
          <a:spLocks noChangeArrowheads="1"/>
        </xdr:cNvSpPr>
      </xdr:nvSpPr>
      <xdr:spPr bwMode="auto">
        <a:xfrm>
          <a:off x="4543425" y="0"/>
          <a:ext cx="32385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가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터파기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V = (0.4+0.6) / 2 × 0.7 = 0.35㎥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80% = 0.28㎥ ,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20% = 0.07㎥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나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모래깔기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V = (0.4+0.42) / 2 × 0.1 = 0.041㎥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다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되메우기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V = 0.35 - 0.041 = 0.309㎥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80% = 0.2472㎥ ,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20% = 0.0618㎥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라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잔토정리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V = 0.041㎥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13</xdr:col>
      <xdr:colOff>9525</xdr:colOff>
      <xdr:row>24</xdr:row>
      <xdr:rowOff>0</xdr:rowOff>
    </xdr:from>
    <xdr:to>
      <xdr:col>20</xdr:col>
      <xdr:colOff>257175</xdr:colOff>
      <xdr:row>24</xdr:row>
      <xdr:rowOff>0</xdr:rowOff>
    </xdr:to>
    <xdr:sp macro="" textlink="">
      <xdr:nvSpPr>
        <xdr:cNvPr id="2051" name="Text Box 3"/>
        <xdr:cNvSpPr txBox="1">
          <a:spLocks noChangeArrowheads="1"/>
        </xdr:cNvSpPr>
      </xdr:nvSpPr>
      <xdr:spPr bwMode="auto">
        <a:xfrm>
          <a:off x="4543425" y="6048375"/>
          <a:ext cx="32385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가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터파기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V = (0.4+0.6) / 2 × 0.7 = 0.35㎥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80% = 0.28㎥ ,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20% = 0.07㎥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나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모래깔기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V = (0.4+0.42) / 2 × 0.1 = 0.041㎥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다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되메우기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V = 0.35 - 0.041 = 0.309㎥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80% = 0.2472㎥ ,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20% = 0.0618㎥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라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잔토정리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V = 0.041㎥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13</xdr:col>
      <xdr:colOff>0</xdr:colOff>
      <xdr:row>0</xdr:row>
      <xdr:rowOff>0</xdr:rowOff>
    </xdr:from>
    <xdr:to>
      <xdr:col>20</xdr:col>
      <xdr:colOff>409575</xdr:colOff>
      <xdr:row>0</xdr:row>
      <xdr:rowOff>0</xdr:rowOff>
    </xdr:to>
    <xdr:sp macro="" textlink="">
      <xdr:nvSpPr>
        <xdr:cNvPr id="2052" name="Text Box 4"/>
        <xdr:cNvSpPr txBox="1">
          <a:spLocks noChangeArrowheads="1"/>
        </xdr:cNvSpPr>
      </xdr:nvSpPr>
      <xdr:spPr bwMode="auto">
        <a:xfrm>
          <a:off x="4533900" y="0"/>
          <a:ext cx="3400425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(0.4+0.8) / 2 × 0.7 = 0.35㎥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80% = 0.28㎥ ,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20% = 0.07㎥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모래깔기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(0.4+0.43) / 2 × 0.1 = 0.0415㎥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0.78 - 0.0415 = 0.7385㎥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80% = 0.5908㎥ ,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20% = 0.1477㎥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잔토정리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0.0415㎥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12</xdr:col>
      <xdr:colOff>314325</xdr:colOff>
      <xdr:row>0</xdr:row>
      <xdr:rowOff>0</xdr:rowOff>
    </xdr:from>
    <xdr:to>
      <xdr:col>20</xdr:col>
      <xdr:colOff>400050</xdr:colOff>
      <xdr:row>0</xdr:row>
      <xdr:rowOff>0</xdr:rowOff>
    </xdr:to>
    <xdr:sp macro="" textlink="">
      <xdr:nvSpPr>
        <xdr:cNvPr id="2054" name="Text Box 6"/>
        <xdr:cNvSpPr txBox="1">
          <a:spLocks noChangeArrowheads="1"/>
        </xdr:cNvSpPr>
      </xdr:nvSpPr>
      <xdr:spPr bwMode="auto">
        <a:xfrm>
          <a:off x="4524375" y="0"/>
          <a:ext cx="3400425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(0.4+0.8) / 2 × 1.3 = 0.78㎥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80% = 0.624㎥ ,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20% = 0.156㎥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모래깔기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(0.4+0.43) / 2 × 0.1 = 0.0415㎥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0.78 - 0.0415 = 0.7385㎥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80% = 0.5908㎥ ,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20% = 0.1477㎥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잔토정리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0.0415㎥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13</xdr:col>
      <xdr:colOff>38100</xdr:colOff>
      <xdr:row>24</xdr:row>
      <xdr:rowOff>0</xdr:rowOff>
    </xdr:from>
    <xdr:to>
      <xdr:col>20</xdr:col>
      <xdr:colOff>285750</xdr:colOff>
      <xdr:row>24</xdr:row>
      <xdr:rowOff>0</xdr:rowOff>
    </xdr:to>
    <xdr:sp macro="" textlink="">
      <xdr:nvSpPr>
        <xdr:cNvPr id="2055" name="Text Box 7"/>
        <xdr:cNvSpPr txBox="1">
          <a:spLocks noChangeArrowheads="1"/>
        </xdr:cNvSpPr>
      </xdr:nvSpPr>
      <xdr:spPr bwMode="auto">
        <a:xfrm>
          <a:off x="4572000" y="6048375"/>
          <a:ext cx="32385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(0.4+0.8) / 2 × 1.3 = 0.78㎥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80% = 0.62㎥ ,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20% = 0.15㎥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0.78㎥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80% = 0.62㎥ ,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20% = 0.15㎥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12</xdr:col>
      <xdr:colOff>295275</xdr:colOff>
      <xdr:row>24</xdr:row>
      <xdr:rowOff>0</xdr:rowOff>
    </xdr:from>
    <xdr:to>
      <xdr:col>21</xdr:col>
      <xdr:colOff>447675</xdr:colOff>
      <xdr:row>24</xdr:row>
      <xdr:rowOff>0</xdr:rowOff>
    </xdr:to>
    <xdr:sp macro="" textlink="">
      <xdr:nvSpPr>
        <xdr:cNvPr id="2056" name="Text Box 8"/>
        <xdr:cNvSpPr txBox="1">
          <a:spLocks noChangeArrowheads="1"/>
        </xdr:cNvSpPr>
      </xdr:nvSpPr>
      <xdr:spPr bwMode="auto">
        <a:xfrm>
          <a:off x="4505325" y="6048375"/>
          <a:ext cx="41529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0.6/6x[(2x1.1+0.8)x0.75+(2x0.8+1.1)x0.6]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0.6/6x(2.25+1.62) = 0.387㎥ 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거푸집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A = (0.4+0.6)/2x0.6+(0.4+0.5)/2x0.6x2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 = 0.84 ㎡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레미콘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0.6/6x[(2x0.6+0.4)x0.5+(2x0.4+0.6)x0.4]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0.6/6x(0.8+0.56) = 0.136㎥ 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0.387 - 0.136 = 0.251 ㎥</a:t>
          </a: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마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잔토처리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0.136㎥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V =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｛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(0.5×0.5)+(1.0×0.1)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｝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×0.5×1.5=0.937㎥</a:t>
          </a:r>
        </a:p>
      </xdr:txBody>
    </xdr:sp>
    <xdr:clientData/>
  </xdr:twoCellAnchor>
  <xdr:twoCellAnchor>
    <xdr:from>
      <xdr:col>12</xdr:col>
      <xdr:colOff>295275</xdr:colOff>
      <xdr:row>24</xdr:row>
      <xdr:rowOff>0</xdr:rowOff>
    </xdr:from>
    <xdr:to>
      <xdr:col>21</xdr:col>
      <xdr:colOff>447675</xdr:colOff>
      <xdr:row>24</xdr:row>
      <xdr:rowOff>0</xdr:rowOff>
    </xdr:to>
    <xdr:sp macro="" textlink="">
      <xdr:nvSpPr>
        <xdr:cNvPr id="2057" name="Text Box 9"/>
        <xdr:cNvSpPr txBox="1">
          <a:spLocks noChangeArrowheads="1"/>
        </xdr:cNvSpPr>
      </xdr:nvSpPr>
      <xdr:spPr bwMode="auto">
        <a:xfrm>
          <a:off x="4505325" y="6048375"/>
          <a:ext cx="41529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1.1/6x[(2x1.6+1)x1.05+(2x1+1.6)x0.75]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1.1/6x(4.41+2.7) = 1.3035 ㎥ 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레미콘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(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기초이설 재사용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)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V = 1.1/6x[(2x0.8+0.5)x0.65+(2x0.5+0.8)x0.5]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1.1/6x(1.365+0.9) = 0.4152 ㎥ </a:t>
          </a: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</a:t>
          </a: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1.3 - 0.4152 = 0.8883 ㎥</a:t>
          </a: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잔토처리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(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기존부분에 되메우기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)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V = 0.4152 ㎥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</xdr:txBody>
    </xdr:sp>
    <xdr:clientData/>
  </xdr:twoCellAnchor>
  <xdr:twoCellAnchor>
    <xdr:from>
      <xdr:col>13</xdr:col>
      <xdr:colOff>38100</xdr:colOff>
      <xdr:row>24</xdr:row>
      <xdr:rowOff>0</xdr:rowOff>
    </xdr:from>
    <xdr:to>
      <xdr:col>20</xdr:col>
      <xdr:colOff>285750</xdr:colOff>
      <xdr:row>24</xdr:row>
      <xdr:rowOff>0</xdr:rowOff>
    </xdr:to>
    <xdr:sp macro="" textlink="">
      <xdr:nvSpPr>
        <xdr:cNvPr id="2058" name="Text Box 10"/>
        <xdr:cNvSpPr txBox="1">
          <a:spLocks noChangeArrowheads="1"/>
        </xdr:cNvSpPr>
      </xdr:nvSpPr>
      <xdr:spPr bwMode="auto">
        <a:xfrm>
          <a:off x="4572000" y="6048375"/>
          <a:ext cx="32385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(0.4+0.8) / 2 × 1.3 = 0.78㎥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80% = 0.62㎥ ,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20% = 0.15㎥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0.78㎥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80% = 0.62㎥ ,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20% = 0.15㎥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12</xdr:col>
      <xdr:colOff>295275</xdr:colOff>
      <xdr:row>24</xdr:row>
      <xdr:rowOff>0</xdr:rowOff>
    </xdr:from>
    <xdr:to>
      <xdr:col>21</xdr:col>
      <xdr:colOff>447675</xdr:colOff>
      <xdr:row>24</xdr:row>
      <xdr:rowOff>0</xdr:rowOff>
    </xdr:to>
    <xdr:sp macro="" textlink="">
      <xdr:nvSpPr>
        <xdr:cNvPr id="2059" name="Text Box 11"/>
        <xdr:cNvSpPr txBox="1">
          <a:spLocks noChangeArrowheads="1"/>
        </xdr:cNvSpPr>
      </xdr:nvSpPr>
      <xdr:spPr bwMode="auto">
        <a:xfrm>
          <a:off x="4505325" y="6048375"/>
          <a:ext cx="41529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0.6/6x[(2x1.1+0.8)x1.1+(2x0.8+1.1)x0.8]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0.6/6x(3.3+2.16) = 0.728㎥ 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거푸집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A = (0.4+0.6)/2x0.6x4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 = 1.2 ㎡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레미콘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0.6/6x[(2x0.6+0.4)x0.6+(2x0.4+0.6)x0.4]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0.6/6x(0.96+0.56) = 0.152㎥ 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0.728 - 0.152 = 0.576 ㎥</a:t>
          </a: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마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잔토처리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0.152㎥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V =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｛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(0.5×0.5)+(1.0×0.1)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｝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×0.5×1.5=0.937㎥</a:t>
          </a:r>
        </a:p>
      </xdr:txBody>
    </xdr:sp>
    <xdr:clientData/>
  </xdr:twoCellAnchor>
  <xdr:twoCellAnchor>
    <xdr:from>
      <xdr:col>13</xdr:col>
      <xdr:colOff>9525</xdr:colOff>
      <xdr:row>0</xdr:row>
      <xdr:rowOff>0</xdr:rowOff>
    </xdr:from>
    <xdr:to>
      <xdr:col>20</xdr:col>
      <xdr:colOff>257175</xdr:colOff>
      <xdr:row>0</xdr:row>
      <xdr:rowOff>0</xdr:rowOff>
    </xdr:to>
    <xdr:sp macro="" textlink="">
      <xdr:nvSpPr>
        <xdr:cNvPr id="2060" name="Text Box 12"/>
        <xdr:cNvSpPr txBox="1">
          <a:spLocks noChangeArrowheads="1"/>
        </xdr:cNvSpPr>
      </xdr:nvSpPr>
      <xdr:spPr bwMode="auto">
        <a:xfrm>
          <a:off x="4543425" y="0"/>
          <a:ext cx="32385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가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터파기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V = (0.4+0.6) / 2 × 0.7 = 0.35㎥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80% = 0.28㎥ ,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20% = 0.07㎥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나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모래깔기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V = (0.4+0.42) / 2 × 0.1 = 0.041㎥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다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되메우기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V = 0.35 - 0.041 = 0.309㎥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80% = 0.2472㎥ ,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20% = 0.0618㎥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라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잔토정리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V = 0.041㎥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13</xdr:col>
      <xdr:colOff>9525</xdr:colOff>
      <xdr:row>24</xdr:row>
      <xdr:rowOff>0</xdr:rowOff>
    </xdr:from>
    <xdr:to>
      <xdr:col>20</xdr:col>
      <xdr:colOff>257175</xdr:colOff>
      <xdr:row>24</xdr:row>
      <xdr:rowOff>0</xdr:rowOff>
    </xdr:to>
    <xdr:sp macro="" textlink="">
      <xdr:nvSpPr>
        <xdr:cNvPr id="2062" name="Text Box 14"/>
        <xdr:cNvSpPr txBox="1">
          <a:spLocks noChangeArrowheads="1"/>
        </xdr:cNvSpPr>
      </xdr:nvSpPr>
      <xdr:spPr bwMode="auto">
        <a:xfrm>
          <a:off x="4543425" y="6048375"/>
          <a:ext cx="32385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가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터파기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V = (0.4+0.6) / 2 × 0.7 = 0.35㎥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80% = 0.28㎥ ,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20% = 0.07㎥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나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모래깔기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V = (0.4+0.42) / 2 × 0.1 = 0.041㎥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다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되메우기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V = 0.35 - 0.041 = 0.309㎥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80% = 0.2472㎥ ,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20% = 0.0618㎥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라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잔토정리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V = 0.041㎥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13</xdr:col>
      <xdr:colOff>0</xdr:colOff>
      <xdr:row>0</xdr:row>
      <xdr:rowOff>0</xdr:rowOff>
    </xdr:from>
    <xdr:to>
      <xdr:col>20</xdr:col>
      <xdr:colOff>409575</xdr:colOff>
      <xdr:row>0</xdr:row>
      <xdr:rowOff>0</xdr:rowOff>
    </xdr:to>
    <xdr:sp macro="" textlink="">
      <xdr:nvSpPr>
        <xdr:cNvPr id="2063" name="Text Box 15"/>
        <xdr:cNvSpPr txBox="1">
          <a:spLocks noChangeArrowheads="1"/>
        </xdr:cNvSpPr>
      </xdr:nvSpPr>
      <xdr:spPr bwMode="auto">
        <a:xfrm>
          <a:off x="4533900" y="0"/>
          <a:ext cx="3400425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(0.4+0.8) / 2 × 0.7 = 0.35㎥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80% = 0.28㎥ ,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20% = 0.07㎥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모래깔기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(0.4+0.43) / 2 × 0.1 = 0.0415㎥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0.78 - 0.0415 = 0.7385㎥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80% = 0.5908㎥ ,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20% = 0.1477㎥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잔토정리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0.0415㎥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12</xdr:col>
      <xdr:colOff>314325</xdr:colOff>
      <xdr:row>0</xdr:row>
      <xdr:rowOff>0</xdr:rowOff>
    </xdr:from>
    <xdr:to>
      <xdr:col>20</xdr:col>
      <xdr:colOff>400050</xdr:colOff>
      <xdr:row>0</xdr:row>
      <xdr:rowOff>0</xdr:rowOff>
    </xdr:to>
    <xdr:sp macro="" textlink="">
      <xdr:nvSpPr>
        <xdr:cNvPr id="2065" name="Text Box 17"/>
        <xdr:cNvSpPr txBox="1">
          <a:spLocks noChangeArrowheads="1"/>
        </xdr:cNvSpPr>
      </xdr:nvSpPr>
      <xdr:spPr bwMode="auto">
        <a:xfrm>
          <a:off x="4524375" y="0"/>
          <a:ext cx="3400425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(0.4+0.8) / 2 × 1.3 = 0.78㎥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80% = 0.624㎥ ,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20% = 0.156㎥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모래깔기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(0.4+0.43) / 2 × 0.1 = 0.0415㎥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0.78 - 0.0415 = 0.7385㎥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80% = 0.5908㎥ ,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20% = 0.1477㎥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잔토정리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0.0415㎥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13</xdr:col>
      <xdr:colOff>238125</xdr:colOff>
      <xdr:row>24</xdr:row>
      <xdr:rowOff>0</xdr:rowOff>
    </xdr:from>
    <xdr:to>
      <xdr:col>20</xdr:col>
      <xdr:colOff>485775</xdr:colOff>
      <xdr:row>24</xdr:row>
      <xdr:rowOff>0</xdr:rowOff>
    </xdr:to>
    <xdr:sp macro="" textlink="">
      <xdr:nvSpPr>
        <xdr:cNvPr id="2066" name="Text Box 18"/>
        <xdr:cNvSpPr txBox="1">
          <a:spLocks noChangeArrowheads="1"/>
        </xdr:cNvSpPr>
      </xdr:nvSpPr>
      <xdr:spPr bwMode="auto">
        <a:xfrm>
          <a:off x="4772025" y="6048375"/>
          <a:ext cx="32385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(0.4+0.8) / 2 × 1.3 = 0.78㎥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80% = 0.62㎥ ,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20% = 0.15㎥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0.78㎥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80% = 0.62㎥ ,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20% = 0.15㎥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13</xdr:col>
      <xdr:colOff>38100</xdr:colOff>
      <xdr:row>24</xdr:row>
      <xdr:rowOff>0</xdr:rowOff>
    </xdr:from>
    <xdr:to>
      <xdr:col>20</xdr:col>
      <xdr:colOff>285750</xdr:colOff>
      <xdr:row>24</xdr:row>
      <xdr:rowOff>0</xdr:rowOff>
    </xdr:to>
    <xdr:sp macro="" textlink="">
      <xdr:nvSpPr>
        <xdr:cNvPr id="2067" name="Text Box 19"/>
        <xdr:cNvSpPr txBox="1">
          <a:spLocks noChangeArrowheads="1"/>
        </xdr:cNvSpPr>
      </xdr:nvSpPr>
      <xdr:spPr bwMode="auto">
        <a:xfrm>
          <a:off x="4572000" y="6048375"/>
          <a:ext cx="32385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(0.4+0.8) / 2 × 1.3 = 0.78㎥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80% = 0.62㎥ ,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20% = 0.15㎥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0.78㎥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80% = 0.62㎥ ,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20% = 0.15㎥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11</xdr:col>
      <xdr:colOff>304800</xdr:colOff>
      <xdr:row>24</xdr:row>
      <xdr:rowOff>0</xdr:rowOff>
    </xdr:from>
    <xdr:to>
      <xdr:col>21</xdr:col>
      <xdr:colOff>133350</xdr:colOff>
      <xdr:row>24</xdr:row>
      <xdr:rowOff>0</xdr:rowOff>
    </xdr:to>
    <xdr:sp macro="" textlink="">
      <xdr:nvSpPr>
        <xdr:cNvPr id="2068" name="Text Box 20"/>
        <xdr:cNvSpPr txBox="1">
          <a:spLocks noChangeArrowheads="1"/>
        </xdr:cNvSpPr>
      </xdr:nvSpPr>
      <xdr:spPr bwMode="auto">
        <a:xfrm>
          <a:off x="4191000" y="6048375"/>
          <a:ext cx="41529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0.6/6x[(2x1.1+0.8)x1.1+(2x0.8+1.1)x0.8]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0.6/6x(3.3+2.16) = 0.728㎥ 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거푸집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A = (0.4+0.6)/2x0.6x4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 = 1.2 ㎡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레미콘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0.6/6x[(2x0.6+0.4)x0.6+(2x0.4+0.6)x0.4]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0.6/6x(0.96+0.56) = 0.152㎥ 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0.728 - 0.152 = 0.576 ㎥</a:t>
          </a: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마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잔토처리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0.152㎥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V =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｛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(0.5×0.5)+(1.0×0.1)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｝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×0.5×1.5=0.937㎥</a:t>
          </a:r>
        </a:p>
      </xdr:txBody>
    </xdr:sp>
    <xdr:clientData/>
  </xdr:twoCellAnchor>
  <xdr:twoCellAnchor>
    <xdr:from>
      <xdr:col>12</xdr:col>
      <xdr:colOff>295275</xdr:colOff>
      <xdr:row>24</xdr:row>
      <xdr:rowOff>0</xdr:rowOff>
    </xdr:from>
    <xdr:to>
      <xdr:col>21</xdr:col>
      <xdr:colOff>447675</xdr:colOff>
      <xdr:row>24</xdr:row>
      <xdr:rowOff>0</xdr:rowOff>
    </xdr:to>
    <xdr:sp macro="" textlink="">
      <xdr:nvSpPr>
        <xdr:cNvPr id="2069" name="Text Box 21"/>
        <xdr:cNvSpPr txBox="1">
          <a:spLocks noChangeArrowheads="1"/>
        </xdr:cNvSpPr>
      </xdr:nvSpPr>
      <xdr:spPr bwMode="auto">
        <a:xfrm>
          <a:off x="4505325" y="6048375"/>
          <a:ext cx="41529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0.6/6x[(2x1.1+0.8)x0.75+(2x0.8+1.1)x0.6]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0.6/6x(2.25+1.62) = 0.387㎥ 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거푸집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A = (0.4+0.6)/2x0.6+(0.4+0.5)/2x0.6x2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 = 0.84 ㎡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레미콘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0.6/6x[(2x0.6+0.4)x0.5+(2x0.4+0.6)x0.4]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0.6/6x(0.8+0.56) = 0.136㎥ 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0.387 - 0.136 = 0.251 ㎥</a:t>
          </a: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마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잔토처리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0.136㎥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V =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｛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(0.5×0.5)+(1.0×0.1)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｝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×0.5×1.5=0.937㎥</a:t>
          </a:r>
        </a:p>
      </xdr:txBody>
    </xdr:sp>
    <xdr:clientData/>
  </xdr:twoCellAnchor>
  <xdr:twoCellAnchor>
    <xdr:from>
      <xdr:col>12</xdr:col>
      <xdr:colOff>295275</xdr:colOff>
      <xdr:row>24</xdr:row>
      <xdr:rowOff>0</xdr:rowOff>
    </xdr:from>
    <xdr:to>
      <xdr:col>21</xdr:col>
      <xdr:colOff>447675</xdr:colOff>
      <xdr:row>24</xdr:row>
      <xdr:rowOff>0</xdr:rowOff>
    </xdr:to>
    <xdr:sp macro="" textlink="">
      <xdr:nvSpPr>
        <xdr:cNvPr id="2070" name="Text Box 22"/>
        <xdr:cNvSpPr txBox="1">
          <a:spLocks noChangeArrowheads="1"/>
        </xdr:cNvSpPr>
      </xdr:nvSpPr>
      <xdr:spPr bwMode="auto">
        <a:xfrm>
          <a:off x="4505325" y="6048375"/>
          <a:ext cx="41529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1.1/6x[(2x1.6+1)x1.05+(2x1+1.6)x0.75]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1.1/6x(4.41+2.7) = 1.3035 ㎥ 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레미콘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(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기초이설 재사용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)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V = 1.1/6x[(2x0.8+0.5)x0.65+(2x0.5+0.8)x0.5]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1.1/6x(1.365+0.9) = 0.4152 ㎥ </a:t>
          </a: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</a:t>
          </a: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1.3 - 0.4152 = 0.8883 ㎥</a:t>
          </a: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잔토처리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(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기존부분에 되메우기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)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V = 0.4152 ㎥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</xdr:txBody>
    </xdr:sp>
    <xdr:clientData/>
  </xdr:twoCellAnchor>
  <xdr:twoCellAnchor>
    <xdr:from>
      <xdr:col>13</xdr:col>
      <xdr:colOff>38100</xdr:colOff>
      <xdr:row>24</xdr:row>
      <xdr:rowOff>0</xdr:rowOff>
    </xdr:from>
    <xdr:to>
      <xdr:col>20</xdr:col>
      <xdr:colOff>285750</xdr:colOff>
      <xdr:row>24</xdr:row>
      <xdr:rowOff>0</xdr:rowOff>
    </xdr:to>
    <xdr:sp macro="" textlink="">
      <xdr:nvSpPr>
        <xdr:cNvPr id="2071" name="Text Box 23"/>
        <xdr:cNvSpPr txBox="1">
          <a:spLocks noChangeArrowheads="1"/>
        </xdr:cNvSpPr>
      </xdr:nvSpPr>
      <xdr:spPr bwMode="auto">
        <a:xfrm>
          <a:off x="4572000" y="6048375"/>
          <a:ext cx="32385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(0.4+0.8) / 2 × 1.3 = 0.78㎥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80% = 0.62㎥ ,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20% = 0.15㎥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0.78㎥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80% = 0.62㎥ ,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20% = 0.15㎥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12</xdr:col>
      <xdr:colOff>180975</xdr:colOff>
      <xdr:row>24</xdr:row>
      <xdr:rowOff>0</xdr:rowOff>
    </xdr:from>
    <xdr:to>
      <xdr:col>21</xdr:col>
      <xdr:colOff>561975</xdr:colOff>
      <xdr:row>24</xdr:row>
      <xdr:rowOff>0</xdr:rowOff>
    </xdr:to>
    <xdr:sp macro="" textlink="">
      <xdr:nvSpPr>
        <xdr:cNvPr id="2072" name="Text Box 24"/>
        <xdr:cNvSpPr txBox="1">
          <a:spLocks noChangeArrowheads="1"/>
        </xdr:cNvSpPr>
      </xdr:nvSpPr>
      <xdr:spPr bwMode="auto">
        <a:xfrm>
          <a:off x="4391025" y="6048375"/>
          <a:ext cx="43815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0.6/6x[(2x1.25+1.05)x1.25+(2x1.05+1.25)x1.05]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0.6/6x(4.4375+3.5175) = 0.795 ㎥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거푸집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A = (0.9x0.9x2)+(0.43x0.9x2)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 = 2.394 ㎡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레미콘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0.9 x 0.43 x 0.9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0.348 ㎥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0.795 - 0.348 = 0.447 ㎥</a:t>
          </a: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마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잔토처리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0.348 ㎥</a:t>
          </a:r>
        </a:p>
      </xdr:txBody>
    </xdr:sp>
    <xdr:clientData/>
  </xdr:twoCellAnchor>
  <xdr:twoCellAnchor>
    <xdr:from>
      <xdr:col>12</xdr:col>
      <xdr:colOff>285750</xdr:colOff>
      <xdr:row>24</xdr:row>
      <xdr:rowOff>0</xdr:rowOff>
    </xdr:from>
    <xdr:to>
      <xdr:col>21</xdr:col>
      <xdr:colOff>438150</xdr:colOff>
      <xdr:row>24</xdr:row>
      <xdr:rowOff>0</xdr:rowOff>
    </xdr:to>
    <xdr:sp macro="" textlink="">
      <xdr:nvSpPr>
        <xdr:cNvPr id="2083" name="Text Box 35"/>
        <xdr:cNvSpPr txBox="1">
          <a:spLocks noChangeArrowheads="1"/>
        </xdr:cNvSpPr>
      </xdr:nvSpPr>
      <xdr:spPr bwMode="auto">
        <a:xfrm>
          <a:off x="4495800" y="6048375"/>
          <a:ext cx="41529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1.0/6x[(2x1.4+1.0)x1.4+(2x1.0+1.4)x1.0]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1.0/6x(5.32+3.4) = 1.453 ㎥ 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거푸집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A = (0.5x0.8)/2x1.0x4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 = 2.6 ㎡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레미콘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1.0/6x[(2x0.8+0.5)x0.8+(2x0.5+0.8)x0.5]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1.0/6x(1.68+0.9) = 0.43㎥ 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1.453 - 0.43 = 1.023 ㎥</a:t>
          </a: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마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잔토처리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0.43 ㎥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</xdr:txBody>
    </xdr:sp>
    <xdr:clientData/>
  </xdr:twoCellAnchor>
  <xdr:twoCellAnchor>
    <xdr:from>
      <xdr:col>11</xdr:col>
      <xdr:colOff>276225</xdr:colOff>
      <xdr:row>24</xdr:row>
      <xdr:rowOff>0</xdr:rowOff>
    </xdr:from>
    <xdr:to>
      <xdr:col>21</xdr:col>
      <xdr:colOff>104775</xdr:colOff>
      <xdr:row>24</xdr:row>
      <xdr:rowOff>0</xdr:rowOff>
    </xdr:to>
    <xdr:sp macro="" textlink="">
      <xdr:nvSpPr>
        <xdr:cNvPr id="2084" name="Text Box 36"/>
        <xdr:cNvSpPr txBox="1">
          <a:spLocks noChangeArrowheads="1"/>
        </xdr:cNvSpPr>
      </xdr:nvSpPr>
      <xdr:spPr bwMode="auto">
        <a:xfrm>
          <a:off x="4162425" y="6048375"/>
          <a:ext cx="41529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0.8/6x[(2x1.2+0.9)x1.2+(2x0.9+1.2)x0.9]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0.8/6x(3.96+2.7) = 0.888㎥ 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거푸집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A = (0.4+0.7)/2x0.8x4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 = 1.76㎡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레미콘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0.8/6x[(2x0.7+0.4)x0.7+(2x0.4+0.7)x0.4]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0.8/6x(1.26+0.6) = 0.248㎥ 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0.888 - 0.248 = 0.64 ㎥</a:t>
          </a: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마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잔토처리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0.248㎥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</xdr:txBody>
    </xdr:sp>
    <xdr:clientData/>
  </xdr:twoCellAnchor>
  <xdr:twoCellAnchor>
    <xdr:from>
      <xdr:col>12</xdr:col>
      <xdr:colOff>180975</xdr:colOff>
      <xdr:row>49</xdr:row>
      <xdr:rowOff>0</xdr:rowOff>
    </xdr:from>
    <xdr:to>
      <xdr:col>21</xdr:col>
      <xdr:colOff>561975</xdr:colOff>
      <xdr:row>49</xdr:row>
      <xdr:rowOff>0</xdr:rowOff>
    </xdr:to>
    <xdr:sp macro="" textlink="">
      <xdr:nvSpPr>
        <xdr:cNvPr id="2085" name="Text Box 37"/>
        <xdr:cNvSpPr txBox="1">
          <a:spLocks noChangeArrowheads="1"/>
        </xdr:cNvSpPr>
      </xdr:nvSpPr>
      <xdr:spPr bwMode="auto">
        <a:xfrm>
          <a:off x="4391025" y="12334875"/>
          <a:ext cx="43815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1.1/6x[(2x1.4+1.0)x1.0+(2x1.0+1.4)x0.8]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1.1/6x(3.8+2.72) = 1.195 ㎥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거푸집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A = (0.5+0.8)/2x1.1+(0.5+0.7)/2x1.1x2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 = 2.015 ㎡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레미콘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1.1/6x[(2x0.8+0.5)x0.7+(2x0.5+0.8)x0.5]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1.1/6x(1.47+0.9) = 0.434 ㎥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1.195 - 0.434 = 0.761 ㎥</a:t>
          </a: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마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잔토처리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0.434 ㎥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V =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｛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(0.5×0.5)+(1.0×0.1)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｝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×0.5×1.5=0.937㎥</a:t>
          </a:r>
        </a:p>
      </xdr:txBody>
    </xdr:sp>
    <xdr:clientData/>
  </xdr:twoCellAnchor>
  <xdr:twoCellAnchor>
    <xdr:from>
      <xdr:col>11</xdr:col>
      <xdr:colOff>304800</xdr:colOff>
      <xdr:row>49</xdr:row>
      <xdr:rowOff>0</xdr:rowOff>
    </xdr:from>
    <xdr:to>
      <xdr:col>21</xdr:col>
      <xdr:colOff>133350</xdr:colOff>
      <xdr:row>49</xdr:row>
      <xdr:rowOff>0</xdr:rowOff>
    </xdr:to>
    <xdr:sp macro="" textlink="">
      <xdr:nvSpPr>
        <xdr:cNvPr id="2096" name="Text Box 48"/>
        <xdr:cNvSpPr txBox="1">
          <a:spLocks noChangeArrowheads="1"/>
        </xdr:cNvSpPr>
      </xdr:nvSpPr>
      <xdr:spPr bwMode="auto">
        <a:xfrm>
          <a:off x="4191000" y="12334875"/>
          <a:ext cx="41529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0.8/6x[(2x1.1+0.8)x1.1+(2x0.8+1.1)x0.8]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0.8/6x(3.3+2.16) = 0.728㎥ 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거푸집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A = (0.4+0.6)/2x0.8x4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 = 1.6 ㎡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레미콘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0.8/6x[(2x0.6+0.4)x0.6+(2x0.4+0.6)x0.4]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0.8/6x(0.96+0.56) = 0.203㎥ 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0.728 - 0.203 = 0.525 ㎥</a:t>
          </a: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마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잔토처리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0.203㎥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V =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｛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(0.5×0.5)+(1.0×0.1)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｝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×0.5×1.5=0.937㎥</a:t>
          </a:r>
        </a:p>
      </xdr:txBody>
    </xdr:sp>
    <xdr:clientData/>
  </xdr:twoCellAnchor>
  <xdr:twoCellAnchor>
    <xdr:from>
      <xdr:col>13</xdr:col>
      <xdr:colOff>9525</xdr:colOff>
      <xdr:row>0</xdr:row>
      <xdr:rowOff>0</xdr:rowOff>
    </xdr:from>
    <xdr:to>
      <xdr:col>20</xdr:col>
      <xdr:colOff>257175</xdr:colOff>
      <xdr:row>0</xdr:row>
      <xdr:rowOff>0</xdr:rowOff>
    </xdr:to>
    <xdr:sp macro="" textlink="">
      <xdr:nvSpPr>
        <xdr:cNvPr id="2097" name="Text Box 49"/>
        <xdr:cNvSpPr txBox="1">
          <a:spLocks noChangeArrowheads="1"/>
        </xdr:cNvSpPr>
      </xdr:nvSpPr>
      <xdr:spPr bwMode="auto">
        <a:xfrm>
          <a:off x="4543425" y="0"/>
          <a:ext cx="32385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가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터파기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V = (0.4+0.6) / 2 × 0.7 = 0.35㎥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80% = 0.28㎥ ,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20% = 0.07㎥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나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모래깔기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V = (0.4+0.42) / 2 × 0.1 = 0.041㎥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다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되메우기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V = 0.35 - 0.041 = 0.309㎥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80% = 0.2472㎥ ,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20% = 0.0618㎥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라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잔토정리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V = 0.041㎥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5</xdr:col>
      <xdr:colOff>9525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75290" name="Line 50"/>
        <xdr:cNvSpPr>
          <a:spLocks noChangeShapeType="1"/>
        </xdr:cNvSpPr>
      </xdr:nvSpPr>
      <xdr:spPr bwMode="auto">
        <a:xfrm>
          <a:off x="1619250" y="0"/>
          <a:ext cx="66675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9525</xdr:colOff>
      <xdr:row>24</xdr:row>
      <xdr:rowOff>0</xdr:rowOff>
    </xdr:from>
    <xdr:to>
      <xdr:col>20</xdr:col>
      <xdr:colOff>257175</xdr:colOff>
      <xdr:row>24</xdr:row>
      <xdr:rowOff>0</xdr:rowOff>
    </xdr:to>
    <xdr:sp macro="" textlink="">
      <xdr:nvSpPr>
        <xdr:cNvPr id="2099" name="Text Box 51"/>
        <xdr:cNvSpPr txBox="1">
          <a:spLocks noChangeArrowheads="1"/>
        </xdr:cNvSpPr>
      </xdr:nvSpPr>
      <xdr:spPr bwMode="auto">
        <a:xfrm>
          <a:off x="4543425" y="6048375"/>
          <a:ext cx="32385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가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터파기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V = (0.4+0.6) / 2 × 0.7 = 0.35㎥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80% = 0.28㎥ ,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20% = 0.07㎥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나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모래깔기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V = (0.4+0.42) / 2 × 0.1 = 0.041㎥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다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되메우기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V = 0.35 - 0.041 = 0.309㎥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80% = 0.2472㎥ ,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20% = 0.0618㎥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라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잔토정리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V = 0.041㎥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13</xdr:col>
      <xdr:colOff>0</xdr:colOff>
      <xdr:row>0</xdr:row>
      <xdr:rowOff>0</xdr:rowOff>
    </xdr:from>
    <xdr:to>
      <xdr:col>20</xdr:col>
      <xdr:colOff>409575</xdr:colOff>
      <xdr:row>0</xdr:row>
      <xdr:rowOff>0</xdr:rowOff>
    </xdr:to>
    <xdr:sp macro="" textlink="">
      <xdr:nvSpPr>
        <xdr:cNvPr id="2100" name="Text Box 52"/>
        <xdr:cNvSpPr txBox="1">
          <a:spLocks noChangeArrowheads="1"/>
        </xdr:cNvSpPr>
      </xdr:nvSpPr>
      <xdr:spPr bwMode="auto">
        <a:xfrm>
          <a:off x="4533900" y="0"/>
          <a:ext cx="3400425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(0.4+0.8) / 2 × 0.7 = 0.35㎥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80% = 0.28㎥ ,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20% = 0.07㎥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모래깔기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(0.4+0.43) / 2 × 0.1 = 0.0415㎥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0.78 - 0.0415 = 0.7385㎥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80% = 0.5908㎥ ,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20% = 0.1477㎥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잔토정리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0.0415㎥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8</xdr:col>
      <xdr:colOff>38100</xdr:colOff>
      <xdr:row>0</xdr:row>
      <xdr:rowOff>0</xdr:rowOff>
    </xdr:from>
    <xdr:to>
      <xdr:col>8</xdr:col>
      <xdr:colOff>342900</xdr:colOff>
      <xdr:row>0</xdr:row>
      <xdr:rowOff>0</xdr:rowOff>
    </xdr:to>
    <xdr:sp macro="" textlink="">
      <xdr:nvSpPr>
        <xdr:cNvPr id="2101" name="Text Box 53"/>
        <xdr:cNvSpPr txBox="1">
          <a:spLocks noChangeArrowheads="1"/>
        </xdr:cNvSpPr>
      </xdr:nvSpPr>
      <xdr:spPr bwMode="auto">
        <a:xfrm>
          <a:off x="2867025" y="0"/>
          <a:ext cx="3048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굴림체"/>
              <a:ea typeface="굴림체"/>
            </a:rPr>
            <a:t>700</a:t>
          </a:r>
        </a:p>
      </xdr:txBody>
    </xdr:sp>
    <xdr:clientData/>
  </xdr:twoCellAnchor>
  <xdr:twoCellAnchor>
    <xdr:from>
      <xdr:col>12</xdr:col>
      <xdr:colOff>314325</xdr:colOff>
      <xdr:row>0</xdr:row>
      <xdr:rowOff>0</xdr:rowOff>
    </xdr:from>
    <xdr:to>
      <xdr:col>20</xdr:col>
      <xdr:colOff>400050</xdr:colOff>
      <xdr:row>0</xdr:row>
      <xdr:rowOff>0</xdr:rowOff>
    </xdr:to>
    <xdr:sp macro="" textlink="">
      <xdr:nvSpPr>
        <xdr:cNvPr id="2102" name="Text Box 54"/>
        <xdr:cNvSpPr txBox="1">
          <a:spLocks noChangeArrowheads="1"/>
        </xdr:cNvSpPr>
      </xdr:nvSpPr>
      <xdr:spPr bwMode="auto">
        <a:xfrm>
          <a:off x="4524375" y="0"/>
          <a:ext cx="3400425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(0.4+0.8) / 2 × 1.3 = 0.78㎥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80% = 0.624㎥ ,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20% = 0.156㎥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모래깔기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(0.4+0.43) / 2 × 0.1 = 0.0415㎥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0.78 - 0.0415 = 0.7385㎥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80% = 0.5908㎥ ,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20% = 0.1477㎥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잔토정리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0.0415㎥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13</xdr:col>
      <xdr:colOff>38100</xdr:colOff>
      <xdr:row>24</xdr:row>
      <xdr:rowOff>0</xdr:rowOff>
    </xdr:from>
    <xdr:to>
      <xdr:col>20</xdr:col>
      <xdr:colOff>285750</xdr:colOff>
      <xdr:row>24</xdr:row>
      <xdr:rowOff>0</xdr:rowOff>
    </xdr:to>
    <xdr:sp macro="" textlink="">
      <xdr:nvSpPr>
        <xdr:cNvPr id="2103" name="Text Box 55"/>
        <xdr:cNvSpPr txBox="1">
          <a:spLocks noChangeArrowheads="1"/>
        </xdr:cNvSpPr>
      </xdr:nvSpPr>
      <xdr:spPr bwMode="auto">
        <a:xfrm>
          <a:off x="4572000" y="6048375"/>
          <a:ext cx="32385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(0.4+0.8) / 2 × 1.3 = 0.78㎥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80% = 0.62㎥ ,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20% = 0.15㎥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0.78㎥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80% = 0.62㎥ ,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20% = 0.15㎥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12</xdr:col>
      <xdr:colOff>295275</xdr:colOff>
      <xdr:row>24</xdr:row>
      <xdr:rowOff>0</xdr:rowOff>
    </xdr:from>
    <xdr:to>
      <xdr:col>21</xdr:col>
      <xdr:colOff>447675</xdr:colOff>
      <xdr:row>24</xdr:row>
      <xdr:rowOff>0</xdr:rowOff>
    </xdr:to>
    <xdr:sp macro="" textlink="">
      <xdr:nvSpPr>
        <xdr:cNvPr id="2104" name="Text Box 56"/>
        <xdr:cNvSpPr txBox="1">
          <a:spLocks noChangeArrowheads="1"/>
        </xdr:cNvSpPr>
      </xdr:nvSpPr>
      <xdr:spPr bwMode="auto">
        <a:xfrm>
          <a:off x="4505325" y="6048375"/>
          <a:ext cx="41529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0.6/6x[(2x1.1+0.8)x0.75+(2x0.8+1.1)x0.6]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0.6/6x(2.25+1.62) = 0.387㎥ 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거푸집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A = (0.4+0.6)/2x0.6+(0.4+0.5)/2x0.6x2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 = 0.84 ㎡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레미콘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0.6/6x[(2x0.6+0.4)x0.5+(2x0.4+0.6)x0.4]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0.6/6x(0.8+0.56) = 0.136㎥ 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0.387 - 0.136 = 0.251 ㎥</a:t>
          </a: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마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잔토처리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0.136㎥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V =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｛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(0.5×0.5)+(1.0×0.1)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｝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×0.5×1.5=0.937㎥</a:t>
          </a:r>
        </a:p>
      </xdr:txBody>
    </xdr:sp>
    <xdr:clientData/>
  </xdr:twoCellAnchor>
  <xdr:twoCellAnchor>
    <xdr:from>
      <xdr:col>12</xdr:col>
      <xdr:colOff>295275</xdr:colOff>
      <xdr:row>24</xdr:row>
      <xdr:rowOff>0</xdr:rowOff>
    </xdr:from>
    <xdr:to>
      <xdr:col>21</xdr:col>
      <xdr:colOff>447675</xdr:colOff>
      <xdr:row>24</xdr:row>
      <xdr:rowOff>0</xdr:rowOff>
    </xdr:to>
    <xdr:sp macro="" textlink="">
      <xdr:nvSpPr>
        <xdr:cNvPr id="2105" name="Text Box 57"/>
        <xdr:cNvSpPr txBox="1">
          <a:spLocks noChangeArrowheads="1"/>
        </xdr:cNvSpPr>
      </xdr:nvSpPr>
      <xdr:spPr bwMode="auto">
        <a:xfrm>
          <a:off x="4505325" y="6048375"/>
          <a:ext cx="41529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1.1/6x[(2x1.6+1)x1.05+(2x1+1.6)x0.75]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1.1/6x(4.41+2.7) = 1.3035 ㎥ 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레미콘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(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기초이설 재사용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)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V = 1.1/6x[(2x0.8+0.5)x0.65+(2x0.5+0.8)x0.5]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1.1/6x(1.365+0.9) = 0.4152 ㎥ </a:t>
          </a: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</a:t>
          </a: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1.3 - 0.4152 = 0.8883 ㎥</a:t>
          </a: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잔토처리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(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기존부분에 되메우기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)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V = 0.4152 ㎥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</xdr:txBody>
    </xdr:sp>
    <xdr:clientData/>
  </xdr:twoCellAnchor>
  <xdr:twoCellAnchor>
    <xdr:from>
      <xdr:col>13</xdr:col>
      <xdr:colOff>38100</xdr:colOff>
      <xdr:row>24</xdr:row>
      <xdr:rowOff>0</xdr:rowOff>
    </xdr:from>
    <xdr:to>
      <xdr:col>20</xdr:col>
      <xdr:colOff>285750</xdr:colOff>
      <xdr:row>24</xdr:row>
      <xdr:rowOff>0</xdr:rowOff>
    </xdr:to>
    <xdr:sp macro="" textlink="">
      <xdr:nvSpPr>
        <xdr:cNvPr id="2106" name="Text Box 58"/>
        <xdr:cNvSpPr txBox="1">
          <a:spLocks noChangeArrowheads="1"/>
        </xdr:cNvSpPr>
      </xdr:nvSpPr>
      <xdr:spPr bwMode="auto">
        <a:xfrm>
          <a:off x="4572000" y="6048375"/>
          <a:ext cx="32385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(0.4+0.8) / 2 × 1.3 = 0.78㎥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80% = 0.62㎥ ,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20% = 0.15㎥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0.78㎥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80% = 0.62㎥ ,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20% = 0.15㎥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12</xdr:col>
      <xdr:colOff>295275</xdr:colOff>
      <xdr:row>24</xdr:row>
      <xdr:rowOff>0</xdr:rowOff>
    </xdr:from>
    <xdr:to>
      <xdr:col>21</xdr:col>
      <xdr:colOff>447675</xdr:colOff>
      <xdr:row>24</xdr:row>
      <xdr:rowOff>0</xdr:rowOff>
    </xdr:to>
    <xdr:sp macro="" textlink="">
      <xdr:nvSpPr>
        <xdr:cNvPr id="2107" name="Text Box 59"/>
        <xdr:cNvSpPr txBox="1">
          <a:spLocks noChangeArrowheads="1"/>
        </xdr:cNvSpPr>
      </xdr:nvSpPr>
      <xdr:spPr bwMode="auto">
        <a:xfrm>
          <a:off x="4505325" y="6048375"/>
          <a:ext cx="41529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0.6/6x[(2x1.1+0.8)x1.1+(2x0.8+1.1)x0.8]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0.6/6x(3.3+2.16) = 0.728㎥ 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거푸집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A = (0.4+0.6)/2x0.6x4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 = 1.2 ㎡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레미콘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0.6/6x[(2x0.6+0.4)x0.6+(2x0.4+0.6)x0.4]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0.6/6x(0.96+0.56) = 0.152㎥ 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0.728 - 0.152 = 0.576 ㎥</a:t>
          </a: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마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잔토처리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0.152㎥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V =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｛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(0.5×0.5)+(1.0×0.1)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｝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×0.5×1.5=0.937㎥</a:t>
          </a:r>
        </a:p>
      </xdr:txBody>
    </xdr:sp>
    <xdr:clientData/>
  </xdr:twoCellAnchor>
  <xdr:twoCellAnchor>
    <xdr:from>
      <xdr:col>13</xdr:col>
      <xdr:colOff>9525</xdr:colOff>
      <xdr:row>0</xdr:row>
      <xdr:rowOff>0</xdr:rowOff>
    </xdr:from>
    <xdr:to>
      <xdr:col>20</xdr:col>
      <xdr:colOff>257175</xdr:colOff>
      <xdr:row>0</xdr:row>
      <xdr:rowOff>0</xdr:rowOff>
    </xdr:to>
    <xdr:sp macro="" textlink="">
      <xdr:nvSpPr>
        <xdr:cNvPr id="2108" name="Text Box 60"/>
        <xdr:cNvSpPr txBox="1">
          <a:spLocks noChangeArrowheads="1"/>
        </xdr:cNvSpPr>
      </xdr:nvSpPr>
      <xdr:spPr bwMode="auto">
        <a:xfrm>
          <a:off x="4543425" y="0"/>
          <a:ext cx="32385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가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터파기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V = (0.4+0.6) / 2 × 0.7 = 0.35㎥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80% = 0.28㎥ ,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20% = 0.07㎥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나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모래깔기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V = (0.4+0.42) / 2 × 0.1 = 0.041㎥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다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되메우기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V = 0.35 - 0.041 = 0.309㎥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80% = 0.2472㎥ ,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20% = 0.0618㎥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라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잔토정리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V = 0.041㎥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5</xdr:col>
      <xdr:colOff>9525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75301" name="Line 61"/>
        <xdr:cNvSpPr>
          <a:spLocks noChangeShapeType="1"/>
        </xdr:cNvSpPr>
      </xdr:nvSpPr>
      <xdr:spPr bwMode="auto">
        <a:xfrm>
          <a:off x="1619250" y="0"/>
          <a:ext cx="66675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9525</xdr:colOff>
      <xdr:row>24</xdr:row>
      <xdr:rowOff>0</xdr:rowOff>
    </xdr:from>
    <xdr:to>
      <xdr:col>20</xdr:col>
      <xdr:colOff>257175</xdr:colOff>
      <xdr:row>24</xdr:row>
      <xdr:rowOff>0</xdr:rowOff>
    </xdr:to>
    <xdr:sp macro="" textlink="">
      <xdr:nvSpPr>
        <xdr:cNvPr id="2110" name="Text Box 62"/>
        <xdr:cNvSpPr txBox="1">
          <a:spLocks noChangeArrowheads="1"/>
        </xdr:cNvSpPr>
      </xdr:nvSpPr>
      <xdr:spPr bwMode="auto">
        <a:xfrm>
          <a:off x="4543425" y="6048375"/>
          <a:ext cx="32385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가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터파기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V = (0.4+0.6) / 2 × 0.7 = 0.35㎥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80% = 0.28㎥ ,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20% = 0.07㎥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나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모래깔기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V = (0.4+0.42) / 2 × 0.1 = 0.041㎥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다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되메우기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V = 0.35 - 0.041 = 0.309㎥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80% = 0.2472㎥ ,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20% = 0.0618㎥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라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잔토정리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돋움"/>
              <a:ea typeface="돋움"/>
            </a:rPr>
            <a:t>V = 0.041㎥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13</xdr:col>
      <xdr:colOff>0</xdr:colOff>
      <xdr:row>0</xdr:row>
      <xdr:rowOff>0</xdr:rowOff>
    </xdr:from>
    <xdr:to>
      <xdr:col>20</xdr:col>
      <xdr:colOff>409575</xdr:colOff>
      <xdr:row>0</xdr:row>
      <xdr:rowOff>0</xdr:rowOff>
    </xdr:to>
    <xdr:sp macro="" textlink="">
      <xdr:nvSpPr>
        <xdr:cNvPr id="2111" name="Text Box 63"/>
        <xdr:cNvSpPr txBox="1">
          <a:spLocks noChangeArrowheads="1"/>
        </xdr:cNvSpPr>
      </xdr:nvSpPr>
      <xdr:spPr bwMode="auto">
        <a:xfrm>
          <a:off x="4533900" y="0"/>
          <a:ext cx="3400425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(0.4+0.8) / 2 × 0.7 = 0.35㎥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80% = 0.28㎥ ,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20% = 0.07㎥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모래깔기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(0.4+0.43) / 2 × 0.1 = 0.0415㎥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0.78 - 0.0415 = 0.7385㎥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80% = 0.5908㎥ ,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20% = 0.1477㎥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잔토정리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0.0415㎥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8</xdr:col>
      <xdr:colOff>38100</xdr:colOff>
      <xdr:row>0</xdr:row>
      <xdr:rowOff>0</xdr:rowOff>
    </xdr:from>
    <xdr:to>
      <xdr:col>8</xdr:col>
      <xdr:colOff>342900</xdr:colOff>
      <xdr:row>0</xdr:row>
      <xdr:rowOff>0</xdr:rowOff>
    </xdr:to>
    <xdr:sp macro="" textlink="">
      <xdr:nvSpPr>
        <xdr:cNvPr id="2112" name="Text Box 64"/>
        <xdr:cNvSpPr txBox="1">
          <a:spLocks noChangeArrowheads="1"/>
        </xdr:cNvSpPr>
      </xdr:nvSpPr>
      <xdr:spPr bwMode="auto">
        <a:xfrm>
          <a:off x="2867025" y="0"/>
          <a:ext cx="3048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굴림체"/>
              <a:ea typeface="굴림체"/>
            </a:rPr>
            <a:t>700</a:t>
          </a:r>
        </a:p>
      </xdr:txBody>
    </xdr:sp>
    <xdr:clientData/>
  </xdr:twoCellAnchor>
  <xdr:twoCellAnchor>
    <xdr:from>
      <xdr:col>12</xdr:col>
      <xdr:colOff>314325</xdr:colOff>
      <xdr:row>0</xdr:row>
      <xdr:rowOff>0</xdr:rowOff>
    </xdr:from>
    <xdr:to>
      <xdr:col>20</xdr:col>
      <xdr:colOff>400050</xdr:colOff>
      <xdr:row>0</xdr:row>
      <xdr:rowOff>0</xdr:rowOff>
    </xdr:to>
    <xdr:sp macro="" textlink="">
      <xdr:nvSpPr>
        <xdr:cNvPr id="2113" name="Text Box 65"/>
        <xdr:cNvSpPr txBox="1">
          <a:spLocks noChangeArrowheads="1"/>
        </xdr:cNvSpPr>
      </xdr:nvSpPr>
      <xdr:spPr bwMode="auto">
        <a:xfrm>
          <a:off x="4524375" y="0"/>
          <a:ext cx="3400425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(0.4+0.8) / 2 × 1.3 = 0.78㎥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80% = 0.624㎥ ,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20% = 0.156㎥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모래깔기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(0.4+0.43) / 2 × 0.1 = 0.0415㎥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0.78 - 0.0415 = 0.7385㎥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80% = 0.5908㎥ ,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20% = 0.1477㎥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잔토정리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0.0415㎥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13</xdr:col>
      <xdr:colOff>238125</xdr:colOff>
      <xdr:row>24</xdr:row>
      <xdr:rowOff>0</xdr:rowOff>
    </xdr:from>
    <xdr:to>
      <xdr:col>20</xdr:col>
      <xdr:colOff>485775</xdr:colOff>
      <xdr:row>24</xdr:row>
      <xdr:rowOff>0</xdr:rowOff>
    </xdr:to>
    <xdr:sp macro="" textlink="">
      <xdr:nvSpPr>
        <xdr:cNvPr id="2114" name="Text Box 66"/>
        <xdr:cNvSpPr txBox="1">
          <a:spLocks noChangeArrowheads="1"/>
        </xdr:cNvSpPr>
      </xdr:nvSpPr>
      <xdr:spPr bwMode="auto">
        <a:xfrm>
          <a:off x="4772025" y="6048375"/>
          <a:ext cx="32385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(0.4+0.8) / 2 × 1.3 = 0.78㎥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80% = 0.62㎥ ,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20% = 0.15㎥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0.78㎥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80% = 0.62㎥ ,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20% = 0.15㎥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13</xdr:col>
      <xdr:colOff>38100</xdr:colOff>
      <xdr:row>24</xdr:row>
      <xdr:rowOff>0</xdr:rowOff>
    </xdr:from>
    <xdr:to>
      <xdr:col>20</xdr:col>
      <xdr:colOff>285750</xdr:colOff>
      <xdr:row>24</xdr:row>
      <xdr:rowOff>0</xdr:rowOff>
    </xdr:to>
    <xdr:sp macro="" textlink="">
      <xdr:nvSpPr>
        <xdr:cNvPr id="2115" name="Text Box 67"/>
        <xdr:cNvSpPr txBox="1">
          <a:spLocks noChangeArrowheads="1"/>
        </xdr:cNvSpPr>
      </xdr:nvSpPr>
      <xdr:spPr bwMode="auto">
        <a:xfrm>
          <a:off x="4572000" y="6048375"/>
          <a:ext cx="32385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(0.4+0.8) / 2 × 1.3 = 0.78㎥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80% = 0.62㎥ ,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20% = 0.15㎥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0.78㎥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80% = 0.62㎥ ,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20% = 0.15㎥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11</xdr:col>
      <xdr:colOff>304800</xdr:colOff>
      <xdr:row>24</xdr:row>
      <xdr:rowOff>0</xdr:rowOff>
    </xdr:from>
    <xdr:to>
      <xdr:col>21</xdr:col>
      <xdr:colOff>133350</xdr:colOff>
      <xdr:row>24</xdr:row>
      <xdr:rowOff>0</xdr:rowOff>
    </xdr:to>
    <xdr:sp macro="" textlink="">
      <xdr:nvSpPr>
        <xdr:cNvPr id="2116" name="Text Box 68"/>
        <xdr:cNvSpPr txBox="1">
          <a:spLocks noChangeArrowheads="1"/>
        </xdr:cNvSpPr>
      </xdr:nvSpPr>
      <xdr:spPr bwMode="auto">
        <a:xfrm>
          <a:off x="4191000" y="6048375"/>
          <a:ext cx="41529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0.6/6x[(2x1.1+0.8)x1.1+(2x0.8+1.1)x0.8]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0.6/6x(3.3+2.16) = 0.728㎥ 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거푸집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A = (0.4+0.6)/2x0.6x4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 = 1.2 ㎡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레미콘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0.6/6x[(2x0.6+0.4)x0.6+(2x0.4+0.6)x0.4]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0.6/6x(0.96+0.56) = 0.152㎥ 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0.728 - 0.152 = 0.576 ㎥</a:t>
          </a: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마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잔토처리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0.152㎥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V =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｛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(0.5×0.5)+(1.0×0.1)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｝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×0.5×1.5=0.937㎥</a:t>
          </a:r>
        </a:p>
      </xdr:txBody>
    </xdr:sp>
    <xdr:clientData/>
  </xdr:twoCellAnchor>
  <xdr:twoCellAnchor>
    <xdr:from>
      <xdr:col>12</xdr:col>
      <xdr:colOff>295275</xdr:colOff>
      <xdr:row>24</xdr:row>
      <xdr:rowOff>0</xdr:rowOff>
    </xdr:from>
    <xdr:to>
      <xdr:col>21</xdr:col>
      <xdr:colOff>447675</xdr:colOff>
      <xdr:row>24</xdr:row>
      <xdr:rowOff>0</xdr:rowOff>
    </xdr:to>
    <xdr:sp macro="" textlink="">
      <xdr:nvSpPr>
        <xdr:cNvPr id="2117" name="Text Box 69"/>
        <xdr:cNvSpPr txBox="1">
          <a:spLocks noChangeArrowheads="1"/>
        </xdr:cNvSpPr>
      </xdr:nvSpPr>
      <xdr:spPr bwMode="auto">
        <a:xfrm>
          <a:off x="4505325" y="6048375"/>
          <a:ext cx="41529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0.6/6x[(2x1.1+0.8)x0.75+(2x0.8+1.1)x0.6]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0.6/6x(2.25+1.62) = 0.387㎥ 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거푸집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A = (0.4+0.6)/2x0.6+(0.4+0.5)/2x0.6x2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 = 0.84 ㎡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레미콘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0.6/6x[(2x0.6+0.4)x0.5+(2x0.4+0.6)x0.4]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0.6/6x(0.8+0.56) = 0.136㎥ 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0.387 - 0.136 = 0.251 ㎥</a:t>
          </a: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마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잔토처리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0.136㎥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V =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｛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(0.5×0.5)+(1.0×0.1)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｝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×0.5×1.5=0.937㎥</a:t>
          </a:r>
        </a:p>
      </xdr:txBody>
    </xdr:sp>
    <xdr:clientData/>
  </xdr:twoCellAnchor>
  <xdr:twoCellAnchor>
    <xdr:from>
      <xdr:col>12</xdr:col>
      <xdr:colOff>295275</xdr:colOff>
      <xdr:row>24</xdr:row>
      <xdr:rowOff>0</xdr:rowOff>
    </xdr:from>
    <xdr:to>
      <xdr:col>21</xdr:col>
      <xdr:colOff>447675</xdr:colOff>
      <xdr:row>24</xdr:row>
      <xdr:rowOff>0</xdr:rowOff>
    </xdr:to>
    <xdr:sp macro="" textlink="">
      <xdr:nvSpPr>
        <xdr:cNvPr id="2118" name="Text Box 70"/>
        <xdr:cNvSpPr txBox="1">
          <a:spLocks noChangeArrowheads="1"/>
        </xdr:cNvSpPr>
      </xdr:nvSpPr>
      <xdr:spPr bwMode="auto">
        <a:xfrm>
          <a:off x="4505325" y="6048375"/>
          <a:ext cx="41529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1.1/6x[(2x1.6+1)x1.05+(2x1+1.6)x0.75]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1.1/6x(4.41+2.7) = 1.3035 ㎥ 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레미콘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(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기초이설 재사용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)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V = 1.1/6x[(2x0.8+0.5)x0.65+(2x0.5+0.8)x0.5]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1.1/6x(1.365+0.9) = 0.4152 ㎥ </a:t>
          </a: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</a:t>
          </a: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1.3 - 0.4152 = 0.8883 ㎥</a:t>
          </a: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잔토처리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(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기존부분에 되메우기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)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V = 0.4152 ㎥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</xdr:txBody>
    </xdr:sp>
    <xdr:clientData/>
  </xdr:twoCellAnchor>
  <xdr:twoCellAnchor>
    <xdr:from>
      <xdr:col>13</xdr:col>
      <xdr:colOff>38100</xdr:colOff>
      <xdr:row>24</xdr:row>
      <xdr:rowOff>0</xdr:rowOff>
    </xdr:from>
    <xdr:to>
      <xdr:col>20</xdr:col>
      <xdr:colOff>285750</xdr:colOff>
      <xdr:row>24</xdr:row>
      <xdr:rowOff>0</xdr:rowOff>
    </xdr:to>
    <xdr:sp macro="" textlink="">
      <xdr:nvSpPr>
        <xdr:cNvPr id="2119" name="Text Box 71"/>
        <xdr:cNvSpPr txBox="1">
          <a:spLocks noChangeArrowheads="1"/>
        </xdr:cNvSpPr>
      </xdr:nvSpPr>
      <xdr:spPr bwMode="auto">
        <a:xfrm>
          <a:off x="4572000" y="6048375"/>
          <a:ext cx="32385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(0.4+0.8) / 2 × 1.3 = 0.78㎥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80% = 0.62㎥ ,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20% = 0.15㎥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0.78㎥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80% = 0.62㎥ ,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20% = 0.15㎥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12</xdr:col>
      <xdr:colOff>180975</xdr:colOff>
      <xdr:row>24</xdr:row>
      <xdr:rowOff>0</xdr:rowOff>
    </xdr:from>
    <xdr:to>
      <xdr:col>21</xdr:col>
      <xdr:colOff>561975</xdr:colOff>
      <xdr:row>24</xdr:row>
      <xdr:rowOff>0</xdr:rowOff>
    </xdr:to>
    <xdr:sp macro="" textlink="">
      <xdr:nvSpPr>
        <xdr:cNvPr id="2120" name="Text Box 72"/>
        <xdr:cNvSpPr txBox="1">
          <a:spLocks noChangeArrowheads="1"/>
        </xdr:cNvSpPr>
      </xdr:nvSpPr>
      <xdr:spPr bwMode="auto">
        <a:xfrm>
          <a:off x="4391025" y="6048375"/>
          <a:ext cx="43815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0.6/6x[(2x1.25+1.05)x1.25+(2x1.05+1.25)x1.05]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0.6/6x(4.4375+3.5175) = 0.795 ㎥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거푸집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A = (0.9x0.9x2)+(0.43x0.9x2)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 = 2.394 ㎡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레미콘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0.9 x 0.43 x 0.9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0.348 ㎥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0.795 - 0.348 = 0.447 ㎥</a:t>
          </a: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마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잔토처리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0.348 ㎥</a:t>
          </a:r>
        </a:p>
      </xdr:txBody>
    </xdr:sp>
    <xdr:clientData/>
  </xdr:twoCellAnchor>
  <xdr:twoCellAnchor>
    <xdr:from>
      <xdr:col>8</xdr:col>
      <xdr:colOff>209550</xdr:colOff>
      <xdr:row>12</xdr:row>
      <xdr:rowOff>1266825</xdr:rowOff>
    </xdr:from>
    <xdr:to>
      <xdr:col>8</xdr:col>
      <xdr:colOff>209550</xdr:colOff>
      <xdr:row>14</xdr:row>
      <xdr:rowOff>9525</xdr:rowOff>
    </xdr:to>
    <xdr:sp macro="" textlink="">
      <xdr:nvSpPr>
        <xdr:cNvPr id="75313" name="Line 73"/>
        <xdr:cNvSpPr>
          <a:spLocks noChangeShapeType="1"/>
        </xdr:cNvSpPr>
      </xdr:nvSpPr>
      <xdr:spPr bwMode="auto">
        <a:xfrm>
          <a:off x="3038475" y="3705225"/>
          <a:ext cx="0" cy="63817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8</xdr:col>
      <xdr:colOff>200025</xdr:colOff>
      <xdr:row>12</xdr:row>
      <xdr:rowOff>0</xdr:rowOff>
    </xdr:from>
    <xdr:to>
      <xdr:col>8</xdr:col>
      <xdr:colOff>200025</xdr:colOff>
      <xdr:row>12</xdr:row>
      <xdr:rowOff>638175</xdr:rowOff>
    </xdr:to>
    <xdr:sp macro="" textlink="">
      <xdr:nvSpPr>
        <xdr:cNvPr id="75314" name="Line 74"/>
        <xdr:cNvSpPr>
          <a:spLocks noChangeShapeType="1"/>
        </xdr:cNvSpPr>
      </xdr:nvSpPr>
      <xdr:spPr bwMode="auto">
        <a:xfrm rot="10800000">
          <a:off x="3028950" y="2438400"/>
          <a:ext cx="0" cy="63817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7</xdr:col>
      <xdr:colOff>0</xdr:colOff>
      <xdr:row>10</xdr:row>
      <xdr:rowOff>85725</xdr:rowOff>
    </xdr:from>
    <xdr:to>
      <xdr:col>7</xdr:col>
      <xdr:colOff>314325</xdr:colOff>
      <xdr:row>10</xdr:row>
      <xdr:rowOff>85725</xdr:rowOff>
    </xdr:to>
    <xdr:sp macro="" textlink="">
      <xdr:nvSpPr>
        <xdr:cNvPr id="75315" name="Line 75"/>
        <xdr:cNvSpPr>
          <a:spLocks noChangeShapeType="1"/>
        </xdr:cNvSpPr>
      </xdr:nvSpPr>
      <xdr:spPr bwMode="auto">
        <a:xfrm>
          <a:off x="2505075" y="2171700"/>
          <a:ext cx="31432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3</xdr:col>
      <xdr:colOff>0</xdr:colOff>
      <xdr:row>10</xdr:row>
      <xdr:rowOff>85725</xdr:rowOff>
    </xdr:from>
    <xdr:to>
      <xdr:col>4</xdr:col>
      <xdr:colOff>57150</xdr:colOff>
      <xdr:row>10</xdr:row>
      <xdr:rowOff>85725</xdr:rowOff>
    </xdr:to>
    <xdr:sp macro="" textlink="">
      <xdr:nvSpPr>
        <xdr:cNvPr id="75316" name="Line 76"/>
        <xdr:cNvSpPr>
          <a:spLocks noChangeShapeType="1"/>
        </xdr:cNvSpPr>
      </xdr:nvSpPr>
      <xdr:spPr bwMode="auto">
        <a:xfrm rot="10800000">
          <a:off x="1057275" y="2171700"/>
          <a:ext cx="3810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5</xdr:col>
      <xdr:colOff>9525</xdr:colOff>
      <xdr:row>12</xdr:row>
      <xdr:rowOff>485775</xdr:rowOff>
    </xdr:from>
    <xdr:to>
      <xdr:col>6</xdr:col>
      <xdr:colOff>9525</xdr:colOff>
      <xdr:row>12</xdr:row>
      <xdr:rowOff>485775</xdr:rowOff>
    </xdr:to>
    <xdr:sp macro="" textlink="">
      <xdr:nvSpPr>
        <xdr:cNvPr id="75317" name="Line 77"/>
        <xdr:cNvSpPr>
          <a:spLocks noChangeShapeType="1"/>
        </xdr:cNvSpPr>
      </xdr:nvSpPr>
      <xdr:spPr bwMode="auto">
        <a:xfrm>
          <a:off x="1619250" y="2924175"/>
          <a:ext cx="6762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15</xdr:row>
      <xdr:rowOff>85725</xdr:rowOff>
    </xdr:from>
    <xdr:to>
      <xdr:col>5</xdr:col>
      <xdr:colOff>0</xdr:colOff>
      <xdr:row>15</xdr:row>
      <xdr:rowOff>85725</xdr:rowOff>
    </xdr:to>
    <xdr:sp macro="" textlink="">
      <xdr:nvSpPr>
        <xdr:cNvPr id="75318" name="Line 78"/>
        <xdr:cNvSpPr>
          <a:spLocks noChangeShapeType="1"/>
        </xdr:cNvSpPr>
      </xdr:nvSpPr>
      <xdr:spPr bwMode="auto">
        <a:xfrm rot="10800000">
          <a:off x="1381125" y="4591050"/>
          <a:ext cx="2286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6</xdr:col>
      <xdr:colOff>76200</xdr:colOff>
      <xdr:row>15</xdr:row>
      <xdr:rowOff>85725</xdr:rowOff>
    </xdr:from>
    <xdr:to>
      <xdr:col>7</xdr:col>
      <xdr:colOff>0</xdr:colOff>
      <xdr:row>15</xdr:row>
      <xdr:rowOff>85725</xdr:rowOff>
    </xdr:to>
    <xdr:sp macro="" textlink="">
      <xdr:nvSpPr>
        <xdr:cNvPr id="75319" name="Line 79"/>
        <xdr:cNvSpPr>
          <a:spLocks noChangeShapeType="1"/>
        </xdr:cNvSpPr>
      </xdr:nvSpPr>
      <xdr:spPr bwMode="auto">
        <a:xfrm>
          <a:off x="2362200" y="4591050"/>
          <a:ext cx="1428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8</xdr:col>
      <xdr:colOff>38100</xdr:colOff>
      <xdr:row>12</xdr:row>
      <xdr:rowOff>828675</xdr:rowOff>
    </xdr:from>
    <xdr:to>
      <xdr:col>8</xdr:col>
      <xdr:colOff>342900</xdr:colOff>
      <xdr:row>12</xdr:row>
      <xdr:rowOff>1095375</xdr:rowOff>
    </xdr:to>
    <xdr:sp macro="" textlink="">
      <xdr:nvSpPr>
        <xdr:cNvPr id="2128" name="Text Box 80"/>
        <xdr:cNvSpPr txBox="1">
          <a:spLocks noChangeArrowheads="1"/>
        </xdr:cNvSpPr>
      </xdr:nvSpPr>
      <xdr:spPr bwMode="auto">
        <a:xfrm>
          <a:off x="2867025" y="3267075"/>
          <a:ext cx="304800" cy="2667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1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굴림체"/>
              <a:ea typeface="굴림체"/>
            </a:rPr>
            <a:t>600</a:t>
          </a:r>
        </a:p>
      </xdr:txBody>
    </xdr:sp>
    <xdr:clientData/>
  </xdr:twoCellAnchor>
  <xdr:twoCellAnchor>
    <xdr:from>
      <xdr:col>5</xdr:col>
      <xdr:colOff>200025</xdr:colOff>
      <xdr:row>12</xdr:row>
      <xdr:rowOff>1609725</xdr:rowOff>
    </xdr:from>
    <xdr:to>
      <xdr:col>5</xdr:col>
      <xdr:colOff>295275</xdr:colOff>
      <xdr:row>13</xdr:row>
      <xdr:rowOff>76200</xdr:rowOff>
    </xdr:to>
    <xdr:sp macro="" textlink="">
      <xdr:nvSpPr>
        <xdr:cNvPr id="75321" name="AutoShape 81"/>
        <xdr:cNvSpPr>
          <a:spLocks noChangeArrowheads="1"/>
        </xdr:cNvSpPr>
      </xdr:nvSpPr>
      <xdr:spPr bwMode="auto">
        <a:xfrm>
          <a:off x="1809750" y="4048125"/>
          <a:ext cx="95250" cy="95250"/>
        </a:xfrm>
        <a:prstGeom prst="flowChartConnector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238125</xdr:colOff>
      <xdr:row>5</xdr:row>
      <xdr:rowOff>457200</xdr:rowOff>
    </xdr:from>
    <xdr:to>
      <xdr:col>20</xdr:col>
      <xdr:colOff>485775</xdr:colOff>
      <xdr:row>23</xdr:row>
      <xdr:rowOff>0</xdr:rowOff>
    </xdr:to>
    <xdr:sp macro="" textlink="">
      <xdr:nvSpPr>
        <xdr:cNvPr id="2130" name="Text Box 82"/>
        <xdr:cNvSpPr txBox="1">
          <a:spLocks noChangeArrowheads="1"/>
        </xdr:cNvSpPr>
      </xdr:nvSpPr>
      <xdr:spPr bwMode="auto">
        <a:xfrm>
          <a:off x="4772025" y="1381125"/>
          <a:ext cx="3238500" cy="449580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1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1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1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(0.5+0.3) / 2 × 0.6 = 0.24㎥</a:t>
          </a:r>
        </a:p>
        <a:p>
          <a:pPr algn="l" rtl="1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1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1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1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1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(0.5+0.3) / 2 × 0.6 = 0.24㎥</a:t>
          </a:r>
        </a:p>
        <a:p>
          <a:pPr algn="l" rtl="1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1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1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경고표시테이프</a:t>
          </a:r>
        </a:p>
        <a:p>
          <a:pPr algn="l" rtl="1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1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L = 1 m</a:t>
          </a:r>
        </a:p>
        <a:p>
          <a:pPr algn="l" rtl="1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   </a:t>
          </a:r>
        </a:p>
        <a:p>
          <a:pPr algn="l" rtl="1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1">
            <a:defRPr sz="1000"/>
          </a:pPr>
          <a:endParaRPr lang="en-US" altLang="ko-KR" sz="1100" b="0" i="0" strike="noStrike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12</xdr:col>
      <xdr:colOff>285750</xdr:colOff>
      <xdr:row>24</xdr:row>
      <xdr:rowOff>0</xdr:rowOff>
    </xdr:from>
    <xdr:to>
      <xdr:col>21</xdr:col>
      <xdr:colOff>438150</xdr:colOff>
      <xdr:row>24</xdr:row>
      <xdr:rowOff>0</xdr:rowOff>
    </xdr:to>
    <xdr:sp macro="" textlink="">
      <xdr:nvSpPr>
        <xdr:cNvPr id="2131" name="Text Box 83"/>
        <xdr:cNvSpPr txBox="1">
          <a:spLocks noChangeArrowheads="1"/>
        </xdr:cNvSpPr>
      </xdr:nvSpPr>
      <xdr:spPr bwMode="auto">
        <a:xfrm>
          <a:off x="4495800" y="6048375"/>
          <a:ext cx="41529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1.0/6x[(2x1.4+1.0)x1.4+(2x1.0+1.4)x1.0]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1.0/6x(5.32+3.4) = 1.453 ㎥ 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거푸집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A = (0.5x0.8)/2x1.0x4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 = 2.6 ㎡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레미콘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1.0/6x[(2x0.8+0.5)x0.8+(2x0.5+0.8)x0.5]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1.0/6x(1.68+0.9) = 0.43㎥ 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1.453 - 0.43 = 1.023 ㎥</a:t>
          </a: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마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잔토처리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0.43 ㎥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</xdr:txBody>
    </xdr:sp>
    <xdr:clientData/>
  </xdr:twoCellAnchor>
  <xdr:twoCellAnchor>
    <xdr:from>
      <xdr:col>11</xdr:col>
      <xdr:colOff>276225</xdr:colOff>
      <xdr:row>24</xdr:row>
      <xdr:rowOff>0</xdr:rowOff>
    </xdr:from>
    <xdr:to>
      <xdr:col>21</xdr:col>
      <xdr:colOff>104775</xdr:colOff>
      <xdr:row>24</xdr:row>
      <xdr:rowOff>0</xdr:rowOff>
    </xdr:to>
    <xdr:sp macro="" textlink="">
      <xdr:nvSpPr>
        <xdr:cNvPr id="2132" name="Text Box 84"/>
        <xdr:cNvSpPr txBox="1">
          <a:spLocks noChangeArrowheads="1"/>
        </xdr:cNvSpPr>
      </xdr:nvSpPr>
      <xdr:spPr bwMode="auto">
        <a:xfrm>
          <a:off x="4162425" y="6048375"/>
          <a:ext cx="41529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0.8/6x[(2x1.2+0.9)x1.2+(2x0.9+1.2)x0.9]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0.8/6x(3.96+2.7) = 0.888㎥ 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거푸집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A = (0.4+0.7)/2x0.8x4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 = 1.76㎡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레미콘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0.8/6x[(2x0.7+0.4)x0.7+(2x0.4+0.7)x0.4]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0.8/6x(1.26+0.6) = 0.248㎥ 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0.888 - 0.248 = 0.64 ㎥</a:t>
          </a: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마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잔토처리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0.248㎥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</xdr:txBody>
    </xdr:sp>
    <xdr:clientData/>
  </xdr:twoCellAnchor>
  <xdr:twoCellAnchor>
    <xdr:from>
      <xdr:col>12</xdr:col>
      <xdr:colOff>180975</xdr:colOff>
      <xdr:row>47</xdr:row>
      <xdr:rowOff>0</xdr:rowOff>
    </xdr:from>
    <xdr:to>
      <xdr:col>21</xdr:col>
      <xdr:colOff>561975</xdr:colOff>
      <xdr:row>47</xdr:row>
      <xdr:rowOff>0</xdr:rowOff>
    </xdr:to>
    <xdr:sp macro="" textlink="">
      <xdr:nvSpPr>
        <xdr:cNvPr id="2133" name="Text Box 85"/>
        <xdr:cNvSpPr txBox="1">
          <a:spLocks noChangeArrowheads="1"/>
        </xdr:cNvSpPr>
      </xdr:nvSpPr>
      <xdr:spPr bwMode="auto">
        <a:xfrm>
          <a:off x="4391025" y="11991975"/>
          <a:ext cx="43815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1.1/6x[(2x1.4+1.0)x1.0+(2x1.0+1.4)x0.8]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1.1/6x(3.8+2.72) = 1.195 ㎥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거푸집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A = (0.5+0.8)/2x1.1+(0.5+0.7)/2x1.1x2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 = 2.015 ㎡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레미콘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1.1/6x[(2x0.8+0.5)x0.7+(2x0.5+0.8)x0.5]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1.1/6x(1.47+0.9) = 0.434 ㎥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1.195 - 0.434 = 0.761 ㎥</a:t>
          </a: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마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잔토처리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0.434 ㎥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V =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｛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(0.5×0.5)+(1.0×0.1)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｝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×0.5×1.5=0.937㎥</a:t>
          </a:r>
        </a:p>
      </xdr:txBody>
    </xdr:sp>
    <xdr:clientData/>
  </xdr:twoCellAnchor>
  <xdr:twoCellAnchor>
    <xdr:from>
      <xdr:col>13</xdr:col>
      <xdr:colOff>238125</xdr:colOff>
      <xdr:row>29</xdr:row>
      <xdr:rowOff>457200</xdr:rowOff>
    </xdr:from>
    <xdr:to>
      <xdr:col>20</xdr:col>
      <xdr:colOff>485775</xdr:colOff>
      <xdr:row>46</xdr:row>
      <xdr:rowOff>0</xdr:rowOff>
    </xdr:to>
    <xdr:sp macro="" textlink="">
      <xdr:nvSpPr>
        <xdr:cNvPr id="2134" name="Text Box 86"/>
        <xdr:cNvSpPr txBox="1">
          <a:spLocks noChangeArrowheads="1"/>
        </xdr:cNvSpPr>
      </xdr:nvSpPr>
      <xdr:spPr bwMode="auto">
        <a:xfrm>
          <a:off x="4772025" y="7362825"/>
          <a:ext cx="3238500" cy="445770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(0.5+0.86) / 2 × 0.675 = 0.459㎥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V = (0.5+0.86) / 2 × 0.675 = 0.459㎥</a:t>
          </a:r>
        </a:p>
        <a:p>
          <a:pPr algn="l" rtl="0">
            <a:defRPr sz="1000"/>
          </a:pPr>
          <a:endParaRPr lang="en-US" altLang="ko-KR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경고표시테이프</a:t>
          </a:r>
        </a:p>
        <a:p>
          <a:pPr algn="l" rtl="0">
            <a:defRPr sz="1000"/>
          </a:pPr>
          <a:endParaRPr lang="ko-KR" altLang="en-US" sz="11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굴림체"/>
              <a:ea typeface="굴림체"/>
            </a:rPr>
            <a:t>   </a:t>
          </a: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L = 1 m</a:t>
          </a:r>
        </a:p>
        <a:p>
          <a:pPr algn="l" rtl="0">
            <a:defRPr sz="1000"/>
          </a:pPr>
          <a:r>
            <a:rPr lang="en-US" altLang="ko-KR" sz="1100" b="0" i="0" strike="noStrike">
              <a:solidFill>
                <a:srgbClr val="000000"/>
              </a:solidFill>
              <a:latin typeface="굴림체"/>
              <a:ea typeface="굴림체"/>
            </a:rPr>
            <a:t>   </a:t>
          </a:r>
        </a:p>
      </xdr:txBody>
    </xdr:sp>
    <xdr:clientData/>
  </xdr:twoCellAnchor>
  <xdr:twoCellAnchor>
    <xdr:from>
      <xdr:col>11</xdr:col>
      <xdr:colOff>304800</xdr:colOff>
      <xdr:row>47</xdr:row>
      <xdr:rowOff>0</xdr:rowOff>
    </xdr:from>
    <xdr:to>
      <xdr:col>21</xdr:col>
      <xdr:colOff>133350</xdr:colOff>
      <xdr:row>47</xdr:row>
      <xdr:rowOff>0</xdr:rowOff>
    </xdr:to>
    <xdr:sp macro="" textlink="">
      <xdr:nvSpPr>
        <xdr:cNvPr id="2135" name="Text Box 87"/>
        <xdr:cNvSpPr txBox="1">
          <a:spLocks noChangeArrowheads="1"/>
        </xdr:cNvSpPr>
      </xdr:nvSpPr>
      <xdr:spPr bwMode="auto">
        <a:xfrm>
          <a:off x="4191000" y="11991975"/>
          <a:ext cx="41529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0.8/6x[(2x1.1+0.8)x1.1+(2x0.8+1.1)x0.8]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0.8/6x(3.3+2.16) = 0.728㎥ 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거푸집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A = (0.4+0.6)/2x0.8x4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 = 1.6 ㎡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레미콘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0.8/6x[(2x0.6+0.4)x0.6+(2x0.4+0.6)x0.4]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 = 0.8/6x(0.96+0.56) = 0.203㎥ 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0.728 - 0.203 = 0.525 ㎥</a:t>
          </a: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</a:t>
          </a: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마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잔토처리</a:t>
          </a:r>
        </a:p>
        <a:p>
          <a:pPr algn="l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V = 0.203㎥</a:t>
          </a: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strike="noStrike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     V =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｛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(0.5×0.5)+(1.0×0.1)</a:t>
          </a:r>
          <a:r>
            <a:rPr lang="ko-KR" altLang="en-US" sz="1000" b="0" i="0" strike="noStrike">
              <a:solidFill>
                <a:srgbClr val="000000"/>
              </a:solidFill>
              <a:latin typeface="굴림체"/>
              <a:ea typeface="굴림체"/>
            </a:rPr>
            <a:t>｝</a:t>
          </a:r>
          <a:r>
            <a:rPr lang="en-US" altLang="ko-KR" sz="1000" b="0" i="0" strike="noStrike">
              <a:solidFill>
                <a:srgbClr val="000000"/>
              </a:solidFill>
              <a:latin typeface="굴림체"/>
              <a:ea typeface="굴림체"/>
            </a:rPr>
            <a:t>×0.5×1.5=0.937㎥</a:t>
          </a:r>
        </a:p>
      </xdr:txBody>
    </xdr:sp>
    <xdr:clientData/>
  </xdr:twoCellAnchor>
  <xdr:twoCellAnchor>
    <xdr:from>
      <xdr:col>8</xdr:col>
      <xdr:colOff>209550</xdr:colOff>
      <xdr:row>36</xdr:row>
      <xdr:rowOff>1266825</xdr:rowOff>
    </xdr:from>
    <xdr:to>
      <xdr:col>8</xdr:col>
      <xdr:colOff>209550</xdr:colOff>
      <xdr:row>38</xdr:row>
      <xdr:rowOff>9525</xdr:rowOff>
    </xdr:to>
    <xdr:sp macro="" textlink="">
      <xdr:nvSpPr>
        <xdr:cNvPr id="75328" name="Line 95"/>
        <xdr:cNvSpPr>
          <a:spLocks noChangeShapeType="1"/>
        </xdr:cNvSpPr>
      </xdr:nvSpPr>
      <xdr:spPr bwMode="auto">
        <a:xfrm>
          <a:off x="3038475" y="6048375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8</xdr:col>
      <xdr:colOff>200025</xdr:colOff>
      <xdr:row>36</xdr:row>
      <xdr:rowOff>0</xdr:rowOff>
    </xdr:from>
    <xdr:to>
      <xdr:col>8</xdr:col>
      <xdr:colOff>200025</xdr:colOff>
      <xdr:row>36</xdr:row>
      <xdr:rowOff>638175</xdr:rowOff>
    </xdr:to>
    <xdr:sp macro="" textlink="">
      <xdr:nvSpPr>
        <xdr:cNvPr id="75329" name="Line 96"/>
        <xdr:cNvSpPr>
          <a:spLocks noChangeShapeType="1"/>
        </xdr:cNvSpPr>
      </xdr:nvSpPr>
      <xdr:spPr bwMode="auto">
        <a:xfrm rot="10800000">
          <a:off x="3028950" y="6048375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7</xdr:col>
      <xdr:colOff>0</xdr:colOff>
      <xdr:row>34</xdr:row>
      <xdr:rowOff>85725</xdr:rowOff>
    </xdr:from>
    <xdr:to>
      <xdr:col>7</xdr:col>
      <xdr:colOff>314325</xdr:colOff>
      <xdr:row>34</xdr:row>
      <xdr:rowOff>85725</xdr:rowOff>
    </xdr:to>
    <xdr:sp macro="" textlink="">
      <xdr:nvSpPr>
        <xdr:cNvPr id="75330" name="Line 97"/>
        <xdr:cNvSpPr>
          <a:spLocks noChangeShapeType="1"/>
        </xdr:cNvSpPr>
      </xdr:nvSpPr>
      <xdr:spPr bwMode="auto">
        <a:xfrm>
          <a:off x="2505075" y="6048375"/>
          <a:ext cx="31432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3</xdr:col>
      <xdr:colOff>0</xdr:colOff>
      <xdr:row>34</xdr:row>
      <xdr:rowOff>85725</xdr:rowOff>
    </xdr:from>
    <xdr:to>
      <xdr:col>4</xdr:col>
      <xdr:colOff>57150</xdr:colOff>
      <xdr:row>34</xdr:row>
      <xdr:rowOff>85725</xdr:rowOff>
    </xdr:to>
    <xdr:sp macro="" textlink="">
      <xdr:nvSpPr>
        <xdr:cNvPr id="75331" name="Line 98"/>
        <xdr:cNvSpPr>
          <a:spLocks noChangeShapeType="1"/>
        </xdr:cNvSpPr>
      </xdr:nvSpPr>
      <xdr:spPr bwMode="auto">
        <a:xfrm rot="10800000">
          <a:off x="1057275" y="6048375"/>
          <a:ext cx="3810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5</xdr:col>
      <xdr:colOff>9525</xdr:colOff>
      <xdr:row>36</xdr:row>
      <xdr:rowOff>485775</xdr:rowOff>
    </xdr:from>
    <xdr:to>
      <xdr:col>6</xdr:col>
      <xdr:colOff>9525</xdr:colOff>
      <xdr:row>36</xdr:row>
      <xdr:rowOff>485775</xdr:rowOff>
    </xdr:to>
    <xdr:sp macro="" textlink="">
      <xdr:nvSpPr>
        <xdr:cNvPr id="75332" name="Line 99"/>
        <xdr:cNvSpPr>
          <a:spLocks noChangeShapeType="1"/>
        </xdr:cNvSpPr>
      </xdr:nvSpPr>
      <xdr:spPr bwMode="auto">
        <a:xfrm>
          <a:off x="1619250" y="6048375"/>
          <a:ext cx="6762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39</xdr:row>
      <xdr:rowOff>85725</xdr:rowOff>
    </xdr:from>
    <xdr:to>
      <xdr:col>5</xdr:col>
      <xdr:colOff>0</xdr:colOff>
      <xdr:row>39</xdr:row>
      <xdr:rowOff>85725</xdr:rowOff>
    </xdr:to>
    <xdr:sp macro="" textlink="">
      <xdr:nvSpPr>
        <xdr:cNvPr id="75333" name="Line 100"/>
        <xdr:cNvSpPr>
          <a:spLocks noChangeShapeType="1"/>
        </xdr:cNvSpPr>
      </xdr:nvSpPr>
      <xdr:spPr bwMode="auto">
        <a:xfrm rot="10800000">
          <a:off x="1381125" y="6048375"/>
          <a:ext cx="2286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6</xdr:col>
      <xdr:colOff>76200</xdr:colOff>
      <xdr:row>39</xdr:row>
      <xdr:rowOff>85725</xdr:rowOff>
    </xdr:from>
    <xdr:to>
      <xdr:col>7</xdr:col>
      <xdr:colOff>0</xdr:colOff>
      <xdr:row>39</xdr:row>
      <xdr:rowOff>85725</xdr:rowOff>
    </xdr:to>
    <xdr:sp macro="" textlink="">
      <xdr:nvSpPr>
        <xdr:cNvPr id="75334" name="Line 101"/>
        <xdr:cNvSpPr>
          <a:spLocks noChangeShapeType="1"/>
        </xdr:cNvSpPr>
      </xdr:nvSpPr>
      <xdr:spPr bwMode="auto">
        <a:xfrm>
          <a:off x="2362200" y="6048375"/>
          <a:ext cx="1428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8</xdr:col>
      <xdr:colOff>38100</xdr:colOff>
      <xdr:row>36</xdr:row>
      <xdr:rowOff>828675</xdr:rowOff>
    </xdr:from>
    <xdr:to>
      <xdr:col>9</xdr:col>
      <xdr:colOff>66675</xdr:colOff>
      <xdr:row>36</xdr:row>
      <xdr:rowOff>1095375</xdr:rowOff>
    </xdr:to>
    <xdr:sp macro="" textlink="">
      <xdr:nvSpPr>
        <xdr:cNvPr id="2150" name="Text Box 102"/>
        <xdr:cNvSpPr txBox="1">
          <a:spLocks noChangeArrowheads="1"/>
        </xdr:cNvSpPr>
      </xdr:nvSpPr>
      <xdr:spPr bwMode="auto">
        <a:xfrm>
          <a:off x="2867025" y="9229725"/>
          <a:ext cx="438150" cy="2667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1200" b="0" i="0" strike="noStrike">
              <a:solidFill>
                <a:srgbClr val="000000"/>
              </a:solidFill>
              <a:latin typeface="굴림체"/>
              <a:ea typeface="굴림체"/>
            </a:rPr>
            <a:t>675</a:t>
          </a:r>
        </a:p>
      </xdr:txBody>
    </xdr:sp>
    <xdr:clientData/>
  </xdr:twoCellAnchor>
  <xdr:twoCellAnchor>
    <xdr:from>
      <xdr:col>5</xdr:col>
      <xdr:colOff>190500</xdr:colOff>
      <xdr:row>12</xdr:row>
      <xdr:rowOff>1457325</xdr:rowOff>
    </xdr:from>
    <xdr:to>
      <xdr:col>5</xdr:col>
      <xdr:colOff>285750</xdr:colOff>
      <xdr:row>12</xdr:row>
      <xdr:rowOff>1552575</xdr:rowOff>
    </xdr:to>
    <xdr:sp macro="" textlink="">
      <xdr:nvSpPr>
        <xdr:cNvPr id="75336" name="AutoShape 110"/>
        <xdr:cNvSpPr>
          <a:spLocks noChangeArrowheads="1"/>
        </xdr:cNvSpPr>
      </xdr:nvSpPr>
      <xdr:spPr bwMode="auto">
        <a:xfrm>
          <a:off x="1800225" y="3895725"/>
          <a:ext cx="95250" cy="95250"/>
        </a:xfrm>
        <a:prstGeom prst="flowChartConnector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381000</xdr:colOff>
      <xdr:row>12</xdr:row>
      <xdr:rowOff>1609725</xdr:rowOff>
    </xdr:from>
    <xdr:to>
      <xdr:col>5</xdr:col>
      <xdr:colOff>476250</xdr:colOff>
      <xdr:row>13</xdr:row>
      <xdr:rowOff>76200</xdr:rowOff>
    </xdr:to>
    <xdr:sp macro="" textlink="">
      <xdr:nvSpPr>
        <xdr:cNvPr id="75337" name="AutoShape 111"/>
        <xdr:cNvSpPr>
          <a:spLocks noChangeArrowheads="1"/>
        </xdr:cNvSpPr>
      </xdr:nvSpPr>
      <xdr:spPr bwMode="auto">
        <a:xfrm>
          <a:off x="1990725" y="4048125"/>
          <a:ext cx="95250" cy="95250"/>
        </a:xfrm>
        <a:prstGeom prst="flowChartConnector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381000</xdr:colOff>
      <xdr:row>12</xdr:row>
      <xdr:rowOff>1457325</xdr:rowOff>
    </xdr:from>
    <xdr:to>
      <xdr:col>5</xdr:col>
      <xdr:colOff>476250</xdr:colOff>
      <xdr:row>12</xdr:row>
      <xdr:rowOff>1552575</xdr:rowOff>
    </xdr:to>
    <xdr:sp macro="" textlink="">
      <xdr:nvSpPr>
        <xdr:cNvPr id="75338" name="AutoShape 112"/>
        <xdr:cNvSpPr>
          <a:spLocks noChangeArrowheads="1"/>
        </xdr:cNvSpPr>
      </xdr:nvSpPr>
      <xdr:spPr bwMode="auto">
        <a:xfrm>
          <a:off x="1990725" y="3895725"/>
          <a:ext cx="95250" cy="95250"/>
        </a:xfrm>
        <a:prstGeom prst="flowChartConnector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180975</xdr:colOff>
      <xdr:row>37</xdr:row>
      <xdr:rowOff>47625</xdr:rowOff>
    </xdr:from>
    <xdr:to>
      <xdr:col>5</xdr:col>
      <xdr:colOff>276225</xdr:colOff>
      <xdr:row>37</xdr:row>
      <xdr:rowOff>142875</xdr:rowOff>
    </xdr:to>
    <xdr:sp macro="" textlink="">
      <xdr:nvSpPr>
        <xdr:cNvPr id="75339" name="AutoShape 113"/>
        <xdr:cNvSpPr>
          <a:spLocks noChangeArrowheads="1"/>
        </xdr:cNvSpPr>
      </xdr:nvSpPr>
      <xdr:spPr bwMode="auto">
        <a:xfrm>
          <a:off x="1790700" y="6048375"/>
          <a:ext cx="95250" cy="0"/>
        </a:xfrm>
        <a:prstGeom prst="flowChartConnector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171450</xdr:colOff>
      <xdr:row>36</xdr:row>
      <xdr:rowOff>1666875</xdr:rowOff>
    </xdr:from>
    <xdr:to>
      <xdr:col>5</xdr:col>
      <xdr:colOff>266700</xdr:colOff>
      <xdr:row>36</xdr:row>
      <xdr:rowOff>1762125</xdr:rowOff>
    </xdr:to>
    <xdr:sp macro="" textlink="">
      <xdr:nvSpPr>
        <xdr:cNvPr id="75340" name="AutoShape 114"/>
        <xdr:cNvSpPr>
          <a:spLocks noChangeArrowheads="1"/>
        </xdr:cNvSpPr>
      </xdr:nvSpPr>
      <xdr:spPr bwMode="auto">
        <a:xfrm>
          <a:off x="1781175" y="6048375"/>
          <a:ext cx="95250" cy="0"/>
        </a:xfrm>
        <a:prstGeom prst="flowChartConnector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361950</xdr:colOff>
      <xdr:row>37</xdr:row>
      <xdr:rowOff>47625</xdr:rowOff>
    </xdr:from>
    <xdr:to>
      <xdr:col>5</xdr:col>
      <xdr:colOff>457200</xdr:colOff>
      <xdr:row>37</xdr:row>
      <xdr:rowOff>142875</xdr:rowOff>
    </xdr:to>
    <xdr:sp macro="" textlink="">
      <xdr:nvSpPr>
        <xdr:cNvPr id="75341" name="AutoShape 115"/>
        <xdr:cNvSpPr>
          <a:spLocks noChangeArrowheads="1"/>
        </xdr:cNvSpPr>
      </xdr:nvSpPr>
      <xdr:spPr bwMode="auto">
        <a:xfrm>
          <a:off x="1971675" y="6048375"/>
          <a:ext cx="95250" cy="0"/>
        </a:xfrm>
        <a:prstGeom prst="flowChartConnector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361950</xdr:colOff>
      <xdr:row>36</xdr:row>
      <xdr:rowOff>1666875</xdr:rowOff>
    </xdr:from>
    <xdr:to>
      <xdr:col>5</xdr:col>
      <xdr:colOff>457200</xdr:colOff>
      <xdr:row>36</xdr:row>
      <xdr:rowOff>1762125</xdr:rowOff>
    </xdr:to>
    <xdr:sp macro="" textlink="">
      <xdr:nvSpPr>
        <xdr:cNvPr id="75342" name="AutoShape 116"/>
        <xdr:cNvSpPr>
          <a:spLocks noChangeArrowheads="1"/>
        </xdr:cNvSpPr>
      </xdr:nvSpPr>
      <xdr:spPr bwMode="auto">
        <a:xfrm>
          <a:off x="1971675" y="6048375"/>
          <a:ext cx="95250" cy="0"/>
        </a:xfrm>
        <a:prstGeom prst="flowChartConnector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0</xdr:rowOff>
    </xdr:from>
    <xdr:to>
      <xdr:col>1</xdr:col>
      <xdr:colOff>295275</xdr:colOff>
      <xdr:row>0</xdr:row>
      <xdr:rowOff>0</xdr:rowOff>
    </xdr:to>
    <xdr:sp macro="" textlink="">
      <xdr:nvSpPr>
        <xdr:cNvPr id="70029" name="Line 1"/>
        <xdr:cNvSpPr>
          <a:spLocks noChangeShapeType="1"/>
        </xdr:cNvSpPr>
      </xdr:nvSpPr>
      <xdr:spPr bwMode="auto">
        <a:xfrm>
          <a:off x="228600" y="0"/>
          <a:ext cx="781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0</xdr:col>
      <xdr:colOff>361950</xdr:colOff>
      <xdr:row>8</xdr:row>
      <xdr:rowOff>0</xdr:rowOff>
    </xdr:from>
    <xdr:to>
      <xdr:col>5</xdr:col>
      <xdr:colOff>200025</xdr:colOff>
      <xdr:row>17</xdr:row>
      <xdr:rowOff>38100</xdr:rowOff>
    </xdr:to>
    <xdr:pic>
      <xdr:nvPicPr>
        <xdr:cNvPr id="70030" name="Picture 29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1950" y="2209800"/>
          <a:ext cx="3409950" cy="2524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238125</xdr:colOff>
      <xdr:row>12</xdr:row>
      <xdr:rowOff>171450</xdr:rowOff>
    </xdr:from>
    <xdr:to>
      <xdr:col>0</xdr:col>
      <xdr:colOff>628650</xdr:colOff>
      <xdr:row>13</xdr:row>
      <xdr:rowOff>114300</xdr:rowOff>
    </xdr:to>
    <xdr:sp macro="" textlink="">
      <xdr:nvSpPr>
        <xdr:cNvPr id="15390" name="Text Box 30"/>
        <xdr:cNvSpPr txBox="1">
          <a:spLocks noChangeArrowheads="1"/>
        </xdr:cNvSpPr>
      </xdr:nvSpPr>
      <xdr:spPr bwMode="auto">
        <a:xfrm>
          <a:off x="238125" y="3486150"/>
          <a:ext cx="390525" cy="2190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12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500</a:t>
          </a:r>
        </a:p>
        <a:p>
          <a:pPr algn="ctr" rtl="0">
            <a:defRPr sz="1000"/>
          </a:pPr>
          <a:r>
            <a:rPr lang="en-US" altLang="ko-KR" sz="12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00</a:t>
          </a:r>
        </a:p>
      </xdr:txBody>
    </xdr:sp>
    <xdr:clientData/>
  </xdr:twoCellAnchor>
  <xdr:twoCellAnchor>
    <xdr:from>
      <xdr:col>2</xdr:col>
      <xdr:colOff>609600</xdr:colOff>
      <xdr:row>16</xdr:row>
      <xdr:rowOff>142875</xdr:rowOff>
    </xdr:from>
    <xdr:to>
      <xdr:col>3</xdr:col>
      <xdr:colOff>390525</xdr:colOff>
      <xdr:row>17</xdr:row>
      <xdr:rowOff>57150</xdr:rowOff>
    </xdr:to>
    <xdr:sp macro="" textlink="">
      <xdr:nvSpPr>
        <xdr:cNvPr id="19460" name="Text Box 31"/>
        <xdr:cNvSpPr txBox="1">
          <a:spLocks noChangeArrowheads="1"/>
        </xdr:cNvSpPr>
      </xdr:nvSpPr>
      <xdr:spPr bwMode="auto">
        <a:xfrm>
          <a:off x="2038350" y="4562475"/>
          <a:ext cx="495300" cy="1905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12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550</a:t>
          </a:r>
        </a:p>
      </xdr:txBody>
    </xdr:sp>
    <xdr:clientData/>
  </xdr:twoCellAnchor>
  <xdr:twoCellAnchor>
    <xdr:from>
      <xdr:col>2</xdr:col>
      <xdr:colOff>666750</xdr:colOff>
      <xdr:row>14</xdr:row>
      <xdr:rowOff>257175</xdr:rowOff>
    </xdr:from>
    <xdr:to>
      <xdr:col>3</xdr:col>
      <xdr:colOff>390525</xdr:colOff>
      <xdr:row>15</xdr:row>
      <xdr:rowOff>142875</xdr:rowOff>
    </xdr:to>
    <xdr:sp macro="" textlink="">
      <xdr:nvSpPr>
        <xdr:cNvPr id="19461" name="Text Box 32"/>
        <xdr:cNvSpPr txBox="1">
          <a:spLocks noChangeArrowheads="1"/>
        </xdr:cNvSpPr>
      </xdr:nvSpPr>
      <xdr:spPr bwMode="auto">
        <a:xfrm>
          <a:off x="2095500" y="4124325"/>
          <a:ext cx="43815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500</a:t>
          </a:r>
        </a:p>
      </xdr:txBody>
    </xdr:sp>
    <xdr:clientData/>
  </xdr:twoCellAnchor>
  <xdr:twoCellAnchor>
    <xdr:from>
      <xdr:col>2</xdr:col>
      <xdr:colOff>609600</xdr:colOff>
      <xdr:row>7</xdr:row>
      <xdr:rowOff>76200</xdr:rowOff>
    </xdr:from>
    <xdr:to>
      <xdr:col>3</xdr:col>
      <xdr:colOff>180975</xdr:colOff>
      <xdr:row>7</xdr:row>
      <xdr:rowOff>247650</xdr:rowOff>
    </xdr:to>
    <xdr:sp macro="" textlink="">
      <xdr:nvSpPr>
        <xdr:cNvPr id="15393" name="Text Box 33"/>
        <xdr:cNvSpPr txBox="1">
          <a:spLocks noChangeArrowheads="1"/>
        </xdr:cNvSpPr>
      </xdr:nvSpPr>
      <xdr:spPr bwMode="auto">
        <a:xfrm>
          <a:off x="2038350" y="2009775"/>
          <a:ext cx="285750" cy="1714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450</a:t>
          </a:r>
        </a:p>
      </xdr:txBody>
    </xdr:sp>
    <xdr:clientData/>
  </xdr:twoCellAnchor>
  <xdr:twoCellAnchor>
    <xdr:from>
      <xdr:col>2</xdr:col>
      <xdr:colOff>571500</xdr:colOff>
      <xdr:row>8</xdr:row>
      <xdr:rowOff>219075</xdr:rowOff>
    </xdr:from>
    <xdr:to>
      <xdr:col>3</xdr:col>
      <xdr:colOff>304800</xdr:colOff>
      <xdr:row>9</xdr:row>
      <xdr:rowOff>133350</xdr:rowOff>
    </xdr:to>
    <xdr:sp macro="" textlink="">
      <xdr:nvSpPr>
        <xdr:cNvPr id="15394" name="Text Box 34"/>
        <xdr:cNvSpPr txBox="1">
          <a:spLocks noChangeArrowheads="1"/>
        </xdr:cNvSpPr>
      </xdr:nvSpPr>
      <xdr:spPr bwMode="auto">
        <a:xfrm>
          <a:off x="2000250" y="2428875"/>
          <a:ext cx="447675" cy="1905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12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650</a:t>
          </a:r>
        </a:p>
      </xdr:txBody>
    </xdr:sp>
    <xdr:clientData/>
  </xdr:twoCellAnchor>
  <xdr:twoCellAnchor editAs="oneCell">
    <xdr:from>
      <xdr:col>0</xdr:col>
      <xdr:colOff>361950</xdr:colOff>
      <xdr:row>30</xdr:row>
      <xdr:rowOff>0</xdr:rowOff>
    </xdr:from>
    <xdr:to>
      <xdr:col>5</xdr:col>
      <xdr:colOff>200025</xdr:colOff>
      <xdr:row>53</xdr:row>
      <xdr:rowOff>38100</xdr:rowOff>
    </xdr:to>
    <xdr:pic>
      <xdr:nvPicPr>
        <xdr:cNvPr id="70036" name="Picture 3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61950" y="6076950"/>
          <a:ext cx="3409950" cy="2524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238125</xdr:colOff>
      <xdr:row>34</xdr:row>
      <xdr:rowOff>171450</xdr:rowOff>
    </xdr:from>
    <xdr:to>
      <xdr:col>0</xdr:col>
      <xdr:colOff>628650</xdr:colOff>
      <xdr:row>35</xdr:row>
      <xdr:rowOff>114300</xdr:rowOff>
    </xdr:to>
    <xdr:sp macro="" textlink="">
      <xdr:nvSpPr>
        <xdr:cNvPr id="15396" name="Text Box 36"/>
        <xdr:cNvSpPr txBox="1">
          <a:spLocks noChangeArrowheads="1"/>
        </xdr:cNvSpPr>
      </xdr:nvSpPr>
      <xdr:spPr bwMode="auto">
        <a:xfrm>
          <a:off x="238125" y="6076950"/>
          <a:ext cx="3905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12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1200</a:t>
          </a:r>
        </a:p>
        <a:p>
          <a:pPr algn="ctr" rtl="0">
            <a:defRPr sz="1000"/>
          </a:pPr>
          <a:r>
            <a:rPr lang="en-US" altLang="ko-KR" sz="12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00</a:t>
          </a:r>
        </a:p>
      </xdr:txBody>
    </xdr:sp>
    <xdr:clientData/>
  </xdr:twoCellAnchor>
  <xdr:twoCellAnchor>
    <xdr:from>
      <xdr:col>2</xdr:col>
      <xdr:colOff>619125</xdr:colOff>
      <xdr:row>38</xdr:row>
      <xdr:rowOff>142875</xdr:rowOff>
    </xdr:from>
    <xdr:to>
      <xdr:col>3</xdr:col>
      <xdr:colOff>361950</xdr:colOff>
      <xdr:row>39</xdr:row>
      <xdr:rowOff>57150</xdr:rowOff>
    </xdr:to>
    <xdr:sp macro="" textlink="">
      <xdr:nvSpPr>
        <xdr:cNvPr id="15397" name="Text Box 37"/>
        <xdr:cNvSpPr txBox="1">
          <a:spLocks noChangeArrowheads="1"/>
        </xdr:cNvSpPr>
      </xdr:nvSpPr>
      <xdr:spPr bwMode="auto">
        <a:xfrm>
          <a:off x="2047875" y="6076950"/>
          <a:ext cx="4572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12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1200</a:t>
          </a:r>
        </a:p>
      </xdr:txBody>
    </xdr:sp>
    <xdr:clientData/>
  </xdr:twoCellAnchor>
  <xdr:twoCellAnchor>
    <xdr:from>
      <xdr:col>2</xdr:col>
      <xdr:colOff>666750</xdr:colOff>
      <xdr:row>36</xdr:row>
      <xdr:rowOff>257175</xdr:rowOff>
    </xdr:from>
    <xdr:to>
      <xdr:col>3</xdr:col>
      <xdr:colOff>333375</xdr:colOff>
      <xdr:row>37</xdr:row>
      <xdr:rowOff>142875</xdr:rowOff>
    </xdr:to>
    <xdr:sp macro="" textlink="">
      <xdr:nvSpPr>
        <xdr:cNvPr id="15398" name="Text Box 38"/>
        <xdr:cNvSpPr txBox="1">
          <a:spLocks noChangeArrowheads="1"/>
        </xdr:cNvSpPr>
      </xdr:nvSpPr>
      <xdr:spPr bwMode="auto">
        <a:xfrm>
          <a:off x="2095500" y="6076950"/>
          <a:ext cx="3810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1000</a:t>
          </a:r>
        </a:p>
      </xdr:txBody>
    </xdr:sp>
    <xdr:clientData/>
  </xdr:twoCellAnchor>
  <xdr:twoCellAnchor>
    <xdr:from>
      <xdr:col>2</xdr:col>
      <xdr:colOff>609600</xdr:colOff>
      <xdr:row>29</xdr:row>
      <xdr:rowOff>76200</xdr:rowOff>
    </xdr:from>
    <xdr:to>
      <xdr:col>3</xdr:col>
      <xdr:colOff>180975</xdr:colOff>
      <xdr:row>29</xdr:row>
      <xdr:rowOff>247650</xdr:rowOff>
    </xdr:to>
    <xdr:sp macro="" textlink="">
      <xdr:nvSpPr>
        <xdr:cNvPr id="15399" name="Text Box 39"/>
        <xdr:cNvSpPr txBox="1">
          <a:spLocks noChangeArrowheads="1"/>
        </xdr:cNvSpPr>
      </xdr:nvSpPr>
      <xdr:spPr bwMode="auto">
        <a:xfrm>
          <a:off x="2038350" y="6076950"/>
          <a:ext cx="2857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550</a:t>
          </a:r>
        </a:p>
      </xdr:txBody>
    </xdr:sp>
    <xdr:clientData/>
  </xdr:twoCellAnchor>
  <xdr:twoCellAnchor>
    <xdr:from>
      <xdr:col>2</xdr:col>
      <xdr:colOff>571500</xdr:colOff>
      <xdr:row>30</xdr:row>
      <xdr:rowOff>219075</xdr:rowOff>
    </xdr:from>
    <xdr:to>
      <xdr:col>3</xdr:col>
      <xdr:colOff>304800</xdr:colOff>
      <xdr:row>31</xdr:row>
      <xdr:rowOff>133350</xdr:rowOff>
    </xdr:to>
    <xdr:sp macro="" textlink="">
      <xdr:nvSpPr>
        <xdr:cNvPr id="15400" name="Text Box 40"/>
        <xdr:cNvSpPr txBox="1">
          <a:spLocks noChangeArrowheads="1"/>
        </xdr:cNvSpPr>
      </xdr:nvSpPr>
      <xdr:spPr bwMode="auto">
        <a:xfrm>
          <a:off x="2000250" y="6076950"/>
          <a:ext cx="4476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12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1700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5"/>
  <sheetViews>
    <sheetView view="pageBreakPreview" workbookViewId="0">
      <selection activeCell="D11" sqref="D11"/>
    </sheetView>
  </sheetViews>
  <sheetFormatPr defaultRowHeight="30" customHeight="1"/>
  <cols>
    <col min="1" max="1" width="26.109375" style="144" customWidth="1"/>
    <col min="2" max="2" width="10.109375" style="144" customWidth="1"/>
    <col min="3" max="3" width="11.109375" style="144" customWidth="1"/>
    <col min="4" max="4" width="9.6640625" style="144" customWidth="1"/>
    <col min="5" max="5" width="1.77734375" style="144" customWidth="1"/>
    <col min="6" max="6" width="9.44140625" style="144" customWidth="1"/>
    <col min="7" max="7" width="1.77734375" style="144" customWidth="1"/>
    <col min="8" max="8" width="13.33203125" style="144" customWidth="1"/>
    <col min="9" max="9" width="17.33203125" style="144" customWidth="1"/>
    <col min="10" max="10" width="15.77734375" style="144" customWidth="1"/>
    <col min="11" max="16384" width="8.88671875" style="144"/>
  </cols>
  <sheetData>
    <row r="1" spans="1:10" ht="57.75" customHeight="1" thickBot="1">
      <c r="A1" s="311" t="s">
        <v>290</v>
      </c>
      <c r="B1" s="311"/>
      <c r="C1" s="311"/>
      <c r="D1" s="311"/>
      <c r="E1" s="311"/>
      <c r="F1" s="311"/>
      <c r="G1" s="311"/>
      <c r="H1" s="311"/>
      <c r="I1" s="311"/>
      <c r="J1" s="311"/>
    </row>
    <row r="2" spans="1:10" ht="30" customHeight="1" thickBot="1">
      <c r="A2" s="1" t="s">
        <v>291</v>
      </c>
      <c r="B2" s="1" t="s">
        <v>292</v>
      </c>
      <c r="C2" s="1" t="s">
        <v>293</v>
      </c>
      <c r="D2" s="310" t="s">
        <v>294</v>
      </c>
      <c r="E2" s="310"/>
      <c r="F2" s="310"/>
      <c r="G2" s="310"/>
      <c r="H2" s="310"/>
      <c r="I2" s="1" t="s">
        <v>295</v>
      </c>
      <c r="J2" s="1" t="s">
        <v>296</v>
      </c>
    </row>
    <row r="3" spans="1:10" ht="30" customHeight="1">
      <c r="A3" s="289" t="s">
        <v>12</v>
      </c>
      <c r="B3" s="145">
        <v>19</v>
      </c>
      <c r="C3" s="146"/>
      <c r="D3" s="146">
        <v>86000</v>
      </c>
      <c r="E3" s="147" t="s">
        <v>297</v>
      </c>
      <c r="F3" s="148">
        <f>B3</f>
        <v>19</v>
      </c>
      <c r="G3" s="149" t="s">
        <v>298</v>
      </c>
      <c r="H3" s="268">
        <f>D3*F3</f>
        <v>1634000</v>
      </c>
      <c r="I3" s="151">
        <f>SUM(C3,H3)</f>
        <v>1634000</v>
      </c>
      <c r="J3" s="152" t="s">
        <v>410</v>
      </c>
    </row>
    <row r="4" spans="1:10" ht="30" customHeight="1">
      <c r="A4" s="170"/>
      <c r="B4" s="145"/>
      <c r="C4" s="146"/>
      <c r="D4" s="146"/>
      <c r="E4" s="147"/>
      <c r="F4" s="148"/>
      <c r="G4" s="149"/>
      <c r="H4" s="268"/>
      <c r="I4" s="151"/>
      <c r="J4" s="152"/>
    </row>
    <row r="5" spans="1:10" ht="30" customHeight="1">
      <c r="A5" s="170"/>
      <c r="B5" s="145"/>
      <c r="C5" s="146"/>
      <c r="D5" s="146"/>
      <c r="E5" s="147"/>
      <c r="F5" s="148"/>
      <c r="G5" s="149"/>
      <c r="H5" s="268"/>
      <c r="I5" s="151"/>
      <c r="J5" s="152"/>
    </row>
    <row r="6" spans="1:10" ht="30" customHeight="1">
      <c r="A6" s="170"/>
      <c r="B6" s="145"/>
      <c r="C6" s="146"/>
      <c r="D6" s="146"/>
      <c r="E6" s="147"/>
      <c r="F6" s="148"/>
      <c r="G6" s="149"/>
      <c r="H6" s="268"/>
      <c r="I6" s="151"/>
      <c r="J6" s="152"/>
    </row>
    <row r="7" spans="1:10" ht="30" customHeight="1">
      <c r="A7" s="153" t="s">
        <v>299</v>
      </c>
      <c r="B7" s="154"/>
      <c r="C7" s="153"/>
      <c r="D7" s="146"/>
      <c r="E7" s="147"/>
      <c r="F7" s="148"/>
      <c r="G7" s="149"/>
      <c r="H7" s="150"/>
      <c r="I7" s="151">
        <f>SUM(I3:I6)</f>
        <v>1634000</v>
      </c>
      <c r="J7" s="152"/>
    </row>
    <row r="8" spans="1:10" ht="30" customHeight="1" thickBot="1">
      <c r="A8" s="155" t="s">
        <v>300</v>
      </c>
      <c r="B8" s="156">
        <v>0.1</v>
      </c>
      <c r="C8" s="155"/>
      <c r="D8" s="157"/>
      <c r="E8" s="158"/>
      <c r="F8" s="159"/>
      <c r="G8" s="160"/>
      <c r="H8" s="161"/>
      <c r="I8" s="162">
        <f>I7*B8</f>
        <v>163400</v>
      </c>
      <c r="J8" s="163"/>
    </row>
    <row r="9" spans="1:10" ht="30" customHeight="1" thickBot="1">
      <c r="A9" s="312" t="s">
        <v>301</v>
      </c>
      <c r="B9" s="313"/>
      <c r="C9" s="313"/>
      <c r="D9" s="164"/>
      <c r="E9" s="165"/>
      <c r="F9" s="166"/>
      <c r="G9" s="167"/>
      <c r="H9" s="165"/>
      <c r="I9" s="168">
        <f>ROUNDUP(I7+I8,-3)</f>
        <v>1798000</v>
      </c>
      <c r="J9" s="169" t="s">
        <v>302</v>
      </c>
    </row>
    <row r="10" spans="1:10" ht="30" customHeight="1">
      <c r="A10" s="290" t="s">
        <v>391</v>
      </c>
      <c r="B10" s="145">
        <v>0</v>
      </c>
      <c r="C10" s="146">
        <v>0</v>
      </c>
      <c r="D10" s="146">
        <v>0</v>
      </c>
      <c r="E10" s="147" t="s">
        <v>297</v>
      </c>
      <c r="F10" s="148">
        <f>B10</f>
        <v>0</v>
      </c>
      <c r="G10" s="149" t="s">
        <v>76</v>
      </c>
      <c r="H10" s="268">
        <f>D10*F10</f>
        <v>0</v>
      </c>
      <c r="I10" s="151">
        <f>SUM(C10,H10)</f>
        <v>0</v>
      </c>
      <c r="J10" s="152"/>
    </row>
    <row r="11" spans="1:10" ht="30" customHeight="1">
      <c r="A11" s="170"/>
      <c r="B11" s="145"/>
      <c r="C11" s="146"/>
      <c r="D11" s="146"/>
      <c r="E11" s="147"/>
      <c r="F11" s="148"/>
      <c r="G11" s="149"/>
      <c r="H11" s="268"/>
      <c r="I11" s="151"/>
      <c r="J11" s="152"/>
    </row>
    <row r="12" spans="1:10" ht="30" customHeight="1">
      <c r="A12" s="170"/>
      <c r="B12" s="145"/>
      <c r="C12" s="146"/>
      <c r="D12" s="146"/>
      <c r="E12" s="147"/>
      <c r="F12" s="148"/>
      <c r="G12" s="149"/>
      <c r="H12" s="268"/>
      <c r="I12" s="151"/>
      <c r="J12" s="152"/>
    </row>
    <row r="13" spans="1:10" ht="30" customHeight="1">
      <c r="A13" s="153" t="s">
        <v>299</v>
      </c>
      <c r="B13" s="154"/>
      <c r="C13" s="153"/>
      <c r="D13" s="146"/>
      <c r="E13" s="147"/>
      <c r="F13" s="148"/>
      <c r="G13" s="149"/>
      <c r="H13" s="150"/>
      <c r="I13" s="151">
        <f>SUM(I10:I12)</f>
        <v>0</v>
      </c>
      <c r="J13" s="152"/>
    </row>
    <row r="14" spans="1:10" ht="30" customHeight="1" thickBot="1">
      <c r="A14" s="155" t="s">
        <v>300</v>
      </c>
      <c r="B14" s="156">
        <v>0.1</v>
      </c>
      <c r="C14" s="155"/>
      <c r="D14" s="157"/>
      <c r="E14" s="158"/>
      <c r="F14" s="159"/>
      <c r="G14" s="160"/>
      <c r="H14" s="161"/>
      <c r="I14" s="162">
        <f>I13*B14</f>
        <v>0</v>
      </c>
      <c r="J14" s="163"/>
    </row>
    <row r="15" spans="1:10" ht="30" customHeight="1" thickBot="1">
      <c r="A15" s="312" t="s">
        <v>11</v>
      </c>
      <c r="B15" s="313"/>
      <c r="C15" s="313"/>
      <c r="D15" s="164"/>
      <c r="E15" s="165"/>
      <c r="F15" s="166"/>
      <c r="G15" s="167"/>
      <c r="H15" s="165"/>
      <c r="I15" s="168">
        <f>ROUNDUP(I13+I14,-3)</f>
        <v>0</v>
      </c>
      <c r="J15" s="169" t="s">
        <v>302</v>
      </c>
    </row>
  </sheetData>
  <mergeCells count="4">
    <mergeCell ref="D2:H2"/>
    <mergeCell ref="A1:J1"/>
    <mergeCell ref="A9:C9"/>
    <mergeCell ref="A15:C15"/>
  </mergeCells>
  <phoneticPr fontId="2" type="noConversion"/>
  <printOptions horizontalCentered="1"/>
  <pageMargins left="0.74803149606299213" right="0.74803149606299213" top="0.64" bottom="0.76" header="0.51181102362204722" footer="0.51181102362204722"/>
  <pageSetup paperSize="9" scale="96" orientation="landscape" horizontalDpi="4294967292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52">
    <tabColor indexed="57"/>
  </sheetPr>
  <dimension ref="A1:M233"/>
  <sheetViews>
    <sheetView showZeros="0" tabSelected="1" view="pageBreakPreview" topLeftCell="A202" zoomScaleSheetLayoutView="100" workbookViewId="0">
      <selection activeCell="F66" sqref="F66"/>
    </sheetView>
  </sheetViews>
  <sheetFormatPr defaultRowHeight="21" customHeight="1"/>
  <cols>
    <col min="1" max="2" width="16.77734375" style="281" customWidth="1"/>
    <col min="3" max="3" width="5" style="282" customWidth="1"/>
    <col min="4" max="4" width="6.77734375" style="283" customWidth="1"/>
    <col min="5" max="5" width="9.77734375" style="284" customWidth="1"/>
    <col min="6" max="6" width="10.77734375" style="284" customWidth="1"/>
    <col min="7" max="7" width="9.77734375" style="284" customWidth="1"/>
    <col min="8" max="8" width="10.77734375" style="284" customWidth="1"/>
    <col min="9" max="9" width="7.77734375" style="284" customWidth="1"/>
    <col min="10" max="10" width="9.77734375" style="284" customWidth="1"/>
    <col min="11" max="11" width="10.77734375" style="284" customWidth="1"/>
    <col min="12" max="12" width="8.5546875" style="285" customWidth="1"/>
    <col min="13" max="16384" width="8.88671875" style="286"/>
  </cols>
  <sheetData>
    <row r="1" spans="1:13" s="269" customFormat="1" ht="21.95" customHeight="1">
      <c r="A1" s="314" t="s">
        <v>124</v>
      </c>
      <c r="B1" s="314" t="s">
        <v>125</v>
      </c>
      <c r="C1" s="318" t="s">
        <v>126</v>
      </c>
      <c r="D1" s="317" t="s">
        <v>127</v>
      </c>
      <c r="E1" s="316" t="s">
        <v>128</v>
      </c>
      <c r="F1" s="316"/>
      <c r="G1" s="316" t="s">
        <v>129</v>
      </c>
      <c r="H1" s="316"/>
      <c r="I1" s="316" t="s">
        <v>130</v>
      </c>
      <c r="J1" s="316"/>
      <c r="K1" s="316" t="s">
        <v>131</v>
      </c>
      <c r="L1" s="315" t="s">
        <v>123</v>
      </c>
    </row>
    <row r="2" spans="1:13" s="269" customFormat="1" ht="21.95" customHeight="1">
      <c r="A2" s="314"/>
      <c r="B2" s="314"/>
      <c r="C2" s="319"/>
      <c r="D2" s="317"/>
      <c r="E2" s="292" t="s">
        <v>132</v>
      </c>
      <c r="F2" s="292" t="s">
        <v>133</v>
      </c>
      <c r="G2" s="292" t="s">
        <v>132</v>
      </c>
      <c r="H2" s="292" t="s">
        <v>133</v>
      </c>
      <c r="I2" s="292" t="s">
        <v>132</v>
      </c>
      <c r="J2" s="292" t="s">
        <v>133</v>
      </c>
      <c r="K2" s="316"/>
      <c r="L2" s="315"/>
    </row>
    <row r="3" spans="1:13" s="269" customFormat="1" ht="21.95" customHeight="1">
      <c r="A3" s="182" t="s">
        <v>540</v>
      </c>
      <c r="B3" s="291"/>
      <c r="C3" s="305"/>
      <c r="D3" s="295"/>
      <c r="E3" s="292"/>
      <c r="F3" s="292"/>
      <c r="G3" s="292"/>
      <c r="H3" s="292"/>
      <c r="I3" s="292"/>
      <c r="J3" s="292"/>
      <c r="K3" s="292"/>
      <c r="L3" s="294"/>
    </row>
    <row r="4" spans="1:13" s="269" customFormat="1" ht="21.95" customHeight="1">
      <c r="A4" s="27" t="s">
        <v>143</v>
      </c>
      <c r="B4" s="28" t="s">
        <v>144</v>
      </c>
      <c r="C4" s="7" t="s">
        <v>149</v>
      </c>
      <c r="D4" s="6">
        <v>3</v>
      </c>
      <c r="E4" s="5"/>
      <c r="F4" s="5"/>
      <c r="G4" s="5"/>
      <c r="H4" s="5"/>
      <c r="I4" s="5"/>
      <c r="J4" s="5"/>
      <c r="K4" s="5"/>
      <c r="L4" s="271"/>
    </row>
    <row r="5" spans="1:13" s="269" customFormat="1" ht="21.95" customHeight="1">
      <c r="A5" s="24" t="s">
        <v>414</v>
      </c>
      <c r="B5" s="28" t="s">
        <v>413</v>
      </c>
      <c r="C5" s="7" t="s">
        <v>149</v>
      </c>
      <c r="D5" s="6">
        <v>12</v>
      </c>
      <c r="E5" s="5"/>
      <c r="F5" s="5"/>
      <c r="G5" s="5"/>
      <c r="H5" s="5"/>
      <c r="I5" s="5"/>
      <c r="J5" s="5"/>
      <c r="K5" s="5"/>
      <c r="L5" s="271"/>
    </row>
    <row r="6" spans="1:13" s="269" customFormat="1" ht="21.95" customHeight="1">
      <c r="A6" s="304" t="s">
        <v>415</v>
      </c>
      <c r="B6" s="28" t="s">
        <v>416</v>
      </c>
      <c r="C6" s="7" t="s">
        <v>417</v>
      </c>
      <c r="D6" s="6">
        <v>2</v>
      </c>
      <c r="E6" s="5"/>
      <c r="F6" s="5"/>
      <c r="G6" s="5"/>
      <c r="H6" s="5"/>
      <c r="I6" s="5"/>
      <c r="J6" s="5"/>
      <c r="K6" s="5"/>
      <c r="L6" s="271"/>
    </row>
    <row r="7" spans="1:13" s="303" customFormat="1" ht="21.95" customHeight="1">
      <c r="A7" s="28" t="s">
        <v>490</v>
      </c>
      <c r="B7" s="28" t="s">
        <v>524</v>
      </c>
      <c r="C7" s="7" t="s">
        <v>491</v>
      </c>
      <c r="D7" s="6">
        <v>1</v>
      </c>
      <c r="E7" s="298"/>
      <c r="F7" s="298"/>
      <c r="G7" s="298"/>
      <c r="H7" s="298"/>
      <c r="I7" s="298"/>
      <c r="J7" s="298"/>
      <c r="K7" s="298"/>
      <c r="L7" s="299"/>
    </row>
    <row r="8" spans="1:13" s="303" customFormat="1" ht="21.95" customHeight="1">
      <c r="A8" s="28" t="s">
        <v>411</v>
      </c>
      <c r="B8" s="28" t="s">
        <v>412</v>
      </c>
      <c r="C8" s="7" t="s">
        <v>476</v>
      </c>
      <c r="D8" s="6">
        <v>1.86</v>
      </c>
      <c r="E8" s="298"/>
      <c r="F8" s="298"/>
      <c r="G8" s="298"/>
      <c r="H8" s="298"/>
      <c r="I8" s="298"/>
      <c r="J8" s="298"/>
      <c r="K8" s="298"/>
      <c r="L8" s="299"/>
    </row>
    <row r="9" spans="1:13" s="269" customFormat="1" ht="21.95" customHeight="1">
      <c r="A9" s="28" t="s">
        <v>420</v>
      </c>
      <c r="B9" s="28" t="s">
        <v>421</v>
      </c>
      <c r="C9" s="7" t="s">
        <v>422</v>
      </c>
      <c r="D9" s="6">
        <v>1</v>
      </c>
      <c r="E9" s="5"/>
      <c r="F9" s="5"/>
      <c r="G9" s="5"/>
      <c r="H9" s="5"/>
      <c r="I9" s="5"/>
      <c r="J9" s="5"/>
      <c r="K9" s="5"/>
      <c r="L9" s="271"/>
    </row>
    <row r="10" spans="1:13" s="269" customFormat="1" ht="21.95" customHeight="1">
      <c r="A10" s="27" t="s">
        <v>418</v>
      </c>
      <c r="B10" s="28" t="s">
        <v>419</v>
      </c>
      <c r="C10" s="7" t="s">
        <v>422</v>
      </c>
      <c r="D10" s="6">
        <v>1</v>
      </c>
      <c r="E10" s="5"/>
      <c r="F10" s="5"/>
      <c r="G10" s="5"/>
      <c r="H10" s="5"/>
      <c r="I10" s="5"/>
      <c r="J10" s="5"/>
      <c r="K10" s="5"/>
      <c r="L10" s="271"/>
    </row>
    <row r="11" spans="1:13" s="269" customFormat="1" ht="21.95" customHeight="1">
      <c r="A11" s="27" t="s">
        <v>425</v>
      </c>
      <c r="B11" s="28" t="s">
        <v>525</v>
      </c>
      <c r="C11" s="7" t="s">
        <v>422</v>
      </c>
      <c r="D11" s="6">
        <v>1</v>
      </c>
      <c r="E11" s="5"/>
      <c r="F11" s="5"/>
      <c r="G11" s="5"/>
      <c r="H11" s="5"/>
      <c r="I11" s="5"/>
      <c r="J11" s="5"/>
      <c r="K11" s="5"/>
      <c r="L11" s="271"/>
    </row>
    <row r="12" spans="1:13" s="303" customFormat="1" ht="21.95" customHeight="1">
      <c r="A12" s="24" t="s">
        <v>423</v>
      </c>
      <c r="B12" s="28"/>
      <c r="C12" s="7" t="s">
        <v>424</v>
      </c>
      <c r="D12" s="6">
        <v>1</v>
      </c>
      <c r="E12" s="5"/>
      <c r="F12" s="5"/>
      <c r="G12" s="5"/>
      <c r="H12" s="5"/>
      <c r="I12" s="5"/>
      <c r="J12" s="5"/>
      <c r="K12" s="5"/>
      <c r="L12" s="271"/>
    </row>
    <row r="13" spans="1:13" s="269" customFormat="1" ht="21.95" customHeight="1">
      <c r="A13" s="174" t="s">
        <v>392</v>
      </c>
      <c r="B13" s="174" t="s">
        <v>393</v>
      </c>
      <c r="C13" s="306" t="s">
        <v>2</v>
      </c>
      <c r="D13" s="6">
        <v>1</v>
      </c>
      <c r="E13" s="5"/>
      <c r="F13" s="5"/>
      <c r="G13" s="5"/>
      <c r="H13" s="5"/>
      <c r="I13" s="5"/>
      <c r="J13" s="5"/>
      <c r="K13" s="5"/>
      <c r="L13" s="278"/>
    </row>
    <row r="14" spans="1:13" s="269" customFormat="1" ht="21.95" customHeight="1">
      <c r="A14" s="293" t="s">
        <v>394</v>
      </c>
      <c r="B14" s="293" t="s">
        <v>395</v>
      </c>
      <c r="C14" s="306" t="s">
        <v>1</v>
      </c>
      <c r="D14" s="6">
        <v>0.1</v>
      </c>
      <c r="E14" s="5"/>
      <c r="F14" s="5"/>
      <c r="G14" s="5"/>
      <c r="H14" s="5"/>
      <c r="I14" s="5"/>
      <c r="J14" s="5"/>
      <c r="K14" s="5"/>
      <c r="L14" s="278"/>
    </row>
    <row r="15" spans="1:13" s="276" customFormat="1" ht="21.95" customHeight="1">
      <c r="A15" s="61" t="s">
        <v>402</v>
      </c>
      <c r="B15" s="61" t="s">
        <v>534</v>
      </c>
      <c r="C15" s="274" t="s">
        <v>233</v>
      </c>
      <c r="D15" s="6">
        <v>1</v>
      </c>
      <c r="E15" s="5"/>
      <c r="F15" s="5"/>
      <c r="G15" s="5"/>
      <c r="H15" s="5"/>
      <c r="I15" s="5"/>
      <c r="J15" s="5"/>
      <c r="K15" s="5"/>
      <c r="L15" s="271"/>
      <c r="M15" s="275"/>
    </row>
    <row r="16" spans="1:13" s="269" customFormat="1" ht="21.95" customHeight="1">
      <c r="A16" s="293"/>
      <c r="B16" s="279"/>
      <c r="C16" s="306"/>
      <c r="D16" s="6"/>
      <c r="E16" s="5"/>
      <c r="F16" s="5"/>
      <c r="G16" s="5"/>
      <c r="H16" s="5"/>
      <c r="I16" s="5"/>
      <c r="J16" s="5"/>
      <c r="K16" s="5"/>
      <c r="L16" s="271"/>
    </row>
    <row r="17" spans="1:13" s="269" customFormat="1" ht="21.95" customHeight="1">
      <c r="A17" s="61" t="s">
        <v>396</v>
      </c>
      <c r="B17" s="270"/>
      <c r="C17" s="306"/>
      <c r="D17" s="6"/>
      <c r="E17" s="5"/>
      <c r="F17" s="5"/>
      <c r="G17" s="5"/>
      <c r="H17" s="5"/>
      <c r="I17" s="5"/>
      <c r="J17" s="5"/>
      <c r="K17" s="5"/>
      <c r="L17" s="271"/>
    </row>
    <row r="18" spans="1:13" s="269" customFormat="1" ht="21.95" customHeight="1">
      <c r="A18" s="61"/>
      <c r="B18" s="270"/>
      <c r="C18" s="308"/>
      <c r="D18" s="6"/>
      <c r="E18" s="5"/>
      <c r="F18" s="5"/>
      <c r="G18" s="5"/>
      <c r="H18" s="5"/>
      <c r="I18" s="5"/>
      <c r="J18" s="5"/>
      <c r="K18" s="5"/>
      <c r="L18" s="271"/>
    </row>
    <row r="19" spans="1:13" s="269" customFormat="1" ht="21.95" customHeight="1">
      <c r="A19" s="61"/>
      <c r="B19" s="270"/>
      <c r="C19" s="308"/>
      <c r="D19" s="6"/>
      <c r="E19" s="5"/>
      <c r="F19" s="5"/>
      <c r="G19" s="5"/>
      <c r="H19" s="5"/>
      <c r="I19" s="5"/>
      <c r="J19" s="5"/>
      <c r="K19" s="5"/>
      <c r="L19" s="271"/>
    </row>
    <row r="20" spans="1:13" s="269" customFormat="1" ht="21.95" customHeight="1">
      <c r="A20" s="61"/>
      <c r="B20" s="270"/>
      <c r="C20" s="309"/>
      <c r="D20" s="6"/>
      <c r="E20" s="5"/>
      <c r="F20" s="5"/>
      <c r="G20" s="5"/>
      <c r="H20" s="5"/>
      <c r="I20" s="5"/>
      <c r="J20" s="5"/>
      <c r="K20" s="5"/>
      <c r="L20" s="271"/>
    </row>
    <row r="21" spans="1:13" s="269" customFormat="1" ht="21.95" customHeight="1">
      <c r="A21" s="61"/>
      <c r="B21" s="270"/>
      <c r="C21" s="309"/>
      <c r="D21" s="6"/>
      <c r="E21" s="5"/>
      <c r="F21" s="5"/>
      <c r="G21" s="5"/>
      <c r="H21" s="5"/>
      <c r="I21" s="5"/>
      <c r="J21" s="5"/>
      <c r="K21" s="5"/>
      <c r="L21" s="271"/>
    </row>
    <row r="22" spans="1:13" s="269" customFormat="1" ht="21.95" customHeight="1">
      <c r="A22" s="61"/>
      <c r="B22" s="61"/>
      <c r="C22" s="274"/>
      <c r="D22" s="6"/>
      <c r="E22" s="5"/>
      <c r="F22" s="5"/>
      <c r="G22" s="5"/>
      <c r="H22" s="5"/>
      <c r="I22" s="5"/>
      <c r="J22" s="5"/>
      <c r="K22" s="5"/>
      <c r="L22" s="271"/>
    </row>
    <row r="23" spans="1:13" s="269" customFormat="1" ht="21.95" customHeight="1">
      <c r="A23" s="61"/>
      <c r="B23" s="61"/>
      <c r="C23" s="274"/>
      <c r="D23" s="6"/>
      <c r="E23" s="5"/>
      <c r="F23" s="5"/>
      <c r="G23" s="5"/>
      <c r="H23" s="5"/>
      <c r="I23" s="5"/>
      <c r="J23" s="5"/>
      <c r="K23" s="5"/>
      <c r="L23" s="271"/>
    </row>
    <row r="24" spans="1:13" s="269" customFormat="1" ht="21.95" customHeight="1">
      <c r="A24" s="61"/>
      <c r="B24" s="61"/>
      <c r="C24" s="274"/>
      <c r="D24" s="6"/>
      <c r="E24" s="5"/>
      <c r="F24" s="5"/>
      <c r="G24" s="5"/>
      <c r="H24" s="5"/>
      <c r="I24" s="5"/>
      <c r="J24" s="5"/>
      <c r="K24" s="5"/>
      <c r="L24" s="271"/>
    </row>
    <row r="25" spans="1:13" s="269" customFormat="1" ht="21.95" customHeight="1">
      <c r="A25" s="61"/>
      <c r="B25" s="61"/>
      <c r="C25" s="274"/>
      <c r="D25" s="6"/>
      <c r="E25" s="5"/>
      <c r="F25" s="5"/>
      <c r="G25" s="5"/>
      <c r="H25" s="5"/>
      <c r="I25" s="5"/>
      <c r="J25" s="5"/>
      <c r="K25" s="5"/>
      <c r="L25" s="271"/>
    </row>
    <row r="26" spans="1:13" s="273" customFormat="1" ht="21.95" customHeight="1">
      <c r="A26" s="61" t="s">
        <v>539</v>
      </c>
      <c r="B26" s="61"/>
      <c r="C26" s="274"/>
      <c r="D26" s="6"/>
      <c r="E26" s="5"/>
      <c r="F26" s="5"/>
      <c r="G26" s="5"/>
      <c r="H26" s="5"/>
      <c r="I26" s="5"/>
      <c r="J26" s="5"/>
      <c r="K26" s="5"/>
      <c r="L26" s="271"/>
      <c r="M26" s="272"/>
    </row>
    <row r="27" spans="1:13" s="273" customFormat="1" ht="21.95" customHeight="1">
      <c r="A27" s="24" t="s">
        <v>7</v>
      </c>
      <c r="B27" s="28" t="s">
        <v>404</v>
      </c>
      <c r="C27" s="7" t="s">
        <v>149</v>
      </c>
      <c r="D27" s="6">
        <v>12</v>
      </c>
      <c r="E27" s="5"/>
      <c r="F27" s="5"/>
      <c r="G27" s="5"/>
      <c r="H27" s="5"/>
      <c r="I27" s="5"/>
      <c r="J27" s="5"/>
      <c r="K27" s="5"/>
      <c r="L27" s="271"/>
      <c r="M27" s="272"/>
    </row>
    <row r="28" spans="1:13" s="273" customFormat="1" ht="21.95" customHeight="1">
      <c r="A28" s="24" t="s">
        <v>7</v>
      </c>
      <c r="B28" s="28" t="s">
        <v>480</v>
      </c>
      <c r="C28" s="7" t="s">
        <v>149</v>
      </c>
      <c r="D28" s="6">
        <v>113</v>
      </c>
      <c r="E28" s="5"/>
      <c r="F28" s="5"/>
      <c r="G28" s="5"/>
      <c r="H28" s="5"/>
      <c r="I28" s="5"/>
      <c r="J28" s="5"/>
      <c r="K28" s="5"/>
      <c r="L28" s="271"/>
      <c r="M28" s="272"/>
    </row>
    <row r="29" spans="1:13" s="273" customFormat="1" ht="21.95" customHeight="1">
      <c r="A29" s="24" t="s">
        <v>7</v>
      </c>
      <c r="B29" s="28" t="s">
        <v>178</v>
      </c>
      <c r="C29" s="7" t="s">
        <v>149</v>
      </c>
      <c r="D29" s="6">
        <v>4</v>
      </c>
      <c r="E29" s="5"/>
      <c r="F29" s="5"/>
      <c r="G29" s="5"/>
      <c r="H29" s="5"/>
      <c r="I29" s="5"/>
      <c r="J29" s="5"/>
      <c r="K29" s="5"/>
      <c r="L29" s="271"/>
      <c r="M29" s="272"/>
    </row>
    <row r="30" spans="1:13" s="273" customFormat="1" ht="21.95" customHeight="1">
      <c r="A30" s="24" t="s">
        <v>113</v>
      </c>
      <c r="B30" s="28" t="s">
        <v>435</v>
      </c>
      <c r="C30" s="7" t="s">
        <v>149</v>
      </c>
      <c r="D30" s="6">
        <v>45</v>
      </c>
      <c r="E30" s="5"/>
      <c r="F30" s="5"/>
      <c r="G30" s="5"/>
      <c r="H30" s="5"/>
      <c r="I30" s="5"/>
      <c r="J30" s="5"/>
      <c r="K30" s="5"/>
      <c r="L30" s="271"/>
      <c r="M30" s="272"/>
    </row>
    <row r="31" spans="1:13" s="273" customFormat="1" ht="21.95" customHeight="1">
      <c r="A31" s="24" t="s">
        <v>113</v>
      </c>
      <c r="B31" s="28" t="s">
        <v>432</v>
      </c>
      <c r="C31" s="7" t="s">
        <v>149</v>
      </c>
      <c r="D31" s="6">
        <v>8</v>
      </c>
      <c r="E31" s="5"/>
      <c r="F31" s="5"/>
      <c r="G31" s="5"/>
      <c r="H31" s="5"/>
      <c r="I31" s="5"/>
      <c r="J31" s="5"/>
      <c r="K31" s="5"/>
      <c r="L31" s="271"/>
      <c r="M31" s="272"/>
    </row>
    <row r="32" spans="1:13" s="273" customFormat="1" ht="21.95" customHeight="1">
      <c r="A32" s="24" t="s">
        <v>113</v>
      </c>
      <c r="B32" s="28" t="s">
        <v>409</v>
      </c>
      <c r="C32" s="7" t="s">
        <v>149</v>
      </c>
      <c r="D32" s="6">
        <v>2</v>
      </c>
      <c r="E32" s="5"/>
      <c r="F32" s="5"/>
      <c r="G32" s="5"/>
      <c r="H32" s="5"/>
      <c r="I32" s="5"/>
      <c r="J32" s="5"/>
      <c r="K32" s="5"/>
      <c r="L32" s="271"/>
      <c r="M32" s="272"/>
    </row>
    <row r="33" spans="1:13" s="273" customFormat="1" ht="21.95" customHeight="1">
      <c r="A33" s="24" t="s">
        <v>113</v>
      </c>
      <c r="B33" s="28" t="s">
        <v>519</v>
      </c>
      <c r="C33" s="7" t="s">
        <v>149</v>
      </c>
      <c r="D33" s="6">
        <v>14</v>
      </c>
      <c r="E33" s="5"/>
      <c r="F33" s="5"/>
      <c r="G33" s="5"/>
      <c r="H33" s="5"/>
      <c r="I33" s="5"/>
      <c r="J33" s="5"/>
      <c r="K33" s="5"/>
      <c r="L33" s="271"/>
      <c r="M33" s="272"/>
    </row>
    <row r="34" spans="1:13" s="273" customFormat="1" ht="21.95" customHeight="1">
      <c r="A34" s="27" t="s">
        <v>209</v>
      </c>
      <c r="B34" s="28" t="s">
        <v>436</v>
      </c>
      <c r="C34" s="7" t="s">
        <v>149</v>
      </c>
      <c r="D34" s="6">
        <v>2</v>
      </c>
      <c r="E34" s="5"/>
      <c r="F34" s="5"/>
      <c r="G34" s="5"/>
      <c r="H34" s="5"/>
      <c r="I34" s="5"/>
      <c r="J34" s="5"/>
      <c r="K34" s="5"/>
      <c r="L34" s="271"/>
      <c r="M34" s="272"/>
    </row>
    <row r="35" spans="1:13" s="273" customFormat="1" ht="21.95" customHeight="1">
      <c r="A35" s="27" t="s">
        <v>209</v>
      </c>
      <c r="B35" s="28" t="s">
        <v>433</v>
      </c>
      <c r="C35" s="7" t="s">
        <v>149</v>
      </c>
      <c r="D35" s="6">
        <v>4</v>
      </c>
      <c r="E35" s="5"/>
      <c r="F35" s="5"/>
      <c r="G35" s="5"/>
      <c r="H35" s="5"/>
      <c r="I35" s="5"/>
      <c r="J35" s="5"/>
      <c r="K35" s="5"/>
      <c r="L35" s="271"/>
      <c r="M35" s="272"/>
    </row>
    <row r="36" spans="1:13" s="273" customFormat="1" ht="21.95" customHeight="1">
      <c r="A36" s="27" t="s">
        <v>143</v>
      </c>
      <c r="B36" s="28" t="s">
        <v>431</v>
      </c>
      <c r="C36" s="7" t="s">
        <v>149</v>
      </c>
      <c r="D36" s="6">
        <v>29</v>
      </c>
      <c r="E36" s="5"/>
      <c r="F36" s="5"/>
      <c r="G36" s="5"/>
      <c r="H36" s="5"/>
      <c r="I36" s="5"/>
      <c r="J36" s="5"/>
      <c r="K36" s="5"/>
      <c r="L36" s="271"/>
      <c r="M36" s="272"/>
    </row>
    <row r="37" spans="1:13" s="273" customFormat="1" ht="21.95" customHeight="1">
      <c r="A37" s="27" t="s">
        <v>143</v>
      </c>
      <c r="B37" s="28" t="s">
        <v>479</v>
      </c>
      <c r="C37" s="7" t="s">
        <v>149</v>
      </c>
      <c r="D37" s="6">
        <v>132</v>
      </c>
      <c r="E37" s="5"/>
      <c r="F37" s="5"/>
      <c r="G37" s="5"/>
      <c r="H37" s="5"/>
      <c r="I37" s="5"/>
      <c r="J37" s="5"/>
      <c r="K37" s="5"/>
      <c r="L37" s="271"/>
      <c r="M37" s="272"/>
    </row>
    <row r="38" spans="1:13" s="273" customFormat="1" ht="21.95" customHeight="1">
      <c r="A38" s="27" t="s">
        <v>143</v>
      </c>
      <c r="B38" s="28" t="s">
        <v>3</v>
      </c>
      <c r="C38" s="7" t="s">
        <v>149</v>
      </c>
      <c r="D38" s="6">
        <v>63</v>
      </c>
      <c r="E38" s="5"/>
      <c r="F38" s="5"/>
      <c r="G38" s="5"/>
      <c r="H38" s="5"/>
      <c r="I38" s="5"/>
      <c r="J38" s="5"/>
      <c r="K38" s="5"/>
      <c r="L38" s="271"/>
      <c r="M38" s="272"/>
    </row>
    <row r="39" spans="1:13" s="288" customFormat="1" ht="21.95" customHeight="1">
      <c r="A39" s="27" t="s">
        <v>143</v>
      </c>
      <c r="B39" s="28" t="s">
        <v>429</v>
      </c>
      <c r="C39" s="7" t="s">
        <v>149</v>
      </c>
      <c r="D39" s="6">
        <v>6</v>
      </c>
      <c r="E39" s="5"/>
      <c r="F39" s="5"/>
      <c r="G39" s="5"/>
      <c r="H39" s="5"/>
      <c r="I39" s="5"/>
      <c r="J39" s="5"/>
      <c r="K39" s="5"/>
      <c r="L39" s="271"/>
      <c r="M39" s="287"/>
    </row>
    <row r="40" spans="1:13" s="288" customFormat="1" ht="21.95" customHeight="1">
      <c r="A40" s="27" t="s">
        <v>143</v>
      </c>
      <c r="B40" s="28" t="s">
        <v>515</v>
      </c>
      <c r="C40" s="7" t="s">
        <v>149</v>
      </c>
      <c r="D40" s="6">
        <v>9</v>
      </c>
      <c r="E40" s="5"/>
      <c r="F40" s="5"/>
      <c r="G40" s="5"/>
      <c r="H40" s="5"/>
      <c r="I40" s="5"/>
      <c r="J40" s="5"/>
      <c r="K40" s="5"/>
      <c r="L40" s="271"/>
      <c r="M40" s="287"/>
    </row>
    <row r="41" spans="1:13" s="288" customFormat="1" ht="21.95" customHeight="1">
      <c r="A41" s="27" t="s">
        <v>143</v>
      </c>
      <c r="B41" s="28" t="s">
        <v>517</v>
      </c>
      <c r="C41" s="7" t="s">
        <v>149</v>
      </c>
      <c r="D41" s="6">
        <v>387</v>
      </c>
      <c r="E41" s="5"/>
      <c r="F41" s="5"/>
      <c r="G41" s="5"/>
      <c r="H41" s="5"/>
      <c r="I41" s="5"/>
      <c r="J41" s="5"/>
      <c r="K41" s="5"/>
      <c r="L41" s="271"/>
      <c r="M41" s="287"/>
    </row>
    <row r="42" spans="1:13" s="288" customFormat="1" ht="21.95" customHeight="1">
      <c r="A42" s="27" t="s">
        <v>143</v>
      </c>
      <c r="B42" s="28" t="s">
        <v>441</v>
      </c>
      <c r="C42" s="7" t="s">
        <v>149</v>
      </c>
      <c r="D42" s="6">
        <v>5</v>
      </c>
      <c r="E42" s="5"/>
      <c r="F42" s="5"/>
      <c r="G42" s="5"/>
      <c r="H42" s="5"/>
      <c r="I42" s="5"/>
      <c r="J42" s="5"/>
      <c r="K42" s="5"/>
      <c r="L42" s="271"/>
      <c r="M42" s="287"/>
    </row>
    <row r="43" spans="1:13" s="288" customFormat="1" ht="21.95" customHeight="1">
      <c r="A43" s="27" t="s">
        <v>440</v>
      </c>
      <c r="B43" s="28" t="s">
        <v>437</v>
      </c>
      <c r="C43" s="7" t="s">
        <v>149</v>
      </c>
      <c r="D43" s="6">
        <v>65</v>
      </c>
      <c r="E43" s="5"/>
      <c r="F43" s="5"/>
      <c r="G43" s="5"/>
      <c r="H43" s="5"/>
      <c r="I43" s="5"/>
      <c r="J43" s="5"/>
      <c r="K43" s="5"/>
      <c r="L43" s="271"/>
      <c r="M43" s="287"/>
    </row>
    <row r="44" spans="1:13" s="288" customFormat="1" ht="21.95" customHeight="1">
      <c r="A44" s="24" t="s">
        <v>145</v>
      </c>
      <c r="B44" s="28" t="s">
        <v>439</v>
      </c>
      <c r="C44" s="7" t="s">
        <v>149</v>
      </c>
      <c r="D44" s="6">
        <v>1409</v>
      </c>
      <c r="E44" s="5"/>
      <c r="F44" s="5"/>
      <c r="G44" s="5"/>
      <c r="H44" s="5"/>
      <c r="I44" s="5"/>
      <c r="J44" s="5"/>
      <c r="K44" s="5"/>
      <c r="L44" s="271"/>
      <c r="M44" s="287"/>
    </row>
    <row r="45" spans="1:13" s="288" customFormat="1" ht="21.95" customHeight="1">
      <c r="A45" s="24" t="s">
        <v>145</v>
      </c>
      <c r="B45" s="28" t="s">
        <v>514</v>
      </c>
      <c r="C45" s="7" t="s">
        <v>149</v>
      </c>
      <c r="D45" s="6">
        <v>1399</v>
      </c>
      <c r="E45" s="5"/>
      <c r="F45" s="5"/>
      <c r="G45" s="5"/>
      <c r="H45" s="5"/>
      <c r="I45" s="5"/>
      <c r="J45" s="5"/>
      <c r="K45" s="5"/>
      <c r="L45" s="271"/>
      <c r="M45" s="287"/>
    </row>
    <row r="46" spans="1:13" s="288" customFormat="1" ht="21.95" customHeight="1">
      <c r="A46" s="24" t="s">
        <v>145</v>
      </c>
      <c r="B46" s="28" t="s">
        <v>516</v>
      </c>
      <c r="C46" s="7" t="s">
        <v>149</v>
      </c>
      <c r="D46" s="6">
        <v>2573</v>
      </c>
      <c r="E46" s="5"/>
      <c r="F46" s="5"/>
      <c r="G46" s="5"/>
      <c r="H46" s="5"/>
      <c r="I46" s="5"/>
      <c r="J46" s="5"/>
      <c r="K46" s="5"/>
      <c r="L46" s="271"/>
      <c r="M46" s="287"/>
    </row>
    <row r="47" spans="1:13" s="288" customFormat="1" ht="21.95" customHeight="1">
      <c r="A47" s="24" t="s">
        <v>145</v>
      </c>
      <c r="B47" s="28" t="s">
        <v>478</v>
      </c>
      <c r="C47" s="7" t="s">
        <v>149</v>
      </c>
      <c r="D47" s="6">
        <v>126</v>
      </c>
      <c r="E47" s="5"/>
      <c r="F47" s="5"/>
      <c r="G47" s="5"/>
      <c r="H47" s="5"/>
      <c r="I47" s="5"/>
      <c r="J47" s="5"/>
      <c r="K47" s="5"/>
      <c r="L47" s="271"/>
      <c r="M47" s="287"/>
    </row>
    <row r="48" spans="1:13" s="288" customFormat="1" ht="21.95" customHeight="1">
      <c r="A48" s="24" t="s">
        <v>145</v>
      </c>
      <c r="B48" s="28" t="s">
        <v>196</v>
      </c>
      <c r="C48" s="7" t="s">
        <v>149</v>
      </c>
      <c r="D48" s="6">
        <v>14</v>
      </c>
      <c r="E48" s="5"/>
      <c r="F48" s="5"/>
      <c r="G48" s="5"/>
      <c r="H48" s="5"/>
      <c r="I48" s="5"/>
      <c r="J48" s="5"/>
      <c r="K48" s="5"/>
      <c r="L48" s="271"/>
      <c r="M48" s="287"/>
    </row>
    <row r="49" spans="1:13" s="288" customFormat="1" ht="21.95" customHeight="1">
      <c r="A49" s="24" t="s">
        <v>145</v>
      </c>
      <c r="B49" s="28" t="s">
        <v>430</v>
      </c>
      <c r="C49" s="7" t="s">
        <v>149</v>
      </c>
      <c r="D49" s="6">
        <v>9</v>
      </c>
      <c r="E49" s="5"/>
      <c r="F49" s="5"/>
      <c r="G49" s="5"/>
      <c r="H49" s="5"/>
      <c r="I49" s="5"/>
      <c r="J49" s="5"/>
      <c r="K49" s="5"/>
      <c r="L49" s="271"/>
      <c r="M49" s="287"/>
    </row>
    <row r="50" spans="1:13" s="288" customFormat="1" ht="21.95" customHeight="1">
      <c r="A50" s="24" t="s">
        <v>145</v>
      </c>
      <c r="B50" s="28" t="s">
        <v>518</v>
      </c>
      <c r="C50" s="7" t="s">
        <v>149</v>
      </c>
      <c r="D50" s="6">
        <v>140</v>
      </c>
      <c r="E50" s="5"/>
      <c r="F50" s="5"/>
      <c r="G50" s="5"/>
      <c r="H50" s="5"/>
      <c r="I50" s="5"/>
      <c r="J50" s="5"/>
      <c r="K50" s="5"/>
      <c r="L50" s="271"/>
      <c r="M50" s="287"/>
    </row>
    <row r="51" spans="1:13" s="288" customFormat="1" ht="21.95" customHeight="1">
      <c r="A51" s="24" t="s">
        <v>145</v>
      </c>
      <c r="B51" s="28" t="s">
        <v>403</v>
      </c>
      <c r="C51" s="7" t="s">
        <v>149</v>
      </c>
      <c r="D51" s="6">
        <v>599</v>
      </c>
      <c r="E51" s="5"/>
      <c r="F51" s="5"/>
      <c r="G51" s="5"/>
      <c r="H51" s="5"/>
      <c r="I51" s="5"/>
      <c r="J51" s="5"/>
      <c r="K51" s="5"/>
      <c r="L51" s="271"/>
      <c r="M51" s="287"/>
    </row>
    <row r="52" spans="1:13" s="288" customFormat="1" ht="21.95" customHeight="1">
      <c r="A52" s="24" t="s">
        <v>414</v>
      </c>
      <c r="B52" s="28" t="s">
        <v>438</v>
      </c>
      <c r="C52" s="7" t="s">
        <v>149</v>
      </c>
      <c r="D52" s="6">
        <v>343</v>
      </c>
      <c r="E52" s="5"/>
      <c r="F52" s="5"/>
      <c r="G52" s="5"/>
      <c r="H52" s="5"/>
      <c r="I52" s="5"/>
      <c r="J52" s="5"/>
      <c r="K52" s="5"/>
      <c r="L52" s="271"/>
      <c r="M52" s="287"/>
    </row>
    <row r="53" spans="1:13" s="288" customFormat="1" ht="21.95" customHeight="1">
      <c r="A53" s="24" t="s">
        <v>414</v>
      </c>
      <c r="B53" s="28" t="s">
        <v>434</v>
      </c>
      <c r="C53" s="7" t="s">
        <v>149</v>
      </c>
      <c r="D53" s="6">
        <v>7</v>
      </c>
      <c r="E53" s="5"/>
      <c r="F53" s="5"/>
      <c r="G53" s="5"/>
      <c r="H53" s="5"/>
      <c r="I53" s="5"/>
      <c r="J53" s="5"/>
      <c r="K53" s="5"/>
      <c r="L53" s="271"/>
      <c r="M53" s="287"/>
    </row>
    <row r="54" spans="1:13" s="288" customFormat="1" ht="21.95" customHeight="1">
      <c r="A54" s="27" t="s">
        <v>181</v>
      </c>
      <c r="B54" s="27" t="s">
        <v>442</v>
      </c>
      <c r="C54" s="7" t="s">
        <v>150</v>
      </c>
      <c r="D54" s="6">
        <v>2</v>
      </c>
      <c r="E54" s="5"/>
      <c r="F54" s="5"/>
      <c r="G54" s="5"/>
      <c r="H54" s="5"/>
      <c r="I54" s="5"/>
      <c r="J54" s="5"/>
      <c r="K54" s="5"/>
      <c r="L54" s="271"/>
      <c r="M54" s="287"/>
    </row>
    <row r="55" spans="1:13" s="288" customFormat="1" ht="21.95" customHeight="1">
      <c r="A55" s="27" t="s">
        <v>181</v>
      </c>
      <c r="B55" s="27" t="s">
        <v>443</v>
      </c>
      <c r="C55" s="7" t="s">
        <v>150</v>
      </c>
      <c r="D55" s="6">
        <v>4</v>
      </c>
      <c r="E55" s="5"/>
      <c r="F55" s="5"/>
      <c r="G55" s="5"/>
      <c r="H55" s="5"/>
      <c r="I55" s="5"/>
      <c r="J55" s="5"/>
      <c r="K55" s="5"/>
      <c r="L55" s="271"/>
      <c r="M55" s="287"/>
    </row>
    <row r="56" spans="1:13" s="288" customFormat="1" ht="21.95" customHeight="1">
      <c r="A56" s="27" t="s">
        <v>146</v>
      </c>
      <c r="B56" s="27" t="s">
        <v>407</v>
      </c>
      <c r="C56" s="7" t="s">
        <v>150</v>
      </c>
      <c r="D56" s="6">
        <v>1</v>
      </c>
      <c r="E56" s="5"/>
      <c r="F56" s="5"/>
      <c r="G56" s="5"/>
      <c r="H56" s="5"/>
      <c r="I56" s="5"/>
      <c r="J56" s="5"/>
      <c r="K56" s="5"/>
      <c r="L56" s="271"/>
      <c r="M56" s="287"/>
    </row>
    <row r="57" spans="1:13" s="288" customFormat="1" ht="21.95" customHeight="1">
      <c r="A57" s="27" t="s">
        <v>448</v>
      </c>
      <c r="B57" s="27" t="s">
        <v>449</v>
      </c>
      <c r="C57" s="7" t="s">
        <v>150</v>
      </c>
      <c r="D57" s="6">
        <v>1</v>
      </c>
      <c r="E57" s="5"/>
      <c r="F57" s="5"/>
      <c r="G57" s="5"/>
      <c r="H57" s="5"/>
      <c r="I57" s="5"/>
      <c r="J57" s="5"/>
      <c r="K57" s="5"/>
      <c r="L57" s="271"/>
      <c r="M57" s="287"/>
    </row>
    <row r="58" spans="1:13" s="288" customFormat="1" ht="21.95" customHeight="1">
      <c r="A58" s="27" t="s">
        <v>448</v>
      </c>
      <c r="B58" s="27" t="s">
        <v>501</v>
      </c>
      <c r="C58" s="7" t="s">
        <v>150</v>
      </c>
      <c r="D58" s="6">
        <v>1</v>
      </c>
      <c r="E58" s="5"/>
      <c r="F58" s="5"/>
      <c r="G58" s="5"/>
      <c r="H58" s="5"/>
      <c r="I58" s="5"/>
      <c r="J58" s="5"/>
      <c r="K58" s="5"/>
      <c r="L58" s="271"/>
      <c r="M58" s="287"/>
    </row>
    <row r="59" spans="1:13" s="288" customFormat="1" ht="21.95" customHeight="1">
      <c r="A59" s="27" t="s">
        <v>448</v>
      </c>
      <c r="B59" s="27" t="s">
        <v>499</v>
      </c>
      <c r="C59" s="7" t="s">
        <v>150</v>
      </c>
      <c r="D59" s="6">
        <v>3</v>
      </c>
      <c r="E59" s="5"/>
      <c r="F59" s="5"/>
      <c r="G59" s="5"/>
      <c r="H59" s="5"/>
      <c r="I59" s="5"/>
      <c r="J59" s="5"/>
      <c r="K59" s="5"/>
      <c r="L59" s="271"/>
      <c r="M59" s="287"/>
    </row>
    <row r="60" spans="1:13" s="288" customFormat="1" ht="21.95" customHeight="1">
      <c r="A60" s="27" t="s">
        <v>448</v>
      </c>
      <c r="B60" s="27" t="s">
        <v>500</v>
      </c>
      <c r="C60" s="7" t="s">
        <v>150</v>
      </c>
      <c r="D60" s="6">
        <v>1</v>
      </c>
      <c r="E60" s="5"/>
      <c r="F60" s="5"/>
      <c r="G60" s="5"/>
      <c r="H60" s="5"/>
      <c r="I60" s="5"/>
      <c r="J60" s="5"/>
      <c r="K60" s="5"/>
      <c r="L60" s="271"/>
      <c r="M60" s="287"/>
    </row>
    <row r="61" spans="1:13" s="288" customFormat="1" ht="21.95" customHeight="1">
      <c r="A61" s="27" t="s">
        <v>384</v>
      </c>
      <c r="B61" s="304" t="s">
        <v>526</v>
      </c>
      <c r="C61" s="7" t="s">
        <v>503</v>
      </c>
      <c r="D61" s="6">
        <v>2</v>
      </c>
      <c r="E61" s="5"/>
      <c r="F61" s="5"/>
      <c r="G61" s="5"/>
      <c r="H61" s="5"/>
      <c r="I61" s="5"/>
      <c r="J61" s="5"/>
      <c r="K61" s="5"/>
      <c r="L61" s="271"/>
      <c r="M61" s="287"/>
    </row>
    <row r="62" spans="1:13" s="288" customFormat="1" ht="21.95" customHeight="1">
      <c r="A62" s="27" t="s">
        <v>384</v>
      </c>
      <c r="B62" s="304" t="s">
        <v>527</v>
      </c>
      <c r="C62" s="7" t="s">
        <v>503</v>
      </c>
      <c r="D62" s="6">
        <v>1</v>
      </c>
      <c r="E62" s="5"/>
      <c r="F62" s="5"/>
      <c r="G62" s="5"/>
      <c r="H62" s="5"/>
      <c r="I62" s="5"/>
      <c r="J62" s="5"/>
      <c r="K62" s="5"/>
      <c r="L62" s="271"/>
      <c r="M62" s="287"/>
    </row>
    <row r="63" spans="1:13" s="288" customFormat="1" ht="21.95" customHeight="1">
      <c r="A63" s="27" t="s">
        <v>384</v>
      </c>
      <c r="B63" s="304" t="s">
        <v>502</v>
      </c>
      <c r="C63" s="7" t="s">
        <v>503</v>
      </c>
      <c r="D63" s="6">
        <v>1</v>
      </c>
      <c r="E63" s="5"/>
      <c r="F63" s="5"/>
      <c r="G63" s="5"/>
      <c r="H63" s="5"/>
      <c r="I63" s="5"/>
      <c r="J63" s="5"/>
      <c r="K63" s="5"/>
      <c r="L63" s="271"/>
      <c r="M63" s="287"/>
    </row>
    <row r="64" spans="1:13" s="288" customFormat="1" ht="21.95" customHeight="1">
      <c r="A64" s="304" t="s">
        <v>415</v>
      </c>
      <c r="B64" s="28" t="s">
        <v>416</v>
      </c>
      <c r="C64" s="7" t="s">
        <v>417</v>
      </c>
      <c r="D64" s="6">
        <v>8</v>
      </c>
      <c r="E64" s="5"/>
      <c r="F64" s="5"/>
      <c r="G64" s="5"/>
      <c r="H64" s="5"/>
      <c r="I64" s="5"/>
      <c r="J64" s="5"/>
      <c r="K64" s="5"/>
      <c r="L64" s="271"/>
      <c r="M64" s="287"/>
    </row>
    <row r="65" spans="1:13" s="288" customFormat="1" ht="21.95" customHeight="1">
      <c r="A65" s="304" t="s">
        <v>415</v>
      </c>
      <c r="B65" s="28" t="s">
        <v>522</v>
      </c>
      <c r="C65" s="7" t="s">
        <v>417</v>
      </c>
      <c r="D65" s="6">
        <v>8</v>
      </c>
      <c r="E65" s="5"/>
      <c r="F65" s="5"/>
      <c r="G65" s="5"/>
      <c r="H65" s="5"/>
      <c r="I65" s="5"/>
      <c r="J65" s="5"/>
      <c r="K65" s="5"/>
      <c r="L65" s="271"/>
      <c r="M65" s="287"/>
    </row>
    <row r="66" spans="1:13" s="288" customFormat="1" ht="21.95" customHeight="1">
      <c r="A66" s="304" t="s">
        <v>415</v>
      </c>
      <c r="B66" s="28" t="s">
        <v>523</v>
      </c>
      <c r="C66" s="7" t="s">
        <v>417</v>
      </c>
      <c r="D66" s="6">
        <v>16</v>
      </c>
      <c r="E66" s="5"/>
      <c r="F66" s="5"/>
      <c r="G66" s="5"/>
      <c r="H66" s="5"/>
      <c r="I66" s="5"/>
      <c r="J66" s="5"/>
      <c r="K66" s="5"/>
      <c r="L66" s="271"/>
      <c r="M66" s="287"/>
    </row>
    <row r="67" spans="1:13" s="288" customFormat="1" ht="21.95" customHeight="1">
      <c r="A67" s="27" t="s">
        <v>446</v>
      </c>
      <c r="B67" s="27" t="s">
        <v>447</v>
      </c>
      <c r="C67" s="7" t="s">
        <v>150</v>
      </c>
      <c r="D67" s="6">
        <v>1</v>
      </c>
      <c r="E67" s="5"/>
      <c r="F67" s="5"/>
      <c r="G67" s="5"/>
      <c r="H67" s="5"/>
      <c r="I67" s="5"/>
      <c r="J67" s="5"/>
      <c r="K67" s="5"/>
      <c r="L67" s="271"/>
      <c r="M67" s="287"/>
    </row>
    <row r="68" spans="1:13" s="288" customFormat="1" ht="21.95" customHeight="1">
      <c r="A68" s="27" t="s">
        <v>210</v>
      </c>
      <c r="B68" s="27" t="s">
        <v>211</v>
      </c>
      <c r="C68" s="7" t="s">
        <v>150</v>
      </c>
      <c r="D68" s="6">
        <v>1</v>
      </c>
      <c r="E68" s="5"/>
      <c r="F68" s="5"/>
      <c r="G68" s="5"/>
      <c r="H68" s="5"/>
      <c r="I68" s="5"/>
      <c r="J68" s="5"/>
      <c r="K68" s="5"/>
      <c r="L68" s="271"/>
      <c r="M68" s="287"/>
    </row>
    <row r="69" spans="1:13" s="288" customFormat="1" ht="21.95" customHeight="1">
      <c r="A69" s="27" t="s">
        <v>153</v>
      </c>
      <c r="B69" s="27" t="s">
        <v>154</v>
      </c>
      <c r="C69" s="7" t="s">
        <v>150</v>
      </c>
      <c r="D69" s="6">
        <v>22</v>
      </c>
      <c r="E69" s="5"/>
      <c r="F69" s="5"/>
      <c r="G69" s="5"/>
      <c r="H69" s="5"/>
      <c r="I69" s="5"/>
      <c r="J69" s="5"/>
      <c r="K69" s="5"/>
      <c r="L69" s="271"/>
      <c r="M69" s="287"/>
    </row>
    <row r="70" spans="1:13" s="288" customFormat="1" ht="21.95" customHeight="1">
      <c r="A70" s="24" t="s">
        <v>194</v>
      </c>
      <c r="B70" s="24" t="s">
        <v>116</v>
      </c>
      <c r="C70" s="7" t="s">
        <v>150</v>
      </c>
      <c r="D70" s="6">
        <v>1</v>
      </c>
      <c r="E70" s="5"/>
      <c r="F70" s="5"/>
      <c r="G70" s="5"/>
      <c r="H70" s="5"/>
      <c r="I70" s="5"/>
      <c r="J70" s="5"/>
      <c r="K70" s="5"/>
      <c r="L70" s="271"/>
      <c r="M70" s="287"/>
    </row>
    <row r="71" spans="1:13" s="297" customFormat="1" ht="21.95" customHeight="1">
      <c r="A71" s="304" t="s">
        <v>461</v>
      </c>
      <c r="B71" s="24" t="s">
        <v>481</v>
      </c>
      <c r="C71" s="7" t="s">
        <v>422</v>
      </c>
      <c r="D71" s="6">
        <v>2</v>
      </c>
      <c r="E71" s="298"/>
      <c r="F71" s="298"/>
      <c r="G71" s="298"/>
      <c r="H71" s="277"/>
      <c r="I71" s="298"/>
      <c r="J71" s="298"/>
      <c r="K71" s="298"/>
      <c r="L71" s="299"/>
      <c r="M71" s="296"/>
    </row>
    <row r="72" spans="1:13" s="288" customFormat="1" ht="21.95" customHeight="1">
      <c r="A72" s="304" t="s">
        <v>461</v>
      </c>
      <c r="B72" s="27" t="s">
        <v>426</v>
      </c>
      <c r="C72" s="7" t="s">
        <v>422</v>
      </c>
      <c r="D72" s="6">
        <v>1</v>
      </c>
      <c r="E72" s="5"/>
      <c r="F72" s="5"/>
      <c r="G72" s="5"/>
      <c r="H72" s="5"/>
      <c r="I72" s="5"/>
      <c r="J72" s="5"/>
      <c r="K72" s="5"/>
      <c r="L72" s="271"/>
      <c r="M72" s="287"/>
    </row>
    <row r="73" spans="1:13" s="288" customFormat="1" ht="21.95" customHeight="1">
      <c r="A73" s="304" t="s">
        <v>461</v>
      </c>
      <c r="B73" s="27" t="s">
        <v>427</v>
      </c>
      <c r="C73" s="7" t="s">
        <v>422</v>
      </c>
      <c r="D73" s="6">
        <v>1</v>
      </c>
      <c r="E73" s="5"/>
      <c r="F73" s="5"/>
      <c r="G73" s="5"/>
      <c r="H73" s="5"/>
      <c r="I73" s="5"/>
      <c r="J73" s="5"/>
      <c r="K73" s="5"/>
      <c r="L73" s="271"/>
      <c r="M73" s="287"/>
    </row>
    <row r="74" spans="1:13" s="288" customFormat="1" ht="21.95" customHeight="1">
      <c r="A74" s="304" t="s">
        <v>461</v>
      </c>
      <c r="B74" s="27" t="s">
        <v>428</v>
      </c>
      <c r="C74" s="7" t="s">
        <v>422</v>
      </c>
      <c r="D74" s="6">
        <v>1</v>
      </c>
      <c r="E74" s="5"/>
      <c r="F74" s="5"/>
      <c r="G74" s="5"/>
      <c r="H74" s="5"/>
      <c r="I74" s="5"/>
      <c r="J74" s="5"/>
      <c r="K74" s="5"/>
      <c r="L74" s="271"/>
      <c r="M74" s="287"/>
    </row>
    <row r="75" spans="1:13" s="288" customFormat="1" ht="21.95" customHeight="1">
      <c r="A75" s="304" t="s">
        <v>461</v>
      </c>
      <c r="B75" s="27" t="s">
        <v>462</v>
      </c>
      <c r="C75" s="7" t="s">
        <v>422</v>
      </c>
      <c r="D75" s="6">
        <v>1</v>
      </c>
      <c r="E75" s="5"/>
      <c r="F75" s="5"/>
      <c r="G75" s="5"/>
      <c r="H75" s="5"/>
      <c r="I75" s="5"/>
      <c r="J75" s="5"/>
      <c r="K75" s="5"/>
      <c r="L75" s="271"/>
      <c r="M75" s="287"/>
    </row>
    <row r="76" spans="1:13" s="288" customFormat="1" ht="21.95" customHeight="1">
      <c r="A76" s="304" t="s">
        <v>477</v>
      </c>
      <c r="B76" s="27"/>
      <c r="C76" s="7" t="s">
        <v>475</v>
      </c>
      <c r="D76" s="6">
        <v>1</v>
      </c>
      <c r="E76" s="5"/>
      <c r="F76" s="5"/>
      <c r="G76" s="5"/>
      <c r="H76" s="5"/>
      <c r="I76" s="5"/>
      <c r="J76" s="5"/>
      <c r="K76" s="5"/>
      <c r="L76" s="271"/>
      <c r="M76" s="287"/>
    </row>
    <row r="77" spans="1:13" s="288" customFormat="1" ht="21.95" customHeight="1">
      <c r="A77" s="304" t="s">
        <v>450</v>
      </c>
      <c r="B77" s="27" t="s">
        <v>451</v>
      </c>
      <c r="C77" s="7" t="s">
        <v>452</v>
      </c>
      <c r="D77" s="6">
        <v>1</v>
      </c>
      <c r="E77" s="5"/>
      <c r="F77" s="5"/>
      <c r="G77" s="5"/>
      <c r="H77" s="5"/>
      <c r="I77" s="5"/>
      <c r="J77" s="5"/>
      <c r="K77" s="5"/>
      <c r="L77" s="271"/>
      <c r="M77" s="287"/>
    </row>
    <row r="78" spans="1:13" s="297" customFormat="1" ht="21.95" customHeight="1">
      <c r="A78" s="28" t="s">
        <v>13</v>
      </c>
      <c r="B78" s="27" t="s">
        <v>444</v>
      </c>
      <c r="C78" s="7" t="s">
        <v>14</v>
      </c>
      <c r="D78" s="6">
        <v>27</v>
      </c>
      <c r="E78" s="298"/>
      <c r="F78" s="298"/>
      <c r="G78" s="298"/>
      <c r="H78" s="277"/>
      <c r="I78" s="298"/>
      <c r="J78" s="298"/>
      <c r="K78" s="298"/>
      <c r="L78" s="299"/>
      <c r="M78" s="296"/>
    </row>
    <row r="79" spans="1:13" s="297" customFormat="1" ht="21.95" customHeight="1">
      <c r="A79" s="28" t="s">
        <v>13</v>
      </c>
      <c r="B79" s="27" t="s">
        <v>445</v>
      </c>
      <c r="C79" s="7" t="s">
        <v>14</v>
      </c>
      <c r="D79" s="6">
        <v>4</v>
      </c>
      <c r="E79" s="298"/>
      <c r="F79" s="298"/>
      <c r="G79" s="298"/>
      <c r="H79" s="277"/>
      <c r="I79" s="298"/>
      <c r="J79" s="298"/>
      <c r="K79" s="298"/>
      <c r="L79" s="299"/>
      <c r="M79" s="296"/>
    </row>
    <row r="80" spans="1:13" s="297" customFormat="1" ht="21.95" customHeight="1">
      <c r="A80" s="28" t="s">
        <v>13</v>
      </c>
      <c r="B80" s="27" t="s">
        <v>527</v>
      </c>
      <c r="C80" s="7" t="s">
        <v>14</v>
      </c>
      <c r="D80" s="6">
        <v>8</v>
      </c>
      <c r="E80" s="298"/>
      <c r="F80" s="298"/>
      <c r="G80" s="298"/>
      <c r="H80" s="277"/>
      <c r="I80" s="298"/>
      <c r="J80" s="298"/>
      <c r="K80" s="298"/>
      <c r="L80" s="299"/>
      <c r="M80" s="296"/>
    </row>
    <row r="81" spans="1:13" s="288" customFormat="1" ht="21.95" customHeight="1">
      <c r="A81" s="28" t="s">
        <v>385</v>
      </c>
      <c r="B81" s="28" t="s">
        <v>494</v>
      </c>
      <c r="C81" s="7" t="s">
        <v>149</v>
      </c>
      <c r="D81" s="6">
        <v>41</v>
      </c>
      <c r="E81" s="5"/>
      <c r="F81" s="5"/>
      <c r="G81" s="5"/>
      <c r="H81" s="5"/>
      <c r="I81" s="5"/>
      <c r="J81" s="5"/>
      <c r="K81" s="5"/>
      <c r="L81" s="271"/>
      <c r="M81" s="287"/>
    </row>
    <row r="82" spans="1:13" s="288" customFormat="1" ht="21.95" customHeight="1">
      <c r="A82" s="28" t="s">
        <v>495</v>
      </c>
      <c r="B82" s="28" t="s">
        <v>497</v>
      </c>
      <c r="C82" s="7" t="s">
        <v>149</v>
      </c>
      <c r="D82" s="6">
        <v>17</v>
      </c>
      <c r="E82" s="5"/>
      <c r="F82" s="5"/>
      <c r="G82" s="5"/>
      <c r="H82" s="5"/>
      <c r="I82" s="5"/>
      <c r="J82" s="5"/>
      <c r="K82" s="5"/>
      <c r="L82" s="271"/>
      <c r="M82" s="287"/>
    </row>
    <row r="83" spans="1:13" s="288" customFormat="1" ht="21.95" customHeight="1">
      <c r="A83" s="28" t="s">
        <v>496</v>
      </c>
      <c r="B83" s="28" t="s">
        <v>497</v>
      </c>
      <c r="C83" s="7" t="s">
        <v>150</v>
      </c>
      <c r="D83" s="6">
        <v>3</v>
      </c>
      <c r="E83" s="5"/>
      <c r="F83" s="5"/>
      <c r="G83" s="5"/>
      <c r="H83" s="5"/>
      <c r="I83" s="5"/>
      <c r="J83" s="5"/>
      <c r="K83" s="5"/>
      <c r="L83" s="271"/>
      <c r="M83" s="287"/>
    </row>
    <row r="84" spans="1:13" s="288" customFormat="1" ht="21.95" customHeight="1">
      <c r="A84" s="28" t="s">
        <v>385</v>
      </c>
      <c r="B84" s="28" t="s">
        <v>520</v>
      </c>
      <c r="C84" s="7" t="s">
        <v>149</v>
      </c>
      <c r="D84" s="6">
        <v>336</v>
      </c>
      <c r="E84" s="5"/>
      <c r="F84" s="5"/>
      <c r="G84" s="5"/>
      <c r="H84" s="5"/>
      <c r="I84" s="5"/>
      <c r="J84" s="5"/>
      <c r="K84" s="5"/>
      <c r="L84" s="271"/>
      <c r="M84" s="287"/>
    </row>
    <row r="85" spans="1:13" s="288" customFormat="1" ht="21.95" customHeight="1">
      <c r="A85" s="28" t="s">
        <v>495</v>
      </c>
      <c r="B85" s="28" t="s">
        <v>521</v>
      </c>
      <c r="C85" s="7" t="s">
        <v>149</v>
      </c>
      <c r="D85" s="6">
        <v>7</v>
      </c>
      <c r="E85" s="5"/>
      <c r="F85" s="5"/>
      <c r="G85" s="5"/>
      <c r="H85" s="5"/>
      <c r="I85" s="5"/>
      <c r="J85" s="5"/>
      <c r="K85" s="5"/>
      <c r="L85" s="271"/>
      <c r="M85" s="287"/>
    </row>
    <row r="86" spans="1:13" s="288" customFormat="1" ht="21.95" customHeight="1">
      <c r="A86" s="28" t="s">
        <v>455</v>
      </c>
      <c r="B86" s="28" t="s">
        <v>521</v>
      </c>
      <c r="C86" s="7" t="s">
        <v>150</v>
      </c>
      <c r="D86" s="6">
        <v>11</v>
      </c>
      <c r="E86" s="5"/>
      <c r="F86" s="5"/>
      <c r="G86" s="5"/>
      <c r="H86" s="5"/>
      <c r="I86" s="5"/>
      <c r="J86" s="5"/>
      <c r="K86" s="5"/>
      <c r="L86" s="271"/>
      <c r="M86" s="287"/>
    </row>
    <row r="87" spans="1:13" s="288" customFormat="1" ht="21.95" customHeight="1">
      <c r="A87" s="28" t="s">
        <v>496</v>
      </c>
      <c r="B87" s="28" t="s">
        <v>521</v>
      </c>
      <c r="C87" s="7" t="s">
        <v>150</v>
      </c>
      <c r="D87" s="6">
        <v>1</v>
      </c>
      <c r="E87" s="5"/>
      <c r="F87" s="5"/>
      <c r="G87" s="5"/>
      <c r="H87" s="5"/>
      <c r="I87" s="5"/>
      <c r="J87" s="5"/>
      <c r="K87" s="5"/>
      <c r="L87" s="271"/>
      <c r="M87" s="287"/>
    </row>
    <row r="88" spans="1:13" s="288" customFormat="1" ht="21.95" customHeight="1">
      <c r="A88" s="28" t="s">
        <v>504</v>
      </c>
      <c r="B88" s="28" t="s">
        <v>521</v>
      </c>
      <c r="C88" s="7" t="s">
        <v>150</v>
      </c>
      <c r="D88" s="6">
        <v>3</v>
      </c>
      <c r="E88" s="5"/>
      <c r="F88" s="5"/>
      <c r="G88" s="5"/>
      <c r="H88" s="5"/>
      <c r="I88" s="5"/>
      <c r="J88" s="5"/>
      <c r="K88" s="5"/>
      <c r="L88" s="271"/>
      <c r="M88" s="287"/>
    </row>
    <row r="89" spans="1:13" s="288" customFormat="1" ht="21.95" customHeight="1">
      <c r="A89" s="27" t="s">
        <v>147</v>
      </c>
      <c r="B89" s="27" t="s">
        <v>179</v>
      </c>
      <c r="C89" s="7" t="s">
        <v>150</v>
      </c>
      <c r="D89" s="6">
        <v>240</v>
      </c>
      <c r="E89" s="5"/>
      <c r="F89" s="5"/>
      <c r="G89" s="5"/>
      <c r="H89" s="5"/>
      <c r="I89" s="5"/>
      <c r="J89" s="5"/>
      <c r="K89" s="5"/>
      <c r="L89" s="271"/>
      <c r="M89" s="287"/>
    </row>
    <row r="90" spans="1:13" s="288" customFormat="1" ht="21.95" customHeight="1">
      <c r="A90" s="27" t="s">
        <v>453</v>
      </c>
      <c r="B90" s="27" t="s">
        <v>179</v>
      </c>
      <c r="C90" s="7" t="s">
        <v>454</v>
      </c>
      <c r="D90" s="6">
        <v>320</v>
      </c>
      <c r="E90" s="5"/>
      <c r="F90" s="5"/>
      <c r="G90" s="5"/>
      <c r="H90" s="5"/>
      <c r="I90" s="5"/>
      <c r="J90" s="5"/>
      <c r="K90" s="5"/>
      <c r="L90" s="271"/>
      <c r="M90" s="287"/>
    </row>
    <row r="91" spans="1:13" s="288" customFormat="1" ht="21.95" customHeight="1">
      <c r="A91" s="27" t="s">
        <v>270</v>
      </c>
      <c r="B91" s="27" t="s">
        <v>148</v>
      </c>
      <c r="C91" s="7" t="s">
        <v>150</v>
      </c>
      <c r="D91" s="6">
        <v>1920</v>
      </c>
      <c r="E91" s="5"/>
      <c r="F91" s="5"/>
      <c r="G91" s="5"/>
      <c r="H91" s="5"/>
      <c r="I91" s="5"/>
      <c r="J91" s="5"/>
      <c r="K91" s="5"/>
      <c r="L91" s="271"/>
      <c r="M91" s="287"/>
    </row>
    <row r="92" spans="1:13" s="288" customFormat="1" ht="21.95" customHeight="1">
      <c r="A92" s="27" t="s">
        <v>387</v>
      </c>
      <c r="B92" s="27" t="s">
        <v>386</v>
      </c>
      <c r="C92" s="7" t="s">
        <v>150</v>
      </c>
      <c r="D92" s="6">
        <v>120</v>
      </c>
      <c r="E92" s="5"/>
      <c r="F92" s="5"/>
      <c r="G92" s="5"/>
      <c r="H92" s="5"/>
      <c r="I92" s="5"/>
      <c r="J92" s="5"/>
      <c r="K92" s="5"/>
      <c r="L92" s="271"/>
      <c r="M92" s="287"/>
    </row>
    <row r="93" spans="1:13" s="288" customFormat="1" ht="21.95" customHeight="1">
      <c r="A93" s="27" t="s">
        <v>184</v>
      </c>
      <c r="B93" s="27">
        <v>0</v>
      </c>
      <c r="C93" s="7" t="s">
        <v>150</v>
      </c>
      <c r="D93" s="6">
        <v>478</v>
      </c>
      <c r="E93" s="5"/>
      <c r="F93" s="5"/>
      <c r="G93" s="5"/>
      <c r="H93" s="5"/>
      <c r="I93" s="5"/>
      <c r="J93" s="5"/>
      <c r="K93" s="5"/>
      <c r="L93" s="271"/>
      <c r="M93" s="287"/>
    </row>
    <row r="94" spans="1:13" s="297" customFormat="1" ht="21.95" customHeight="1">
      <c r="A94" s="6" t="s">
        <v>383</v>
      </c>
      <c r="B94" s="6" t="s">
        <v>498</v>
      </c>
      <c r="C94" s="7" t="s">
        <v>14</v>
      </c>
      <c r="D94" s="6">
        <v>26</v>
      </c>
      <c r="E94" s="298"/>
      <c r="F94" s="298"/>
      <c r="G94" s="298"/>
      <c r="H94" s="277"/>
      <c r="I94" s="298"/>
      <c r="J94" s="298"/>
      <c r="K94" s="298"/>
      <c r="L94" s="299"/>
      <c r="M94" s="296"/>
    </row>
    <row r="95" spans="1:13" s="297" customFormat="1" ht="21.95" customHeight="1">
      <c r="A95" s="6" t="s">
        <v>383</v>
      </c>
      <c r="B95" s="6" t="s">
        <v>456</v>
      </c>
      <c r="C95" s="7" t="s">
        <v>14</v>
      </c>
      <c r="D95" s="6">
        <v>213</v>
      </c>
      <c r="E95" s="298"/>
      <c r="F95" s="298"/>
      <c r="G95" s="298"/>
      <c r="H95" s="277"/>
      <c r="I95" s="298"/>
      <c r="J95" s="298"/>
      <c r="K95" s="298"/>
      <c r="L95" s="299"/>
      <c r="M95" s="296"/>
    </row>
    <row r="96" spans="1:13" s="288" customFormat="1" ht="21.95" customHeight="1">
      <c r="A96" s="28" t="s">
        <v>457</v>
      </c>
      <c r="B96" s="28" t="s">
        <v>505</v>
      </c>
      <c r="C96" s="7" t="s">
        <v>408</v>
      </c>
      <c r="D96" s="6">
        <v>1</v>
      </c>
      <c r="E96" s="5"/>
      <c r="F96" s="5"/>
      <c r="G96" s="5"/>
      <c r="H96" s="5"/>
      <c r="I96" s="5"/>
      <c r="J96" s="5"/>
      <c r="K96" s="5"/>
      <c r="L96" s="271"/>
      <c r="M96" s="287"/>
    </row>
    <row r="97" spans="1:13" s="288" customFormat="1" ht="21.95" customHeight="1">
      <c r="A97" s="28" t="s">
        <v>457</v>
      </c>
      <c r="B97" s="28" t="s">
        <v>458</v>
      </c>
      <c r="C97" s="7" t="s">
        <v>14</v>
      </c>
      <c r="D97" s="6">
        <v>2</v>
      </c>
      <c r="E97" s="5"/>
      <c r="F97" s="5"/>
      <c r="G97" s="5"/>
      <c r="H97" s="5"/>
      <c r="I97" s="5"/>
      <c r="J97" s="5"/>
      <c r="K97" s="5"/>
      <c r="L97" s="271"/>
      <c r="M97" s="287"/>
    </row>
    <row r="98" spans="1:13" s="288" customFormat="1" ht="21.95" customHeight="1">
      <c r="A98" s="28" t="s">
        <v>459</v>
      </c>
      <c r="B98" s="28" t="s">
        <v>460</v>
      </c>
      <c r="C98" s="7" t="s">
        <v>14</v>
      </c>
      <c r="D98" s="6">
        <v>2</v>
      </c>
      <c r="E98" s="5"/>
      <c r="F98" s="5"/>
      <c r="G98" s="5"/>
      <c r="H98" s="5"/>
      <c r="I98" s="5"/>
      <c r="J98" s="5"/>
      <c r="K98" s="5"/>
      <c r="L98" s="271"/>
      <c r="M98" s="287"/>
    </row>
    <row r="99" spans="1:13" s="269" customFormat="1" ht="21.95" customHeight="1">
      <c r="A99" s="174" t="s">
        <v>135</v>
      </c>
      <c r="B99" s="174" t="s">
        <v>136</v>
      </c>
      <c r="C99" s="306" t="s">
        <v>134</v>
      </c>
      <c r="D99" s="6">
        <v>1</v>
      </c>
      <c r="E99" s="5"/>
      <c r="F99" s="5"/>
      <c r="G99" s="5"/>
      <c r="H99" s="5"/>
      <c r="I99" s="5"/>
      <c r="J99" s="5"/>
      <c r="K99" s="5"/>
      <c r="L99" s="278"/>
    </row>
    <row r="100" spans="1:13" s="269" customFormat="1" ht="21.95" customHeight="1">
      <c r="A100" s="174" t="s">
        <v>137</v>
      </c>
      <c r="B100" s="174" t="s">
        <v>138</v>
      </c>
      <c r="C100" s="306" t="s">
        <v>134</v>
      </c>
      <c r="D100" s="6">
        <v>1</v>
      </c>
      <c r="E100" s="5"/>
      <c r="F100" s="5"/>
      <c r="G100" s="5"/>
      <c r="H100" s="5"/>
      <c r="I100" s="5"/>
      <c r="J100" s="5"/>
      <c r="K100" s="5"/>
      <c r="L100" s="278"/>
    </row>
    <row r="101" spans="1:13" s="269" customFormat="1" ht="21.95" customHeight="1">
      <c r="A101" s="293" t="s">
        <v>158</v>
      </c>
      <c r="B101" s="293" t="s">
        <v>162</v>
      </c>
      <c r="C101" s="306" t="s">
        <v>139</v>
      </c>
      <c r="D101" s="6">
        <v>172.8</v>
      </c>
      <c r="E101" s="5"/>
      <c r="F101" s="5"/>
      <c r="G101" s="5"/>
      <c r="H101" s="5"/>
      <c r="I101" s="5"/>
      <c r="J101" s="5"/>
      <c r="K101" s="5"/>
      <c r="L101" s="278"/>
    </row>
    <row r="102" spans="1:13" s="269" customFormat="1" ht="21.95" customHeight="1">
      <c r="A102" s="293" t="s">
        <v>158</v>
      </c>
      <c r="B102" s="293" t="s">
        <v>70</v>
      </c>
      <c r="C102" s="306" t="s">
        <v>139</v>
      </c>
      <c r="D102" s="6">
        <v>426.7</v>
      </c>
      <c r="E102" s="5"/>
      <c r="F102" s="5"/>
      <c r="G102" s="5"/>
      <c r="H102" s="5"/>
      <c r="I102" s="5"/>
      <c r="J102" s="5"/>
      <c r="K102" s="5"/>
      <c r="L102" s="278"/>
    </row>
    <row r="103" spans="1:13" s="269" customFormat="1" ht="21.95" customHeight="1">
      <c r="A103" s="293" t="s">
        <v>158</v>
      </c>
      <c r="B103" s="293" t="s">
        <v>6</v>
      </c>
      <c r="C103" s="306" t="s">
        <v>1</v>
      </c>
      <c r="D103" s="6">
        <v>2.8</v>
      </c>
      <c r="E103" s="5"/>
      <c r="F103" s="5"/>
      <c r="G103" s="5"/>
      <c r="H103" s="5"/>
      <c r="I103" s="5"/>
      <c r="J103" s="5"/>
      <c r="K103" s="5"/>
      <c r="L103" s="278"/>
    </row>
    <row r="104" spans="1:13" s="269" customFormat="1" ht="21.95" customHeight="1">
      <c r="A104" s="293" t="s">
        <v>158</v>
      </c>
      <c r="B104" s="293" t="s">
        <v>406</v>
      </c>
      <c r="C104" s="306" t="s">
        <v>1</v>
      </c>
      <c r="D104" s="6">
        <v>1.7</v>
      </c>
      <c r="E104" s="5"/>
      <c r="F104" s="5"/>
      <c r="G104" s="5"/>
      <c r="H104" s="5"/>
      <c r="I104" s="5"/>
      <c r="J104" s="5"/>
      <c r="K104" s="5"/>
      <c r="L104" s="278"/>
    </row>
    <row r="105" spans="1:13" s="276" customFormat="1" ht="21.95" customHeight="1">
      <c r="A105" s="61" t="s">
        <v>402</v>
      </c>
      <c r="B105" s="61" t="s">
        <v>534</v>
      </c>
      <c r="C105" s="274" t="s">
        <v>233</v>
      </c>
      <c r="D105" s="6">
        <v>1</v>
      </c>
      <c r="E105" s="5"/>
      <c r="F105" s="5"/>
      <c r="G105" s="5"/>
      <c r="H105" s="5"/>
      <c r="I105" s="5"/>
      <c r="J105" s="5"/>
      <c r="K105" s="5"/>
      <c r="L105" s="271"/>
      <c r="M105" s="275"/>
    </row>
    <row r="106" spans="1:13" s="269" customFormat="1" ht="21.95" customHeight="1">
      <c r="A106" s="293"/>
      <c r="B106" s="279"/>
      <c r="C106" s="306"/>
      <c r="D106" s="6"/>
      <c r="E106" s="5"/>
      <c r="F106" s="5"/>
      <c r="G106" s="5"/>
      <c r="H106" s="5"/>
      <c r="I106" s="5"/>
      <c r="J106" s="5"/>
      <c r="K106" s="5"/>
      <c r="L106" s="271"/>
    </row>
    <row r="107" spans="1:13" s="269" customFormat="1" ht="21.95" customHeight="1">
      <c r="A107" s="61" t="s">
        <v>112</v>
      </c>
      <c r="B107" s="270"/>
      <c r="C107" s="306"/>
      <c r="D107" s="6"/>
      <c r="E107" s="5"/>
      <c r="F107" s="5"/>
      <c r="G107" s="5"/>
      <c r="H107" s="5"/>
      <c r="I107" s="5"/>
      <c r="J107" s="5"/>
      <c r="K107" s="5"/>
      <c r="L107" s="271"/>
    </row>
    <row r="108" spans="1:13" s="273" customFormat="1" ht="21.95" customHeight="1">
      <c r="A108" s="61"/>
      <c r="B108" s="61"/>
      <c r="C108" s="274"/>
      <c r="D108" s="6"/>
      <c r="E108" s="5"/>
      <c r="F108" s="5"/>
      <c r="G108" s="5"/>
      <c r="H108" s="5"/>
      <c r="I108" s="5"/>
      <c r="J108" s="5"/>
      <c r="K108" s="5"/>
      <c r="L108" s="271"/>
      <c r="M108" s="272"/>
    </row>
    <row r="109" spans="1:13" s="273" customFormat="1" ht="21.95" customHeight="1">
      <c r="A109" s="61"/>
      <c r="B109" s="61"/>
      <c r="C109" s="274"/>
      <c r="D109" s="6"/>
      <c r="E109" s="5"/>
      <c r="F109" s="5"/>
      <c r="G109" s="5"/>
      <c r="H109" s="5"/>
      <c r="I109" s="5"/>
      <c r="J109" s="5"/>
      <c r="K109" s="5"/>
      <c r="L109" s="271"/>
      <c r="M109" s="272"/>
    </row>
    <row r="110" spans="1:13" s="273" customFormat="1" ht="21.95" customHeight="1">
      <c r="A110" s="61"/>
      <c r="B110" s="270"/>
      <c r="C110" s="274"/>
      <c r="D110" s="6"/>
      <c r="E110" s="5"/>
      <c r="F110" s="5"/>
      <c r="G110" s="5"/>
      <c r="H110" s="5"/>
      <c r="I110" s="5"/>
      <c r="J110" s="5"/>
      <c r="K110" s="5"/>
      <c r="L110" s="271"/>
      <c r="M110" s="272"/>
    </row>
    <row r="111" spans="1:13" s="273" customFormat="1" ht="21.95" customHeight="1">
      <c r="A111" s="61"/>
      <c r="B111" s="270"/>
      <c r="C111" s="274"/>
      <c r="D111" s="6"/>
      <c r="E111" s="5"/>
      <c r="F111" s="5"/>
      <c r="G111" s="5"/>
      <c r="H111" s="5"/>
      <c r="I111" s="5"/>
      <c r="J111" s="5"/>
      <c r="K111" s="5"/>
      <c r="L111" s="271"/>
      <c r="M111" s="272"/>
    </row>
    <row r="112" spans="1:13" s="273" customFormat="1" ht="21.95" customHeight="1">
      <c r="A112" s="61"/>
      <c r="B112" s="270"/>
      <c r="C112" s="274"/>
      <c r="D112" s="6"/>
      <c r="E112" s="5"/>
      <c r="F112" s="5"/>
      <c r="G112" s="5"/>
      <c r="H112" s="5"/>
      <c r="I112" s="5"/>
      <c r="J112" s="5"/>
      <c r="K112" s="5"/>
      <c r="L112" s="271"/>
      <c r="M112" s="272"/>
    </row>
    <row r="113" spans="1:13" s="273" customFormat="1" ht="21.95" customHeight="1">
      <c r="A113" s="61"/>
      <c r="B113" s="270"/>
      <c r="C113" s="274"/>
      <c r="D113" s="6"/>
      <c r="E113" s="5"/>
      <c r="F113" s="5"/>
      <c r="G113" s="5"/>
      <c r="H113" s="5"/>
      <c r="I113" s="5"/>
      <c r="J113" s="5"/>
      <c r="K113" s="5"/>
      <c r="L113" s="271"/>
      <c r="M113" s="272"/>
    </row>
    <row r="114" spans="1:13" s="273" customFormat="1" ht="21.95" customHeight="1">
      <c r="A114" s="61"/>
      <c r="B114" s="270"/>
      <c r="C114" s="274"/>
      <c r="D114" s="6"/>
      <c r="E114" s="5"/>
      <c r="F114" s="5"/>
      <c r="G114" s="5"/>
      <c r="H114" s="5"/>
      <c r="I114" s="5"/>
      <c r="J114" s="5"/>
      <c r="K114" s="5"/>
      <c r="L114" s="271"/>
      <c r="M114" s="272"/>
    </row>
    <row r="115" spans="1:13" s="273" customFormat="1" ht="21.95" customHeight="1">
      <c r="A115" s="61"/>
      <c r="B115" s="270"/>
      <c r="C115" s="274"/>
      <c r="D115" s="6"/>
      <c r="E115" s="5"/>
      <c r="F115" s="5"/>
      <c r="G115" s="5"/>
      <c r="H115" s="5"/>
      <c r="I115" s="5"/>
      <c r="J115" s="5"/>
      <c r="K115" s="5"/>
      <c r="L115" s="271"/>
      <c r="M115" s="272"/>
    </row>
    <row r="116" spans="1:13" s="273" customFormat="1" ht="21.95" customHeight="1">
      <c r="A116" s="61"/>
      <c r="B116" s="270"/>
      <c r="C116" s="274"/>
      <c r="D116" s="6"/>
      <c r="E116" s="5"/>
      <c r="F116" s="5"/>
      <c r="G116" s="5"/>
      <c r="H116" s="5"/>
      <c r="I116" s="5"/>
      <c r="J116" s="5"/>
      <c r="K116" s="5"/>
      <c r="L116" s="271"/>
      <c r="M116" s="272"/>
    </row>
    <row r="117" spans="1:13" s="273" customFormat="1" ht="21.95" customHeight="1">
      <c r="A117" s="61"/>
      <c r="B117" s="270"/>
      <c r="C117" s="274"/>
      <c r="D117" s="6"/>
      <c r="E117" s="5"/>
      <c r="F117" s="5"/>
      <c r="G117" s="5"/>
      <c r="H117" s="5"/>
      <c r="I117" s="5"/>
      <c r="J117" s="5"/>
      <c r="K117" s="5"/>
      <c r="L117" s="271"/>
      <c r="M117" s="272"/>
    </row>
    <row r="118" spans="1:13" s="273" customFormat="1" ht="21.95" customHeight="1">
      <c r="A118" s="61" t="s">
        <v>538</v>
      </c>
      <c r="B118" s="270"/>
      <c r="C118" s="274"/>
      <c r="D118" s="6"/>
      <c r="E118" s="5"/>
      <c r="F118" s="5"/>
      <c r="G118" s="5"/>
      <c r="H118" s="5"/>
      <c r="I118" s="5"/>
      <c r="J118" s="5"/>
      <c r="K118" s="5"/>
      <c r="L118" s="271"/>
      <c r="M118" s="272"/>
    </row>
    <row r="119" spans="1:13" s="273" customFormat="1" ht="21.95" customHeight="1">
      <c r="A119" s="27" t="s">
        <v>10</v>
      </c>
      <c r="B119" s="28" t="s">
        <v>464</v>
      </c>
      <c r="C119" s="7" t="s">
        <v>149</v>
      </c>
      <c r="D119" s="6">
        <v>288</v>
      </c>
      <c r="E119" s="5"/>
      <c r="F119" s="5"/>
      <c r="G119" s="5"/>
      <c r="H119" s="5"/>
      <c r="I119" s="5"/>
      <c r="J119" s="5"/>
      <c r="K119" s="5"/>
      <c r="L119" s="271"/>
      <c r="M119" s="272"/>
    </row>
    <row r="120" spans="1:13" s="273" customFormat="1" ht="21.95" customHeight="1">
      <c r="A120" s="24" t="s">
        <v>7</v>
      </c>
      <c r="B120" s="28" t="s">
        <v>463</v>
      </c>
      <c r="C120" s="7" t="s">
        <v>149</v>
      </c>
      <c r="D120" s="6">
        <v>728</v>
      </c>
      <c r="E120" s="5"/>
      <c r="F120" s="5"/>
      <c r="G120" s="5"/>
      <c r="H120" s="5"/>
      <c r="I120" s="5"/>
      <c r="J120" s="5"/>
      <c r="K120" s="5"/>
      <c r="L120" s="271"/>
      <c r="M120" s="272"/>
    </row>
    <row r="121" spans="1:13" s="273" customFormat="1" ht="21.95" customHeight="1">
      <c r="A121" s="27" t="s">
        <v>143</v>
      </c>
      <c r="B121" s="28" t="s">
        <v>431</v>
      </c>
      <c r="C121" s="7" t="s">
        <v>149</v>
      </c>
      <c r="D121" s="6">
        <v>1671</v>
      </c>
      <c r="E121" s="5"/>
      <c r="F121" s="5"/>
      <c r="G121" s="5"/>
      <c r="H121" s="5"/>
      <c r="I121" s="5"/>
      <c r="J121" s="5"/>
      <c r="K121" s="5"/>
      <c r="L121" s="271"/>
      <c r="M121" s="272"/>
    </row>
    <row r="122" spans="1:13" s="273" customFormat="1" ht="21.95" customHeight="1">
      <c r="A122" s="24" t="s">
        <v>145</v>
      </c>
      <c r="B122" s="28" t="s">
        <v>465</v>
      </c>
      <c r="C122" s="7" t="s">
        <v>149</v>
      </c>
      <c r="D122" s="6">
        <v>37</v>
      </c>
      <c r="E122" s="5"/>
      <c r="F122" s="5"/>
      <c r="G122" s="5"/>
      <c r="H122" s="5"/>
      <c r="I122" s="5"/>
      <c r="J122" s="5"/>
      <c r="K122" s="5"/>
      <c r="L122" s="271"/>
      <c r="M122" s="272"/>
    </row>
    <row r="123" spans="1:13" s="273" customFormat="1" ht="21.95" customHeight="1">
      <c r="A123" s="24" t="s">
        <v>145</v>
      </c>
      <c r="B123" s="28" t="s">
        <v>466</v>
      </c>
      <c r="C123" s="7" t="s">
        <v>149</v>
      </c>
      <c r="D123" s="6">
        <v>1639</v>
      </c>
      <c r="E123" s="5"/>
      <c r="F123" s="5"/>
      <c r="G123" s="5"/>
      <c r="H123" s="5"/>
      <c r="I123" s="5"/>
      <c r="J123" s="5"/>
      <c r="K123" s="5"/>
      <c r="L123" s="271"/>
      <c r="M123" s="272"/>
    </row>
    <row r="124" spans="1:13" s="273" customFormat="1" ht="21.95" customHeight="1">
      <c r="A124" s="27" t="s">
        <v>155</v>
      </c>
      <c r="B124" s="27" t="s">
        <v>183</v>
      </c>
      <c r="C124" s="7" t="s">
        <v>150</v>
      </c>
      <c r="D124" s="6">
        <v>24</v>
      </c>
      <c r="E124" s="5"/>
      <c r="F124" s="5"/>
      <c r="G124" s="5"/>
      <c r="H124" s="5"/>
      <c r="I124" s="5"/>
      <c r="J124" s="5"/>
      <c r="K124" s="5"/>
      <c r="L124" s="271"/>
      <c r="M124" s="272"/>
    </row>
    <row r="125" spans="1:13" s="273" customFormat="1" ht="21.95" customHeight="1">
      <c r="A125" s="27" t="s">
        <v>448</v>
      </c>
      <c r="B125" s="27" t="s">
        <v>482</v>
      </c>
      <c r="C125" s="7" t="s">
        <v>150</v>
      </c>
      <c r="D125" s="6">
        <v>15</v>
      </c>
      <c r="E125" s="5"/>
      <c r="F125" s="5"/>
      <c r="G125" s="5"/>
      <c r="H125" s="5"/>
      <c r="I125" s="5"/>
      <c r="J125" s="5"/>
      <c r="K125" s="5"/>
      <c r="L125" s="271"/>
      <c r="M125" s="272"/>
    </row>
    <row r="126" spans="1:13" s="273" customFormat="1" ht="21.95" customHeight="1">
      <c r="A126" s="27" t="s">
        <v>448</v>
      </c>
      <c r="B126" s="27" t="s">
        <v>528</v>
      </c>
      <c r="C126" s="7" t="s">
        <v>150</v>
      </c>
      <c r="D126" s="6">
        <v>6</v>
      </c>
      <c r="E126" s="5"/>
      <c r="F126" s="5"/>
      <c r="G126" s="5"/>
      <c r="H126" s="5"/>
      <c r="I126" s="5"/>
      <c r="J126" s="5"/>
      <c r="K126" s="5"/>
      <c r="L126" s="271"/>
      <c r="M126" s="272"/>
    </row>
    <row r="127" spans="1:13" s="273" customFormat="1" ht="21.95" customHeight="1">
      <c r="A127" s="27" t="s">
        <v>384</v>
      </c>
      <c r="B127" s="304" t="s">
        <v>9</v>
      </c>
      <c r="C127" s="7" t="s">
        <v>503</v>
      </c>
      <c r="D127" s="6">
        <v>4</v>
      </c>
      <c r="E127" s="5"/>
      <c r="F127" s="5"/>
      <c r="G127" s="5"/>
      <c r="H127" s="5"/>
      <c r="I127" s="5"/>
      <c r="J127" s="5"/>
      <c r="K127" s="5"/>
      <c r="L127" s="271"/>
      <c r="M127" s="272"/>
    </row>
    <row r="128" spans="1:13" s="273" customFormat="1" ht="21.95" customHeight="1">
      <c r="A128" s="24" t="s">
        <v>397</v>
      </c>
      <c r="B128" s="24" t="s">
        <v>398</v>
      </c>
      <c r="C128" s="7" t="s">
        <v>150</v>
      </c>
      <c r="D128" s="6">
        <v>9</v>
      </c>
      <c r="E128" s="5"/>
      <c r="F128" s="5"/>
      <c r="G128" s="5"/>
      <c r="H128" s="5"/>
      <c r="I128" s="5"/>
      <c r="J128" s="5"/>
      <c r="K128" s="5"/>
      <c r="L128" s="271"/>
      <c r="M128" s="272"/>
    </row>
    <row r="129" spans="1:13" s="273" customFormat="1" ht="21.95" customHeight="1">
      <c r="A129" s="24" t="s">
        <v>467</v>
      </c>
      <c r="B129" s="28" t="s">
        <v>530</v>
      </c>
      <c r="C129" s="7" t="s">
        <v>468</v>
      </c>
      <c r="D129" s="6">
        <v>9</v>
      </c>
      <c r="E129" s="5"/>
      <c r="F129" s="5"/>
      <c r="G129" s="5"/>
      <c r="H129" s="5"/>
      <c r="I129" s="5"/>
      <c r="J129" s="5"/>
      <c r="K129" s="5"/>
      <c r="L129" s="271"/>
      <c r="M129" s="272"/>
    </row>
    <row r="130" spans="1:13" s="273" customFormat="1" ht="21.95" customHeight="1">
      <c r="A130" s="24" t="s">
        <v>469</v>
      </c>
      <c r="B130" s="28" t="s">
        <v>531</v>
      </c>
      <c r="C130" s="7" t="s">
        <v>289</v>
      </c>
      <c r="D130" s="6">
        <v>30</v>
      </c>
      <c r="E130" s="5"/>
      <c r="F130" s="5"/>
      <c r="G130" s="5"/>
      <c r="H130" s="5"/>
      <c r="I130" s="5"/>
      <c r="J130" s="5"/>
      <c r="K130" s="5"/>
      <c r="L130" s="271"/>
      <c r="M130" s="272"/>
    </row>
    <row r="131" spans="1:13" s="273" customFormat="1" ht="21.95" customHeight="1">
      <c r="A131" s="24" t="s">
        <v>506</v>
      </c>
      <c r="B131" s="28"/>
      <c r="C131" s="7" t="s">
        <v>289</v>
      </c>
      <c r="D131" s="6">
        <v>30</v>
      </c>
      <c r="E131" s="5"/>
      <c r="F131" s="5"/>
      <c r="G131" s="5"/>
      <c r="H131" s="5"/>
      <c r="I131" s="5"/>
      <c r="J131" s="5"/>
      <c r="K131" s="5"/>
      <c r="L131" s="271"/>
      <c r="M131" s="272"/>
    </row>
    <row r="132" spans="1:13" s="297" customFormat="1" ht="21.95" customHeight="1">
      <c r="A132" s="24" t="s">
        <v>492</v>
      </c>
      <c r="B132" s="28" t="s">
        <v>493</v>
      </c>
      <c r="C132" s="7" t="s">
        <v>408</v>
      </c>
      <c r="D132" s="6">
        <v>9</v>
      </c>
      <c r="E132" s="298"/>
      <c r="F132" s="298"/>
      <c r="G132" s="298"/>
      <c r="H132" s="298"/>
      <c r="I132" s="298"/>
      <c r="J132" s="298"/>
      <c r="K132" s="298"/>
      <c r="L132" s="299"/>
      <c r="M132" s="296"/>
    </row>
    <row r="133" spans="1:13" s="273" customFormat="1" ht="21.95" customHeight="1">
      <c r="A133" s="304" t="s">
        <v>450</v>
      </c>
      <c r="B133" s="27" t="s">
        <v>470</v>
      </c>
      <c r="C133" s="7" t="s">
        <v>452</v>
      </c>
      <c r="D133" s="6">
        <v>1</v>
      </c>
      <c r="E133" s="5"/>
      <c r="F133" s="5"/>
      <c r="G133" s="5"/>
      <c r="H133" s="5"/>
      <c r="I133" s="5"/>
      <c r="J133" s="5"/>
      <c r="K133" s="5"/>
      <c r="L133" s="271"/>
      <c r="M133" s="272"/>
    </row>
    <row r="134" spans="1:13" s="273" customFormat="1" ht="21.95" customHeight="1">
      <c r="A134" s="28" t="s">
        <v>457</v>
      </c>
      <c r="B134" s="28" t="s">
        <v>505</v>
      </c>
      <c r="C134" s="7" t="s">
        <v>14</v>
      </c>
      <c r="D134" s="6">
        <v>3</v>
      </c>
      <c r="E134" s="5"/>
      <c r="F134" s="5"/>
      <c r="G134" s="5"/>
      <c r="H134" s="5"/>
      <c r="I134" s="5"/>
      <c r="J134" s="5"/>
      <c r="K134" s="5"/>
      <c r="L134" s="271"/>
      <c r="M134" s="272"/>
    </row>
    <row r="135" spans="1:13" s="273" customFormat="1" ht="21.95" customHeight="1">
      <c r="A135" s="174" t="s">
        <v>135</v>
      </c>
      <c r="B135" s="174" t="s">
        <v>136</v>
      </c>
      <c r="C135" s="306" t="s">
        <v>134</v>
      </c>
      <c r="D135" s="6">
        <v>1</v>
      </c>
      <c r="E135" s="5"/>
      <c r="F135" s="5"/>
      <c r="G135" s="5"/>
      <c r="H135" s="5"/>
      <c r="I135" s="5"/>
      <c r="J135" s="5"/>
      <c r="K135" s="5"/>
      <c r="L135" s="278"/>
      <c r="M135" s="272"/>
    </row>
    <row r="136" spans="1:13" s="273" customFormat="1" ht="21.95" customHeight="1">
      <c r="A136" s="174" t="s">
        <v>137</v>
      </c>
      <c r="B136" s="174" t="s">
        <v>138</v>
      </c>
      <c r="C136" s="306" t="s">
        <v>134</v>
      </c>
      <c r="D136" s="6">
        <v>1</v>
      </c>
      <c r="E136" s="5"/>
      <c r="F136" s="5"/>
      <c r="G136" s="5"/>
      <c r="H136" s="5"/>
      <c r="I136" s="5"/>
      <c r="J136" s="5"/>
      <c r="K136" s="5"/>
      <c r="L136" s="278"/>
      <c r="M136" s="272"/>
    </row>
    <row r="137" spans="1:13" s="273" customFormat="1" ht="21.95" customHeight="1">
      <c r="A137" s="293" t="s">
        <v>158</v>
      </c>
      <c r="B137" s="293" t="s">
        <v>162</v>
      </c>
      <c r="C137" s="306" t="s">
        <v>1</v>
      </c>
      <c r="D137" s="6">
        <v>114.9</v>
      </c>
      <c r="E137" s="5"/>
      <c r="F137" s="5"/>
      <c r="G137" s="5"/>
      <c r="H137" s="5"/>
      <c r="I137" s="5"/>
      <c r="J137" s="5"/>
      <c r="K137" s="5"/>
      <c r="L137" s="278"/>
      <c r="M137" s="272"/>
    </row>
    <row r="138" spans="1:13" s="273" customFormat="1" ht="21.95" customHeight="1">
      <c r="A138" s="293" t="s">
        <v>158</v>
      </c>
      <c r="B138" s="293" t="s">
        <v>70</v>
      </c>
      <c r="C138" s="306" t="s">
        <v>1</v>
      </c>
      <c r="D138" s="6">
        <v>15.7</v>
      </c>
      <c r="E138" s="5"/>
      <c r="F138" s="5"/>
      <c r="G138" s="5"/>
      <c r="H138" s="5"/>
      <c r="I138" s="5"/>
      <c r="J138" s="5"/>
      <c r="K138" s="5"/>
      <c r="L138" s="278"/>
      <c r="M138" s="272"/>
    </row>
    <row r="139" spans="1:13" s="269" customFormat="1" ht="21.95" customHeight="1">
      <c r="A139" s="293" t="s">
        <v>158</v>
      </c>
      <c r="B139" s="293" t="s">
        <v>6</v>
      </c>
      <c r="C139" s="307" t="s">
        <v>1</v>
      </c>
      <c r="D139" s="6">
        <v>0.6</v>
      </c>
      <c r="E139" s="5"/>
      <c r="F139" s="5"/>
      <c r="G139" s="5"/>
      <c r="H139" s="5"/>
      <c r="I139" s="5"/>
      <c r="J139" s="5"/>
      <c r="K139" s="5"/>
      <c r="L139" s="278"/>
    </row>
    <row r="140" spans="1:13" s="273" customFormat="1" ht="21.95" customHeight="1">
      <c r="A140" s="293" t="s">
        <v>158</v>
      </c>
      <c r="B140" s="293" t="s">
        <v>0</v>
      </c>
      <c r="C140" s="306" t="s">
        <v>1</v>
      </c>
      <c r="D140" s="6">
        <v>15.7</v>
      </c>
      <c r="E140" s="5"/>
      <c r="F140" s="5"/>
      <c r="G140" s="5"/>
      <c r="H140" s="5"/>
      <c r="I140" s="5"/>
      <c r="J140" s="5"/>
      <c r="K140" s="5"/>
      <c r="L140" s="278"/>
      <c r="M140" s="272"/>
    </row>
    <row r="141" spans="1:13" s="273" customFormat="1" ht="21.95" customHeight="1">
      <c r="A141" s="61" t="s">
        <v>402</v>
      </c>
      <c r="B141" s="61" t="s">
        <v>534</v>
      </c>
      <c r="C141" s="274" t="s">
        <v>233</v>
      </c>
      <c r="D141" s="6">
        <v>1</v>
      </c>
      <c r="E141" s="5"/>
      <c r="F141" s="5"/>
      <c r="G141" s="5"/>
      <c r="H141" s="5"/>
      <c r="I141" s="5"/>
      <c r="J141" s="5"/>
      <c r="K141" s="5"/>
      <c r="L141" s="271"/>
      <c r="M141" s="272"/>
    </row>
    <row r="142" spans="1:13" s="273" customFormat="1" ht="21.95" customHeight="1">
      <c r="A142" s="293"/>
      <c r="B142" s="279"/>
      <c r="C142" s="306"/>
      <c r="D142" s="6"/>
      <c r="E142" s="5"/>
      <c r="F142" s="5"/>
      <c r="G142" s="5"/>
      <c r="H142" s="5"/>
      <c r="I142" s="5"/>
      <c r="J142" s="5"/>
      <c r="K142" s="5"/>
      <c r="L142" s="271"/>
      <c r="M142" s="272"/>
    </row>
    <row r="143" spans="1:13" s="273" customFormat="1" ht="21.95" customHeight="1">
      <c r="A143" s="61" t="s">
        <v>112</v>
      </c>
      <c r="B143" s="270"/>
      <c r="C143" s="306"/>
      <c r="D143" s="6"/>
      <c r="E143" s="5"/>
      <c r="F143" s="5"/>
      <c r="G143" s="5"/>
      <c r="H143" s="5"/>
      <c r="I143" s="5"/>
      <c r="J143" s="5"/>
      <c r="K143" s="5"/>
      <c r="L143" s="271"/>
      <c r="M143" s="272"/>
    </row>
    <row r="144" spans="1:13" s="273" customFormat="1" ht="21.95" customHeight="1">
      <c r="A144" s="61"/>
      <c r="B144" s="270"/>
      <c r="C144" s="274"/>
      <c r="D144" s="6"/>
      <c r="E144" s="5"/>
      <c r="F144" s="5"/>
      <c r="G144" s="5"/>
      <c r="H144" s="5"/>
      <c r="I144" s="5"/>
      <c r="J144" s="5"/>
      <c r="K144" s="5"/>
      <c r="L144" s="271"/>
      <c r="M144" s="272"/>
    </row>
    <row r="145" spans="1:13" s="273" customFormat="1" ht="21.95" customHeight="1">
      <c r="A145" s="61"/>
      <c r="B145" s="270"/>
      <c r="C145" s="274"/>
      <c r="D145" s="6"/>
      <c r="E145" s="5"/>
      <c r="F145" s="5"/>
      <c r="G145" s="5"/>
      <c r="H145" s="5"/>
      <c r="I145" s="5"/>
      <c r="J145" s="5"/>
      <c r="K145" s="5"/>
      <c r="L145" s="271"/>
      <c r="M145" s="272"/>
    </row>
    <row r="146" spans="1:13" s="273" customFormat="1" ht="21.95" customHeight="1">
      <c r="A146" s="61"/>
      <c r="B146" s="270"/>
      <c r="C146" s="274"/>
      <c r="D146" s="6"/>
      <c r="E146" s="5"/>
      <c r="F146" s="5"/>
      <c r="G146" s="5"/>
      <c r="H146" s="5"/>
      <c r="I146" s="5"/>
      <c r="J146" s="5"/>
      <c r="K146" s="5"/>
      <c r="L146" s="271"/>
      <c r="M146" s="272"/>
    </row>
    <row r="147" spans="1:13" s="273" customFormat="1" ht="21.95" customHeight="1">
      <c r="A147" s="61"/>
      <c r="B147" s="270"/>
      <c r="C147" s="274"/>
      <c r="D147" s="6"/>
      <c r="E147" s="5"/>
      <c r="F147" s="5"/>
      <c r="G147" s="5"/>
      <c r="H147" s="5"/>
      <c r="I147" s="5"/>
      <c r="J147" s="5"/>
      <c r="K147" s="5"/>
      <c r="L147" s="271"/>
      <c r="M147" s="272"/>
    </row>
    <row r="148" spans="1:13" s="273" customFormat="1" ht="21.95" customHeight="1">
      <c r="A148" s="61"/>
      <c r="B148" s="270"/>
      <c r="C148" s="274"/>
      <c r="D148" s="6"/>
      <c r="E148" s="5"/>
      <c r="F148" s="5"/>
      <c r="G148" s="5"/>
      <c r="H148" s="5"/>
      <c r="I148" s="5"/>
      <c r="J148" s="5"/>
      <c r="K148" s="5"/>
      <c r="L148" s="271"/>
      <c r="M148" s="272"/>
    </row>
    <row r="149" spans="1:13" s="273" customFormat="1" ht="21.95" customHeight="1">
      <c r="A149" s="61"/>
      <c r="B149" s="270"/>
      <c r="C149" s="274"/>
      <c r="D149" s="6"/>
      <c r="E149" s="5"/>
      <c r="F149" s="5"/>
      <c r="G149" s="5"/>
      <c r="H149" s="5"/>
      <c r="I149" s="5"/>
      <c r="J149" s="5"/>
      <c r="K149" s="5"/>
      <c r="L149" s="271"/>
      <c r="M149" s="272"/>
    </row>
    <row r="150" spans="1:13" s="273" customFormat="1" ht="21.95" customHeight="1">
      <c r="A150" s="61"/>
      <c r="B150" s="270"/>
      <c r="C150" s="274"/>
      <c r="D150" s="6"/>
      <c r="E150" s="5"/>
      <c r="F150" s="5"/>
      <c r="G150" s="5"/>
      <c r="H150" s="5"/>
      <c r="I150" s="5"/>
      <c r="J150" s="5"/>
      <c r="K150" s="5"/>
      <c r="L150" s="271"/>
      <c r="M150" s="272"/>
    </row>
    <row r="151" spans="1:13" s="273" customFormat="1" ht="21.95" customHeight="1">
      <c r="A151" s="61"/>
      <c r="B151" s="270"/>
      <c r="C151" s="274"/>
      <c r="D151" s="6"/>
      <c r="E151" s="5"/>
      <c r="F151" s="5"/>
      <c r="G151" s="5"/>
      <c r="H151" s="5"/>
      <c r="I151" s="5"/>
      <c r="J151" s="5"/>
      <c r="K151" s="5"/>
      <c r="L151" s="271"/>
      <c r="M151" s="272"/>
    </row>
    <row r="152" spans="1:13" s="273" customFormat="1" ht="21.95" customHeight="1">
      <c r="A152" s="61"/>
      <c r="B152" s="270"/>
      <c r="C152" s="274"/>
      <c r="D152" s="6"/>
      <c r="E152" s="5"/>
      <c r="F152" s="5"/>
      <c r="G152" s="5"/>
      <c r="H152" s="5"/>
      <c r="I152" s="5"/>
      <c r="J152" s="5"/>
      <c r="K152" s="5"/>
      <c r="L152" s="271"/>
      <c r="M152" s="272"/>
    </row>
    <row r="153" spans="1:13" s="273" customFormat="1" ht="21.95" customHeight="1">
      <c r="A153" s="61"/>
      <c r="B153" s="270"/>
      <c r="C153" s="274"/>
      <c r="D153" s="6"/>
      <c r="E153" s="5"/>
      <c r="F153" s="5"/>
      <c r="G153" s="5"/>
      <c r="H153" s="5"/>
      <c r="I153" s="5"/>
      <c r="J153" s="5"/>
      <c r="K153" s="5"/>
      <c r="L153" s="271"/>
      <c r="M153" s="272"/>
    </row>
    <row r="154" spans="1:13" s="273" customFormat="1" ht="21.95" customHeight="1">
      <c r="A154" s="61"/>
      <c r="B154" s="270"/>
      <c r="C154" s="274"/>
      <c r="D154" s="6"/>
      <c r="E154" s="5"/>
      <c r="F154" s="5"/>
      <c r="G154" s="5"/>
      <c r="H154" s="5"/>
      <c r="I154" s="5"/>
      <c r="J154" s="5"/>
      <c r="K154" s="5"/>
      <c r="L154" s="271"/>
      <c r="M154" s="272"/>
    </row>
    <row r="155" spans="1:13" s="273" customFormat="1" ht="21.95" customHeight="1">
      <c r="A155" s="61"/>
      <c r="B155" s="270"/>
      <c r="C155" s="274"/>
      <c r="D155" s="6"/>
      <c r="E155" s="5"/>
      <c r="F155" s="5"/>
      <c r="G155" s="5"/>
      <c r="H155" s="5"/>
      <c r="I155" s="5"/>
      <c r="J155" s="5"/>
      <c r="K155" s="5"/>
      <c r="L155" s="271"/>
      <c r="M155" s="272"/>
    </row>
    <row r="156" spans="1:13" s="273" customFormat="1" ht="21.95" customHeight="1">
      <c r="A156" s="61"/>
      <c r="B156" s="270"/>
      <c r="C156" s="274"/>
      <c r="D156" s="6"/>
      <c r="E156" s="5"/>
      <c r="F156" s="5"/>
      <c r="G156" s="5"/>
      <c r="H156" s="5"/>
      <c r="I156" s="5"/>
      <c r="J156" s="5"/>
      <c r="K156" s="5"/>
      <c r="L156" s="271"/>
      <c r="M156" s="272"/>
    </row>
    <row r="157" spans="1:13" s="273" customFormat="1" ht="21.95" customHeight="1">
      <c r="A157" s="61"/>
      <c r="B157" s="270"/>
      <c r="C157" s="274"/>
      <c r="D157" s="6"/>
      <c r="E157" s="5"/>
      <c r="F157" s="5"/>
      <c r="G157" s="5"/>
      <c r="H157" s="5"/>
      <c r="I157" s="5"/>
      <c r="J157" s="5"/>
      <c r="K157" s="5"/>
      <c r="L157" s="271"/>
      <c r="M157" s="272"/>
    </row>
    <row r="158" spans="1:13" s="273" customFormat="1" ht="21.95" customHeight="1">
      <c r="A158" s="61"/>
      <c r="B158" s="270"/>
      <c r="C158" s="274"/>
      <c r="D158" s="6"/>
      <c r="E158" s="5"/>
      <c r="F158" s="5"/>
      <c r="G158" s="5"/>
      <c r="H158" s="5"/>
      <c r="I158" s="5"/>
      <c r="J158" s="5"/>
      <c r="K158" s="5"/>
      <c r="L158" s="271"/>
      <c r="M158" s="272"/>
    </row>
    <row r="159" spans="1:13" s="273" customFormat="1" ht="21.95" customHeight="1">
      <c r="A159" s="61"/>
      <c r="B159" s="270"/>
      <c r="C159" s="274"/>
      <c r="D159" s="6"/>
      <c r="E159" s="5"/>
      <c r="F159" s="5"/>
      <c r="G159" s="5"/>
      <c r="H159" s="5"/>
      <c r="I159" s="5"/>
      <c r="J159" s="5"/>
      <c r="K159" s="5"/>
      <c r="L159" s="271"/>
      <c r="M159" s="272"/>
    </row>
    <row r="160" spans="1:13" s="273" customFormat="1" ht="21.95" customHeight="1">
      <c r="A160" s="61"/>
      <c r="B160" s="270"/>
      <c r="C160" s="274"/>
      <c r="D160" s="6"/>
      <c r="E160" s="5"/>
      <c r="F160" s="5"/>
      <c r="G160" s="5"/>
      <c r="H160" s="5"/>
      <c r="I160" s="5"/>
      <c r="J160" s="5"/>
      <c r="K160" s="5"/>
      <c r="L160" s="271"/>
      <c r="M160" s="272"/>
    </row>
    <row r="161" spans="1:13" s="273" customFormat="1" ht="21.95" customHeight="1">
      <c r="A161" s="61"/>
      <c r="B161" s="270"/>
      <c r="C161" s="274"/>
      <c r="D161" s="6"/>
      <c r="E161" s="5"/>
      <c r="F161" s="5"/>
      <c r="G161" s="5"/>
      <c r="H161" s="5"/>
      <c r="I161" s="5"/>
      <c r="J161" s="5"/>
      <c r="K161" s="5"/>
      <c r="L161" s="271"/>
      <c r="M161" s="272"/>
    </row>
    <row r="162" spans="1:13" s="273" customFormat="1" ht="21.95" customHeight="1">
      <c r="A162" s="61"/>
      <c r="B162" s="270"/>
      <c r="C162" s="274"/>
      <c r="D162" s="6"/>
      <c r="E162" s="5"/>
      <c r="F162" s="5"/>
      <c r="G162" s="5"/>
      <c r="H162" s="5"/>
      <c r="I162" s="5"/>
      <c r="J162" s="5"/>
      <c r="K162" s="5"/>
      <c r="L162" s="271"/>
      <c r="M162" s="272"/>
    </row>
    <row r="163" spans="1:13" s="273" customFormat="1" ht="21.95" customHeight="1">
      <c r="A163" s="61"/>
      <c r="B163" s="270"/>
      <c r="C163" s="274"/>
      <c r="D163" s="6"/>
      <c r="E163" s="5"/>
      <c r="F163" s="5"/>
      <c r="G163" s="5"/>
      <c r="H163" s="5"/>
      <c r="I163" s="5"/>
      <c r="J163" s="5"/>
      <c r="K163" s="5"/>
      <c r="L163" s="271"/>
      <c r="M163" s="272"/>
    </row>
    <row r="164" spans="1:13" s="273" customFormat="1" ht="21.95" customHeight="1">
      <c r="A164" s="61" t="s">
        <v>537</v>
      </c>
      <c r="B164" s="270"/>
      <c r="C164" s="306"/>
      <c r="D164" s="6"/>
      <c r="E164" s="5"/>
      <c r="F164" s="5"/>
      <c r="G164" s="5"/>
      <c r="H164" s="5"/>
      <c r="I164" s="5"/>
      <c r="J164" s="5"/>
      <c r="K164" s="5"/>
      <c r="L164" s="271"/>
      <c r="M164" s="272"/>
    </row>
    <row r="165" spans="1:13" s="273" customFormat="1" ht="21.95" customHeight="1">
      <c r="A165" s="24" t="s">
        <v>7</v>
      </c>
      <c r="B165" s="28" t="s">
        <v>404</v>
      </c>
      <c r="C165" s="7" t="s">
        <v>149</v>
      </c>
      <c r="D165" s="6">
        <v>177</v>
      </c>
      <c r="E165" s="5"/>
      <c r="F165" s="5"/>
      <c r="G165" s="5"/>
      <c r="H165" s="5"/>
      <c r="I165" s="5"/>
      <c r="J165" s="5"/>
      <c r="K165" s="5"/>
      <c r="L165" s="271"/>
      <c r="M165" s="272"/>
    </row>
    <row r="166" spans="1:13" s="273" customFormat="1" ht="21.95" customHeight="1">
      <c r="A166" s="24" t="s">
        <v>7</v>
      </c>
      <c r="B166" s="28" t="s">
        <v>405</v>
      </c>
      <c r="C166" s="7" t="s">
        <v>149</v>
      </c>
      <c r="D166" s="6">
        <v>24</v>
      </c>
      <c r="E166" s="5"/>
      <c r="F166" s="5"/>
      <c r="G166" s="5"/>
      <c r="H166" s="5"/>
      <c r="I166" s="5"/>
      <c r="J166" s="5"/>
      <c r="K166" s="5"/>
      <c r="L166" s="271"/>
      <c r="M166" s="272"/>
    </row>
    <row r="167" spans="1:13" s="273" customFormat="1" ht="21.95" customHeight="1">
      <c r="A167" s="24" t="s">
        <v>7</v>
      </c>
      <c r="B167" s="28" t="s">
        <v>471</v>
      </c>
      <c r="C167" s="7" t="s">
        <v>149</v>
      </c>
      <c r="D167" s="6">
        <v>20</v>
      </c>
      <c r="E167" s="5"/>
      <c r="F167" s="5"/>
      <c r="G167" s="5"/>
      <c r="H167" s="5"/>
      <c r="I167" s="5"/>
      <c r="J167" s="5"/>
      <c r="K167" s="5"/>
      <c r="L167" s="271"/>
      <c r="M167" s="272"/>
    </row>
    <row r="168" spans="1:13" s="273" customFormat="1" ht="21.95" customHeight="1">
      <c r="A168" s="24" t="s">
        <v>151</v>
      </c>
      <c r="B168" s="28" t="s">
        <v>15</v>
      </c>
      <c r="C168" s="7" t="s">
        <v>149</v>
      </c>
      <c r="D168" s="6">
        <v>893</v>
      </c>
      <c r="E168" s="5"/>
      <c r="F168" s="5"/>
      <c r="G168" s="5"/>
      <c r="H168" s="5"/>
      <c r="I168" s="5"/>
      <c r="J168" s="5"/>
      <c r="K168" s="5"/>
      <c r="L168" s="271"/>
      <c r="M168" s="272"/>
    </row>
    <row r="169" spans="1:13" s="273" customFormat="1" ht="21.95" customHeight="1">
      <c r="A169" s="27" t="s">
        <v>155</v>
      </c>
      <c r="B169" s="27" t="s">
        <v>16</v>
      </c>
      <c r="C169" s="7" t="s">
        <v>150</v>
      </c>
      <c r="D169" s="6">
        <v>5</v>
      </c>
      <c r="E169" s="5"/>
      <c r="F169" s="5"/>
      <c r="G169" s="5"/>
      <c r="H169" s="5"/>
      <c r="I169" s="5"/>
      <c r="J169" s="5"/>
      <c r="K169" s="5"/>
      <c r="L169" s="271"/>
      <c r="M169" s="272"/>
    </row>
    <row r="170" spans="1:13" s="273" customFormat="1" ht="21.95" customHeight="1">
      <c r="A170" s="27" t="s">
        <v>155</v>
      </c>
      <c r="B170" s="27" t="s">
        <v>390</v>
      </c>
      <c r="C170" s="7" t="s">
        <v>150</v>
      </c>
      <c r="D170" s="6">
        <v>2</v>
      </c>
      <c r="E170" s="5"/>
      <c r="F170" s="5"/>
      <c r="G170" s="5"/>
      <c r="H170" s="5"/>
      <c r="I170" s="5"/>
      <c r="J170" s="5"/>
      <c r="K170" s="5"/>
      <c r="L170" s="271"/>
      <c r="M170" s="272"/>
    </row>
    <row r="171" spans="1:13" s="273" customFormat="1" ht="21.95" customHeight="1">
      <c r="A171" s="27" t="s">
        <v>155</v>
      </c>
      <c r="B171" s="27" t="s">
        <v>17</v>
      </c>
      <c r="C171" s="7" t="s">
        <v>150</v>
      </c>
      <c r="D171" s="6">
        <v>37</v>
      </c>
      <c r="E171" s="5"/>
      <c r="F171" s="5"/>
      <c r="G171" s="5"/>
      <c r="H171" s="5"/>
      <c r="I171" s="5"/>
      <c r="J171" s="5"/>
      <c r="K171" s="5"/>
      <c r="L171" s="271"/>
      <c r="M171" s="272"/>
    </row>
    <row r="172" spans="1:13" s="273" customFormat="1" ht="21.95" customHeight="1">
      <c r="A172" s="27" t="s">
        <v>155</v>
      </c>
      <c r="B172" s="27" t="s">
        <v>8</v>
      </c>
      <c r="C172" s="7" t="s">
        <v>150</v>
      </c>
      <c r="D172" s="6">
        <v>8</v>
      </c>
      <c r="E172" s="5"/>
      <c r="F172" s="5"/>
      <c r="G172" s="5"/>
      <c r="H172" s="5"/>
      <c r="I172" s="5"/>
      <c r="J172" s="5"/>
      <c r="K172" s="5"/>
      <c r="L172" s="271"/>
      <c r="M172" s="272"/>
    </row>
    <row r="173" spans="1:13" s="280" customFormat="1" ht="21.95" customHeight="1">
      <c r="A173" s="27" t="s">
        <v>176</v>
      </c>
      <c r="B173" s="27" t="s">
        <v>18</v>
      </c>
      <c r="C173" s="7" t="s">
        <v>150</v>
      </c>
      <c r="D173" s="6">
        <v>3</v>
      </c>
      <c r="E173" s="5"/>
      <c r="F173" s="5"/>
      <c r="G173" s="5"/>
      <c r="H173" s="5"/>
      <c r="I173" s="5"/>
      <c r="J173" s="5"/>
      <c r="K173" s="5"/>
      <c r="L173" s="271"/>
      <c r="M173" s="300"/>
    </row>
    <row r="174" spans="1:13" s="301" customFormat="1" ht="21.95" customHeight="1">
      <c r="A174" s="27" t="s">
        <v>182</v>
      </c>
      <c r="B174" s="27" t="s">
        <v>18</v>
      </c>
      <c r="C174" s="7" t="s">
        <v>150</v>
      </c>
      <c r="D174" s="6">
        <v>2</v>
      </c>
      <c r="E174" s="5"/>
      <c r="F174" s="5"/>
      <c r="G174" s="5"/>
      <c r="H174" s="5"/>
      <c r="I174" s="5"/>
      <c r="J174" s="5"/>
      <c r="K174" s="5"/>
      <c r="L174" s="271"/>
      <c r="M174" s="302"/>
    </row>
    <row r="175" spans="1:13" s="301" customFormat="1" ht="21.95" customHeight="1">
      <c r="A175" s="27" t="s">
        <v>182</v>
      </c>
      <c r="B175" s="27" t="s">
        <v>529</v>
      </c>
      <c r="C175" s="7" t="s">
        <v>150</v>
      </c>
      <c r="D175" s="6">
        <v>1</v>
      </c>
      <c r="E175" s="5"/>
      <c r="F175" s="5"/>
      <c r="G175" s="5"/>
      <c r="H175" s="5"/>
      <c r="I175" s="5"/>
      <c r="J175" s="5"/>
      <c r="K175" s="5"/>
      <c r="L175" s="271"/>
      <c r="M175" s="302"/>
    </row>
    <row r="176" spans="1:13" s="301" customFormat="1" ht="21.95" customHeight="1">
      <c r="A176" s="27" t="s">
        <v>182</v>
      </c>
      <c r="B176" s="27" t="s">
        <v>388</v>
      </c>
      <c r="C176" s="7" t="s">
        <v>150</v>
      </c>
      <c r="D176" s="6">
        <v>2</v>
      </c>
      <c r="E176" s="5"/>
      <c r="F176" s="5"/>
      <c r="G176" s="5"/>
      <c r="H176" s="5"/>
      <c r="I176" s="5"/>
      <c r="J176" s="5"/>
      <c r="K176" s="5"/>
      <c r="L176" s="271"/>
      <c r="M176" s="302"/>
    </row>
    <row r="177" spans="1:13" s="301" customFormat="1" ht="21.95" customHeight="1">
      <c r="A177" s="9" t="s">
        <v>389</v>
      </c>
      <c r="B177" s="8" t="s">
        <v>472</v>
      </c>
      <c r="C177" s="7" t="s">
        <v>150</v>
      </c>
      <c r="D177" s="6">
        <v>51</v>
      </c>
      <c r="E177" s="5"/>
      <c r="F177" s="5"/>
      <c r="G177" s="5"/>
      <c r="H177" s="5"/>
      <c r="I177" s="5"/>
      <c r="J177" s="5"/>
      <c r="K177" s="5"/>
      <c r="L177" s="271"/>
      <c r="M177" s="302"/>
    </row>
    <row r="178" spans="1:13" s="301" customFormat="1" ht="21.95" customHeight="1">
      <c r="A178" s="28" t="s">
        <v>473</v>
      </c>
      <c r="B178" s="28" t="s">
        <v>474</v>
      </c>
      <c r="C178" s="7" t="s">
        <v>475</v>
      </c>
      <c r="D178" s="6">
        <v>9</v>
      </c>
      <c r="E178" s="5"/>
      <c r="F178" s="5"/>
      <c r="G178" s="5"/>
      <c r="H178" s="5"/>
      <c r="I178" s="5"/>
      <c r="J178" s="5"/>
      <c r="K178" s="5"/>
      <c r="L178" s="271"/>
      <c r="M178" s="302"/>
    </row>
    <row r="179" spans="1:13" s="276" customFormat="1" ht="21.75" customHeight="1">
      <c r="A179" s="174" t="s">
        <v>135</v>
      </c>
      <c r="B179" s="174" t="s">
        <v>136</v>
      </c>
      <c r="C179" s="306" t="s">
        <v>134</v>
      </c>
      <c r="D179" s="6">
        <v>1</v>
      </c>
      <c r="E179" s="5"/>
      <c r="F179" s="5"/>
      <c r="G179" s="5"/>
      <c r="H179" s="5"/>
      <c r="I179" s="5"/>
      <c r="J179" s="5"/>
      <c r="K179" s="5"/>
      <c r="L179" s="278"/>
      <c r="M179" s="275"/>
    </row>
    <row r="180" spans="1:13" s="276" customFormat="1" ht="21.95" customHeight="1">
      <c r="A180" s="174" t="s">
        <v>137</v>
      </c>
      <c r="B180" s="174" t="s">
        <v>138</v>
      </c>
      <c r="C180" s="306" t="s">
        <v>134</v>
      </c>
      <c r="D180" s="6">
        <v>1</v>
      </c>
      <c r="E180" s="5"/>
      <c r="F180" s="5"/>
      <c r="G180" s="5"/>
      <c r="H180" s="5"/>
      <c r="I180" s="5"/>
      <c r="J180" s="5"/>
      <c r="K180" s="5"/>
      <c r="L180" s="278"/>
      <c r="M180" s="275"/>
    </row>
    <row r="181" spans="1:13" s="276" customFormat="1" ht="21.95" customHeight="1">
      <c r="A181" s="293" t="s">
        <v>158</v>
      </c>
      <c r="B181" s="293" t="s">
        <v>162</v>
      </c>
      <c r="C181" s="306" t="s">
        <v>139</v>
      </c>
      <c r="D181" s="6">
        <v>39.4</v>
      </c>
      <c r="E181" s="5"/>
      <c r="F181" s="5"/>
      <c r="G181" s="5"/>
      <c r="H181" s="5"/>
      <c r="I181" s="5"/>
      <c r="J181" s="5"/>
      <c r="K181" s="5"/>
      <c r="L181" s="278"/>
      <c r="M181" s="275"/>
    </row>
    <row r="182" spans="1:13" s="276" customFormat="1" ht="21.95" customHeight="1">
      <c r="A182" s="61" t="s">
        <v>402</v>
      </c>
      <c r="B182" s="61" t="s">
        <v>534</v>
      </c>
      <c r="C182" s="274" t="s">
        <v>233</v>
      </c>
      <c r="D182" s="6">
        <v>1</v>
      </c>
      <c r="E182" s="5"/>
      <c r="F182" s="5"/>
      <c r="G182" s="5"/>
      <c r="H182" s="5"/>
      <c r="I182" s="5"/>
      <c r="J182" s="5"/>
      <c r="K182" s="5"/>
      <c r="L182" s="271"/>
      <c r="M182" s="275"/>
    </row>
    <row r="183" spans="1:13" s="273" customFormat="1" ht="21.95" customHeight="1">
      <c r="A183" s="293"/>
      <c r="B183" s="279"/>
      <c r="C183" s="306"/>
      <c r="D183" s="6"/>
      <c r="E183" s="5"/>
      <c r="F183" s="5"/>
      <c r="G183" s="5"/>
      <c r="H183" s="5"/>
      <c r="I183" s="5"/>
      <c r="J183" s="5"/>
      <c r="K183" s="5"/>
      <c r="L183" s="271"/>
      <c r="M183" s="272"/>
    </row>
    <row r="184" spans="1:13" s="273" customFormat="1" ht="21.95" customHeight="1">
      <c r="A184" s="61" t="s">
        <v>140</v>
      </c>
      <c r="B184" s="270"/>
      <c r="C184" s="306"/>
      <c r="D184" s="6"/>
      <c r="E184" s="5"/>
      <c r="F184" s="5"/>
      <c r="G184" s="5"/>
      <c r="H184" s="5"/>
      <c r="I184" s="5"/>
      <c r="J184" s="5"/>
      <c r="K184" s="5"/>
      <c r="L184" s="271"/>
      <c r="M184" s="272"/>
    </row>
    <row r="185" spans="1:13" s="273" customFormat="1" ht="21.95" customHeight="1">
      <c r="A185" s="61"/>
      <c r="B185" s="270"/>
      <c r="C185" s="306"/>
      <c r="D185" s="6"/>
      <c r="E185" s="5"/>
      <c r="F185" s="5"/>
      <c r="G185" s="5"/>
      <c r="H185" s="5"/>
      <c r="I185" s="5"/>
      <c r="J185" s="5"/>
      <c r="K185" s="5"/>
      <c r="L185" s="271"/>
      <c r="M185" s="272"/>
    </row>
    <row r="186" spans="1:13" s="273" customFormat="1" ht="21.95" customHeight="1">
      <c r="A186" s="61"/>
      <c r="B186" s="270"/>
      <c r="C186" s="306"/>
      <c r="D186" s="6"/>
      <c r="E186" s="5"/>
      <c r="F186" s="5"/>
      <c r="G186" s="5"/>
      <c r="H186" s="5"/>
      <c r="I186" s="5"/>
      <c r="J186" s="5"/>
      <c r="K186" s="5"/>
      <c r="L186" s="271"/>
      <c r="M186" s="272"/>
    </row>
    <row r="187" spans="1:13" s="273" customFormat="1" ht="21.95" customHeight="1">
      <c r="A187" s="61" t="s">
        <v>536</v>
      </c>
      <c r="B187" s="61"/>
      <c r="C187" s="274"/>
      <c r="D187" s="6"/>
      <c r="E187" s="5"/>
      <c r="F187" s="5"/>
      <c r="G187" s="5"/>
      <c r="H187" s="5"/>
      <c r="I187" s="5"/>
      <c r="J187" s="5"/>
      <c r="K187" s="5"/>
      <c r="L187" s="271"/>
      <c r="M187" s="272"/>
    </row>
    <row r="188" spans="1:13" s="273" customFormat="1" ht="21.95" customHeight="1">
      <c r="A188" s="24" t="s">
        <v>7</v>
      </c>
      <c r="B188" s="28" t="s">
        <v>404</v>
      </c>
      <c r="C188" s="7" t="s">
        <v>149</v>
      </c>
      <c r="D188" s="6">
        <v>112</v>
      </c>
      <c r="E188" s="5"/>
      <c r="F188" s="5"/>
      <c r="G188" s="5"/>
      <c r="H188" s="5"/>
      <c r="I188" s="5"/>
      <c r="J188" s="5"/>
      <c r="K188" s="5"/>
      <c r="L188" s="271"/>
      <c r="M188" s="272"/>
    </row>
    <row r="189" spans="1:13" s="273" customFormat="1" ht="21.95" customHeight="1">
      <c r="A189" s="24" t="s">
        <v>4</v>
      </c>
      <c r="B189" s="28" t="s">
        <v>283</v>
      </c>
      <c r="C189" s="7" t="s">
        <v>149</v>
      </c>
      <c r="D189" s="6">
        <v>341</v>
      </c>
      <c r="E189" s="5"/>
      <c r="F189" s="5"/>
      <c r="G189" s="5"/>
      <c r="H189" s="5"/>
      <c r="I189" s="5"/>
      <c r="J189" s="5"/>
      <c r="K189" s="5"/>
      <c r="L189" s="271"/>
      <c r="M189" s="272"/>
    </row>
    <row r="190" spans="1:13" s="273" customFormat="1" ht="21.95" customHeight="1">
      <c r="A190" s="27" t="s">
        <v>155</v>
      </c>
      <c r="B190" s="27" t="s">
        <v>16</v>
      </c>
      <c r="C190" s="7" t="s">
        <v>150</v>
      </c>
      <c r="D190" s="6">
        <v>10</v>
      </c>
      <c r="E190" s="5"/>
      <c r="F190" s="5"/>
      <c r="G190" s="5"/>
      <c r="H190" s="5"/>
      <c r="I190" s="5"/>
      <c r="J190" s="5"/>
      <c r="K190" s="5"/>
      <c r="L190" s="271"/>
      <c r="M190" s="272"/>
    </row>
    <row r="191" spans="1:13" s="273" customFormat="1" ht="21.95" customHeight="1">
      <c r="A191" s="27" t="s">
        <v>155</v>
      </c>
      <c r="B191" s="27" t="s">
        <v>8</v>
      </c>
      <c r="C191" s="7" t="s">
        <v>150</v>
      </c>
      <c r="D191" s="6">
        <v>6</v>
      </c>
      <c r="E191" s="5"/>
      <c r="F191" s="5"/>
      <c r="G191" s="5"/>
      <c r="H191" s="5"/>
      <c r="I191" s="5"/>
      <c r="J191" s="5"/>
      <c r="K191" s="5"/>
      <c r="L191" s="271"/>
      <c r="M191" s="272"/>
    </row>
    <row r="192" spans="1:13" s="273" customFormat="1" ht="21.95" customHeight="1">
      <c r="A192" s="27" t="s">
        <v>176</v>
      </c>
      <c r="B192" s="27" t="s">
        <v>19</v>
      </c>
      <c r="C192" s="7" t="s">
        <v>150</v>
      </c>
      <c r="D192" s="6">
        <v>7</v>
      </c>
      <c r="E192" s="5"/>
      <c r="F192" s="5"/>
      <c r="G192" s="5"/>
      <c r="H192" s="5"/>
      <c r="I192" s="5"/>
      <c r="J192" s="5"/>
      <c r="K192" s="5"/>
      <c r="L192" s="271"/>
      <c r="M192" s="272"/>
    </row>
    <row r="193" spans="1:13" s="273" customFormat="1" ht="21.95" customHeight="1">
      <c r="A193" s="27" t="s">
        <v>176</v>
      </c>
      <c r="B193" s="27" t="s">
        <v>18</v>
      </c>
      <c r="C193" s="7" t="s">
        <v>150</v>
      </c>
      <c r="D193" s="6">
        <v>3</v>
      </c>
      <c r="E193" s="5"/>
      <c r="F193" s="5"/>
      <c r="G193" s="5"/>
      <c r="H193" s="5"/>
      <c r="I193" s="5"/>
      <c r="J193" s="5"/>
      <c r="K193" s="5"/>
      <c r="L193" s="271"/>
      <c r="M193" s="272"/>
    </row>
    <row r="194" spans="1:13" s="273" customFormat="1" ht="21.95" customHeight="1">
      <c r="A194" s="27" t="s">
        <v>532</v>
      </c>
      <c r="B194" s="27" t="s">
        <v>533</v>
      </c>
      <c r="C194" s="7" t="s">
        <v>150</v>
      </c>
      <c r="D194" s="6">
        <v>3</v>
      </c>
      <c r="E194" s="5"/>
      <c r="F194" s="5"/>
      <c r="G194" s="5"/>
      <c r="H194" s="5"/>
      <c r="I194" s="5"/>
      <c r="J194" s="5"/>
      <c r="K194" s="5"/>
      <c r="L194" s="271"/>
      <c r="M194" s="272"/>
    </row>
    <row r="195" spans="1:13" s="276" customFormat="1" ht="21.75" customHeight="1">
      <c r="A195" s="174" t="s">
        <v>135</v>
      </c>
      <c r="B195" s="174" t="s">
        <v>136</v>
      </c>
      <c r="C195" s="306" t="s">
        <v>134</v>
      </c>
      <c r="D195" s="6">
        <v>1</v>
      </c>
      <c r="E195" s="5"/>
      <c r="F195" s="5"/>
      <c r="G195" s="5"/>
      <c r="H195" s="5"/>
      <c r="I195" s="5"/>
      <c r="J195" s="5"/>
      <c r="K195" s="5"/>
      <c r="L195" s="278"/>
      <c r="M195" s="275"/>
    </row>
    <row r="196" spans="1:13" s="276" customFormat="1" ht="21.95" customHeight="1">
      <c r="A196" s="174" t="s">
        <v>137</v>
      </c>
      <c r="B196" s="174" t="s">
        <v>138</v>
      </c>
      <c r="C196" s="306" t="s">
        <v>134</v>
      </c>
      <c r="D196" s="6">
        <v>1</v>
      </c>
      <c r="E196" s="5"/>
      <c r="F196" s="5"/>
      <c r="G196" s="5"/>
      <c r="H196" s="5"/>
      <c r="I196" s="5"/>
      <c r="J196" s="5"/>
      <c r="K196" s="5"/>
      <c r="L196" s="278"/>
      <c r="M196" s="275"/>
    </row>
    <row r="197" spans="1:13" s="276" customFormat="1" ht="21.95" customHeight="1">
      <c r="A197" s="293" t="s">
        <v>158</v>
      </c>
      <c r="B197" s="293" t="s">
        <v>162</v>
      </c>
      <c r="C197" s="306" t="s">
        <v>139</v>
      </c>
      <c r="D197" s="6">
        <v>12.1</v>
      </c>
      <c r="E197" s="5"/>
      <c r="F197" s="5"/>
      <c r="G197" s="5"/>
      <c r="H197" s="5"/>
      <c r="I197" s="5"/>
      <c r="J197" s="5"/>
      <c r="K197" s="5"/>
      <c r="L197" s="278"/>
      <c r="M197" s="275"/>
    </row>
    <row r="198" spans="1:13" s="276" customFormat="1" ht="21.95" customHeight="1">
      <c r="A198" s="61" t="s">
        <v>402</v>
      </c>
      <c r="B198" s="61" t="s">
        <v>534</v>
      </c>
      <c r="C198" s="274" t="s">
        <v>233</v>
      </c>
      <c r="D198" s="6">
        <v>1</v>
      </c>
      <c r="E198" s="5"/>
      <c r="F198" s="5"/>
      <c r="G198" s="5"/>
      <c r="H198" s="5"/>
      <c r="I198" s="5"/>
      <c r="J198" s="5"/>
      <c r="K198" s="5"/>
      <c r="L198" s="271"/>
      <c r="M198" s="275"/>
    </row>
    <row r="199" spans="1:13" s="273" customFormat="1" ht="21.95" customHeight="1">
      <c r="A199" s="293"/>
      <c r="B199" s="279"/>
      <c r="C199" s="306"/>
      <c r="D199" s="6"/>
      <c r="E199" s="5"/>
      <c r="F199" s="5"/>
      <c r="G199" s="5"/>
      <c r="H199" s="5"/>
      <c r="I199" s="5"/>
      <c r="J199" s="5"/>
      <c r="K199" s="5"/>
      <c r="L199" s="271"/>
      <c r="M199" s="272"/>
    </row>
    <row r="200" spans="1:13" s="273" customFormat="1" ht="21.95" customHeight="1">
      <c r="A200" s="61" t="s">
        <v>140</v>
      </c>
      <c r="B200" s="270"/>
      <c r="C200" s="306"/>
      <c r="D200" s="6"/>
      <c r="E200" s="5"/>
      <c r="F200" s="5"/>
      <c r="G200" s="5"/>
      <c r="H200" s="5"/>
      <c r="I200" s="5"/>
      <c r="J200" s="5"/>
      <c r="K200" s="5"/>
      <c r="L200" s="271"/>
      <c r="M200" s="272"/>
    </row>
    <row r="201" spans="1:13" s="273" customFormat="1" ht="21.95" customHeight="1">
      <c r="A201" s="61"/>
      <c r="B201" s="270"/>
      <c r="C201" s="306"/>
      <c r="D201" s="6"/>
      <c r="E201" s="5"/>
      <c r="F201" s="5"/>
      <c r="G201" s="5"/>
      <c r="H201" s="5"/>
      <c r="I201" s="5"/>
      <c r="J201" s="5"/>
      <c r="K201" s="5"/>
      <c r="L201" s="271"/>
      <c r="M201" s="272"/>
    </row>
    <row r="202" spans="1:13" s="273" customFormat="1" ht="21.95" customHeight="1">
      <c r="A202" s="61"/>
      <c r="B202" s="270"/>
      <c r="C202" s="306"/>
      <c r="D202" s="6"/>
      <c r="E202" s="5"/>
      <c r="F202" s="5"/>
      <c r="G202" s="5"/>
      <c r="H202" s="5"/>
      <c r="I202" s="5"/>
      <c r="J202" s="5"/>
      <c r="K202" s="5"/>
      <c r="L202" s="271"/>
      <c r="M202" s="272"/>
    </row>
    <row r="203" spans="1:13" s="273" customFormat="1" ht="21.95" customHeight="1">
      <c r="A203" s="61"/>
      <c r="B203" s="270"/>
      <c r="C203" s="306"/>
      <c r="D203" s="6"/>
      <c r="E203" s="5"/>
      <c r="F203" s="5"/>
      <c r="G203" s="5"/>
      <c r="H203" s="5"/>
      <c r="I203" s="5"/>
      <c r="J203" s="5"/>
      <c r="K203" s="5"/>
      <c r="L203" s="271"/>
      <c r="M203" s="272"/>
    </row>
    <row r="204" spans="1:13" s="273" customFormat="1" ht="21.95" customHeight="1">
      <c r="A204" s="61"/>
      <c r="B204" s="270"/>
      <c r="C204" s="306"/>
      <c r="D204" s="6"/>
      <c r="E204" s="5"/>
      <c r="F204" s="5"/>
      <c r="G204" s="5"/>
      <c r="H204" s="5"/>
      <c r="I204" s="5"/>
      <c r="J204" s="5"/>
      <c r="K204" s="5"/>
      <c r="L204" s="271"/>
      <c r="M204" s="272"/>
    </row>
    <row r="205" spans="1:13" s="273" customFormat="1" ht="21.95" customHeight="1">
      <c r="A205" s="61"/>
      <c r="B205" s="270"/>
      <c r="C205" s="306"/>
      <c r="D205" s="6"/>
      <c r="E205" s="5"/>
      <c r="F205" s="5"/>
      <c r="G205" s="5"/>
      <c r="H205" s="5"/>
      <c r="I205" s="5"/>
      <c r="J205" s="5"/>
      <c r="K205" s="5"/>
      <c r="L205" s="271"/>
      <c r="M205" s="272"/>
    </row>
    <row r="206" spans="1:13" s="273" customFormat="1" ht="21.95" customHeight="1">
      <c r="A206" s="61"/>
      <c r="B206" s="270"/>
      <c r="C206" s="306"/>
      <c r="D206" s="6"/>
      <c r="E206" s="5"/>
      <c r="F206" s="5"/>
      <c r="G206" s="5"/>
      <c r="H206" s="5"/>
      <c r="I206" s="5"/>
      <c r="J206" s="5"/>
      <c r="K206" s="5"/>
      <c r="L206" s="271"/>
      <c r="M206" s="272"/>
    </row>
    <row r="207" spans="1:13" s="273" customFormat="1" ht="21.95" customHeight="1">
      <c r="A207" s="61"/>
      <c r="B207" s="270"/>
      <c r="C207" s="306"/>
      <c r="D207" s="6"/>
      <c r="E207" s="5"/>
      <c r="F207" s="5"/>
      <c r="G207" s="5"/>
      <c r="H207" s="5"/>
      <c r="I207" s="5"/>
      <c r="J207" s="5"/>
      <c r="K207" s="5"/>
      <c r="L207" s="271"/>
      <c r="M207" s="272"/>
    </row>
    <row r="208" spans="1:13" s="273" customFormat="1" ht="21.95" customHeight="1">
      <c r="A208" s="61"/>
      <c r="B208" s="270"/>
      <c r="C208" s="306"/>
      <c r="D208" s="6"/>
      <c r="E208" s="5"/>
      <c r="F208" s="5"/>
      <c r="G208" s="5"/>
      <c r="H208" s="5"/>
      <c r="I208" s="5"/>
      <c r="J208" s="5"/>
      <c r="K208" s="5"/>
      <c r="L208" s="271"/>
      <c r="M208" s="272"/>
    </row>
    <row r="209" spans="1:13" s="273" customFormat="1" ht="21.95" customHeight="1">
      <c r="A209" s="61"/>
      <c r="B209" s="270"/>
      <c r="C209" s="306"/>
      <c r="D209" s="6"/>
      <c r="E209" s="5"/>
      <c r="F209" s="5"/>
      <c r="G209" s="5"/>
      <c r="H209" s="5"/>
      <c r="I209" s="5"/>
      <c r="J209" s="5"/>
      <c r="K209" s="5"/>
      <c r="L209" s="271"/>
      <c r="M209" s="272"/>
    </row>
    <row r="210" spans="1:13" s="273" customFormat="1" ht="21.95" customHeight="1">
      <c r="A210" s="61" t="s">
        <v>535</v>
      </c>
      <c r="B210" s="270"/>
      <c r="C210" s="306"/>
      <c r="D210" s="6"/>
      <c r="E210" s="5"/>
      <c r="F210" s="5"/>
      <c r="G210" s="5"/>
      <c r="H210" s="5"/>
      <c r="I210" s="5"/>
      <c r="J210" s="5"/>
      <c r="K210" s="5"/>
      <c r="L210" s="271"/>
      <c r="M210" s="272"/>
    </row>
    <row r="211" spans="1:13" s="273" customFormat="1" ht="21.95" customHeight="1">
      <c r="A211" s="27" t="s">
        <v>512</v>
      </c>
      <c r="B211" s="28" t="s">
        <v>509</v>
      </c>
      <c r="C211" s="7" t="s">
        <v>149</v>
      </c>
      <c r="D211" s="6">
        <v>40</v>
      </c>
      <c r="E211" s="5"/>
      <c r="F211" s="5"/>
      <c r="G211" s="5"/>
      <c r="H211" s="5"/>
      <c r="I211" s="5"/>
      <c r="J211" s="5"/>
      <c r="K211" s="5"/>
      <c r="L211" s="271"/>
      <c r="M211" s="272"/>
    </row>
    <row r="212" spans="1:13" s="273" customFormat="1" ht="21.95" customHeight="1">
      <c r="A212" s="27" t="s">
        <v>512</v>
      </c>
      <c r="B212" s="28" t="s">
        <v>508</v>
      </c>
      <c r="C212" s="7" t="s">
        <v>149</v>
      </c>
      <c r="D212" s="6">
        <v>45</v>
      </c>
      <c r="E212" s="5"/>
      <c r="F212" s="5"/>
      <c r="G212" s="5"/>
      <c r="H212" s="5"/>
      <c r="I212" s="5"/>
      <c r="J212" s="5"/>
      <c r="K212" s="5"/>
      <c r="L212" s="271"/>
      <c r="M212" s="272"/>
    </row>
    <row r="213" spans="1:13" s="273" customFormat="1" ht="21.95" customHeight="1">
      <c r="A213" s="27" t="s">
        <v>513</v>
      </c>
      <c r="B213" s="28" t="s">
        <v>510</v>
      </c>
      <c r="C213" s="7" t="s">
        <v>149</v>
      </c>
      <c r="D213" s="6">
        <v>70</v>
      </c>
      <c r="E213" s="5"/>
      <c r="F213" s="5"/>
      <c r="G213" s="5"/>
      <c r="H213" s="5"/>
      <c r="I213" s="5"/>
      <c r="J213" s="5"/>
      <c r="K213" s="5"/>
      <c r="L213" s="271"/>
      <c r="M213" s="272"/>
    </row>
    <row r="214" spans="1:13" s="273" customFormat="1" ht="21.95" customHeight="1">
      <c r="A214" s="27" t="s">
        <v>513</v>
      </c>
      <c r="B214" s="28" t="s">
        <v>507</v>
      </c>
      <c r="C214" s="7" t="s">
        <v>149</v>
      </c>
      <c r="D214" s="6">
        <v>255</v>
      </c>
      <c r="E214" s="5"/>
      <c r="F214" s="5"/>
      <c r="G214" s="5"/>
      <c r="H214" s="5"/>
      <c r="I214" s="5"/>
      <c r="J214" s="5"/>
      <c r="K214" s="5"/>
      <c r="L214" s="271"/>
      <c r="M214" s="272"/>
    </row>
    <row r="215" spans="1:13" s="273" customFormat="1" ht="21.95" customHeight="1">
      <c r="A215" s="27" t="s">
        <v>513</v>
      </c>
      <c r="B215" s="28" t="s">
        <v>511</v>
      </c>
      <c r="C215" s="7" t="s">
        <v>149</v>
      </c>
      <c r="D215" s="6">
        <v>105</v>
      </c>
      <c r="E215" s="5"/>
      <c r="F215" s="5"/>
      <c r="G215" s="5"/>
      <c r="H215" s="5"/>
      <c r="I215" s="5"/>
      <c r="J215" s="5"/>
      <c r="K215" s="5"/>
      <c r="L215" s="271"/>
      <c r="M215" s="272"/>
    </row>
    <row r="216" spans="1:13" s="273" customFormat="1" ht="21.95" customHeight="1">
      <c r="A216" s="27" t="s">
        <v>484</v>
      </c>
      <c r="B216" s="28" t="s">
        <v>3</v>
      </c>
      <c r="C216" s="7" t="s">
        <v>149</v>
      </c>
      <c r="D216" s="6">
        <v>95</v>
      </c>
      <c r="E216" s="5"/>
      <c r="F216" s="5"/>
      <c r="G216" s="5"/>
      <c r="H216" s="5"/>
      <c r="I216" s="5"/>
      <c r="J216" s="5"/>
      <c r="K216" s="5"/>
      <c r="L216" s="271"/>
      <c r="M216" s="272"/>
    </row>
    <row r="217" spans="1:13" s="273" customFormat="1" ht="21.95" customHeight="1">
      <c r="A217" s="24" t="s">
        <v>145</v>
      </c>
      <c r="B217" s="28" t="s">
        <v>483</v>
      </c>
      <c r="C217" s="7" t="s">
        <v>149</v>
      </c>
      <c r="D217" s="6">
        <v>95</v>
      </c>
      <c r="E217" s="5"/>
      <c r="F217" s="5"/>
      <c r="G217" s="5"/>
      <c r="H217" s="5"/>
      <c r="I217" s="5"/>
      <c r="J217" s="5"/>
      <c r="K217" s="5"/>
      <c r="L217" s="271"/>
      <c r="M217" s="272"/>
    </row>
    <row r="218" spans="1:13" s="273" customFormat="1" ht="21.95" customHeight="1">
      <c r="A218" s="27" t="s">
        <v>485</v>
      </c>
      <c r="B218" s="27" t="s">
        <v>486</v>
      </c>
      <c r="C218" s="7" t="s">
        <v>487</v>
      </c>
      <c r="D218" s="6">
        <v>2</v>
      </c>
      <c r="E218" s="5"/>
      <c r="F218" s="5"/>
      <c r="G218" s="5"/>
      <c r="H218" s="5"/>
      <c r="I218" s="5"/>
      <c r="J218" s="5"/>
      <c r="K218" s="5"/>
      <c r="L218" s="271"/>
      <c r="M218" s="272"/>
    </row>
    <row r="219" spans="1:13" s="273" customFormat="1" ht="21.95" customHeight="1">
      <c r="A219" s="27" t="s">
        <v>488</v>
      </c>
      <c r="B219" s="27" t="s">
        <v>489</v>
      </c>
      <c r="C219" s="7" t="s">
        <v>150</v>
      </c>
      <c r="D219" s="6">
        <v>11</v>
      </c>
      <c r="E219" s="5"/>
      <c r="F219" s="5"/>
      <c r="G219" s="5"/>
      <c r="H219" s="5"/>
      <c r="I219" s="5"/>
      <c r="J219" s="5"/>
      <c r="K219" s="5"/>
      <c r="L219" s="271"/>
      <c r="M219" s="272"/>
    </row>
    <row r="220" spans="1:13" s="273" customFormat="1" ht="21.95" customHeight="1">
      <c r="A220" s="293" t="s">
        <v>158</v>
      </c>
      <c r="B220" s="293" t="s">
        <v>162</v>
      </c>
      <c r="C220" s="306" t="s">
        <v>1</v>
      </c>
      <c r="D220" s="6">
        <v>7.3</v>
      </c>
      <c r="E220" s="5"/>
      <c r="F220" s="5"/>
      <c r="G220" s="5"/>
      <c r="H220" s="5"/>
      <c r="I220" s="5"/>
      <c r="J220" s="5"/>
      <c r="K220" s="5"/>
      <c r="L220" s="278"/>
      <c r="M220" s="272"/>
    </row>
    <row r="221" spans="1:13" s="273" customFormat="1" ht="21.95" customHeight="1">
      <c r="A221" s="293" t="s">
        <v>158</v>
      </c>
      <c r="B221" s="293" t="s">
        <v>5</v>
      </c>
      <c r="C221" s="306" t="s">
        <v>1</v>
      </c>
      <c r="D221" s="6">
        <v>0.5</v>
      </c>
      <c r="E221" s="5"/>
      <c r="F221" s="5"/>
      <c r="G221" s="5"/>
      <c r="H221" s="5"/>
      <c r="I221" s="5"/>
      <c r="J221" s="5"/>
      <c r="K221" s="5"/>
      <c r="L221" s="278"/>
      <c r="M221" s="272"/>
    </row>
    <row r="222" spans="1:13" s="273" customFormat="1" ht="21.95" customHeight="1">
      <c r="A222" s="293" t="s">
        <v>158</v>
      </c>
      <c r="B222" s="293" t="s">
        <v>0</v>
      </c>
      <c r="C222" s="306" t="s">
        <v>1</v>
      </c>
      <c r="D222" s="6">
        <v>0.5</v>
      </c>
      <c r="E222" s="5"/>
      <c r="F222" s="5"/>
      <c r="G222" s="5"/>
      <c r="H222" s="5"/>
      <c r="I222" s="5"/>
      <c r="J222" s="5"/>
      <c r="K222" s="5"/>
      <c r="L222" s="278"/>
      <c r="M222" s="272"/>
    </row>
    <row r="223" spans="1:13" s="273" customFormat="1" ht="21.95" customHeight="1">
      <c r="A223" s="61" t="s">
        <v>402</v>
      </c>
      <c r="B223" s="61" t="s">
        <v>534</v>
      </c>
      <c r="C223" s="274" t="s">
        <v>233</v>
      </c>
      <c r="D223" s="6">
        <v>1</v>
      </c>
      <c r="E223" s="5"/>
      <c r="F223" s="5"/>
      <c r="G223" s="5"/>
      <c r="H223" s="5"/>
      <c r="I223" s="5"/>
      <c r="J223" s="5"/>
      <c r="K223" s="5"/>
      <c r="L223" s="271"/>
      <c r="M223" s="272"/>
    </row>
    <row r="224" spans="1:13" s="273" customFormat="1" ht="21.95" customHeight="1">
      <c r="A224" s="293"/>
      <c r="B224" s="279"/>
      <c r="C224" s="306"/>
      <c r="D224" s="6"/>
      <c r="E224" s="5"/>
      <c r="F224" s="5"/>
      <c r="G224" s="5"/>
      <c r="H224" s="5"/>
      <c r="I224" s="5"/>
      <c r="J224" s="5"/>
      <c r="K224" s="5"/>
      <c r="L224" s="271"/>
      <c r="M224" s="272"/>
    </row>
    <row r="225" spans="1:13" s="273" customFormat="1" ht="21.95" customHeight="1">
      <c r="A225" s="61" t="s">
        <v>112</v>
      </c>
      <c r="B225" s="270"/>
      <c r="C225" s="306"/>
      <c r="D225" s="6"/>
      <c r="E225" s="5"/>
      <c r="F225" s="5"/>
      <c r="G225" s="5"/>
      <c r="H225" s="5"/>
      <c r="I225" s="5"/>
      <c r="J225" s="5"/>
      <c r="K225" s="5"/>
      <c r="L225" s="271"/>
      <c r="M225" s="272"/>
    </row>
    <row r="226" spans="1:13" s="273" customFormat="1" ht="21.95" customHeight="1">
      <c r="A226" s="61"/>
      <c r="B226" s="270"/>
      <c r="C226" s="306"/>
      <c r="D226" s="6"/>
      <c r="E226" s="5"/>
      <c r="F226" s="5"/>
      <c r="G226" s="5"/>
      <c r="H226" s="5"/>
      <c r="I226" s="5"/>
      <c r="J226" s="5"/>
      <c r="K226" s="5"/>
      <c r="L226" s="271"/>
      <c r="M226" s="272"/>
    </row>
    <row r="227" spans="1:13" s="273" customFormat="1" ht="21.95" customHeight="1">
      <c r="A227" s="61"/>
      <c r="B227" s="270"/>
      <c r="C227" s="306"/>
      <c r="D227" s="6"/>
      <c r="E227" s="5"/>
      <c r="F227" s="5"/>
      <c r="G227" s="5"/>
      <c r="H227" s="5"/>
      <c r="I227" s="5"/>
      <c r="J227" s="5"/>
      <c r="K227" s="5"/>
      <c r="L227" s="271"/>
      <c r="M227" s="272"/>
    </row>
    <row r="228" spans="1:13" s="273" customFormat="1" ht="21.95" customHeight="1">
      <c r="A228" s="61"/>
      <c r="B228" s="270"/>
      <c r="C228" s="306"/>
      <c r="D228" s="6"/>
      <c r="E228" s="5"/>
      <c r="F228" s="5"/>
      <c r="G228" s="5"/>
      <c r="H228" s="5"/>
      <c r="I228" s="5"/>
      <c r="J228" s="5"/>
      <c r="K228" s="5"/>
      <c r="L228" s="271"/>
      <c r="M228" s="272"/>
    </row>
    <row r="229" spans="1:13" s="273" customFormat="1" ht="21.95" customHeight="1">
      <c r="A229" s="61"/>
      <c r="B229" s="270"/>
      <c r="C229" s="306"/>
      <c r="D229" s="6"/>
      <c r="E229" s="5"/>
      <c r="F229" s="5"/>
      <c r="G229" s="5"/>
      <c r="H229" s="5"/>
      <c r="I229" s="5"/>
      <c r="J229" s="5"/>
      <c r="K229" s="5"/>
      <c r="L229" s="271"/>
      <c r="M229" s="272"/>
    </row>
    <row r="230" spans="1:13" s="273" customFormat="1" ht="21.95" customHeight="1">
      <c r="A230" s="61"/>
      <c r="B230" s="270"/>
      <c r="C230" s="306"/>
      <c r="D230" s="6"/>
      <c r="E230" s="5"/>
      <c r="F230" s="5"/>
      <c r="G230" s="5"/>
      <c r="H230" s="5"/>
      <c r="I230" s="5"/>
      <c r="J230" s="5"/>
      <c r="K230" s="5"/>
      <c r="L230" s="271"/>
      <c r="M230" s="272"/>
    </row>
    <row r="231" spans="1:13" s="273" customFormat="1" ht="21.95" customHeight="1">
      <c r="A231" s="61"/>
      <c r="B231" s="270"/>
      <c r="C231" s="306"/>
      <c r="D231" s="6"/>
      <c r="E231" s="5"/>
      <c r="F231" s="5"/>
      <c r="G231" s="5"/>
      <c r="H231" s="5"/>
      <c r="I231" s="5"/>
      <c r="J231" s="5"/>
      <c r="K231" s="5"/>
      <c r="L231" s="271"/>
      <c r="M231" s="272"/>
    </row>
    <row r="232" spans="1:13" s="273" customFormat="1" ht="21.95" customHeight="1">
      <c r="A232" s="61"/>
      <c r="B232" s="270"/>
      <c r="C232" s="306"/>
      <c r="D232" s="6"/>
      <c r="E232" s="5"/>
      <c r="F232" s="5"/>
      <c r="G232" s="5"/>
      <c r="H232" s="5"/>
      <c r="I232" s="5"/>
      <c r="J232" s="5"/>
      <c r="K232" s="5"/>
      <c r="L232" s="271"/>
      <c r="M232" s="272"/>
    </row>
    <row r="233" spans="1:13" s="273" customFormat="1" ht="21.95" customHeight="1">
      <c r="A233" s="293"/>
      <c r="B233" s="279"/>
      <c r="C233" s="306"/>
      <c r="D233" s="6"/>
      <c r="E233" s="5"/>
      <c r="F233" s="5"/>
      <c r="G233" s="5"/>
      <c r="H233" s="5"/>
      <c r="I233" s="5"/>
      <c r="J233" s="5"/>
      <c r="K233" s="5"/>
      <c r="L233" s="271"/>
      <c r="M233" s="272"/>
    </row>
  </sheetData>
  <mergeCells count="9">
    <mergeCell ref="A1:A2"/>
    <mergeCell ref="L1:L2"/>
    <mergeCell ref="E1:F1"/>
    <mergeCell ref="G1:H1"/>
    <mergeCell ref="I1:J1"/>
    <mergeCell ref="K1:K2"/>
    <mergeCell ref="B1:B2"/>
    <mergeCell ref="D1:D2"/>
    <mergeCell ref="C1:C2"/>
  </mergeCells>
  <phoneticPr fontId="2" type="noConversion"/>
  <pageMargins left="0.78740157480314965" right="0.39370078740157483" top="0.77" bottom="0.28000000000000003" header="0.47244094488188981" footer="0.23622047244094491"/>
  <pageSetup paperSize="9" scale="94" orientation="landscape" verticalDpi="300" r:id="rId1"/>
  <headerFooter alignWithMargins="0">
    <oddHeader>&amp;C&amp;"굴림체,굵게"&amp;14설  계  내  역  서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55">
    <tabColor indexed="57"/>
  </sheetPr>
  <dimension ref="A1:O57"/>
  <sheetViews>
    <sheetView showZeros="0" view="pageBreakPreview" zoomScaleSheetLayoutView="90" workbookViewId="0">
      <selection activeCell="A4" sqref="A4"/>
    </sheetView>
  </sheetViews>
  <sheetFormatPr defaultRowHeight="21" customHeight="1"/>
  <cols>
    <col min="1" max="2" width="16.77734375" style="35" customWidth="1"/>
    <col min="3" max="3" width="5" style="36" customWidth="1"/>
    <col min="4" max="4" width="6.77734375" style="181" customWidth="1"/>
    <col min="5" max="5" width="9.77734375" style="38" customWidth="1"/>
    <col min="6" max="6" width="10.77734375" style="38" customWidth="1"/>
    <col min="7" max="7" width="9.77734375" style="38" customWidth="1"/>
    <col min="8" max="8" width="10.77734375" style="38" customWidth="1"/>
    <col min="9" max="9" width="7.77734375" style="38" customWidth="1"/>
    <col min="10" max="10" width="9.77734375" style="38" customWidth="1"/>
    <col min="11" max="11" width="10.77734375" style="38" customWidth="1"/>
    <col min="12" max="12" width="8.5546875" style="36" customWidth="1"/>
    <col min="13" max="16384" width="8.88671875" style="37"/>
  </cols>
  <sheetData>
    <row r="1" spans="1:15" s="33" customFormat="1" ht="21.95" customHeight="1">
      <c r="A1" s="314" t="s">
        <v>124</v>
      </c>
      <c r="B1" s="314" t="s">
        <v>125</v>
      </c>
      <c r="C1" s="318" t="s">
        <v>126</v>
      </c>
      <c r="D1" s="316" t="s">
        <v>127</v>
      </c>
      <c r="E1" s="316" t="s">
        <v>128</v>
      </c>
      <c r="F1" s="316"/>
      <c r="G1" s="316" t="s">
        <v>129</v>
      </c>
      <c r="H1" s="316"/>
      <c r="I1" s="316" t="s">
        <v>130</v>
      </c>
      <c r="J1" s="316"/>
      <c r="K1" s="316" t="s">
        <v>131</v>
      </c>
      <c r="L1" s="320" t="s">
        <v>123</v>
      </c>
    </row>
    <row r="2" spans="1:15" s="33" customFormat="1" ht="21.95" customHeight="1">
      <c r="A2" s="314"/>
      <c r="B2" s="314"/>
      <c r="C2" s="319"/>
      <c r="D2" s="316"/>
      <c r="E2" s="10" t="s">
        <v>132</v>
      </c>
      <c r="F2" s="10" t="s">
        <v>133</v>
      </c>
      <c r="G2" s="10" t="s">
        <v>132</v>
      </c>
      <c r="H2" s="10" t="s">
        <v>133</v>
      </c>
      <c r="I2" s="10" t="s">
        <v>132</v>
      </c>
      <c r="J2" s="10" t="s">
        <v>133</v>
      </c>
      <c r="K2" s="316"/>
      <c r="L2" s="320"/>
    </row>
    <row r="3" spans="1:15" s="53" customFormat="1" ht="21.95" customHeight="1">
      <c r="A3" s="182" t="s">
        <v>314</v>
      </c>
      <c r="B3" s="171"/>
      <c r="C3" s="172"/>
      <c r="D3" s="173"/>
      <c r="E3" s="174"/>
      <c r="F3" s="4"/>
      <c r="G3" s="2"/>
      <c r="H3" s="2"/>
      <c r="I3" s="2"/>
      <c r="J3" s="2"/>
      <c r="K3" s="2"/>
      <c r="L3" s="29"/>
    </row>
    <row r="4" spans="1:15" s="53" customFormat="1" ht="21.95" customHeight="1">
      <c r="A4" s="34" t="str">
        <f>A25</f>
        <v>1. 태양광발전설비 제작 구입 설치</v>
      </c>
      <c r="B4" s="171"/>
      <c r="C4" s="172" t="s">
        <v>134</v>
      </c>
      <c r="D4" s="173">
        <v>1</v>
      </c>
      <c r="E4" s="174">
        <f>K31</f>
        <v>67450000</v>
      </c>
      <c r="F4" s="4">
        <f>E4*D4</f>
        <v>67450000</v>
      </c>
      <c r="G4" s="2"/>
      <c r="H4" s="2"/>
      <c r="I4" s="2"/>
      <c r="J4" s="2"/>
      <c r="K4" s="2">
        <f>SUM(F4+H4+J4)</f>
        <v>67450000</v>
      </c>
      <c r="L4" s="29"/>
    </row>
    <row r="5" spans="1:15" s="53" customFormat="1" ht="21.95" customHeight="1">
      <c r="A5" s="34"/>
      <c r="B5" s="171"/>
      <c r="C5" s="172"/>
      <c r="D5" s="173"/>
      <c r="E5" s="174"/>
      <c r="F5" s="4"/>
      <c r="G5" s="2"/>
      <c r="H5" s="2"/>
      <c r="I5" s="2"/>
      <c r="J5" s="2"/>
      <c r="K5" s="2"/>
      <c r="L5" s="29"/>
    </row>
    <row r="6" spans="1:15" s="53" customFormat="1" ht="21.95" customHeight="1">
      <c r="A6" s="321" t="s">
        <v>305</v>
      </c>
      <c r="B6" s="321"/>
      <c r="C6" s="39"/>
      <c r="D6" s="4"/>
      <c r="E6" s="4"/>
      <c r="F6" s="4">
        <f>SUM(F4:F5)</f>
        <v>67450000</v>
      </c>
      <c r="G6" s="2"/>
      <c r="H6" s="2"/>
      <c r="I6" s="2"/>
      <c r="J6" s="2"/>
      <c r="K6" s="2">
        <f>SUM(F6+H6+J6)</f>
        <v>67450000</v>
      </c>
      <c r="L6" s="29"/>
    </row>
    <row r="7" spans="1:15" s="53" customFormat="1" ht="21.95" customHeight="1">
      <c r="A7" s="171"/>
      <c r="B7" s="171"/>
      <c r="C7" s="172"/>
      <c r="D7" s="173"/>
      <c r="E7" s="4"/>
      <c r="F7" s="4"/>
      <c r="G7" s="2"/>
      <c r="H7" s="2"/>
      <c r="I7" s="2"/>
      <c r="J7" s="2"/>
      <c r="K7" s="2"/>
      <c r="L7" s="29"/>
    </row>
    <row r="8" spans="1:15" s="53" customFormat="1" ht="21.95" customHeight="1">
      <c r="A8" s="41"/>
      <c r="B8" s="42"/>
      <c r="C8" s="29"/>
      <c r="D8" s="2"/>
      <c r="E8" s="2"/>
      <c r="F8" s="2"/>
      <c r="G8" s="2"/>
      <c r="H8" s="2"/>
      <c r="I8" s="2"/>
      <c r="J8" s="2"/>
      <c r="K8" s="2"/>
      <c r="L8" s="29"/>
    </row>
    <row r="9" spans="1:15" s="53" customFormat="1" ht="21.95" customHeight="1">
      <c r="A9" s="175"/>
      <c r="B9" s="176"/>
      <c r="C9" s="39"/>
      <c r="D9" s="4"/>
      <c r="E9" s="4"/>
      <c r="F9" s="4"/>
      <c r="G9" s="2"/>
      <c r="H9" s="2"/>
      <c r="I9" s="2"/>
      <c r="J9" s="2"/>
      <c r="K9" s="2"/>
      <c r="L9" s="29"/>
    </row>
    <row r="10" spans="1:15" s="53" customFormat="1" ht="21.95" customHeight="1">
      <c r="A10" s="171"/>
      <c r="B10" s="171"/>
      <c r="C10" s="172"/>
      <c r="D10" s="173"/>
      <c r="E10" s="174"/>
      <c r="F10" s="4"/>
      <c r="G10" s="2"/>
      <c r="H10" s="2"/>
      <c r="I10" s="2"/>
      <c r="J10" s="2"/>
      <c r="K10" s="2"/>
      <c r="L10" s="29"/>
    </row>
    <row r="11" spans="1:15" s="53" customFormat="1" ht="21.95" customHeight="1">
      <c r="A11" s="4"/>
      <c r="B11" s="4"/>
      <c r="C11" s="39"/>
      <c r="D11" s="4"/>
      <c r="E11" s="4"/>
      <c r="F11" s="4"/>
      <c r="G11" s="2"/>
      <c r="H11" s="2"/>
      <c r="I11" s="2"/>
      <c r="J11" s="2"/>
      <c r="K11" s="2"/>
      <c r="L11" s="29"/>
    </row>
    <row r="12" spans="1:15" s="53" customFormat="1" ht="21.95" customHeight="1">
      <c r="A12" s="171"/>
      <c r="B12" s="177"/>
      <c r="C12" s="172"/>
      <c r="D12" s="173"/>
      <c r="E12" s="4"/>
      <c r="F12" s="4"/>
      <c r="G12" s="2"/>
      <c r="H12" s="2"/>
      <c r="I12" s="2"/>
      <c r="J12" s="2"/>
      <c r="K12" s="2"/>
      <c r="L12" s="29"/>
      <c r="M12" s="3"/>
      <c r="N12" s="3"/>
      <c r="O12" s="178"/>
    </row>
    <row r="13" spans="1:15" s="53" customFormat="1" ht="21.95" customHeight="1">
      <c r="A13" s="171"/>
      <c r="B13" s="171"/>
      <c r="C13" s="172"/>
      <c r="D13" s="173"/>
      <c r="E13" s="4"/>
      <c r="F13" s="4"/>
      <c r="G13" s="2"/>
      <c r="H13" s="2"/>
      <c r="I13" s="2"/>
      <c r="J13" s="2"/>
      <c r="K13" s="2"/>
      <c r="L13" s="29"/>
    </row>
    <row r="14" spans="1:15" s="53" customFormat="1" ht="21.95" customHeight="1">
      <c r="A14" s="41"/>
      <c r="B14" s="42"/>
      <c r="C14" s="29"/>
      <c r="D14" s="2"/>
      <c r="E14" s="2"/>
      <c r="F14" s="2"/>
      <c r="G14" s="2"/>
      <c r="H14" s="2"/>
      <c r="I14" s="2"/>
      <c r="J14" s="2"/>
      <c r="K14" s="2"/>
      <c r="L14" s="29"/>
    </row>
    <row r="15" spans="1:15" s="53" customFormat="1" ht="21.95" customHeight="1">
      <c r="A15" s="41"/>
      <c r="B15" s="42"/>
      <c r="C15" s="29"/>
      <c r="D15" s="2"/>
      <c r="E15" s="2"/>
      <c r="F15" s="2"/>
      <c r="G15" s="2"/>
      <c r="H15" s="2"/>
      <c r="I15" s="2"/>
      <c r="J15" s="2"/>
      <c r="K15" s="2"/>
      <c r="L15" s="29"/>
    </row>
    <row r="16" spans="1:15" s="53" customFormat="1" ht="21.95" customHeight="1">
      <c r="A16" s="41"/>
      <c r="B16" s="42"/>
      <c r="C16" s="29"/>
      <c r="D16" s="2"/>
      <c r="E16" s="2"/>
      <c r="F16" s="2"/>
      <c r="G16" s="2"/>
      <c r="H16" s="2"/>
      <c r="I16" s="2"/>
      <c r="J16" s="2"/>
      <c r="K16" s="2"/>
      <c r="L16" s="29"/>
    </row>
    <row r="17" spans="1:12" s="53" customFormat="1" ht="21.95" customHeight="1">
      <c r="A17" s="41"/>
      <c r="B17" s="42"/>
      <c r="C17" s="29"/>
      <c r="D17" s="2"/>
      <c r="E17" s="2"/>
      <c r="F17" s="2"/>
      <c r="G17" s="2"/>
      <c r="H17" s="2"/>
      <c r="I17" s="2"/>
      <c r="J17" s="2"/>
      <c r="K17" s="2"/>
      <c r="L17" s="29"/>
    </row>
    <row r="18" spans="1:12" s="53" customFormat="1" ht="21.95" customHeight="1">
      <c r="A18" s="41"/>
      <c r="B18" s="42"/>
      <c r="C18" s="29"/>
      <c r="D18" s="2"/>
      <c r="E18" s="2"/>
      <c r="F18" s="2"/>
      <c r="G18" s="2"/>
      <c r="H18" s="2"/>
      <c r="I18" s="2"/>
      <c r="J18" s="2"/>
      <c r="K18" s="2"/>
      <c r="L18" s="29"/>
    </row>
    <row r="19" spans="1:12" s="53" customFormat="1" ht="21.95" customHeight="1">
      <c r="A19" s="41"/>
      <c r="B19" s="42"/>
      <c r="C19" s="29"/>
      <c r="D19" s="2"/>
      <c r="E19" s="2"/>
      <c r="F19" s="2"/>
      <c r="G19" s="2"/>
      <c r="H19" s="2"/>
      <c r="I19" s="2"/>
      <c r="J19" s="2"/>
      <c r="K19" s="2"/>
      <c r="L19" s="29"/>
    </row>
    <row r="20" spans="1:12" s="53" customFormat="1" ht="21.95" customHeight="1">
      <c r="A20" s="41"/>
      <c r="B20" s="42"/>
      <c r="C20" s="29"/>
      <c r="D20" s="2"/>
      <c r="E20" s="2"/>
      <c r="F20" s="2"/>
      <c r="G20" s="2"/>
      <c r="H20" s="2"/>
      <c r="I20" s="2"/>
      <c r="J20" s="2"/>
      <c r="K20" s="2"/>
      <c r="L20" s="29"/>
    </row>
    <row r="21" spans="1:12" s="53" customFormat="1" ht="21.95" customHeight="1">
      <c r="A21" s="41"/>
      <c r="B21" s="42"/>
      <c r="C21" s="29"/>
      <c r="D21" s="2"/>
      <c r="E21" s="2"/>
      <c r="F21" s="2"/>
      <c r="G21" s="2"/>
      <c r="H21" s="2"/>
      <c r="I21" s="2"/>
      <c r="J21" s="2"/>
      <c r="K21" s="2"/>
      <c r="L21" s="29"/>
    </row>
    <row r="22" spans="1:12" s="53" customFormat="1" ht="21.95" customHeight="1">
      <c r="A22" s="41"/>
      <c r="B22" s="42"/>
      <c r="C22" s="29"/>
      <c r="D22" s="2"/>
      <c r="E22" s="2"/>
      <c r="F22" s="2"/>
      <c r="G22" s="2"/>
      <c r="H22" s="2"/>
      <c r="I22" s="2"/>
      <c r="J22" s="2"/>
      <c r="K22" s="2"/>
      <c r="L22" s="29"/>
    </row>
    <row r="23" spans="1:12" s="53" customFormat="1" ht="21.95" customHeight="1">
      <c r="A23" s="41"/>
      <c r="B23" s="42"/>
      <c r="C23" s="29"/>
      <c r="D23" s="2"/>
      <c r="E23" s="2"/>
      <c r="F23" s="2"/>
      <c r="G23" s="2"/>
      <c r="H23" s="2"/>
      <c r="I23" s="2"/>
      <c r="J23" s="2"/>
      <c r="K23" s="2"/>
      <c r="L23" s="29"/>
    </row>
    <row r="24" spans="1:12" s="53" customFormat="1" ht="21.95" customHeight="1">
      <c r="A24" s="41"/>
      <c r="B24" s="42"/>
      <c r="C24" s="29"/>
      <c r="D24" s="2"/>
      <c r="E24" s="2"/>
      <c r="F24" s="2"/>
      <c r="G24" s="2"/>
      <c r="H24" s="2"/>
      <c r="I24" s="2"/>
      <c r="J24" s="2"/>
      <c r="K24" s="2"/>
      <c r="L24" s="29"/>
    </row>
    <row r="25" spans="1:12" s="53" customFormat="1" ht="21.95" customHeight="1">
      <c r="A25" s="41" t="s">
        <v>313</v>
      </c>
      <c r="B25" s="42"/>
      <c r="C25" s="29"/>
      <c r="D25" s="2"/>
      <c r="E25" s="2"/>
      <c r="F25" s="2"/>
      <c r="G25" s="2"/>
      <c r="H25" s="2"/>
      <c r="I25" s="2"/>
      <c r="J25" s="2"/>
      <c r="K25" s="2"/>
      <c r="L25" s="29"/>
    </row>
    <row r="26" spans="1:12" s="53" customFormat="1" ht="21.95" customHeight="1">
      <c r="A26" s="41" t="s">
        <v>308</v>
      </c>
      <c r="B26" s="179" t="s">
        <v>309</v>
      </c>
      <c r="C26" s="29" t="s">
        <v>304</v>
      </c>
      <c r="D26" s="2">
        <v>1</v>
      </c>
      <c r="E26" s="2">
        <v>37100000</v>
      </c>
      <c r="F26" s="2">
        <f>E26*D26</f>
        <v>37100000</v>
      </c>
      <c r="G26" s="2"/>
      <c r="H26" s="2"/>
      <c r="I26" s="2"/>
      <c r="J26" s="2"/>
      <c r="K26" s="2">
        <f t="shared" ref="K26:K31" si="0">SUM(F26+H26+J26)</f>
        <v>37100000</v>
      </c>
      <c r="L26" s="39">
        <v>21839125</v>
      </c>
    </row>
    <row r="27" spans="1:12" s="53" customFormat="1" ht="21.95" customHeight="1">
      <c r="A27" s="41" t="s">
        <v>310</v>
      </c>
      <c r="B27" s="179" t="s">
        <v>309</v>
      </c>
      <c r="C27" s="29" t="s">
        <v>304</v>
      </c>
      <c r="D27" s="2">
        <v>1</v>
      </c>
      <c r="E27" s="2">
        <v>5200000</v>
      </c>
      <c r="F27" s="2">
        <f>E27*D27</f>
        <v>5200000</v>
      </c>
      <c r="G27" s="2"/>
      <c r="H27" s="2"/>
      <c r="I27" s="2"/>
      <c r="J27" s="2"/>
      <c r="K27" s="2">
        <f t="shared" si="0"/>
        <v>5200000</v>
      </c>
      <c r="L27" s="39">
        <v>21839137</v>
      </c>
    </row>
    <row r="28" spans="1:12" s="53" customFormat="1" ht="21.95" customHeight="1">
      <c r="A28" s="41" t="s">
        <v>311</v>
      </c>
      <c r="B28" s="179"/>
      <c r="C28" s="29" t="s">
        <v>304</v>
      </c>
      <c r="D28" s="2">
        <v>1</v>
      </c>
      <c r="E28" s="2">
        <v>4150000</v>
      </c>
      <c r="F28" s="2">
        <f>E28*D28</f>
        <v>4150000</v>
      </c>
      <c r="G28" s="2"/>
      <c r="H28" s="2"/>
      <c r="I28" s="2"/>
      <c r="J28" s="2"/>
      <c r="K28" s="2">
        <f t="shared" si="0"/>
        <v>4150000</v>
      </c>
      <c r="L28" s="39">
        <v>21839146</v>
      </c>
    </row>
    <row r="29" spans="1:12" s="53" customFormat="1" ht="21.95" customHeight="1">
      <c r="A29" s="41" t="s">
        <v>308</v>
      </c>
      <c r="B29" s="179" t="s">
        <v>312</v>
      </c>
      <c r="C29" s="29" t="s">
        <v>304</v>
      </c>
      <c r="D29" s="2">
        <v>2</v>
      </c>
      <c r="E29" s="2">
        <v>8900000</v>
      </c>
      <c r="F29" s="2">
        <f>E29*D29</f>
        <v>17800000</v>
      </c>
      <c r="G29" s="2"/>
      <c r="H29" s="2"/>
      <c r="I29" s="2"/>
      <c r="J29" s="2"/>
      <c r="K29" s="2">
        <f t="shared" si="0"/>
        <v>17800000</v>
      </c>
      <c r="L29" s="39">
        <v>21839123</v>
      </c>
    </row>
    <row r="30" spans="1:12" s="53" customFormat="1" ht="21.95" customHeight="1">
      <c r="A30" s="41" t="s">
        <v>310</v>
      </c>
      <c r="B30" s="179" t="s">
        <v>312</v>
      </c>
      <c r="C30" s="29" t="s">
        <v>304</v>
      </c>
      <c r="D30" s="2">
        <v>2</v>
      </c>
      <c r="E30" s="2">
        <v>1600000</v>
      </c>
      <c r="F30" s="2">
        <f>E30*D30</f>
        <v>3200000</v>
      </c>
      <c r="G30" s="2"/>
      <c r="H30" s="2"/>
      <c r="I30" s="2"/>
      <c r="J30" s="2"/>
      <c r="K30" s="2">
        <f t="shared" si="0"/>
        <v>3200000</v>
      </c>
      <c r="L30" s="39">
        <v>21839135</v>
      </c>
    </row>
    <row r="31" spans="1:12" s="53" customFormat="1" ht="21.95" customHeight="1">
      <c r="A31" s="41" t="s">
        <v>114</v>
      </c>
      <c r="B31" s="42"/>
      <c r="C31" s="29"/>
      <c r="D31" s="2"/>
      <c r="E31" s="2"/>
      <c r="F31" s="2">
        <f>SUM(F26:F30)</f>
        <v>67450000</v>
      </c>
      <c r="G31" s="2"/>
      <c r="H31" s="2"/>
      <c r="I31" s="2"/>
      <c r="J31" s="2"/>
      <c r="K31" s="2">
        <f t="shared" si="0"/>
        <v>67450000</v>
      </c>
      <c r="L31" s="29"/>
    </row>
    <row r="32" spans="1:12" s="53" customFormat="1" ht="21.95" customHeight="1">
      <c r="A32" s="41"/>
      <c r="B32" s="42"/>
      <c r="C32" s="29"/>
      <c r="D32" s="2"/>
      <c r="E32" s="2"/>
      <c r="F32" s="2"/>
      <c r="G32" s="2"/>
      <c r="H32" s="2"/>
      <c r="I32" s="2"/>
      <c r="J32" s="2"/>
      <c r="K32" s="2"/>
      <c r="L32" s="29"/>
    </row>
    <row r="33" spans="1:12" s="53" customFormat="1" ht="21.95" customHeight="1">
      <c r="A33" s="41" t="s">
        <v>307</v>
      </c>
      <c r="B33" s="180" t="s">
        <v>115</v>
      </c>
      <c r="C33" s="29" t="s">
        <v>134</v>
      </c>
      <c r="D33" s="2">
        <v>1</v>
      </c>
      <c r="E33" s="2">
        <f>K31</f>
        <v>67450000</v>
      </c>
      <c r="F33" s="2">
        <f>INT(E33*B33)</f>
        <v>364230</v>
      </c>
      <c r="G33" s="2"/>
      <c r="H33" s="2"/>
      <c r="I33" s="2"/>
      <c r="J33" s="2"/>
      <c r="K33" s="2">
        <f>SUM(F33+H33+J33)</f>
        <v>364230</v>
      </c>
      <c r="L33" s="29"/>
    </row>
    <row r="34" spans="1:12" s="53" customFormat="1" ht="21.95" customHeight="1">
      <c r="A34" s="41"/>
      <c r="B34" s="42"/>
      <c r="C34" s="29"/>
      <c r="D34" s="2"/>
      <c r="E34" s="2"/>
      <c r="F34" s="2"/>
      <c r="G34" s="2"/>
      <c r="H34" s="2"/>
      <c r="I34" s="2"/>
      <c r="J34" s="2"/>
      <c r="K34" s="2"/>
      <c r="L34" s="29"/>
    </row>
    <row r="35" spans="1:12" s="53" customFormat="1" ht="21.95" customHeight="1">
      <c r="A35" s="41" t="s">
        <v>306</v>
      </c>
      <c r="B35" s="42"/>
      <c r="C35" s="29"/>
      <c r="D35" s="2"/>
      <c r="E35" s="2"/>
      <c r="F35" s="2"/>
      <c r="G35" s="2"/>
      <c r="H35" s="2"/>
      <c r="I35" s="2"/>
      <c r="J35" s="2"/>
      <c r="K35" s="2">
        <f>ROUNDUP(K31+K33,-3)</f>
        <v>67815000</v>
      </c>
      <c r="L35" s="29" t="s">
        <v>302</v>
      </c>
    </row>
    <row r="36" spans="1:12" s="53" customFormat="1" ht="21.95" customHeight="1">
      <c r="A36" s="41"/>
      <c r="B36" s="42"/>
      <c r="C36" s="29"/>
      <c r="D36" s="2"/>
      <c r="E36" s="2"/>
      <c r="F36" s="2"/>
      <c r="G36" s="2"/>
      <c r="H36" s="2"/>
      <c r="I36" s="2"/>
      <c r="J36" s="2"/>
      <c r="K36" s="2"/>
      <c r="L36" s="29"/>
    </row>
    <row r="37" spans="1:12" s="53" customFormat="1" ht="21.95" customHeight="1">
      <c r="A37" s="41"/>
      <c r="B37" s="42"/>
      <c r="C37" s="29"/>
      <c r="D37" s="2"/>
      <c r="E37" s="2"/>
      <c r="F37" s="2"/>
      <c r="G37" s="2"/>
      <c r="H37" s="2"/>
      <c r="I37" s="2"/>
      <c r="J37" s="2"/>
      <c r="K37" s="2"/>
      <c r="L37" s="29"/>
    </row>
    <row r="38" spans="1:12" s="53" customFormat="1" ht="21.95" customHeight="1">
      <c r="A38" s="41"/>
      <c r="B38" s="42"/>
      <c r="C38" s="29"/>
      <c r="D38" s="2"/>
      <c r="E38" s="2"/>
      <c r="F38" s="2"/>
      <c r="G38" s="2"/>
      <c r="H38" s="2"/>
      <c r="I38" s="2"/>
      <c r="J38" s="2"/>
      <c r="K38" s="2"/>
      <c r="L38" s="29"/>
    </row>
    <row r="39" spans="1:12" s="53" customFormat="1" ht="21.95" customHeight="1">
      <c r="A39" s="41"/>
      <c r="B39" s="42"/>
      <c r="C39" s="29"/>
      <c r="D39" s="2"/>
      <c r="E39" s="2"/>
      <c r="F39" s="2"/>
      <c r="G39" s="2"/>
      <c r="H39" s="2"/>
      <c r="I39" s="2"/>
      <c r="J39" s="2"/>
      <c r="K39" s="2"/>
      <c r="L39" s="29"/>
    </row>
    <row r="40" spans="1:12" s="53" customFormat="1" ht="21.95" customHeight="1">
      <c r="A40" s="41"/>
      <c r="B40" s="42"/>
      <c r="C40" s="29"/>
      <c r="D40" s="2"/>
      <c r="E40" s="2"/>
      <c r="F40" s="2"/>
      <c r="G40" s="2"/>
      <c r="H40" s="2"/>
      <c r="I40" s="2"/>
      <c r="J40" s="2"/>
      <c r="K40" s="2"/>
      <c r="L40" s="29"/>
    </row>
    <row r="41" spans="1:12" s="53" customFormat="1" ht="21.95" customHeight="1">
      <c r="A41" s="41"/>
      <c r="B41" s="42"/>
      <c r="C41" s="29"/>
      <c r="D41" s="2"/>
      <c r="E41" s="2"/>
      <c r="F41" s="2"/>
      <c r="G41" s="2"/>
      <c r="H41" s="2"/>
      <c r="I41" s="2"/>
      <c r="J41" s="2"/>
      <c r="K41" s="2"/>
      <c r="L41" s="29"/>
    </row>
    <row r="42" spans="1:12" s="53" customFormat="1" ht="21.95" customHeight="1">
      <c r="A42" s="41"/>
      <c r="B42" s="42"/>
      <c r="C42" s="29"/>
      <c r="D42" s="2"/>
      <c r="E42" s="2"/>
      <c r="F42" s="2"/>
      <c r="G42" s="2"/>
      <c r="H42" s="2"/>
      <c r="I42" s="2"/>
      <c r="J42" s="2"/>
      <c r="K42" s="2"/>
      <c r="L42" s="29"/>
    </row>
    <row r="43" spans="1:12" s="53" customFormat="1" ht="21.95" customHeight="1">
      <c r="A43" s="41"/>
      <c r="B43" s="42"/>
      <c r="C43" s="29"/>
      <c r="D43" s="2"/>
      <c r="E43" s="2"/>
      <c r="F43" s="2"/>
      <c r="G43" s="2"/>
      <c r="H43" s="2"/>
      <c r="I43" s="2"/>
      <c r="J43" s="2"/>
      <c r="K43" s="2"/>
      <c r="L43" s="29"/>
    </row>
    <row r="44" spans="1:12" s="53" customFormat="1" ht="21.95" customHeight="1">
      <c r="A44" s="41"/>
      <c r="B44" s="42"/>
      <c r="C44" s="29"/>
      <c r="D44" s="2"/>
      <c r="E44" s="2"/>
      <c r="F44" s="2"/>
      <c r="G44" s="2"/>
      <c r="H44" s="2"/>
      <c r="I44" s="2"/>
      <c r="J44" s="2"/>
      <c r="K44" s="2"/>
      <c r="L44" s="29"/>
    </row>
    <row r="45" spans="1:12" s="53" customFormat="1" ht="21.95" customHeight="1">
      <c r="A45" s="41"/>
      <c r="B45" s="42"/>
      <c r="C45" s="29"/>
      <c r="D45" s="2"/>
      <c r="E45" s="2"/>
      <c r="F45" s="2"/>
      <c r="G45" s="2"/>
      <c r="H45" s="2"/>
      <c r="I45" s="2"/>
      <c r="J45" s="2"/>
      <c r="K45" s="2"/>
      <c r="L45" s="29"/>
    </row>
    <row r="46" spans="1:12" s="53" customFormat="1" ht="21.95" customHeight="1">
      <c r="A46" s="41"/>
      <c r="B46" s="42"/>
      <c r="C46" s="29"/>
      <c r="D46" s="2"/>
      <c r="E46" s="2"/>
      <c r="F46" s="2"/>
      <c r="G46" s="2"/>
      <c r="H46" s="2"/>
      <c r="I46" s="2"/>
      <c r="J46" s="2"/>
      <c r="K46" s="2"/>
      <c r="L46" s="29"/>
    </row>
    <row r="47" spans="1:12" s="53" customFormat="1" ht="21.95" customHeight="1">
      <c r="A47" s="41"/>
      <c r="B47" s="42"/>
      <c r="C47" s="29"/>
      <c r="D47" s="2"/>
      <c r="E47" s="2"/>
      <c r="F47" s="2"/>
      <c r="G47" s="2"/>
      <c r="H47" s="2"/>
      <c r="I47" s="2"/>
      <c r="J47" s="2"/>
      <c r="K47" s="2"/>
      <c r="L47" s="29"/>
    </row>
    <row r="48" spans="1:12" s="53" customFormat="1" ht="21.95" customHeight="1">
      <c r="A48" s="41"/>
      <c r="B48" s="42"/>
      <c r="C48" s="29"/>
      <c r="D48" s="2"/>
      <c r="E48" s="2"/>
      <c r="F48" s="2"/>
      <c r="G48" s="2"/>
      <c r="H48" s="2"/>
      <c r="I48" s="2"/>
      <c r="J48" s="2"/>
      <c r="K48" s="2"/>
      <c r="L48" s="29"/>
    </row>
    <row r="49" spans="1:12" s="53" customFormat="1" ht="21.95" customHeight="1">
      <c r="A49" s="41"/>
      <c r="B49" s="42"/>
      <c r="C49" s="29"/>
      <c r="D49" s="2"/>
      <c r="E49" s="2"/>
      <c r="F49" s="2"/>
      <c r="G49" s="2"/>
      <c r="H49" s="2"/>
      <c r="I49" s="2"/>
      <c r="J49" s="2"/>
      <c r="K49" s="2"/>
      <c r="L49" s="29"/>
    </row>
    <row r="50" spans="1:12" s="53" customFormat="1" ht="21.95" customHeight="1">
      <c r="A50" s="41"/>
      <c r="B50" s="42"/>
      <c r="C50" s="29"/>
      <c r="D50" s="2"/>
      <c r="E50" s="2"/>
      <c r="F50" s="2"/>
      <c r="G50" s="2"/>
      <c r="H50" s="2"/>
      <c r="I50" s="2"/>
      <c r="J50" s="2"/>
      <c r="K50" s="2"/>
      <c r="L50" s="29"/>
    </row>
    <row r="51" spans="1:12" s="53" customFormat="1" ht="21.95" customHeight="1">
      <c r="A51" s="41"/>
      <c r="B51" s="42"/>
      <c r="C51" s="29"/>
      <c r="D51" s="2"/>
      <c r="E51" s="2"/>
      <c r="F51" s="2"/>
      <c r="G51" s="2"/>
      <c r="H51" s="2"/>
      <c r="I51" s="2"/>
      <c r="J51" s="2"/>
      <c r="K51" s="2"/>
      <c r="L51" s="29"/>
    </row>
    <row r="52" spans="1:12" s="53" customFormat="1" ht="21.95" customHeight="1">
      <c r="A52" s="41"/>
      <c r="B52" s="42"/>
      <c r="C52" s="29"/>
      <c r="D52" s="2"/>
      <c r="E52" s="2"/>
      <c r="F52" s="2"/>
      <c r="G52" s="2"/>
      <c r="H52" s="2"/>
      <c r="I52" s="2"/>
      <c r="J52" s="2"/>
      <c r="K52" s="2"/>
      <c r="L52" s="29"/>
    </row>
    <row r="53" spans="1:12" s="53" customFormat="1" ht="21.95" customHeight="1">
      <c r="A53" s="41"/>
      <c r="B53" s="42"/>
      <c r="C53" s="29"/>
      <c r="D53" s="2"/>
      <c r="E53" s="2"/>
      <c r="F53" s="2"/>
      <c r="G53" s="2"/>
      <c r="H53" s="2"/>
      <c r="I53" s="2"/>
      <c r="J53" s="2"/>
      <c r="K53" s="2"/>
      <c r="L53" s="29"/>
    </row>
    <row r="54" spans="1:12" s="53" customFormat="1" ht="21.95" customHeight="1">
      <c r="A54" s="41"/>
      <c r="B54" s="42"/>
      <c r="C54" s="29"/>
      <c r="D54" s="2"/>
      <c r="E54" s="2"/>
      <c r="F54" s="2"/>
      <c r="G54" s="2"/>
      <c r="H54" s="2"/>
      <c r="I54" s="2"/>
      <c r="J54" s="2"/>
      <c r="K54" s="2"/>
      <c r="L54" s="29"/>
    </row>
    <row r="55" spans="1:12" s="53" customFormat="1" ht="21.95" customHeight="1">
      <c r="A55" s="41"/>
      <c r="B55" s="42"/>
      <c r="C55" s="29"/>
      <c r="D55" s="2"/>
      <c r="E55" s="2"/>
      <c r="F55" s="2"/>
      <c r="G55" s="2"/>
      <c r="H55" s="2"/>
      <c r="I55" s="2"/>
      <c r="J55" s="2"/>
      <c r="K55" s="2"/>
      <c r="L55" s="29"/>
    </row>
    <row r="56" spans="1:12" s="53" customFormat="1" ht="21.95" customHeight="1">
      <c r="A56" s="41"/>
      <c r="B56" s="42"/>
      <c r="C56" s="29"/>
      <c r="D56" s="2"/>
      <c r="E56" s="2"/>
      <c r="F56" s="2"/>
      <c r="G56" s="2"/>
      <c r="H56" s="2"/>
      <c r="I56" s="2"/>
      <c r="J56" s="2"/>
      <c r="K56" s="2"/>
      <c r="L56" s="29"/>
    </row>
    <row r="57" spans="1:12" s="53" customFormat="1" ht="21.95" customHeight="1">
      <c r="A57" s="41"/>
      <c r="B57" s="42"/>
      <c r="C57" s="29"/>
      <c r="D57" s="2"/>
      <c r="E57" s="2"/>
      <c r="F57" s="2"/>
      <c r="G57" s="2"/>
      <c r="H57" s="2"/>
      <c r="I57" s="2"/>
      <c r="J57" s="2"/>
      <c r="K57" s="2"/>
      <c r="L57" s="29"/>
    </row>
  </sheetData>
  <mergeCells count="10">
    <mergeCell ref="I1:J1"/>
    <mergeCell ref="K1:K2"/>
    <mergeCell ref="L1:L2"/>
    <mergeCell ref="A6:B6"/>
    <mergeCell ref="A1:A2"/>
    <mergeCell ref="B1:B2"/>
    <mergeCell ref="C1:C2"/>
    <mergeCell ref="D1:D2"/>
    <mergeCell ref="E1:F1"/>
    <mergeCell ref="G1:H1"/>
  </mergeCells>
  <phoneticPr fontId="2" type="noConversion"/>
  <pageMargins left="0.78740157480314965" right="0.39370078740157483" top="0.77" bottom="0.28000000000000003" header="0.47244094488188981" footer="0.23622047244094491"/>
  <pageSetup paperSize="9" scale="94" orientation="landscape" verticalDpi="300" r:id="rId1"/>
  <headerFooter alignWithMargins="0">
    <oddHeader>&amp;C&amp;"굴림체,굵게"&amp;14설  계  내  역  서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0"/>
  <dimension ref="B1:AU50"/>
  <sheetViews>
    <sheetView showGridLines="0" showZeros="0" view="pageBreakPreview" workbookViewId="0">
      <selection activeCell="E17" sqref="E17"/>
    </sheetView>
  </sheetViews>
  <sheetFormatPr defaultRowHeight="13.5"/>
  <cols>
    <col min="1" max="1" width="1.5546875" customWidth="1"/>
    <col min="2" max="2" width="6.88671875" customWidth="1"/>
    <col min="3" max="3" width="15.6640625" customWidth="1"/>
    <col min="6" max="6" width="9.88671875" bestFit="1" customWidth="1"/>
    <col min="9" max="9" width="1.5546875" customWidth="1"/>
    <col min="10" max="10" width="2.44140625" customWidth="1"/>
    <col min="11" max="11" width="2.44140625" style="188" bestFit="1" customWidth="1"/>
    <col min="12" max="12" width="13.21875" style="188" customWidth="1"/>
    <col min="13" max="13" width="1.77734375" style="188" bestFit="1" customWidth="1"/>
    <col min="14" max="14" width="5" style="188" customWidth="1"/>
    <col min="15" max="15" width="3.77734375" style="188" customWidth="1"/>
    <col min="16" max="16" width="4" style="188" customWidth="1"/>
    <col min="17" max="17" width="2" style="188" bestFit="1" customWidth="1"/>
    <col min="18" max="18" width="4.109375" style="188" customWidth="1"/>
    <col min="19" max="19" width="2" style="188" bestFit="1" customWidth="1"/>
    <col min="20" max="20" width="3.6640625" style="188" customWidth="1"/>
    <col min="21" max="21" width="2.5546875" style="188" customWidth="1"/>
    <col min="22" max="22" width="5.33203125" style="188" customWidth="1"/>
    <col min="23" max="23" width="2.77734375" style="188" bestFit="1" customWidth="1"/>
    <col min="24" max="47" width="8.88671875" style="190"/>
  </cols>
  <sheetData>
    <row r="1" spans="2:26">
      <c r="B1" s="183"/>
      <c r="C1" s="184"/>
      <c r="D1" s="185"/>
      <c r="E1" s="186"/>
      <c r="F1" s="187"/>
      <c r="G1" s="186"/>
      <c r="H1" s="184"/>
      <c r="I1" s="184"/>
      <c r="L1" s="188" t="s">
        <v>315</v>
      </c>
      <c r="N1" s="189">
        <v>1838</v>
      </c>
      <c r="V1" s="188" t="s">
        <v>316</v>
      </c>
    </row>
    <row r="2" spans="2:26">
      <c r="B2" s="183" t="s">
        <v>317</v>
      </c>
      <c r="C2" s="184"/>
      <c r="D2" s="185"/>
      <c r="E2" s="186"/>
      <c r="F2" s="187"/>
      <c r="G2" s="186"/>
      <c r="H2" s="184"/>
      <c r="I2" s="184"/>
      <c r="J2" s="191"/>
      <c r="K2" s="192"/>
      <c r="L2" s="188" t="s">
        <v>318</v>
      </c>
      <c r="N2" s="193">
        <v>2010</v>
      </c>
      <c r="V2" s="188">
        <v>1.1499999999999999</v>
      </c>
    </row>
    <row r="3" spans="2:26" ht="14.25">
      <c r="B3" s="184" t="s">
        <v>319</v>
      </c>
      <c r="C3" s="184" t="s">
        <v>320</v>
      </c>
      <c r="D3" s="194">
        <v>0.2</v>
      </c>
      <c r="E3" s="195" t="s">
        <v>31</v>
      </c>
      <c r="F3" s="184"/>
      <c r="G3" s="186"/>
      <c r="H3" s="186"/>
      <c r="I3" s="186"/>
      <c r="N3" s="322">
        <f>0.125*1.333*1.25</f>
        <v>0.20828125</v>
      </c>
      <c r="O3" s="322"/>
      <c r="P3" s="322"/>
      <c r="Q3" s="322"/>
    </row>
    <row r="4" spans="2:26">
      <c r="B4" s="183" t="s">
        <v>317</v>
      </c>
      <c r="C4" s="184"/>
      <c r="D4" s="185"/>
      <c r="E4" s="186"/>
      <c r="F4" s="187"/>
      <c r="G4" s="186"/>
      <c r="H4" s="184"/>
      <c r="I4" s="184"/>
    </row>
    <row r="5" spans="2:26">
      <c r="B5" s="184" t="s">
        <v>321</v>
      </c>
      <c r="C5" s="184"/>
      <c r="D5" s="185" t="s">
        <v>122</v>
      </c>
      <c r="E5" s="186" t="s">
        <v>322</v>
      </c>
      <c r="F5" s="187" t="s">
        <v>323</v>
      </c>
      <c r="G5" s="186" t="s">
        <v>324</v>
      </c>
      <c r="H5" s="186" t="s">
        <v>159</v>
      </c>
      <c r="I5" s="186"/>
      <c r="J5" s="191"/>
      <c r="K5" s="192"/>
      <c r="L5" s="188" t="s">
        <v>156</v>
      </c>
    </row>
    <row r="6" spans="2:26">
      <c r="B6" s="183" t="s">
        <v>325</v>
      </c>
      <c r="C6" s="184"/>
      <c r="D6" s="185"/>
      <c r="E6" s="186"/>
      <c r="F6" s="187"/>
      <c r="G6" s="186"/>
      <c r="H6" s="184"/>
      <c r="I6" s="184"/>
    </row>
    <row r="7" spans="2:26">
      <c r="B7" s="184" t="s">
        <v>326</v>
      </c>
      <c r="C7" s="196" t="str">
        <f>C3</f>
        <v>굴삭기(유압식백호우)</v>
      </c>
      <c r="D7" s="185" t="s">
        <v>327</v>
      </c>
      <c r="E7" s="197">
        <f>(1*2038*10^-7)*1000</f>
        <v>0.20379999999999998</v>
      </c>
      <c r="F7" s="198">
        <v>52000</v>
      </c>
      <c r="G7" s="187">
        <f>INT(E7*F7)</f>
        <v>10597</v>
      </c>
      <c r="H7" s="184"/>
      <c r="I7" s="184"/>
      <c r="L7" s="188" t="s">
        <v>328</v>
      </c>
      <c r="M7" s="188" t="s">
        <v>329</v>
      </c>
      <c r="N7" s="199">
        <v>114259</v>
      </c>
      <c r="O7" s="188" t="s">
        <v>330</v>
      </c>
      <c r="P7" s="188">
        <v>0.125</v>
      </c>
      <c r="Q7" s="188" t="s">
        <v>330</v>
      </c>
      <c r="R7" s="188">
        <v>1.6659999999999999</v>
      </c>
      <c r="S7" s="188" t="s">
        <v>330</v>
      </c>
      <c r="T7" s="188">
        <v>1.25</v>
      </c>
      <c r="U7" s="188" t="s">
        <v>331</v>
      </c>
      <c r="V7" s="200">
        <f>INT(N7*$N$3)</f>
        <v>23798</v>
      </c>
      <c r="W7" s="188" t="s">
        <v>332</v>
      </c>
      <c r="Z7"/>
    </row>
    <row r="8" spans="2:26">
      <c r="B8" s="184"/>
      <c r="C8" s="184"/>
      <c r="D8" s="201"/>
      <c r="E8" s="202"/>
      <c r="F8" s="201"/>
      <c r="G8" s="187"/>
      <c r="H8" s="184"/>
      <c r="I8" s="184"/>
      <c r="N8" s="199"/>
      <c r="R8" s="188">
        <v>1.6659999999999999</v>
      </c>
      <c r="V8" s="200"/>
    </row>
    <row r="9" spans="2:26">
      <c r="B9" s="184"/>
      <c r="C9" s="184" t="s">
        <v>333</v>
      </c>
      <c r="D9" s="201"/>
      <c r="E9" s="202"/>
      <c r="F9" s="201"/>
      <c r="G9" s="187">
        <f>SUM(G7:G8)</f>
        <v>10597</v>
      </c>
      <c r="H9" s="184"/>
      <c r="I9" s="184"/>
      <c r="L9" s="188" t="s">
        <v>334</v>
      </c>
      <c r="M9" s="188" t="s">
        <v>329</v>
      </c>
      <c r="N9" s="199"/>
      <c r="O9" s="188" t="s">
        <v>330</v>
      </c>
      <c r="P9" s="188">
        <v>0.125</v>
      </c>
      <c r="Q9" s="188" t="s">
        <v>330</v>
      </c>
      <c r="R9" s="188">
        <v>1.6659999999999999</v>
      </c>
      <c r="S9" s="188" t="s">
        <v>330</v>
      </c>
      <c r="T9" s="188">
        <v>1.25</v>
      </c>
      <c r="U9" s="188" t="s">
        <v>331</v>
      </c>
      <c r="V9" s="200">
        <f>INT(N9*$N$3)</f>
        <v>0</v>
      </c>
      <c r="W9" s="188" t="s">
        <v>332</v>
      </c>
      <c r="Z9" s="190">
        <f>P23*R23*T23</f>
        <v>0</v>
      </c>
    </row>
    <row r="10" spans="2:26">
      <c r="B10" s="183" t="s">
        <v>325</v>
      </c>
      <c r="C10" s="184"/>
      <c r="D10" s="185"/>
      <c r="E10" s="202"/>
      <c r="F10" s="201"/>
      <c r="G10" s="187"/>
      <c r="H10" s="184"/>
      <c r="I10" s="184"/>
      <c r="N10" s="199"/>
      <c r="R10" s="188">
        <v>1.6659999999999999</v>
      </c>
      <c r="V10" s="200"/>
    </row>
    <row r="11" spans="2:26">
      <c r="B11" s="184" t="s">
        <v>335</v>
      </c>
      <c r="C11" s="184" t="s">
        <v>336</v>
      </c>
      <c r="D11" s="185" t="s">
        <v>337</v>
      </c>
      <c r="E11" s="203">
        <v>5</v>
      </c>
      <c r="F11" s="204">
        <f>N1</f>
        <v>1838</v>
      </c>
      <c r="G11" s="187">
        <f>INT(E11*F11)</f>
        <v>9190</v>
      </c>
      <c r="H11" s="184"/>
      <c r="I11" s="184"/>
      <c r="L11" s="188" t="s">
        <v>338</v>
      </c>
      <c r="M11" s="188" t="s">
        <v>329</v>
      </c>
      <c r="N11" s="199">
        <v>105884</v>
      </c>
      <c r="O11" s="188" t="s">
        <v>330</v>
      </c>
      <c r="P11" s="188">
        <v>0.125</v>
      </c>
      <c r="Q11" s="188" t="s">
        <v>330</v>
      </c>
      <c r="R11" s="188">
        <v>1.6659999999999999</v>
      </c>
      <c r="S11" s="188" t="s">
        <v>330</v>
      </c>
      <c r="T11" s="188">
        <v>1.25</v>
      </c>
      <c r="U11" s="188" t="s">
        <v>331</v>
      </c>
      <c r="V11" s="200">
        <f>INT(N11*$N$3)</f>
        <v>22053</v>
      </c>
      <c r="W11" s="188" t="s">
        <v>332</v>
      </c>
    </row>
    <row r="12" spans="2:26">
      <c r="B12" s="184"/>
      <c r="C12" s="184" t="s">
        <v>339</v>
      </c>
      <c r="D12" s="185" t="s">
        <v>340</v>
      </c>
      <c r="E12" s="205">
        <v>0.21</v>
      </c>
      <c r="F12" s="201"/>
      <c r="G12" s="206">
        <f>INT(E12*G11)</f>
        <v>1929</v>
      </c>
      <c r="H12" s="184"/>
      <c r="I12" s="184"/>
      <c r="R12" s="188">
        <v>1.6659999999999999</v>
      </c>
    </row>
    <row r="13" spans="2:26">
      <c r="B13" s="201"/>
      <c r="C13" s="201"/>
      <c r="D13" s="201"/>
      <c r="E13" s="202"/>
      <c r="F13" s="201"/>
      <c r="G13" s="187"/>
      <c r="H13" s="184"/>
      <c r="I13" s="184"/>
      <c r="L13" s="188" t="s">
        <v>341</v>
      </c>
      <c r="M13" s="188" t="s">
        <v>329</v>
      </c>
      <c r="N13" s="199">
        <v>89737</v>
      </c>
      <c r="O13" s="188" t="s">
        <v>330</v>
      </c>
      <c r="P13" s="188">
        <v>0.125</v>
      </c>
      <c r="Q13" s="188" t="s">
        <v>330</v>
      </c>
      <c r="R13" s="188">
        <v>1.6659999999999999</v>
      </c>
      <c r="S13" s="188" t="s">
        <v>330</v>
      </c>
      <c r="T13" s="188">
        <v>1.25</v>
      </c>
      <c r="U13" s="188" t="s">
        <v>331</v>
      </c>
      <c r="V13" s="200">
        <f>INT(N13*$N$3)</f>
        <v>18690</v>
      </c>
      <c r="W13" s="188" t="s">
        <v>332</v>
      </c>
    </row>
    <row r="14" spans="2:26">
      <c r="B14" s="201"/>
      <c r="C14" s="184" t="s">
        <v>333</v>
      </c>
      <c r="D14" s="201"/>
      <c r="E14" s="202"/>
      <c r="F14" s="201"/>
      <c r="G14" s="187">
        <f>SUM(G11:G13)</f>
        <v>11119</v>
      </c>
      <c r="H14" s="184"/>
      <c r="I14" s="184"/>
      <c r="N14" s="199"/>
      <c r="R14" s="188">
        <v>1.6659999999999999</v>
      </c>
      <c r="V14" s="200"/>
    </row>
    <row r="15" spans="2:26">
      <c r="B15" s="183" t="s">
        <v>325</v>
      </c>
      <c r="C15" s="184"/>
      <c r="D15" s="185"/>
      <c r="E15" s="202"/>
      <c r="F15" s="201"/>
      <c r="G15" s="187"/>
      <c r="H15" s="184"/>
      <c r="I15" s="184"/>
      <c r="L15" s="188" t="s">
        <v>342</v>
      </c>
      <c r="M15" s="188" t="s">
        <v>329</v>
      </c>
      <c r="N15" s="199">
        <v>100397</v>
      </c>
      <c r="O15" s="188" t="s">
        <v>330</v>
      </c>
      <c r="P15" s="188">
        <v>0.125</v>
      </c>
      <c r="Q15" s="188" t="s">
        <v>330</v>
      </c>
      <c r="R15" s="188">
        <v>1.6659999999999999</v>
      </c>
      <c r="S15" s="188" t="s">
        <v>330</v>
      </c>
      <c r="T15" s="188">
        <v>1.25</v>
      </c>
      <c r="U15" s="188" t="s">
        <v>331</v>
      </c>
      <c r="V15" s="200">
        <f>INT(N15*$N$3)</f>
        <v>20910</v>
      </c>
      <c r="W15" s="188" t="s">
        <v>332</v>
      </c>
    </row>
    <row r="16" spans="2:26">
      <c r="B16" s="184" t="s">
        <v>343</v>
      </c>
      <c r="C16" s="184" t="s">
        <v>342</v>
      </c>
      <c r="D16" s="185" t="s">
        <v>157</v>
      </c>
      <c r="E16" s="207">
        <v>1</v>
      </c>
      <c r="F16" s="198">
        <f>$V$15</f>
        <v>20910</v>
      </c>
      <c r="G16" s="187">
        <f>INT(E16*F16)</f>
        <v>20910</v>
      </c>
      <c r="H16" s="184"/>
      <c r="I16" s="184"/>
      <c r="M16" s="199"/>
      <c r="R16" s="188">
        <v>1.6659999999999999</v>
      </c>
      <c r="U16" s="200"/>
    </row>
    <row r="17" spans="2:27">
      <c r="B17" s="184"/>
      <c r="C17" s="184"/>
      <c r="D17" s="185"/>
      <c r="E17" s="202"/>
      <c r="F17" s="198"/>
      <c r="G17" s="187"/>
      <c r="H17" s="184"/>
      <c r="I17" s="184"/>
      <c r="L17" s="188" t="s">
        <v>334</v>
      </c>
      <c r="M17" s="188" t="s">
        <v>329</v>
      </c>
      <c r="N17" s="199">
        <f>N9</f>
        <v>0</v>
      </c>
      <c r="O17" s="188" t="s">
        <v>330</v>
      </c>
      <c r="P17" s="188">
        <v>0.125</v>
      </c>
      <c r="Q17" s="188" t="s">
        <v>330</v>
      </c>
      <c r="R17" s="188">
        <v>1.6659999999999999</v>
      </c>
      <c r="S17" s="188" t="s">
        <v>330</v>
      </c>
      <c r="T17" s="188">
        <v>1.25</v>
      </c>
      <c r="U17" s="188" t="s">
        <v>331</v>
      </c>
      <c r="V17" s="200">
        <f>INT(N17*$N$3)</f>
        <v>0</v>
      </c>
      <c r="W17" s="188" t="s">
        <v>332</v>
      </c>
    </row>
    <row r="18" spans="2:27">
      <c r="B18" s="184"/>
      <c r="C18" s="184"/>
      <c r="D18" s="185"/>
      <c r="E18" s="202"/>
      <c r="F18" s="198"/>
      <c r="G18" s="187"/>
      <c r="H18" s="184"/>
      <c r="I18" s="184"/>
    </row>
    <row r="19" spans="2:27">
      <c r="B19" s="184"/>
      <c r="C19" s="184"/>
      <c r="D19" s="185"/>
      <c r="E19" s="202"/>
      <c r="F19" s="201"/>
      <c r="G19" s="187"/>
      <c r="H19" s="184"/>
      <c r="I19" s="184"/>
    </row>
    <row r="20" spans="2:27">
      <c r="B20" s="184"/>
      <c r="C20" s="184" t="s">
        <v>333</v>
      </c>
      <c r="D20" s="185"/>
      <c r="E20" s="186"/>
      <c r="F20" s="187"/>
      <c r="G20" s="187">
        <f>SUM(G16:G19)</f>
        <v>20910</v>
      </c>
      <c r="H20" s="184"/>
      <c r="I20" s="184"/>
    </row>
    <row r="21" spans="2:27">
      <c r="B21" s="183" t="s">
        <v>325</v>
      </c>
      <c r="C21" s="184"/>
      <c r="D21" s="185"/>
      <c r="E21" s="186"/>
      <c r="F21" s="187"/>
      <c r="G21" s="187"/>
      <c r="H21" s="184"/>
      <c r="I21" s="184"/>
    </row>
    <row r="22" spans="2:27">
      <c r="B22" s="186" t="s">
        <v>344</v>
      </c>
      <c r="C22" s="184"/>
      <c r="D22" s="185"/>
      <c r="E22" s="186"/>
      <c r="F22" s="187"/>
      <c r="G22" s="187">
        <f>G9+G14+G20</f>
        <v>42626</v>
      </c>
      <c r="H22" s="184"/>
      <c r="I22" s="184"/>
    </row>
    <row r="23" spans="2:27">
      <c r="B23" s="183" t="s">
        <v>317</v>
      </c>
      <c r="C23" s="184"/>
      <c r="D23" s="185"/>
      <c r="E23" s="186"/>
      <c r="F23" s="187"/>
      <c r="G23" s="186"/>
      <c r="H23" s="184"/>
      <c r="I23" s="184"/>
    </row>
    <row r="24" spans="2:27">
      <c r="B24" s="183"/>
      <c r="C24" s="184"/>
      <c r="D24" s="185"/>
      <c r="E24" s="186"/>
      <c r="F24" s="187"/>
      <c r="G24" s="186"/>
      <c r="H24" s="184"/>
      <c r="I24" s="184"/>
      <c r="Z24" s="208">
        <v>32107</v>
      </c>
      <c r="AA24" s="208">
        <v>7050</v>
      </c>
    </row>
    <row r="25" spans="2:27">
      <c r="B25" s="209"/>
      <c r="C25" s="210"/>
      <c r="D25" s="211"/>
      <c r="E25" s="212"/>
      <c r="F25" s="213"/>
      <c r="G25" s="212"/>
      <c r="H25" s="210"/>
      <c r="I25" s="210"/>
    </row>
    <row r="26" spans="2:27">
      <c r="B26" s="183"/>
      <c r="C26" s="184"/>
      <c r="D26" s="185"/>
      <c r="E26" s="186"/>
      <c r="F26" s="187"/>
      <c r="G26" s="186"/>
      <c r="H26" s="184"/>
    </row>
    <row r="27" spans="2:27">
      <c r="B27" s="183"/>
      <c r="C27" s="184"/>
      <c r="D27" s="185"/>
      <c r="E27" s="186"/>
      <c r="F27" s="187"/>
      <c r="G27" s="186"/>
      <c r="H27" s="184"/>
    </row>
    <row r="28" spans="2:27">
      <c r="B28" s="184"/>
      <c r="C28" s="184"/>
      <c r="D28" s="194"/>
      <c r="E28" s="195"/>
      <c r="F28" s="184"/>
      <c r="G28" s="186"/>
      <c r="H28" s="186"/>
      <c r="I28" s="184"/>
    </row>
    <row r="29" spans="2:27">
      <c r="B29" s="183"/>
      <c r="C29" s="184"/>
      <c r="D29" s="185"/>
      <c r="E29" s="186"/>
      <c r="F29" s="187"/>
      <c r="G29" s="186"/>
      <c r="H29" s="184"/>
      <c r="I29" s="186"/>
    </row>
    <row r="30" spans="2:27">
      <c r="B30" s="184"/>
      <c r="C30" s="184"/>
      <c r="D30" s="185"/>
      <c r="E30" s="186"/>
      <c r="F30" s="187"/>
      <c r="G30" s="186"/>
      <c r="H30" s="186"/>
      <c r="I30" s="184"/>
      <c r="P30">
        <v>0.20833333333333334</v>
      </c>
    </row>
    <row r="31" spans="2:27">
      <c r="B31" s="183"/>
      <c r="C31" s="184"/>
      <c r="D31" s="185"/>
      <c r="E31" s="186"/>
      <c r="F31" s="187"/>
      <c r="G31" s="186"/>
      <c r="H31" s="184"/>
      <c r="I31" s="186"/>
    </row>
    <row r="32" spans="2:27">
      <c r="B32" s="184"/>
      <c r="C32" s="196"/>
      <c r="D32" s="185"/>
      <c r="E32" s="197"/>
      <c r="F32" s="198"/>
      <c r="G32" s="187"/>
      <c r="H32" s="184"/>
      <c r="I32" s="184"/>
    </row>
    <row r="33" spans="2:9">
      <c r="B33" s="184"/>
      <c r="C33" s="184"/>
      <c r="D33" s="201"/>
      <c r="E33" s="202"/>
      <c r="F33" s="201"/>
      <c r="G33" s="187"/>
      <c r="H33" s="184"/>
      <c r="I33" s="184"/>
    </row>
    <row r="34" spans="2:9">
      <c r="B34" s="184"/>
      <c r="C34" s="184"/>
      <c r="D34" s="201"/>
      <c r="E34" s="202"/>
      <c r="F34" s="201"/>
      <c r="G34" s="187"/>
      <c r="H34" s="184"/>
      <c r="I34" s="184"/>
    </row>
    <row r="35" spans="2:9">
      <c r="B35" s="183"/>
      <c r="C35" s="184"/>
      <c r="D35" s="185"/>
      <c r="E35" s="202"/>
      <c r="F35" s="201"/>
      <c r="G35" s="187"/>
      <c r="H35" s="184"/>
      <c r="I35" s="184"/>
    </row>
    <row r="36" spans="2:9">
      <c r="B36" s="184"/>
      <c r="C36" s="184"/>
      <c r="D36" s="185"/>
      <c r="E36" s="203"/>
      <c r="F36" s="204"/>
      <c r="G36" s="187"/>
      <c r="H36" s="184"/>
      <c r="I36" s="184"/>
    </row>
    <row r="37" spans="2:9">
      <c r="B37" s="184"/>
      <c r="C37" s="184"/>
      <c r="D37" s="185"/>
      <c r="E37" s="214"/>
      <c r="F37" s="201"/>
      <c r="G37" s="206"/>
      <c r="H37" s="184"/>
      <c r="I37" s="184"/>
    </row>
    <row r="38" spans="2:9">
      <c r="B38" s="201"/>
      <c r="C38" s="201"/>
      <c r="D38" s="201"/>
      <c r="E38" s="202"/>
      <c r="F38" s="201"/>
      <c r="G38" s="187"/>
      <c r="H38" s="184"/>
      <c r="I38" s="184"/>
    </row>
    <row r="39" spans="2:9">
      <c r="B39" s="201"/>
      <c r="C39" s="184"/>
      <c r="D39" s="201"/>
      <c r="E39" s="202"/>
      <c r="F39" s="201"/>
      <c r="G39" s="187"/>
      <c r="H39" s="184"/>
      <c r="I39" s="184"/>
    </row>
    <row r="40" spans="2:9">
      <c r="B40" s="183"/>
      <c r="C40" s="184"/>
      <c r="D40" s="185"/>
      <c r="E40" s="202"/>
      <c r="F40" s="201"/>
      <c r="G40" s="187"/>
      <c r="H40" s="184"/>
      <c r="I40" s="184"/>
    </row>
    <row r="41" spans="2:9">
      <c r="B41" s="184"/>
      <c r="C41" s="184"/>
      <c r="D41" s="185"/>
      <c r="E41" s="207"/>
      <c r="F41" s="198"/>
      <c r="G41" s="187"/>
      <c r="H41" s="184"/>
      <c r="I41" s="184"/>
    </row>
    <row r="42" spans="2:9">
      <c r="B42" s="184"/>
      <c r="C42" s="184"/>
      <c r="D42" s="185"/>
      <c r="E42" s="207"/>
      <c r="F42" s="198"/>
      <c r="G42" s="187"/>
      <c r="H42" s="184"/>
      <c r="I42" s="184"/>
    </row>
    <row r="43" spans="2:9">
      <c r="B43" s="184"/>
      <c r="C43" s="184"/>
      <c r="D43" s="185"/>
      <c r="E43" s="202"/>
      <c r="F43" s="198"/>
      <c r="G43" s="187"/>
      <c r="H43" s="184"/>
      <c r="I43" s="184"/>
    </row>
    <row r="44" spans="2:9">
      <c r="B44" s="184"/>
      <c r="C44" s="184"/>
      <c r="D44" s="185"/>
      <c r="E44" s="202"/>
      <c r="F44" s="201"/>
      <c r="G44" s="187"/>
      <c r="H44" s="184"/>
      <c r="I44" s="184"/>
    </row>
    <row r="45" spans="2:9">
      <c r="B45" s="184"/>
      <c r="C45" s="184"/>
      <c r="D45" s="185"/>
      <c r="E45" s="186"/>
      <c r="F45" s="187"/>
      <c r="G45" s="187"/>
      <c r="H45" s="184"/>
      <c r="I45" s="184"/>
    </row>
    <row r="46" spans="2:9">
      <c r="B46" s="183"/>
      <c r="C46" s="184"/>
      <c r="D46" s="185"/>
      <c r="E46" s="186"/>
      <c r="F46" s="187"/>
      <c r="G46" s="187"/>
      <c r="H46" s="184"/>
      <c r="I46" s="184"/>
    </row>
    <row r="47" spans="2:9">
      <c r="B47" s="186"/>
      <c r="C47" s="184"/>
      <c r="D47" s="185"/>
      <c r="E47" s="186"/>
      <c r="F47" s="187"/>
      <c r="G47" s="187"/>
      <c r="H47" s="184"/>
      <c r="I47" s="184"/>
    </row>
    <row r="48" spans="2:9">
      <c r="B48" s="183"/>
      <c r="C48" s="184"/>
      <c r="D48" s="185"/>
      <c r="E48" s="186"/>
      <c r="F48" s="187"/>
      <c r="G48" s="186"/>
      <c r="H48" s="184"/>
      <c r="I48" s="184"/>
    </row>
    <row r="49" spans="3:9">
      <c r="C49" s="183"/>
      <c r="D49" s="184"/>
      <c r="E49" s="185"/>
      <c r="F49" s="186"/>
      <c r="G49" s="187"/>
      <c r="H49" s="186"/>
      <c r="I49" s="184"/>
    </row>
    <row r="50" spans="3:9">
      <c r="C50" s="183"/>
      <c r="D50" s="184"/>
      <c r="E50" s="185"/>
      <c r="F50" s="186"/>
      <c r="G50" s="187"/>
      <c r="H50" s="186"/>
      <c r="I50" s="184"/>
    </row>
  </sheetData>
  <mergeCells count="1">
    <mergeCell ref="N3:Q3"/>
  </mergeCells>
  <phoneticPr fontId="2" type="noConversion"/>
  <printOptions horizontalCentered="1"/>
  <pageMargins left="0.39370078740157483" right="0.39370078740157483" top="1.37" bottom="0.39370078740157483" header="0.39370078740157483" footer="0.19685039370078741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2"/>
  <dimension ref="B1:AU261"/>
  <sheetViews>
    <sheetView showGridLines="0" showZeros="0" view="pageBreakPreview" topLeftCell="C1" zoomScaleSheetLayoutView="100" workbookViewId="0">
      <selection activeCell="D264" sqref="D264"/>
    </sheetView>
  </sheetViews>
  <sheetFormatPr defaultRowHeight="13.5"/>
  <cols>
    <col min="1" max="1" width="1.5546875" customWidth="1"/>
    <col min="2" max="2" width="6.88671875" customWidth="1"/>
    <col min="3" max="3" width="15.6640625" customWidth="1"/>
    <col min="6" max="6" width="9.88671875" bestFit="1" customWidth="1"/>
    <col min="9" max="9" width="1.5546875" customWidth="1"/>
    <col min="10" max="10" width="2.44140625" customWidth="1"/>
    <col min="11" max="11" width="2.44140625" style="188" bestFit="1" customWidth="1"/>
    <col min="12" max="12" width="13.21875" style="188" customWidth="1"/>
    <col min="13" max="13" width="1.77734375" style="188" bestFit="1" customWidth="1"/>
    <col min="14" max="14" width="5" style="188" customWidth="1"/>
    <col min="15" max="15" width="3.77734375" style="188" customWidth="1"/>
    <col min="16" max="16" width="4" style="188" customWidth="1"/>
    <col min="17" max="17" width="2" style="188" bestFit="1" customWidth="1"/>
    <col min="18" max="18" width="4.109375" style="188" customWidth="1"/>
    <col min="19" max="19" width="2" style="188" bestFit="1" customWidth="1"/>
    <col min="20" max="20" width="3.6640625" style="188" customWidth="1"/>
    <col min="21" max="21" width="2.5546875" style="188" customWidth="1"/>
    <col min="22" max="22" width="5.33203125" style="188" customWidth="1"/>
    <col min="23" max="23" width="2.77734375" style="188" bestFit="1" customWidth="1"/>
    <col min="24" max="47" width="8.88671875" style="190"/>
  </cols>
  <sheetData>
    <row r="1" spans="2:26">
      <c r="B1" s="183"/>
      <c r="C1" s="184"/>
      <c r="D1" s="185"/>
      <c r="E1" s="186"/>
      <c r="F1" s="187"/>
      <c r="G1" s="186"/>
      <c r="H1" s="184"/>
      <c r="I1" s="184"/>
      <c r="L1" s="188" t="s">
        <v>315</v>
      </c>
      <c r="N1" s="232">
        <v>1842</v>
      </c>
      <c r="P1" s="188" t="s">
        <v>32</v>
      </c>
      <c r="V1" s="188" t="s">
        <v>316</v>
      </c>
    </row>
    <row r="2" spans="2:26">
      <c r="B2" s="183" t="s">
        <v>317</v>
      </c>
      <c r="C2" s="184"/>
      <c r="D2" s="185"/>
      <c r="E2" s="186"/>
      <c r="F2" s="187"/>
      <c r="G2" s="186"/>
      <c r="H2" s="184"/>
      <c r="I2" s="184"/>
      <c r="J2" s="191"/>
      <c r="K2" s="192"/>
      <c r="L2" s="188" t="s">
        <v>318</v>
      </c>
      <c r="N2" s="232">
        <v>2077</v>
      </c>
      <c r="V2" s="188">
        <v>1.1499999999999999</v>
      </c>
    </row>
    <row r="3" spans="2:26" ht="14.25">
      <c r="B3" s="184" t="s">
        <v>319</v>
      </c>
      <c r="C3" s="184" t="s">
        <v>320</v>
      </c>
      <c r="D3" s="194">
        <v>0.2</v>
      </c>
      <c r="E3" s="195" t="s">
        <v>31</v>
      </c>
      <c r="F3" s="184"/>
      <c r="G3" s="186"/>
      <c r="H3" s="186"/>
      <c r="I3" s="186"/>
      <c r="N3" s="322">
        <f>P7*R7*T7</f>
        <v>0.20833333333333331</v>
      </c>
      <c r="O3" s="322"/>
      <c r="P3" s="322"/>
      <c r="Q3" s="322"/>
    </row>
    <row r="4" spans="2:26">
      <c r="B4" s="183" t="s">
        <v>317</v>
      </c>
      <c r="C4" s="184"/>
      <c r="D4" s="185"/>
      <c r="E4" s="186"/>
      <c r="F4" s="187"/>
      <c r="G4" s="186"/>
      <c r="H4" s="184"/>
      <c r="I4" s="184"/>
    </row>
    <row r="5" spans="2:26">
      <c r="B5" s="184" t="s">
        <v>321</v>
      </c>
      <c r="C5" s="184"/>
      <c r="D5" s="185" t="s">
        <v>122</v>
      </c>
      <c r="E5" s="186" t="s">
        <v>322</v>
      </c>
      <c r="F5" s="187" t="s">
        <v>323</v>
      </c>
      <c r="G5" s="186" t="s">
        <v>324</v>
      </c>
      <c r="H5" s="186" t="s">
        <v>159</v>
      </c>
      <c r="I5" s="186"/>
      <c r="J5" s="191"/>
      <c r="K5" s="192"/>
      <c r="L5" s="188" t="s">
        <v>156</v>
      </c>
    </row>
    <row r="6" spans="2:26">
      <c r="B6" s="183" t="s">
        <v>325</v>
      </c>
      <c r="C6" s="184"/>
      <c r="D6" s="185"/>
      <c r="E6" s="186"/>
      <c r="F6" s="187"/>
      <c r="G6" s="186"/>
      <c r="H6" s="184"/>
      <c r="I6" s="184"/>
    </row>
    <row r="7" spans="2:26">
      <c r="B7" s="184" t="s">
        <v>326</v>
      </c>
      <c r="C7" s="196" t="str">
        <f>C3</f>
        <v>굴삭기(유압식백호우)</v>
      </c>
      <c r="D7" s="185" t="s">
        <v>327</v>
      </c>
      <c r="E7" s="197">
        <f>(1*2038*10^-7)*1000</f>
        <v>0.20379999999999998</v>
      </c>
      <c r="F7" s="198">
        <v>52000</v>
      </c>
      <c r="G7" s="187">
        <f>INT(E7*F7)</f>
        <v>10597</v>
      </c>
      <c r="H7" s="184"/>
      <c r="I7" s="184"/>
      <c r="L7" s="188" t="s">
        <v>328</v>
      </c>
      <c r="M7" s="188" t="s">
        <v>329</v>
      </c>
      <c r="N7" s="199">
        <v>112268</v>
      </c>
      <c r="O7" s="188" t="s">
        <v>330</v>
      </c>
      <c r="P7" s="188">
        <f>1/8</f>
        <v>0.125</v>
      </c>
      <c r="Q7" s="188" t="s">
        <v>330</v>
      </c>
      <c r="R7" s="188">
        <f>16/12</f>
        <v>1.3333333333333333</v>
      </c>
      <c r="S7" s="188" t="s">
        <v>330</v>
      </c>
      <c r="T7" s="188">
        <f>25/20</f>
        <v>1.25</v>
      </c>
      <c r="U7" s="188" t="s">
        <v>331</v>
      </c>
      <c r="V7" s="200">
        <f>INT(N7*$N$3)</f>
        <v>23389</v>
      </c>
      <c r="W7" s="188" t="s">
        <v>332</v>
      </c>
      <c r="Z7"/>
    </row>
    <row r="8" spans="2:26">
      <c r="B8" s="184"/>
      <c r="C8" s="184"/>
      <c r="D8" s="201"/>
      <c r="E8" s="202"/>
      <c r="F8" s="201"/>
      <c r="G8" s="187"/>
      <c r="H8" s="184"/>
      <c r="I8" s="184"/>
      <c r="N8" s="199"/>
      <c r="V8" s="200"/>
    </row>
    <row r="9" spans="2:26">
      <c r="B9" s="184"/>
      <c r="C9" s="184" t="s">
        <v>333</v>
      </c>
      <c r="D9" s="201"/>
      <c r="E9" s="202"/>
      <c r="F9" s="201"/>
      <c r="G9" s="187">
        <f>SUM(G7:G8)</f>
        <v>10597</v>
      </c>
      <c r="H9" s="184"/>
      <c r="I9" s="184"/>
      <c r="L9" s="188" t="s">
        <v>334</v>
      </c>
      <c r="M9" s="188" t="s">
        <v>329</v>
      </c>
      <c r="N9" s="199"/>
      <c r="O9" s="188" t="s">
        <v>330</v>
      </c>
      <c r="P9" s="188">
        <v>0.125</v>
      </c>
      <c r="Q9" s="188" t="s">
        <v>330</v>
      </c>
      <c r="R9" s="188">
        <v>1.6659999999999999</v>
      </c>
      <c r="S9" s="188" t="s">
        <v>330</v>
      </c>
      <c r="T9" s="188">
        <v>1.25</v>
      </c>
      <c r="U9" s="188" t="s">
        <v>331</v>
      </c>
      <c r="V9" s="200">
        <f>INT(N9*$N$3)</f>
        <v>0</v>
      </c>
      <c r="W9" s="188" t="s">
        <v>332</v>
      </c>
      <c r="Z9" s="190">
        <f>P23*R23*T23</f>
        <v>0</v>
      </c>
    </row>
    <row r="10" spans="2:26">
      <c r="B10" s="183" t="s">
        <v>325</v>
      </c>
      <c r="C10" s="184"/>
      <c r="D10" s="185"/>
      <c r="E10" s="202"/>
      <c r="F10" s="201"/>
      <c r="G10" s="187"/>
      <c r="H10" s="184"/>
      <c r="I10" s="184"/>
      <c r="N10" s="199"/>
      <c r="R10" s="188">
        <v>1.6659999999999999</v>
      </c>
      <c r="V10" s="200"/>
    </row>
    <row r="11" spans="2:26">
      <c r="B11" s="184" t="s">
        <v>335</v>
      </c>
      <c r="C11" s="184" t="s">
        <v>336</v>
      </c>
      <c r="D11" s="185" t="s">
        <v>337</v>
      </c>
      <c r="E11" s="203">
        <v>5</v>
      </c>
      <c r="F11" s="204">
        <f>$N$1</f>
        <v>1842</v>
      </c>
      <c r="G11" s="187">
        <f>INT(E11*F11)</f>
        <v>9210</v>
      </c>
      <c r="H11" s="184"/>
      <c r="I11" s="184"/>
      <c r="L11" s="188" t="s">
        <v>338</v>
      </c>
      <c r="M11" s="188" t="s">
        <v>329</v>
      </c>
      <c r="N11" s="199">
        <v>105175</v>
      </c>
      <c r="O11" s="188" t="s">
        <v>330</v>
      </c>
      <c r="P11" s="188">
        <v>0.125</v>
      </c>
      <c r="Q11" s="188" t="s">
        <v>330</v>
      </c>
      <c r="R11" s="188">
        <v>1.6659999999999999</v>
      </c>
      <c r="S11" s="188" t="s">
        <v>330</v>
      </c>
      <c r="T11" s="188">
        <v>1.25</v>
      </c>
      <c r="U11" s="188" t="s">
        <v>331</v>
      </c>
      <c r="V11" s="200">
        <f>INT(N11*$N$3)</f>
        <v>21911</v>
      </c>
      <c r="W11" s="188" t="s">
        <v>332</v>
      </c>
    </row>
    <row r="12" spans="2:26">
      <c r="B12" s="184"/>
      <c r="C12" s="184" t="s">
        <v>339</v>
      </c>
      <c r="D12" s="185" t="s">
        <v>340</v>
      </c>
      <c r="E12" s="205">
        <v>0.21</v>
      </c>
      <c r="F12" s="201"/>
      <c r="G12" s="206">
        <f>INT(E12*G11)</f>
        <v>1934</v>
      </c>
      <c r="H12" s="184"/>
      <c r="I12" s="184"/>
      <c r="R12" s="188">
        <v>1.6659999999999999</v>
      </c>
    </row>
    <row r="13" spans="2:26">
      <c r="B13" s="201"/>
      <c r="C13" s="201"/>
      <c r="D13" s="201"/>
      <c r="E13" s="202"/>
      <c r="F13" s="201"/>
      <c r="G13" s="187"/>
      <c r="H13" s="184"/>
      <c r="I13" s="184"/>
      <c r="L13" s="188" t="s">
        <v>341</v>
      </c>
      <c r="M13" s="188" t="s">
        <v>329</v>
      </c>
      <c r="N13" s="199">
        <v>112268</v>
      </c>
      <c r="O13" s="188" t="s">
        <v>330</v>
      </c>
      <c r="P13" s="188">
        <v>0.125</v>
      </c>
      <c r="Q13" s="188" t="s">
        <v>330</v>
      </c>
      <c r="R13" s="188">
        <v>1.6659999999999999</v>
      </c>
      <c r="S13" s="188" t="s">
        <v>330</v>
      </c>
      <c r="T13" s="188">
        <v>1.25</v>
      </c>
      <c r="U13" s="188" t="s">
        <v>331</v>
      </c>
      <c r="V13" s="200">
        <f>INT(N13*$N$3)</f>
        <v>23389</v>
      </c>
      <c r="W13" s="188" t="s">
        <v>332</v>
      </c>
    </row>
    <row r="14" spans="2:26">
      <c r="B14" s="201"/>
      <c r="C14" s="184" t="s">
        <v>333</v>
      </c>
      <c r="D14" s="201"/>
      <c r="E14" s="202"/>
      <c r="F14" s="201"/>
      <c r="G14" s="187">
        <f>SUM(G11:G13)</f>
        <v>11144</v>
      </c>
      <c r="H14" s="184"/>
      <c r="I14" s="184"/>
      <c r="N14" s="199"/>
      <c r="R14" s="188">
        <v>1.6659999999999999</v>
      </c>
      <c r="V14" s="200"/>
    </row>
    <row r="15" spans="2:26">
      <c r="B15" s="183" t="s">
        <v>325</v>
      </c>
      <c r="C15" s="184"/>
      <c r="D15" s="185"/>
      <c r="E15" s="202"/>
      <c r="F15" s="201"/>
      <c r="G15" s="187"/>
      <c r="H15" s="184"/>
      <c r="I15" s="184"/>
      <c r="L15" s="188" t="s">
        <v>342</v>
      </c>
      <c r="M15" s="188" t="s">
        <v>329</v>
      </c>
      <c r="N15" s="199">
        <v>101301</v>
      </c>
      <c r="O15" s="188" t="s">
        <v>330</v>
      </c>
      <c r="P15" s="188">
        <v>0.125</v>
      </c>
      <c r="Q15" s="188" t="s">
        <v>330</v>
      </c>
      <c r="R15" s="188">
        <v>1.6659999999999999</v>
      </c>
      <c r="S15" s="188" t="s">
        <v>330</v>
      </c>
      <c r="T15" s="188">
        <v>1.25</v>
      </c>
      <c r="U15" s="188" t="s">
        <v>331</v>
      </c>
      <c r="V15" s="200">
        <f>INT(N15*$N$3)</f>
        <v>21104</v>
      </c>
      <c r="W15" s="188" t="s">
        <v>332</v>
      </c>
    </row>
    <row r="16" spans="2:26">
      <c r="B16" s="184" t="s">
        <v>343</v>
      </c>
      <c r="C16" s="184" t="s">
        <v>33</v>
      </c>
      <c r="D16" s="185" t="s">
        <v>157</v>
      </c>
      <c r="E16" s="207">
        <v>1</v>
      </c>
      <c r="F16" s="198">
        <f>$V$7</f>
        <v>23389</v>
      </c>
      <c r="G16" s="187">
        <f>INT(E16*F16)</f>
        <v>23389</v>
      </c>
      <c r="H16" s="184"/>
      <c r="I16" s="184"/>
      <c r="M16" s="199"/>
      <c r="R16" s="188">
        <v>1.6659999999999999</v>
      </c>
      <c r="U16" s="200"/>
    </row>
    <row r="17" spans="2:27">
      <c r="B17" s="184"/>
      <c r="C17" s="184"/>
      <c r="D17" s="185"/>
      <c r="E17" s="202"/>
      <c r="F17" s="198"/>
      <c r="G17" s="187"/>
      <c r="H17" s="184"/>
      <c r="I17" s="184"/>
      <c r="L17" s="188" t="s">
        <v>334</v>
      </c>
      <c r="M17" s="188" t="s">
        <v>329</v>
      </c>
      <c r="N17" s="199">
        <f>N9</f>
        <v>0</v>
      </c>
      <c r="O17" s="188" t="s">
        <v>330</v>
      </c>
      <c r="P17" s="188">
        <v>0.125</v>
      </c>
      <c r="Q17" s="188" t="s">
        <v>330</v>
      </c>
      <c r="R17" s="188">
        <v>1.6659999999999999</v>
      </c>
      <c r="S17" s="188" t="s">
        <v>330</v>
      </c>
      <c r="T17" s="188">
        <v>1.25</v>
      </c>
      <c r="U17" s="188" t="s">
        <v>331</v>
      </c>
      <c r="V17" s="200">
        <f>INT(N17*$N$3)</f>
        <v>0</v>
      </c>
      <c r="W17" s="188" t="s">
        <v>332</v>
      </c>
    </row>
    <row r="18" spans="2:27">
      <c r="B18" s="184"/>
      <c r="C18" s="184"/>
      <c r="D18" s="185"/>
      <c r="E18" s="202"/>
      <c r="F18" s="198"/>
      <c r="G18" s="187"/>
      <c r="H18" s="184"/>
      <c r="I18" s="184"/>
    </row>
    <row r="19" spans="2:27">
      <c r="B19" s="184"/>
      <c r="C19" s="184"/>
      <c r="D19" s="185"/>
      <c r="E19" s="202"/>
      <c r="F19" s="201"/>
      <c r="G19" s="187"/>
      <c r="H19" s="184"/>
      <c r="I19" s="184"/>
    </row>
    <row r="20" spans="2:27">
      <c r="B20" s="184"/>
      <c r="C20" s="184" t="s">
        <v>333</v>
      </c>
      <c r="D20" s="185"/>
      <c r="E20" s="186"/>
      <c r="F20" s="187"/>
      <c r="G20" s="187">
        <f>SUM(G16:G19)</f>
        <v>23389</v>
      </c>
      <c r="H20" s="184"/>
      <c r="I20" s="184"/>
    </row>
    <row r="21" spans="2:27">
      <c r="B21" s="183" t="s">
        <v>325</v>
      </c>
      <c r="C21" s="184"/>
      <c r="D21" s="185"/>
      <c r="E21" s="186"/>
      <c r="F21" s="187"/>
      <c r="G21" s="187"/>
      <c r="H21" s="184"/>
      <c r="I21" s="184"/>
    </row>
    <row r="22" spans="2:27">
      <c r="B22" s="186" t="s">
        <v>344</v>
      </c>
      <c r="C22" s="184"/>
      <c r="D22" s="185"/>
      <c r="E22" s="186"/>
      <c r="F22" s="187"/>
      <c r="G22" s="187">
        <f>G9+G14+G20</f>
        <v>45130</v>
      </c>
      <c r="H22" s="184"/>
      <c r="I22" s="184"/>
    </row>
    <row r="23" spans="2:27">
      <c r="B23" s="183" t="s">
        <v>317</v>
      </c>
      <c r="C23" s="184"/>
      <c r="D23" s="185"/>
      <c r="E23" s="186"/>
      <c r="F23" s="187"/>
      <c r="G23" s="186"/>
      <c r="H23" s="184"/>
      <c r="I23" s="184"/>
    </row>
    <row r="24" spans="2:27">
      <c r="B24" s="183"/>
      <c r="C24" s="184"/>
      <c r="D24" s="185"/>
      <c r="E24" s="186"/>
      <c r="F24" s="187"/>
      <c r="G24" s="186"/>
      <c r="H24" s="184"/>
      <c r="I24" s="184"/>
      <c r="Z24" s="208">
        <v>32107</v>
      </c>
      <c r="AA24" s="208">
        <v>7050</v>
      </c>
    </row>
    <row r="25" spans="2:27">
      <c r="B25" s="183" t="s">
        <v>317</v>
      </c>
      <c r="C25" s="184"/>
      <c r="D25" s="185"/>
      <c r="E25" s="186"/>
      <c r="F25" s="187"/>
      <c r="G25" s="186"/>
      <c r="H25" s="184"/>
      <c r="I25" s="184"/>
      <c r="J25" s="191"/>
      <c r="K25" s="192"/>
    </row>
    <row r="26" spans="2:27">
      <c r="B26" s="184" t="s">
        <v>34</v>
      </c>
      <c r="C26" s="184" t="s">
        <v>35</v>
      </c>
      <c r="D26" s="194">
        <v>3</v>
      </c>
      <c r="E26" s="195" t="s">
        <v>36</v>
      </c>
      <c r="F26" s="184"/>
      <c r="G26" s="186"/>
      <c r="H26" s="186"/>
      <c r="I26" s="186"/>
    </row>
    <row r="27" spans="2:27">
      <c r="B27" s="183" t="s">
        <v>317</v>
      </c>
      <c r="C27" s="184"/>
      <c r="D27" s="185"/>
      <c r="E27" s="186"/>
      <c r="F27" s="187"/>
      <c r="G27" s="186"/>
      <c r="H27" s="184"/>
      <c r="I27" s="184"/>
    </row>
    <row r="28" spans="2:27">
      <c r="B28" s="184" t="s">
        <v>321</v>
      </c>
      <c r="C28" s="184"/>
      <c r="D28" s="185" t="s">
        <v>122</v>
      </c>
      <c r="E28" s="186" t="s">
        <v>322</v>
      </c>
      <c r="F28" s="187" t="s">
        <v>323</v>
      </c>
      <c r="G28" s="186" t="s">
        <v>324</v>
      </c>
      <c r="H28" s="186" t="s">
        <v>159</v>
      </c>
      <c r="I28" s="186"/>
      <c r="J28" s="191"/>
      <c r="K28" s="192"/>
    </row>
    <row r="29" spans="2:27">
      <c r="B29" s="183" t="s">
        <v>325</v>
      </c>
      <c r="C29" s="184"/>
      <c r="D29" s="185"/>
      <c r="E29" s="186"/>
      <c r="F29" s="187"/>
      <c r="G29" s="186"/>
      <c r="H29" s="184"/>
      <c r="I29" s="184"/>
    </row>
    <row r="30" spans="2:27">
      <c r="B30" s="184" t="s">
        <v>326</v>
      </c>
      <c r="C30" s="196" t="str">
        <f>C26</f>
        <v>탑재형크레인트럭</v>
      </c>
      <c r="D30" s="185" t="s">
        <v>327</v>
      </c>
      <c r="E30" s="197">
        <f>(1*2503*10^-7)*1000</f>
        <v>0.25030000000000002</v>
      </c>
      <c r="F30" s="198">
        <v>32107</v>
      </c>
      <c r="G30" s="187">
        <f>INT(E30*F30)</f>
        <v>8036</v>
      </c>
      <c r="H30" s="184"/>
      <c r="I30" s="184"/>
      <c r="P30"/>
    </row>
    <row r="31" spans="2:27">
      <c r="B31" s="184"/>
      <c r="C31" s="184"/>
      <c r="D31" s="201"/>
      <c r="E31" s="202"/>
      <c r="F31" s="201"/>
      <c r="G31" s="187"/>
      <c r="H31" s="184"/>
      <c r="I31" s="184"/>
    </row>
    <row r="32" spans="2:27">
      <c r="B32" s="184"/>
      <c r="C32" s="184" t="s">
        <v>333</v>
      </c>
      <c r="D32" s="201"/>
      <c r="E32" s="202"/>
      <c r="F32" s="201"/>
      <c r="G32" s="187">
        <f>SUM(G30:G31)</f>
        <v>8036</v>
      </c>
      <c r="H32" s="184"/>
      <c r="I32" s="184"/>
    </row>
    <row r="33" spans="2:9">
      <c r="B33" s="183" t="s">
        <v>325</v>
      </c>
      <c r="C33" s="184"/>
      <c r="D33" s="185"/>
      <c r="E33" s="202"/>
      <c r="F33" s="201"/>
      <c r="G33" s="187"/>
      <c r="H33" s="184"/>
      <c r="I33" s="184"/>
    </row>
    <row r="34" spans="2:9">
      <c r="B34" s="184" t="s">
        <v>335</v>
      </c>
      <c r="C34" s="184" t="s">
        <v>336</v>
      </c>
      <c r="D34" s="185" t="s">
        <v>337</v>
      </c>
      <c r="E34" s="203">
        <v>3.1</v>
      </c>
      <c r="F34" s="204">
        <f>N1</f>
        <v>1842</v>
      </c>
      <c r="G34" s="187">
        <f>INT(E34*F34)</f>
        <v>5710</v>
      </c>
      <c r="H34" s="184"/>
      <c r="I34" s="184"/>
    </row>
    <row r="35" spans="2:9">
      <c r="B35" s="184"/>
      <c r="C35" s="184" t="s">
        <v>339</v>
      </c>
      <c r="D35" s="185" t="s">
        <v>340</v>
      </c>
      <c r="E35" s="205">
        <v>0.2</v>
      </c>
      <c r="F35" s="201"/>
      <c r="G35" s="206">
        <f>INT(E35*G34)</f>
        <v>1142</v>
      </c>
      <c r="H35" s="184"/>
      <c r="I35" s="184"/>
    </row>
    <row r="36" spans="2:9">
      <c r="B36" s="201"/>
      <c r="C36" s="201"/>
      <c r="D36" s="201"/>
      <c r="E36" s="202"/>
      <c r="F36" s="201"/>
      <c r="G36" s="187"/>
      <c r="H36" s="184"/>
      <c r="I36" s="184"/>
    </row>
    <row r="37" spans="2:9">
      <c r="B37" s="201"/>
      <c r="C37" s="184" t="s">
        <v>333</v>
      </c>
      <c r="D37" s="201"/>
      <c r="E37" s="202"/>
      <c r="F37" s="201"/>
      <c r="G37" s="187">
        <f>SUM(G34:G36)</f>
        <v>6852</v>
      </c>
      <c r="H37" s="184"/>
      <c r="I37" s="184"/>
    </row>
    <row r="38" spans="2:9">
      <c r="B38" s="183" t="s">
        <v>325</v>
      </c>
      <c r="C38" s="184"/>
      <c r="D38" s="185"/>
      <c r="E38" s="202"/>
      <c r="F38" s="201"/>
      <c r="G38" s="187"/>
      <c r="H38" s="184"/>
      <c r="I38" s="184"/>
    </row>
    <row r="39" spans="2:9">
      <c r="B39" s="184" t="s">
        <v>343</v>
      </c>
      <c r="C39" s="184" t="s">
        <v>37</v>
      </c>
      <c r="D39" s="185" t="s">
        <v>157</v>
      </c>
      <c r="E39" s="207">
        <v>1</v>
      </c>
      <c r="F39" s="198">
        <f>$V$11</f>
        <v>21911</v>
      </c>
      <c r="G39" s="187">
        <f>INT(E39*F39)</f>
        <v>21911</v>
      </c>
      <c r="H39" s="184"/>
      <c r="I39" s="184"/>
    </row>
    <row r="40" spans="2:9">
      <c r="B40" s="184"/>
      <c r="C40" s="184"/>
      <c r="D40" s="185"/>
      <c r="E40" s="202"/>
      <c r="F40" s="198"/>
      <c r="G40" s="187"/>
      <c r="H40" s="184"/>
      <c r="I40" s="184"/>
    </row>
    <row r="41" spans="2:9">
      <c r="B41" s="184"/>
      <c r="C41" s="184"/>
      <c r="D41" s="185"/>
      <c r="E41" s="202"/>
      <c r="F41" s="198"/>
      <c r="G41" s="187"/>
      <c r="H41" s="184"/>
      <c r="I41" s="184"/>
    </row>
    <row r="42" spans="2:9">
      <c r="B42" s="184"/>
      <c r="C42" s="184"/>
      <c r="D42" s="185"/>
      <c r="E42" s="202"/>
      <c r="F42" s="201"/>
      <c r="G42" s="187"/>
      <c r="H42" s="184"/>
      <c r="I42" s="184"/>
    </row>
    <row r="43" spans="2:9">
      <c r="B43" s="184"/>
      <c r="C43" s="184" t="s">
        <v>333</v>
      </c>
      <c r="D43" s="185"/>
      <c r="E43" s="186"/>
      <c r="F43" s="187"/>
      <c r="G43" s="187">
        <f>SUM(G39:G42)</f>
        <v>21911</v>
      </c>
      <c r="H43" s="184"/>
      <c r="I43" s="184"/>
    </row>
    <row r="44" spans="2:9">
      <c r="B44" s="183" t="s">
        <v>325</v>
      </c>
      <c r="C44" s="184"/>
      <c r="D44" s="185"/>
      <c r="E44" s="186"/>
      <c r="F44" s="187"/>
      <c r="G44" s="187"/>
      <c r="H44" s="184"/>
      <c r="I44" s="184"/>
    </row>
    <row r="45" spans="2:9">
      <c r="B45" s="186" t="s">
        <v>344</v>
      </c>
      <c r="C45" s="184"/>
      <c r="D45" s="185"/>
      <c r="E45" s="186"/>
      <c r="F45" s="187"/>
      <c r="G45" s="187">
        <f>G32+G37+G43</f>
        <v>36799</v>
      </c>
      <c r="H45" s="184"/>
      <c r="I45" s="184"/>
    </row>
    <row r="46" spans="2:9">
      <c r="B46" s="183" t="s">
        <v>317</v>
      </c>
      <c r="C46" s="184"/>
      <c r="D46" s="185"/>
      <c r="E46" s="186"/>
      <c r="F46" s="187"/>
      <c r="G46" s="186"/>
      <c r="H46" s="184"/>
      <c r="I46" s="184"/>
    </row>
    <row r="47" spans="2:9">
      <c r="B47" s="186"/>
      <c r="C47" s="184"/>
      <c r="D47" s="185"/>
      <c r="E47" s="186"/>
      <c r="F47" s="187"/>
      <c r="G47" s="187"/>
      <c r="H47" s="184"/>
      <c r="I47" s="184"/>
    </row>
    <row r="48" spans="2:9">
      <c r="B48" s="183"/>
      <c r="C48" s="184"/>
      <c r="D48" s="185"/>
      <c r="E48" s="186"/>
      <c r="F48" s="187"/>
      <c r="G48" s="186"/>
      <c r="H48" s="184"/>
      <c r="I48" s="184"/>
    </row>
    <row r="49" spans="2:16">
      <c r="C49" s="183"/>
      <c r="D49" s="184"/>
      <c r="E49" s="185"/>
      <c r="F49" s="186"/>
      <c r="G49" s="187"/>
      <c r="H49" s="186"/>
      <c r="I49" s="184"/>
    </row>
    <row r="50" spans="2:16">
      <c r="C50" s="183"/>
      <c r="D50" s="184"/>
      <c r="E50" s="185"/>
      <c r="F50" s="186"/>
      <c r="G50" s="187"/>
      <c r="H50" s="186"/>
      <c r="I50" s="184"/>
    </row>
    <row r="51" spans="2:16">
      <c r="C51" s="183"/>
      <c r="D51" s="184"/>
      <c r="E51" s="185"/>
      <c r="F51" s="186"/>
      <c r="G51" s="187"/>
      <c r="H51" s="186"/>
      <c r="I51" s="184"/>
    </row>
    <row r="53" spans="2:16" hidden="1"/>
    <row r="54" spans="2:16" hidden="1">
      <c r="B54" s="183" t="s">
        <v>317</v>
      </c>
      <c r="C54" s="184"/>
      <c r="D54" s="185"/>
      <c r="E54" s="186"/>
      <c r="F54" s="187"/>
      <c r="G54" s="186"/>
      <c r="H54" s="184"/>
      <c r="I54" s="184"/>
      <c r="J54" s="191"/>
      <c r="K54" s="192"/>
    </row>
    <row r="55" spans="2:16" hidden="1">
      <c r="B55" s="184" t="s">
        <v>34</v>
      </c>
      <c r="C55" s="184" t="s">
        <v>38</v>
      </c>
      <c r="D55" s="194" t="s">
        <v>39</v>
      </c>
      <c r="E55" s="195"/>
      <c r="F55" s="184"/>
      <c r="G55" s="186"/>
      <c r="H55" s="186"/>
      <c r="I55" s="186"/>
    </row>
    <row r="56" spans="2:16" hidden="1">
      <c r="B56" s="183" t="s">
        <v>317</v>
      </c>
      <c r="C56" s="184"/>
      <c r="D56" s="185"/>
      <c r="E56" s="186"/>
      <c r="F56" s="187"/>
      <c r="G56" s="186"/>
      <c r="H56" s="184"/>
      <c r="I56" s="184"/>
    </row>
    <row r="57" spans="2:16" hidden="1">
      <c r="B57" s="184" t="s">
        <v>321</v>
      </c>
      <c r="C57" s="184"/>
      <c r="D57" s="185" t="s">
        <v>122</v>
      </c>
      <c r="E57" s="186" t="s">
        <v>322</v>
      </c>
      <c r="F57" s="187" t="s">
        <v>323</v>
      </c>
      <c r="G57" s="186" t="s">
        <v>324</v>
      </c>
      <c r="H57" s="186" t="s">
        <v>159</v>
      </c>
      <c r="I57" s="186"/>
      <c r="J57" s="191"/>
      <c r="K57" s="192"/>
    </row>
    <row r="58" spans="2:16" hidden="1">
      <c r="B58" s="183" t="s">
        <v>325</v>
      </c>
      <c r="C58" s="184"/>
      <c r="D58" s="185"/>
      <c r="E58" s="186"/>
      <c r="F58" s="187"/>
      <c r="G58" s="186"/>
      <c r="H58" s="184"/>
      <c r="I58" s="184"/>
    </row>
    <row r="59" spans="2:16" hidden="1">
      <c r="B59" s="184" t="s">
        <v>326</v>
      </c>
      <c r="C59" s="196" t="str">
        <f>C55</f>
        <v xml:space="preserve">캇타기  </v>
      </c>
      <c r="D59" s="185" t="s">
        <v>327</v>
      </c>
      <c r="E59" s="197">
        <v>0.62660000000000005</v>
      </c>
      <c r="F59" s="198">
        <v>2331</v>
      </c>
      <c r="G59" s="187">
        <f>INT(E59*F59)</f>
        <v>1460</v>
      </c>
      <c r="H59" s="184"/>
      <c r="I59" s="184"/>
      <c r="P59"/>
    </row>
    <row r="60" spans="2:16" hidden="1">
      <c r="B60" s="184"/>
      <c r="C60" s="184"/>
      <c r="D60" s="201"/>
      <c r="E60" s="202"/>
      <c r="F60" s="201"/>
      <c r="G60" s="187"/>
      <c r="H60" s="184"/>
      <c r="I60" s="184"/>
    </row>
    <row r="61" spans="2:16" hidden="1">
      <c r="B61" s="184"/>
      <c r="C61" s="184" t="s">
        <v>333</v>
      </c>
      <c r="D61" s="201"/>
      <c r="E61" s="202"/>
      <c r="F61" s="201"/>
      <c r="G61" s="187">
        <f>SUM(G59:G60)</f>
        <v>1460</v>
      </c>
      <c r="H61" s="184"/>
      <c r="I61" s="184"/>
    </row>
    <row r="62" spans="2:16" hidden="1">
      <c r="B62" s="183" t="s">
        <v>325</v>
      </c>
      <c r="C62" s="184"/>
      <c r="D62" s="185"/>
      <c r="E62" s="202"/>
      <c r="F62" s="201"/>
      <c r="G62" s="187"/>
      <c r="H62" s="184"/>
      <c r="I62" s="184"/>
    </row>
    <row r="63" spans="2:16" hidden="1">
      <c r="B63" s="184" t="s">
        <v>335</v>
      </c>
      <c r="C63" s="184" t="s">
        <v>318</v>
      </c>
      <c r="D63" s="185" t="s">
        <v>337</v>
      </c>
      <c r="E63" s="203">
        <v>5.6</v>
      </c>
      <c r="F63" s="204">
        <f>N2</f>
        <v>2077</v>
      </c>
      <c r="G63" s="187">
        <f>INT(E63*F63)</f>
        <v>11631</v>
      </c>
      <c r="H63" s="184"/>
      <c r="I63" s="184"/>
    </row>
    <row r="64" spans="2:16" hidden="1">
      <c r="B64" s="184"/>
      <c r="C64" s="184" t="s">
        <v>339</v>
      </c>
      <c r="D64" s="185" t="s">
        <v>340</v>
      </c>
      <c r="E64" s="205">
        <v>0.2</v>
      </c>
      <c r="F64" s="201"/>
      <c r="G64" s="206">
        <f>INT(E64*G63)</f>
        <v>2326</v>
      </c>
      <c r="H64" s="184"/>
      <c r="I64" s="184"/>
    </row>
    <row r="65" spans="2:11" hidden="1">
      <c r="B65" s="201"/>
      <c r="C65" s="201"/>
      <c r="D65" s="201"/>
      <c r="E65" s="202"/>
      <c r="F65" s="201"/>
      <c r="G65" s="187"/>
      <c r="H65" s="184"/>
      <c r="I65" s="184"/>
    </row>
    <row r="66" spans="2:11" hidden="1">
      <c r="B66" s="201"/>
      <c r="C66" s="184" t="s">
        <v>333</v>
      </c>
      <c r="D66" s="201"/>
      <c r="E66" s="202"/>
      <c r="F66" s="201"/>
      <c r="G66" s="187">
        <f>SUM(G63:G65)</f>
        <v>13957</v>
      </c>
      <c r="H66" s="184"/>
      <c r="I66" s="184"/>
    </row>
    <row r="67" spans="2:11" hidden="1">
      <c r="B67" s="183" t="s">
        <v>325</v>
      </c>
      <c r="C67" s="184"/>
      <c r="D67" s="185"/>
      <c r="E67" s="202"/>
      <c r="F67" s="201"/>
      <c r="G67" s="187"/>
      <c r="H67" s="184"/>
      <c r="I67" s="184"/>
    </row>
    <row r="68" spans="2:11" hidden="1">
      <c r="B68" s="184" t="s">
        <v>343</v>
      </c>
      <c r="C68" s="184" t="s">
        <v>40</v>
      </c>
      <c r="D68" s="185" t="s">
        <v>157</v>
      </c>
      <c r="E68" s="207">
        <v>1</v>
      </c>
      <c r="F68" s="198">
        <f>V13</f>
        <v>23389</v>
      </c>
      <c r="G68" s="187">
        <f>INT(E68*F68)</f>
        <v>23389</v>
      </c>
      <c r="H68" s="184"/>
      <c r="I68" s="184"/>
    </row>
    <row r="69" spans="2:11" hidden="1">
      <c r="B69" s="184"/>
      <c r="C69" s="184"/>
      <c r="D69" s="185"/>
      <c r="E69" s="202"/>
      <c r="F69" s="198"/>
      <c r="G69" s="187"/>
      <c r="H69" s="184"/>
      <c r="I69" s="184"/>
    </row>
    <row r="70" spans="2:11" hidden="1">
      <c r="B70" s="184"/>
      <c r="C70" s="184"/>
      <c r="D70" s="185"/>
      <c r="E70" s="202"/>
      <c r="F70" s="198"/>
      <c r="G70" s="187"/>
      <c r="H70" s="184"/>
      <c r="I70" s="184"/>
    </row>
    <row r="71" spans="2:11" hidden="1">
      <c r="B71" s="184"/>
      <c r="C71" s="184"/>
      <c r="D71" s="185"/>
      <c r="E71" s="202"/>
      <c r="F71" s="201"/>
      <c r="G71" s="187"/>
      <c r="H71" s="184"/>
      <c r="I71" s="184"/>
    </row>
    <row r="72" spans="2:11" hidden="1">
      <c r="B72" s="184"/>
      <c r="C72" s="184" t="s">
        <v>333</v>
      </c>
      <c r="D72" s="185"/>
      <c r="E72" s="186"/>
      <c r="F72" s="187"/>
      <c r="G72" s="187">
        <f>SUM(G68:G71)</f>
        <v>23389</v>
      </c>
      <c r="H72" s="184"/>
      <c r="I72" s="184"/>
    </row>
    <row r="73" spans="2:11" hidden="1">
      <c r="B73" s="183" t="s">
        <v>325</v>
      </c>
      <c r="C73" s="184"/>
      <c r="D73" s="185"/>
      <c r="E73" s="186"/>
      <c r="F73" s="187"/>
      <c r="G73" s="187"/>
      <c r="H73" s="184"/>
      <c r="I73" s="184"/>
    </row>
    <row r="74" spans="2:11" hidden="1">
      <c r="B74" s="186" t="s">
        <v>344</v>
      </c>
      <c r="C74" s="184"/>
      <c r="D74" s="185"/>
      <c r="E74" s="186"/>
      <c r="F74" s="187"/>
      <c r="G74" s="187">
        <f>G61+G66+G72</f>
        <v>38806</v>
      </c>
      <c r="H74" s="184"/>
      <c r="I74" s="184"/>
    </row>
    <row r="75" spans="2:11" hidden="1">
      <c r="B75" s="183" t="s">
        <v>317</v>
      </c>
      <c r="C75" s="184"/>
      <c r="D75" s="185"/>
      <c r="E75" s="186"/>
      <c r="F75" s="187"/>
      <c r="G75" s="186"/>
      <c r="H75" s="184"/>
      <c r="I75" s="184"/>
    </row>
    <row r="76" spans="2:11" hidden="1">
      <c r="B76" s="183"/>
      <c r="C76" s="184"/>
      <c r="D76" s="185"/>
      <c r="E76" s="186"/>
      <c r="F76" s="187"/>
      <c r="G76" s="186"/>
      <c r="H76" s="184"/>
      <c r="I76" s="184"/>
    </row>
    <row r="77" spans="2:11" hidden="1">
      <c r="B77" s="183" t="s">
        <v>317</v>
      </c>
      <c r="C77" s="184"/>
      <c r="D77" s="185"/>
      <c r="E77" s="186"/>
      <c r="F77" s="187"/>
      <c r="G77" s="186"/>
      <c r="H77" s="184"/>
      <c r="I77" s="184"/>
      <c r="J77" s="191"/>
      <c r="K77" s="192"/>
    </row>
    <row r="78" spans="2:11" hidden="1">
      <c r="B78" s="184" t="s">
        <v>34</v>
      </c>
      <c r="C78" s="184" t="s">
        <v>41</v>
      </c>
      <c r="D78" s="194">
        <v>0.7</v>
      </c>
      <c r="E78" s="195" t="s">
        <v>303</v>
      </c>
      <c r="F78" s="184"/>
      <c r="G78" s="186"/>
      <c r="H78" s="186"/>
      <c r="I78" s="186"/>
    </row>
    <row r="79" spans="2:11" hidden="1">
      <c r="B79" s="183" t="s">
        <v>317</v>
      </c>
      <c r="C79" s="184"/>
      <c r="D79" s="185"/>
      <c r="E79" s="186"/>
      <c r="F79" s="187"/>
      <c r="G79" s="186"/>
      <c r="H79" s="184"/>
      <c r="I79" s="184"/>
    </row>
    <row r="80" spans="2:11" hidden="1">
      <c r="B80" s="184" t="s">
        <v>321</v>
      </c>
      <c r="C80" s="184"/>
      <c r="D80" s="185" t="s">
        <v>122</v>
      </c>
      <c r="E80" s="186" t="s">
        <v>322</v>
      </c>
      <c r="F80" s="187" t="s">
        <v>323</v>
      </c>
      <c r="G80" s="186" t="s">
        <v>324</v>
      </c>
      <c r="H80" s="186" t="s">
        <v>159</v>
      </c>
      <c r="I80" s="186"/>
      <c r="J80" s="191"/>
      <c r="K80" s="192"/>
    </row>
    <row r="81" spans="2:16" hidden="1">
      <c r="B81" s="183" t="s">
        <v>325</v>
      </c>
      <c r="C81" s="184"/>
      <c r="D81" s="185"/>
      <c r="E81" s="186"/>
      <c r="F81" s="187"/>
      <c r="G81" s="186"/>
      <c r="H81" s="184"/>
      <c r="I81" s="184"/>
    </row>
    <row r="82" spans="2:16" hidden="1">
      <c r="B82" s="184" t="s">
        <v>326</v>
      </c>
      <c r="C82" s="196" t="s">
        <v>42</v>
      </c>
      <c r="D82" s="185" t="s">
        <v>327</v>
      </c>
      <c r="E82" s="197">
        <v>0.3125</v>
      </c>
      <c r="F82" s="198">
        <v>93042</v>
      </c>
      <c r="G82" s="187">
        <f>INT(E82*F82)</f>
        <v>29075</v>
      </c>
      <c r="H82" s="184"/>
      <c r="I82" s="184"/>
      <c r="P82"/>
    </row>
    <row r="83" spans="2:16" hidden="1">
      <c r="B83" s="184"/>
      <c r="C83" s="196"/>
      <c r="D83" s="185"/>
      <c r="E83" s="197"/>
      <c r="F83" s="198"/>
      <c r="G83" s="187"/>
      <c r="H83" s="184"/>
      <c r="I83" s="184"/>
      <c r="P83"/>
    </row>
    <row r="84" spans="2:16" hidden="1">
      <c r="B84" s="184"/>
      <c r="C84" s="196" t="s">
        <v>43</v>
      </c>
      <c r="D84" s="185" t="s">
        <v>327</v>
      </c>
      <c r="E84" s="197">
        <v>0.65329999999999999</v>
      </c>
      <c r="F84" s="198">
        <v>15000</v>
      </c>
      <c r="G84" s="187">
        <f>INT(E84*F84)</f>
        <v>9799</v>
      </c>
      <c r="H84" s="184"/>
      <c r="I84" s="184"/>
      <c r="P84"/>
    </row>
    <row r="85" spans="2:16" hidden="1">
      <c r="B85" s="184"/>
      <c r="C85" s="184"/>
      <c r="D85" s="201"/>
      <c r="E85" s="202"/>
      <c r="F85" s="201"/>
      <c r="G85" s="187"/>
      <c r="H85" s="184"/>
      <c r="I85" s="184"/>
    </row>
    <row r="86" spans="2:16" hidden="1">
      <c r="B86" s="184"/>
      <c r="C86" s="184" t="s">
        <v>333</v>
      </c>
      <c r="D86" s="201"/>
      <c r="E86" s="202"/>
      <c r="F86" s="201"/>
      <c r="G86" s="187">
        <f>SUM(G82:G85)</f>
        <v>38874</v>
      </c>
      <c r="H86" s="184"/>
      <c r="I86" s="184"/>
    </row>
    <row r="87" spans="2:16" hidden="1">
      <c r="B87" s="183" t="s">
        <v>325</v>
      </c>
      <c r="C87" s="184"/>
      <c r="D87" s="185"/>
      <c r="E87" s="202"/>
      <c r="F87" s="201"/>
      <c r="G87" s="187"/>
      <c r="H87" s="184"/>
      <c r="I87" s="184"/>
    </row>
    <row r="88" spans="2:16" hidden="1">
      <c r="B88" s="184" t="s">
        <v>335</v>
      </c>
      <c r="C88" s="184" t="s">
        <v>315</v>
      </c>
      <c r="D88" s="185" t="s">
        <v>337</v>
      </c>
      <c r="E88" s="203">
        <v>11.6</v>
      </c>
      <c r="F88" s="204">
        <f>N1</f>
        <v>1842</v>
      </c>
      <c r="G88" s="187">
        <f>INT(E88*F88)</f>
        <v>21367</v>
      </c>
      <c r="H88" s="184"/>
      <c r="I88" s="184"/>
    </row>
    <row r="89" spans="2:16" hidden="1">
      <c r="B89" s="184"/>
      <c r="C89" s="184" t="s">
        <v>339</v>
      </c>
      <c r="D89" s="185" t="s">
        <v>340</v>
      </c>
      <c r="E89" s="205">
        <v>0.22</v>
      </c>
      <c r="F89" s="201"/>
      <c r="G89" s="206">
        <f>INT(E89*G88)</f>
        <v>4700</v>
      </c>
      <c r="H89" s="184"/>
      <c r="I89" s="184"/>
    </row>
    <row r="90" spans="2:16" hidden="1">
      <c r="B90" s="201"/>
      <c r="C90" s="201"/>
      <c r="D90" s="201"/>
      <c r="E90" s="202"/>
      <c r="F90" s="201"/>
      <c r="G90" s="187"/>
      <c r="H90" s="184"/>
      <c r="I90" s="184"/>
    </row>
    <row r="91" spans="2:16" hidden="1">
      <c r="B91" s="201"/>
      <c r="C91" s="184" t="s">
        <v>333</v>
      </c>
      <c r="D91" s="201"/>
      <c r="E91" s="202"/>
      <c r="F91" s="201"/>
      <c r="G91" s="187">
        <f>SUM(G88:G90)</f>
        <v>26067</v>
      </c>
      <c r="H91" s="184"/>
      <c r="I91" s="184"/>
    </row>
    <row r="92" spans="2:16" hidden="1">
      <c r="B92" s="183" t="s">
        <v>325</v>
      </c>
      <c r="C92" s="184"/>
      <c r="D92" s="185"/>
      <c r="E92" s="202"/>
      <c r="F92" s="201"/>
      <c r="G92" s="187"/>
      <c r="H92" s="184"/>
      <c r="I92" s="184"/>
    </row>
    <row r="93" spans="2:16" hidden="1">
      <c r="B93" s="184" t="s">
        <v>343</v>
      </c>
      <c r="C93" s="184" t="s">
        <v>44</v>
      </c>
      <c r="D93" s="185" t="s">
        <v>157</v>
      </c>
      <c r="E93" s="207">
        <v>1</v>
      </c>
      <c r="F93" s="198">
        <f>V7</f>
        <v>23389</v>
      </c>
      <c r="G93" s="187">
        <f>INT(E93*F93)</f>
        <v>23389</v>
      </c>
      <c r="H93" s="184"/>
      <c r="I93" s="184"/>
    </row>
    <row r="94" spans="2:16" hidden="1">
      <c r="B94" s="184"/>
      <c r="C94" s="184"/>
      <c r="D94" s="185"/>
      <c r="E94" s="202"/>
      <c r="F94" s="198"/>
      <c r="G94" s="187"/>
      <c r="H94" s="184"/>
      <c r="I94" s="184"/>
    </row>
    <row r="95" spans="2:16" hidden="1">
      <c r="B95" s="184"/>
      <c r="C95" s="184"/>
      <c r="D95" s="185"/>
      <c r="E95" s="202"/>
      <c r="F95" s="198"/>
      <c r="G95" s="187"/>
      <c r="H95" s="184"/>
      <c r="I95" s="184"/>
    </row>
    <row r="96" spans="2:16" hidden="1">
      <c r="B96" s="184"/>
      <c r="C96" s="184"/>
      <c r="D96" s="185"/>
      <c r="E96" s="202"/>
      <c r="F96" s="201"/>
      <c r="G96" s="187"/>
      <c r="H96" s="184"/>
      <c r="I96" s="184"/>
    </row>
    <row r="97" spans="2:16" hidden="1">
      <c r="B97" s="184"/>
      <c r="C97" s="184" t="s">
        <v>333</v>
      </c>
      <c r="D97" s="185"/>
      <c r="E97" s="186"/>
      <c r="F97" s="187"/>
      <c r="G97" s="187">
        <f>SUM(G93:G96)</f>
        <v>23389</v>
      </c>
      <c r="H97" s="184"/>
      <c r="I97" s="184"/>
    </row>
    <row r="98" spans="2:16" hidden="1">
      <c r="B98" s="183" t="s">
        <v>325</v>
      </c>
      <c r="C98" s="184"/>
      <c r="D98" s="185"/>
      <c r="E98" s="186"/>
      <c r="F98" s="187"/>
      <c r="G98" s="187"/>
      <c r="H98" s="184"/>
      <c r="I98" s="184"/>
    </row>
    <row r="99" spans="2:16" hidden="1">
      <c r="B99" s="186" t="s">
        <v>344</v>
      </c>
      <c r="C99" s="184"/>
      <c r="D99" s="185"/>
      <c r="E99" s="186"/>
      <c r="F99" s="187"/>
      <c r="G99" s="187">
        <f>G86+G91+G97</f>
        <v>88330</v>
      </c>
      <c r="H99" s="184"/>
      <c r="I99" s="184"/>
    </row>
    <row r="100" spans="2:16" hidden="1">
      <c r="B100" s="183" t="s">
        <v>317</v>
      </c>
      <c r="C100" s="184"/>
      <c r="D100" s="185"/>
      <c r="E100" s="186"/>
      <c r="F100" s="187"/>
      <c r="G100" s="186"/>
      <c r="H100" s="184"/>
      <c r="I100" s="184"/>
    </row>
    <row r="101" spans="2:16" hidden="1"/>
    <row r="102" spans="2:16" hidden="1"/>
    <row r="103" spans="2:16" hidden="1"/>
    <row r="104" spans="2:16" hidden="1"/>
    <row r="105" spans="2:16" hidden="1"/>
    <row r="106" spans="2:16" hidden="1">
      <c r="B106" s="183" t="s">
        <v>317</v>
      </c>
      <c r="C106" s="184"/>
      <c r="D106" s="185"/>
      <c r="E106" s="186"/>
      <c r="F106" s="187"/>
      <c r="G106" s="186"/>
      <c r="H106" s="184"/>
      <c r="I106" s="184"/>
      <c r="J106" s="191"/>
      <c r="K106" s="192"/>
    </row>
    <row r="107" spans="2:16" hidden="1">
      <c r="B107" s="184" t="s">
        <v>34</v>
      </c>
      <c r="C107" s="184" t="s">
        <v>45</v>
      </c>
      <c r="D107" s="194" t="s">
        <v>46</v>
      </c>
      <c r="E107" s="195"/>
      <c r="F107" s="184"/>
      <c r="G107" s="186"/>
      <c r="H107" s="186"/>
      <c r="I107" s="186"/>
    </row>
    <row r="108" spans="2:16" hidden="1">
      <c r="B108" s="183" t="s">
        <v>317</v>
      </c>
      <c r="C108" s="184"/>
      <c r="D108" s="185"/>
      <c r="E108" s="186"/>
      <c r="F108" s="187"/>
      <c r="G108" s="186"/>
      <c r="H108" s="184"/>
      <c r="I108" s="184"/>
    </row>
    <row r="109" spans="2:16" hidden="1">
      <c r="B109" s="184" t="s">
        <v>321</v>
      </c>
      <c r="C109" s="184"/>
      <c r="D109" s="185" t="s">
        <v>122</v>
      </c>
      <c r="E109" s="186" t="s">
        <v>322</v>
      </c>
      <c r="F109" s="187" t="s">
        <v>323</v>
      </c>
      <c r="G109" s="186" t="s">
        <v>324</v>
      </c>
      <c r="H109" s="186" t="s">
        <v>159</v>
      </c>
      <c r="I109" s="186"/>
      <c r="J109" s="191"/>
      <c r="K109" s="192"/>
    </row>
    <row r="110" spans="2:16" hidden="1">
      <c r="B110" s="183" t="s">
        <v>325</v>
      </c>
      <c r="C110" s="184"/>
      <c r="D110" s="185"/>
      <c r="E110" s="186"/>
      <c r="F110" s="187"/>
      <c r="G110" s="186"/>
      <c r="H110" s="184"/>
      <c r="I110" s="184"/>
    </row>
    <row r="111" spans="2:16" hidden="1">
      <c r="B111" s="184" t="s">
        <v>326</v>
      </c>
      <c r="C111" s="196" t="str">
        <f>C107</f>
        <v>플레이트콤팩터</v>
      </c>
      <c r="D111" s="185" t="s">
        <v>327</v>
      </c>
      <c r="E111" s="197">
        <v>0.36399999999999999</v>
      </c>
      <c r="F111" s="233">
        <v>1520.49</v>
      </c>
      <c r="G111" s="187">
        <f>INT(E111*F111)</f>
        <v>553</v>
      </c>
      <c r="H111" s="184"/>
      <c r="I111" s="184"/>
      <c r="P111"/>
    </row>
    <row r="112" spans="2:16" hidden="1">
      <c r="B112" s="184"/>
      <c r="C112" s="184"/>
      <c r="D112" s="201"/>
      <c r="E112" s="202"/>
      <c r="F112" s="201"/>
      <c r="G112" s="187"/>
      <c r="H112" s="184"/>
      <c r="I112" s="184"/>
    </row>
    <row r="113" spans="2:9" hidden="1">
      <c r="B113" s="184"/>
      <c r="C113" s="184" t="s">
        <v>333</v>
      </c>
      <c r="D113" s="201"/>
      <c r="E113" s="202"/>
      <c r="F113" s="201"/>
      <c r="G113" s="187">
        <f>SUM(G111:G112)</f>
        <v>553</v>
      </c>
      <c r="H113" s="184"/>
      <c r="I113" s="184"/>
    </row>
    <row r="114" spans="2:9" hidden="1">
      <c r="B114" s="183" t="s">
        <v>325</v>
      </c>
      <c r="C114" s="184"/>
      <c r="D114" s="185"/>
      <c r="E114" s="202"/>
      <c r="F114" s="201"/>
      <c r="G114" s="187"/>
      <c r="H114" s="184"/>
      <c r="I114" s="184"/>
    </row>
    <row r="115" spans="2:9" hidden="1">
      <c r="B115" s="184" t="s">
        <v>335</v>
      </c>
      <c r="C115" s="184" t="s">
        <v>318</v>
      </c>
      <c r="D115" s="185" t="s">
        <v>337</v>
      </c>
      <c r="E115" s="203">
        <v>1</v>
      </c>
      <c r="F115" s="204">
        <f>N2</f>
        <v>2077</v>
      </c>
      <c r="G115" s="187">
        <f>INT(E115*F115)</f>
        <v>2077</v>
      </c>
      <c r="H115" s="184"/>
      <c r="I115" s="184"/>
    </row>
    <row r="116" spans="2:9" hidden="1">
      <c r="B116" s="184"/>
      <c r="C116" s="184" t="s">
        <v>339</v>
      </c>
      <c r="D116" s="185" t="s">
        <v>340</v>
      </c>
      <c r="E116" s="205">
        <v>0.2</v>
      </c>
      <c r="F116" s="201"/>
      <c r="G116" s="206">
        <f>INT(E116*G115)</f>
        <v>415</v>
      </c>
      <c r="H116" s="184"/>
      <c r="I116" s="184"/>
    </row>
    <row r="117" spans="2:9" hidden="1">
      <c r="B117" s="201"/>
      <c r="C117" s="201"/>
      <c r="D117" s="201"/>
      <c r="E117" s="202"/>
      <c r="F117" s="201"/>
      <c r="G117" s="187"/>
      <c r="H117" s="184"/>
      <c r="I117" s="184"/>
    </row>
    <row r="118" spans="2:9" hidden="1">
      <c r="B118" s="201"/>
      <c r="C118" s="184" t="s">
        <v>333</v>
      </c>
      <c r="D118" s="201"/>
      <c r="E118" s="202"/>
      <c r="F118" s="201"/>
      <c r="G118" s="187">
        <f>SUM(G115:G117)</f>
        <v>2492</v>
      </c>
      <c r="H118" s="184"/>
      <c r="I118" s="184"/>
    </row>
    <row r="119" spans="2:9" hidden="1">
      <c r="B119" s="183" t="s">
        <v>325</v>
      </c>
      <c r="C119" s="184"/>
      <c r="D119" s="185"/>
      <c r="E119" s="202"/>
      <c r="F119" s="201"/>
      <c r="G119" s="187"/>
      <c r="H119" s="184"/>
      <c r="I119" s="184"/>
    </row>
    <row r="120" spans="2:9" hidden="1">
      <c r="B120" s="184" t="s">
        <v>343</v>
      </c>
      <c r="C120" s="184" t="s">
        <v>40</v>
      </c>
      <c r="D120" s="185" t="s">
        <v>157</v>
      </c>
      <c r="E120" s="207">
        <v>1</v>
      </c>
      <c r="F120" s="198">
        <f>V13</f>
        <v>23389</v>
      </c>
      <c r="G120" s="187">
        <f>INT(E120*F120)</f>
        <v>23389</v>
      </c>
      <c r="H120" s="184"/>
      <c r="I120" s="184"/>
    </row>
    <row r="121" spans="2:9" hidden="1">
      <c r="B121" s="184"/>
      <c r="C121" s="184"/>
      <c r="D121" s="185"/>
      <c r="E121" s="202"/>
      <c r="F121" s="198"/>
      <c r="G121" s="187"/>
      <c r="H121" s="184"/>
      <c r="I121" s="184"/>
    </row>
    <row r="122" spans="2:9" hidden="1">
      <c r="B122" s="184"/>
      <c r="C122" s="184"/>
      <c r="D122" s="185"/>
      <c r="E122" s="202"/>
      <c r="F122" s="198"/>
      <c r="G122" s="187"/>
      <c r="H122" s="184"/>
      <c r="I122" s="184"/>
    </row>
    <row r="123" spans="2:9" hidden="1">
      <c r="B123" s="184"/>
      <c r="C123" s="184"/>
      <c r="D123" s="185"/>
      <c r="E123" s="202"/>
      <c r="F123" s="201"/>
      <c r="G123" s="187"/>
      <c r="H123" s="184"/>
      <c r="I123" s="184"/>
    </row>
    <row r="124" spans="2:9" hidden="1">
      <c r="B124" s="184"/>
      <c r="C124" s="184" t="s">
        <v>333</v>
      </c>
      <c r="D124" s="185"/>
      <c r="E124" s="186"/>
      <c r="F124" s="187"/>
      <c r="G124" s="187">
        <f>SUM(G120:G123)</f>
        <v>23389</v>
      </c>
      <c r="H124" s="184"/>
      <c r="I124" s="184"/>
    </row>
    <row r="125" spans="2:9" hidden="1">
      <c r="B125" s="183" t="s">
        <v>325</v>
      </c>
      <c r="C125" s="184"/>
      <c r="D125" s="185"/>
      <c r="E125" s="186"/>
      <c r="F125" s="187"/>
      <c r="G125" s="187"/>
      <c r="H125" s="184"/>
      <c r="I125" s="184"/>
    </row>
    <row r="126" spans="2:9" hidden="1">
      <c r="B126" s="186" t="s">
        <v>344</v>
      </c>
      <c r="C126" s="184"/>
      <c r="D126" s="185"/>
      <c r="E126" s="186"/>
      <c r="F126" s="187"/>
      <c r="G126" s="187">
        <f>G113+G118+G124</f>
        <v>26434</v>
      </c>
      <c r="H126" s="184"/>
      <c r="I126" s="184"/>
    </row>
    <row r="127" spans="2:9" hidden="1">
      <c r="B127" s="183" t="s">
        <v>317</v>
      </c>
      <c r="C127" s="184"/>
      <c r="D127" s="185"/>
      <c r="E127" s="186"/>
      <c r="F127" s="187"/>
      <c r="G127" s="186"/>
      <c r="H127" s="184"/>
      <c r="I127" s="184"/>
    </row>
    <row r="128" spans="2:9" hidden="1">
      <c r="B128" s="183"/>
      <c r="C128" s="184"/>
      <c r="D128" s="185"/>
      <c r="E128" s="186"/>
      <c r="F128" s="187"/>
      <c r="G128" s="186"/>
      <c r="H128" s="184"/>
      <c r="I128" s="184"/>
    </row>
    <row r="129" spans="2:16" hidden="1"/>
    <row r="130" spans="2:16" hidden="1">
      <c r="B130" s="183" t="s">
        <v>317</v>
      </c>
      <c r="C130" s="184"/>
      <c r="D130" s="185"/>
      <c r="E130" s="186"/>
      <c r="F130" s="187"/>
      <c r="G130" s="186"/>
      <c r="H130" s="184"/>
      <c r="I130" s="184"/>
      <c r="J130" s="191"/>
      <c r="K130" s="192"/>
    </row>
    <row r="131" spans="2:16" hidden="1">
      <c r="B131" s="184" t="s">
        <v>34</v>
      </c>
      <c r="C131" s="184" t="s">
        <v>47</v>
      </c>
      <c r="D131" s="234" t="s">
        <v>48</v>
      </c>
      <c r="E131" s="195"/>
      <c r="F131" s="184"/>
      <c r="G131" s="186"/>
      <c r="H131" s="186"/>
      <c r="I131" s="186"/>
    </row>
    <row r="132" spans="2:16" hidden="1">
      <c r="B132" s="183" t="s">
        <v>317</v>
      </c>
      <c r="C132" s="184"/>
      <c r="D132" s="185"/>
      <c r="E132" s="186"/>
      <c r="F132" s="187"/>
      <c r="G132" s="186"/>
      <c r="H132" s="184"/>
      <c r="I132" s="184"/>
    </row>
    <row r="133" spans="2:16" hidden="1">
      <c r="B133" s="184" t="s">
        <v>321</v>
      </c>
      <c r="C133" s="184"/>
      <c r="D133" s="185" t="s">
        <v>122</v>
      </c>
      <c r="E133" s="186" t="s">
        <v>322</v>
      </c>
      <c r="F133" s="187" t="s">
        <v>323</v>
      </c>
      <c r="G133" s="186" t="s">
        <v>324</v>
      </c>
      <c r="H133" s="186" t="s">
        <v>159</v>
      </c>
      <c r="I133" s="186"/>
      <c r="J133" s="191"/>
      <c r="K133" s="192"/>
    </row>
    <row r="134" spans="2:16" hidden="1">
      <c r="B134" s="183" t="s">
        <v>325</v>
      </c>
      <c r="C134" s="184"/>
      <c r="D134" s="185"/>
      <c r="E134" s="186"/>
      <c r="F134" s="187"/>
      <c r="G134" s="186"/>
      <c r="H134" s="184"/>
      <c r="I134" s="184"/>
    </row>
    <row r="135" spans="2:16" hidden="1">
      <c r="B135" s="184" t="s">
        <v>326</v>
      </c>
      <c r="C135" s="196" t="str">
        <f>C131</f>
        <v>진동로울러</v>
      </c>
      <c r="D135" s="185" t="s">
        <v>327</v>
      </c>
      <c r="E135" s="197">
        <v>0.2757</v>
      </c>
      <c r="F135" s="198">
        <v>5670</v>
      </c>
      <c r="G135" s="187">
        <f>INT(E135*F135)</f>
        <v>1563</v>
      </c>
      <c r="H135" s="184"/>
      <c r="I135" s="184"/>
      <c r="P135"/>
    </row>
    <row r="136" spans="2:16" hidden="1">
      <c r="B136" s="184"/>
      <c r="C136" s="184"/>
      <c r="D136" s="201"/>
      <c r="E136" s="202"/>
      <c r="F136" s="201"/>
      <c r="G136" s="187"/>
      <c r="H136" s="184"/>
      <c r="I136" s="184"/>
    </row>
    <row r="137" spans="2:16" hidden="1">
      <c r="B137" s="184"/>
      <c r="C137" s="184" t="s">
        <v>333</v>
      </c>
      <c r="D137" s="201"/>
      <c r="E137" s="202"/>
      <c r="F137" s="201"/>
      <c r="G137" s="187">
        <f>SUM(G135:G136)</f>
        <v>1563</v>
      </c>
      <c r="H137" s="184"/>
      <c r="I137" s="184"/>
    </row>
    <row r="138" spans="2:16" hidden="1">
      <c r="B138" s="183" t="s">
        <v>325</v>
      </c>
      <c r="C138" s="184"/>
      <c r="D138" s="185"/>
      <c r="E138" s="202"/>
      <c r="F138" s="201"/>
      <c r="G138" s="187"/>
      <c r="H138" s="184"/>
      <c r="I138" s="184"/>
    </row>
    <row r="139" spans="2:16" hidden="1">
      <c r="B139" s="184" t="s">
        <v>335</v>
      </c>
      <c r="C139" s="184" t="s">
        <v>315</v>
      </c>
      <c r="D139" s="185" t="s">
        <v>337</v>
      </c>
      <c r="E139" s="203">
        <v>2.2000000000000002</v>
      </c>
      <c r="F139" s="204">
        <f>N1</f>
        <v>1842</v>
      </c>
      <c r="G139" s="187">
        <f>INT(E139*F139)</f>
        <v>4052</v>
      </c>
      <c r="H139" s="184"/>
      <c r="I139" s="184"/>
    </row>
    <row r="140" spans="2:16" hidden="1">
      <c r="B140" s="184"/>
      <c r="C140" s="184" t="s">
        <v>339</v>
      </c>
      <c r="D140" s="185" t="s">
        <v>340</v>
      </c>
      <c r="E140" s="205">
        <v>0.13</v>
      </c>
      <c r="F140" s="201"/>
      <c r="G140" s="206">
        <f>INT(E140*G139)</f>
        <v>526</v>
      </c>
      <c r="H140" s="184"/>
      <c r="I140" s="184"/>
    </row>
    <row r="141" spans="2:16" hidden="1">
      <c r="B141" s="201"/>
      <c r="C141" s="201"/>
      <c r="D141" s="201"/>
      <c r="E141" s="202"/>
      <c r="F141" s="201"/>
      <c r="G141" s="187"/>
      <c r="H141" s="184"/>
      <c r="I141" s="184"/>
    </row>
    <row r="142" spans="2:16" hidden="1">
      <c r="B142" s="201"/>
      <c r="C142" s="184" t="s">
        <v>333</v>
      </c>
      <c r="D142" s="201"/>
      <c r="E142" s="202"/>
      <c r="F142" s="201"/>
      <c r="G142" s="187">
        <f>SUM(G139:G141)</f>
        <v>4578</v>
      </c>
      <c r="H142" s="184"/>
      <c r="I142" s="184"/>
    </row>
    <row r="143" spans="2:16" hidden="1">
      <c r="B143" s="183" t="s">
        <v>325</v>
      </c>
      <c r="C143" s="184"/>
      <c r="D143" s="185"/>
      <c r="E143" s="202"/>
      <c r="F143" s="201"/>
      <c r="G143" s="187"/>
      <c r="H143" s="184"/>
      <c r="I143" s="184"/>
    </row>
    <row r="144" spans="2:16" hidden="1">
      <c r="B144" s="184" t="s">
        <v>343</v>
      </c>
      <c r="C144" s="184" t="s">
        <v>40</v>
      </c>
      <c r="D144" s="185" t="s">
        <v>157</v>
      </c>
      <c r="E144" s="207">
        <v>1</v>
      </c>
      <c r="F144" s="198">
        <f>V13</f>
        <v>23389</v>
      </c>
      <c r="G144" s="187">
        <f>INT(E144*F144)</f>
        <v>23389</v>
      </c>
      <c r="H144" s="184"/>
      <c r="I144" s="184"/>
    </row>
    <row r="145" spans="2:11" hidden="1">
      <c r="B145" s="184"/>
      <c r="C145" s="184"/>
      <c r="D145" s="185"/>
      <c r="E145" s="202"/>
      <c r="F145" s="198"/>
      <c r="G145" s="187"/>
      <c r="H145" s="184"/>
      <c r="I145" s="184"/>
    </row>
    <row r="146" spans="2:11" hidden="1">
      <c r="B146" s="184"/>
      <c r="C146" s="184"/>
      <c r="D146" s="185"/>
      <c r="E146" s="202"/>
      <c r="F146" s="198"/>
      <c r="G146" s="187"/>
      <c r="H146" s="184"/>
      <c r="I146" s="184"/>
    </row>
    <row r="147" spans="2:11" hidden="1">
      <c r="B147" s="184"/>
      <c r="C147" s="184"/>
      <c r="D147" s="185"/>
      <c r="E147" s="202"/>
      <c r="F147" s="201"/>
      <c r="G147" s="187"/>
      <c r="H147" s="184"/>
      <c r="I147" s="184"/>
    </row>
    <row r="148" spans="2:11" hidden="1">
      <c r="B148" s="184"/>
      <c r="C148" s="184" t="s">
        <v>333</v>
      </c>
      <c r="D148" s="185"/>
      <c r="E148" s="186"/>
      <c r="F148" s="187"/>
      <c r="G148" s="187">
        <f>SUM(G144:G147)</f>
        <v>23389</v>
      </c>
      <c r="H148" s="184"/>
      <c r="I148" s="184"/>
    </row>
    <row r="149" spans="2:11" hidden="1">
      <c r="B149" s="183" t="s">
        <v>325</v>
      </c>
      <c r="C149" s="184"/>
      <c r="D149" s="185"/>
      <c r="E149" s="186"/>
      <c r="F149" s="187"/>
      <c r="G149" s="187"/>
      <c r="H149" s="184"/>
      <c r="I149" s="184"/>
    </row>
    <row r="150" spans="2:11" hidden="1">
      <c r="B150" s="186" t="s">
        <v>344</v>
      </c>
      <c r="C150" s="184"/>
      <c r="D150" s="185"/>
      <c r="E150" s="186"/>
      <c r="F150" s="187"/>
      <c r="G150" s="187">
        <f>G137+G142+G148</f>
        <v>29530</v>
      </c>
      <c r="H150" s="184"/>
      <c r="I150" s="184"/>
    </row>
    <row r="151" spans="2:11" hidden="1">
      <c r="B151" s="183" t="s">
        <v>317</v>
      </c>
      <c r="C151" s="184"/>
      <c r="D151" s="185"/>
      <c r="E151" s="186"/>
      <c r="F151" s="187"/>
      <c r="G151" s="186"/>
      <c r="H151" s="184"/>
      <c r="I151" s="184"/>
    </row>
    <row r="152" spans="2:11" hidden="1">
      <c r="B152" s="183"/>
      <c r="C152" s="184"/>
      <c r="D152" s="185"/>
      <c r="E152" s="186"/>
      <c r="F152" s="187"/>
      <c r="G152" s="186"/>
      <c r="H152" s="184"/>
      <c r="I152" s="184"/>
    </row>
    <row r="153" spans="2:11" hidden="1"/>
    <row r="154" spans="2:11" hidden="1"/>
    <row r="155" spans="2:11" hidden="1"/>
    <row r="156" spans="2:11" hidden="1"/>
    <row r="157" spans="2:11" hidden="1"/>
    <row r="158" spans="2:11" hidden="1">
      <c r="B158" s="183" t="s">
        <v>317</v>
      </c>
      <c r="C158" s="184"/>
      <c r="D158" s="185"/>
      <c r="E158" s="186"/>
      <c r="F158" s="187"/>
      <c r="G158" s="186"/>
      <c r="H158" s="184"/>
      <c r="I158" s="184"/>
      <c r="J158" s="191"/>
      <c r="K158" s="192"/>
    </row>
    <row r="159" spans="2:11" hidden="1">
      <c r="B159" s="184" t="s">
        <v>34</v>
      </c>
      <c r="C159" s="184" t="s">
        <v>49</v>
      </c>
      <c r="D159" s="194" t="s">
        <v>50</v>
      </c>
      <c r="E159" s="195"/>
      <c r="F159" s="184"/>
      <c r="G159" s="186"/>
      <c r="H159" s="186"/>
      <c r="I159" s="186"/>
    </row>
    <row r="160" spans="2:11" hidden="1">
      <c r="B160" s="183" t="s">
        <v>317</v>
      </c>
      <c r="C160" s="184"/>
      <c r="D160" s="185"/>
      <c r="E160" s="186"/>
      <c r="F160" s="187"/>
      <c r="G160" s="186"/>
      <c r="H160" s="184"/>
      <c r="I160" s="184"/>
    </row>
    <row r="161" spans="2:16" hidden="1">
      <c r="B161" s="184" t="s">
        <v>321</v>
      </c>
      <c r="C161" s="184"/>
      <c r="D161" s="185" t="s">
        <v>122</v>
      </c>
      <c r="E161" s="186" t="s">
        <v>322</v>
      </c>
      <c r="F161" s="187" t="s">
        <v>323</v>
      </c>
      <c r="G161" s="186" t="s">
        <v>324</v>
      </c>
      <c r="H161" s="186" t="s">
        <v>159</v>
      </c>
      <c r="I161" s="186"/>
      <c r="J161" s="191"/>
      <c r="K161" s="192"/>
    </row>
    <row r="162" spans="2:16" hidden="1">
      <c r="B162" s="183" t="s">
        <v>325</v>
      </c>
      <c r="C162" s="184"/>
      <c r="D162" s="185"/>
      <c r="E162" s="186"/>
      <c r="F162" s="187"/>
      <c r="G162" s="186"/>
      <c r="H162" s="184"/>
      <c r="I162" s="184"/>
    </row>
    <row r="163" spans="2:16" hidden="1">
      <c r="B163" s="184" t="s">
        <v>326</v>
      </c>
      <c r="C163" s="196" t="str">
        <f>C159</f>
        <v>로우더(타이어)</v>
      </c>
      <c r="D163" s="185" t="s">
        <v>327</v>
      </c>
      <c r="E163" s="197">
        <v>0.20380000000000001</v>
      </c>
      <c r="F163" s="198">
        <v>33297</v>
      </c>
      <c r="G163" s="187">
        <f>INT(E163*F163)</f>
        <v>6785</v>
      </c>
      <c r="H163" s="184"/>
      <c r="I163" s="184"/>
      <c r="P163"/>
    </row>
    <row r="164" spans="2:16" hidden="1">
      <c r="B164" s="184"/>
      <c r="C164" s="184"/>
      <c r="D164" s="201"/>
      <c r="E164" s="202"/>
      <c r="F164" s="201"/>
      <c r="G164" s="187"/>
      <c r="H164" s="184"/>
      <c r="I164" s="184"/>
    </row>
    <row r="165" spans="2:16" hidden="1">
      <c r="B165" s="184"/>
      <c r="C165" s="184" t="s">
        <v>333</v>
      </c>
      <c r="D165" s="201"/>
      <c r="E165" s="202"/>
      <c r="F165" s="201"/>
      <c r="G165" s="187">
        <f>SUM(G163:G164)</f>
        <v>6785</v>
      </c>
      <c r="H165" s="184"/>
      <c r="I165" s="184"/>
    </row>
    <row r="166" spans="2:16" hidden="1">
      <c r="B166" s="183" t="s">
        <v>325</v>
      </c>
      <c r="C166" s="184"/>
      <c r="D166" s="185"/>
      <c r="E166" s="202"/>
      <c r="F166" s="201"/>
      <c r="G166" s="187"/>
      <c r="H166" s="184"/>
      <c r="I166" s="184"/>
    </row>
    <row r="167" spans="2:16" hidden="1">
      <c r="B167" s="184" t="s">
        <v>335</v>
      </c>
      <c r="C167" s="184" t="s">
        <v>315</v>
      </c>
      <c r="D167" s="185" t="s">
        <v>337</v>
      </c>
      <c r="E167" s="203">
        <v>3.5</v>
      </c>
      <c r="F167" s="204">
        <f>N1</f>
        <v>1842</v>
      </c>
      <c r="G167" s="187">
        <f>INT(E167*F167)</f>
        <v>6447</v>
      </c>
      <c r="H167" s="184"/>
      <c r="I167" s="184"/>
    </row>
    <row r="168" spans="2:16" hidden="1">
      <c r="B168" s="184"/>
      <c r="C168" s="184" t="s">
        <v>339</v>
      </c>
      <c r="D168" s="185" t="s">
        <v>340</v>
      </c>
      <c r="E168" s="205">
        <v>0.44</v>
      </c>
      <c r="F168" s="201"/>
      <c r="G168" s="206">
        <f>INT(E168*G167)</f>
        <v>2836</v>
      </c>
      <c r="H168" s="184"/>
      <c r="I168" s="184"/>
    </row>
    <row r="169" spans="2:16" hidden="1">
      <c r="B169" s="201"/>
      <c r="C169" s="201"/>
      <c r="D169" s="201"/>
      <c r="E169" s="202"/>
      <c r="F169" s="201"/>
      <c r="G169" s="187"/>
      <c r="H169" s="184"/>
      <c r="I169" s="184"/>
    </row>
    <row r="170" spans="2:16" hidden="1">
      <c r="B170" s="201"/>
      <c r="C170" s="184" t="s">
        <v>333</v>
      </c>
      <c r="D170" s="201"/>
      <c r="E170" s="202"/>
      <c r="F170" s="201"/>
      <c r="G170" s="187">
        <f>SUM(G167:G169)</f>
        <v>9283</v>
      </c>
      <c r="H170" s="184"/>
      <c r="I170" s="184"/>
    </row>
    <row r="171" spans="2:16" hidden="1">
      <c r="B171" s="183" t="s">
        <v>325</v>
      </c>
      <c r="C171" s="184"/>
      <c r="D171" s="185"/>
      <c r="E171" s="202"/>
      <c r="F171" s="201"/>
      <c r="G171" s="187"/>
      <c r="H171" s="184"/>
      <c r="I171" s="184"/>
    </row>
    <row r="172" spans="2:16" hidden="1">
      <c r="B172" s="184" t="s">
        <v>343</v>
      </c>
      <c r="C172" s="184" t="s">
        <v>44</v>
      </c>
      <c r="D172" s="185" t="s">
        <v>157</v>
      </c>
      <c r="E172" s="207">
        <v>1</v>
      </c>
      <c r="F172" s="198">
        <f>V7</f>
        <v>23389</v>
      </c>
      <c r="G172" s="187">
        <f>INT(E172*F172)</f>
        <v>23389</v>
      </c>
      <c r="H172" s="184"/>
      <c r="I172" s="184"/>
    </row>
    <row r="173" spans="2:16" hidden="1">
      <c r="B173" s="184"/>
      <c r="C173" s="184"/>
      <c r="D173" s="185"/>
      <c r="E173" s="202"/>
      <c r="F173" s="198"/>
      <c r="G173" s="187"/>
      <c r="H173" s="184"/>
      <c r="I173" s="184"/>
    </row>
    <row r="174" spans="2:16" hidden="1">
      <c r="B174" s="184"/>
      <c r="C174" s="184"/>
      <c r="D174" s="185"/>
      <c r="E174" s="202"/>
      <c r="F174" s="198"/>
      <c r="G174" s="187"/>
      <c r="H174" s="184"/>
      <c r="I174" s="184"/>
    </row>
    <row r="175" spans="2:16" hidden="1">
      <c r="B175" s="184"/>
      <c r="C175" s="184"/>
      <c r="D175" s="185"/>
      <c r="E175" s="202"/>
      <c r="F175" s="201"/>
      <c r="G175" s="187"/>
      <c r="H175" s="184"/>
      <c r="I175" s="184"/>
    </row>
    <row r="176" spans="2:16" hidden="1">
      <c r="B176" s="184"/>
      <c r="C176" s="184" t="s">
        <v>333</v>
      </c>
      <c r="D176" s="185"/>
      <c r="E176" s="186"/>
      <c r="F176" s="187"/>
      <c r="G176" s="187">
        <f>SUM(G172:G175)</f>
        <v>23389</v>
      </c>
      <c r="H176" s="184"/>
      <c r="I176" s="184"/>
    </row>
    <row r="177" spans="2:16" hidden="1">
      <c r="B177" s="183" t="s">
        <v>325</v>
      </c>
      <c r="C177" s="184"/>
      <c r="D177" s="185"/>
      <c r="E177" s="186"/>
      <c r="F177" s="187"/>
      <c r="G177" s="187"/>
      <c r="H177" s="184"/>
      <c r="I177" s="184"/>
    </row>
    <row r="178" spans="2:16" hidden="1">
      <c r="B178" s="186" t="s">
        <v>344</v>
      </c>
      <c r="C178" s="184"/>
      <c r="D178" s="185"/>
      <c r="E178" s="186"/>
      <c r="F178" s="187"/>
      <c r="G178" s="187">
        <f>G165+G170+G176</f>
        <v>39457</v>
      </c>
      <c r="H178" s="184"/>
      <c r="I178" s="184"/>
    </row>
    <row r="179" spans="2:16" hidden="1">
      <c r="B179" s="183" t="s">
        <v>317</v>
      </c>
      <c r="C179" s="184"/>
      <c r="D179" s="185"/>
      <c r="E179" s="186"/>
      <c r="F179" s="187"/>
      <c r="G179" s="186"/>
      <c r="H179" s="184"/>
      <c r="I179" s="184"/>
    </row>
    <row r="180" spans="2:16" hidden="1">
      <c r="B180" s="183"/>
      <c r="C180" s="184"/>
      <c r="D180" s="185"/>
      <c r="E180" s="186"/>
      <c r="F180" s="187"/>
      <c r="G180" s="186"/>
      <c r="H180" s="184"/>
      <c r="I180" s="184"/>
    </row>
    <row r="181" spans="2:16" hidden="1"/>
    <row r="182" spans="2:16" hidden="1">
      <c r="B182" s="183" t="s">
        <v>317</v>
      </c>
      <c r="C182" s="184"/>
      <c r="D182" s="185"/>
      <c r="E182" s="186"/>
      <c r="F182" s="187"/>
      <c r="G182" s="186"/>
      <c r="H182" s="184"/>
      <c r="I182" s="184"/>
      <c r="J182" s="191"/>
      <c r="K182" s="192"/>
    </row>
    <row r="183" spans="2:16" hidden="1">
      <c r="B183" s="184" t="s">
        <v>34</v>
      </c>
      <c r="C183" s="184" t="s">
        <v>51</v>
      </c>
      <c r="D183" s="234" t="s">
        <v>52</v>
      </c>
      <c r="E183" s="195"/>
      <c r="F183" s="184"/>
      <c r="G183" s="186"/>
      <c r="H183" s="186"/>
      <c r="I183" s="186"/>
    </row>
    <row r="184" spans="2:16" hidden="1">
      <c r="B184" s="183" t="s">
        <v>317</v>
      </c>
      <c r="C184" s="184"/>
      <c r="D184" s="185"/>
      <c r="E184" s="186"/>
      <c r="F184" s="187"/>
      <c r="G184" s="186"/>
      <c r="H184" s="184"/>
      <c r="I184" s="184"/>
    </row>
    <row r="185" spans="2:16" hidden="1">
      <c r="B185" s="184" t="s">
        <v>321</v>
      </c>
      <c r="C185" s="184"/>
      <c r="D185" s="185" t="s">
        <v>122</v>
      </c>
      <c r="E185" s="186" t="s">
        <v>322</v>
      </c>
      <c r="F185" s="187" t="s">
        <v>323</v>
      </c>
      <c r="G185" s="186" t="s">
        <v>324</v>
      </c>
      <c r="H185" s="186" t="s">
        <v>159</v>
      </c>
      <c r="I185" s="186"/>
      <c r="J185" s="191"/>
      <c r="K185" s="192"/>
    </row>
    <row r="186" spans="2:16" hidden="1">
      <c r="B186" s="183" t="s">
        <v>325</v>
      </c>
      <c r="C186" s="184"/>
      <c r="D186" s="185"/>
      <c r="E186" s="186"/>
      <c r="F186" s="187"/>
      <c r="G186" s="186"/>
      <c r="H186" s="184"/>
      <c r="I186" s="184"/>
    </row>
    <row r="187" spans="2:16" hidden="1">
      <c r="B187" s="184" t="s">
        <v>326</v>
      </c>
      <c r="C187" s="196" t="str">
        <f>C183</f>
        <v>살수차</v>
      </c>
      <c r="D187" s="185" t="s">
        <v>327</v>
      </c>
      <c r="E187" s="197">
        <v>0.20449999999999999</v>
      </c>
      <c r="F187" s="198">
        <v>38257</v>
      </c>
      <c r="G187" s="187">
        <f>INT(E187*F187)</f>
        <v>7823</v>
      </c>
      <c r="H187" s="184"/>
      <c r="I187" s="184"/>
      <c r="P187"/>
    </row>
    <row r="188" spans="2:16" hidden="1">
      <c r="B188" s="184"/>
      <c r="C188" s="184"/>
      <c r="D188" s="201"/>
      <c r="E188" s="202"/>
      <c r="F188" s="201"/>
      <c r="G188" s="187"/>
      <c r="H188" s="184"/>
      <c r="I188" s="184"/>
    </row>
    <row r="189" spans="2:16" hidden="1">
      <c r="B189" s="184"/>
      <c r="C189" s="184" t="s">
        <v>333</v>
      </c>
      <c r="D189" s="201"/>
      <c r="E189" s="202"/>
      <c r="F189" s="201"/>
      <c r="G189" s="187">
        <f>SUM(G187:G188)</f>
        <v>7823</v>
      </c>
      <c r="H189" s="184"/>
      <c r="I189" s="184"/>
    </row>
    <row r="190" spans="2:16" hidden="1">
      <c r="B190" s="183" t="s">
        <v>325</v>
      </c>
      <c r="C190" s="184"/>
      <c r="D190" s="185"/>
      <c r="E190" s="202"/>
      <c r="F190" s="201"/>
      <c r="G190" s="187"/>
      <c r="H190" s="184"/>
      <c r="I190" s="184"/>
    </row>
    <row r="191" spans="2:16" hidden="1">
      <c r="B191" s="184" t="s">
        <v>335</v>
      </c>
      <c r="C191" s="184" t="s">
        <v>315</v>
      </c>
      <c r="D191" s="185" t="s">
        <v>337</v>
      </c>
      <c r="E191" s="203">
        <v>9.3000000000000007</v>
      </c>
      <c r="F191" s="204">
        <f>N1</f>
        <v>1842</v>
      </c>
      <c r="G191" s="187">
        <f>INT(E191*F191)</f>
        <v>17130</v>
      </c>
      <c r="H191" s="184"/>
      <c r="I191" s="184"/>
    </row>
    <row r="192" spans="2:16" hidden="1">
      <c r="B192" s="184"/>
      <c r="C192" s="184" t="s">
        <v>339</v>
      </c>
      <c r="D192" s="185" t="s">
        <v>340</v>
      </c>
      <c r="E192" s="205">
        <v>0.3</v>
      </c>
      <c r="F192" s="201"/>
      <c r="G192" s="206">
        <f>INT(E192*G191)</f>
        <v>5139</v>
      </c>
      <c r="H192" s="184"/>
      <c r="I192" s="184"/>
    </row>
    <row r="193" spans="2:9" hidden="1">
      <c r="B193" s="201"/>
      <c r="C193" s="201"/>
      <c r="D193" s="201"/>
      <c r="E193" s="202"/>
      <c r="F193" s="201"/>
      <c r="G193" s="187"/>
      <c r="H193" s="184"/>
      <c r="I193" s="184"/>
    </row>
    <row r="194" spans="2:9" hidden="1">
      <c r="B194" s="201"/>
      <c r="C194" s="184" t="s">
        <v>333</v>
      </c>
      <c r="D194" s="201"/>
      <c r="E194" s="202"/>
      <c r="F194" s="201"/>
      <c r="G194" s="187">
        <f>SUM(G191:G193)</f>
        <v>22269</v>
      </c>
      <c r="H194" s="184"/>
      <c r="I194" s="184"/>
    </row>
    <row r="195" spans="2:9" hidden="1">
      <c r="B195" s="183" t="s">
        <v>325</v>
      </c>
      <c r="C195" s="184"/>
      <c r="D195" s="185"/>
      <c r="E195" s="202"/>
      <c r="F195" s="201"/>
      <c r="G195" s="187"/>
      <c r="H195" s="184"/>
      <c r="I195" s="184"/>
    </row>
    <row r="196" spans="2:9" hidden="1">
      <c r="B196" s="184" t="s">
        <v>343</v>
      </c>
      <c r="C196" s="184" t="s">
        <v>37</v>
      </c>
      <c r="D196" s="185" t="s">
        <v>157</v>
      </c>
      <c r="E196" s="207">
        <v>1</v>
      </c>
      <c r="F196" s="198">
        <f>V11</f>
        <v>21911</v>
      </c>
      <c r="G196" s="187">
        <f>INT(E196*F196)</f>
        <v>21911</v>
      </c>
      <c r="H196" s="184"/>
      <c r="I196" s="184"/>
    </row>
    <row r="197" spans="2:9" hidden="1">
      <c r="B197" s="184"/>
      <c r="C197" s="184"/>
      <c r="D197" s="185"/>
      <c r="E197" s="202"/>
      <c r="F197" s="198"/>
      <c r="G197" s="187"/>
      <c r="H197" s="184"/>
      <c r="I197" s="184"/>
    </row>
    <row r="198" spans="2:9" hidden="1">
      <c r="B198" s="184"/>
      <c r="C198" s="184"/>
      <c r="D198" s="185"/>
      <c r="E198" s="202"/>
      <c r="F198" s="198"/>
      <c r="G198" s="187"/>
      <c r="H198" s="184"/>
      <c r="I198" s="184"/>
    </row>
    <row r="199" spans="2:9" hidden="1">
      <c r="B199" s="184"/>
      <c r="C199" s="184"/>
      <c r="D199" s="185"/>
      <c r="E199" s="202"/>
      <c r="F199" s="201"/>
      <c r="G199" s="187"/>
      <c r="H199" s="184"/>
      <c r="I199" s="184"/>
    </row>
    <row r="200" spans="2:9" hidden="1">
      <c r="B200" s="184"/>
      <c r="C200" s="184" t="s">
        <v>333</v>
      </c>
      <c r="D200" s="185"/>
      <c r="E200" s="186"/>
      <c r="F200" s="187"/>
      <c r="G200" s="187">
        <f>SUM(G196:G199)</f>
        <v>21911</v>
      </c>
      <c r="H200" s="184"/>
      <c r="I200" s="184"/>
    </row>
    <row r="201" spans="2:9" hidden="1">
      <c r="B201" s="183" t="s">
        <v>325</v>
      </c>
      <c r="C201" s="184"/>
      <c r="D201" s="185"/>
      <c r="E201" s="186"/>
      <c r="F201" s="187"/>
      <c r="G201" s="187"/>
      <c r="H201" s="184"/>
      <c r="I201" s="184"/>
    </row>
    <row r="202" spans="2:9" hidden="1">
      <c r="B202" s="186" t="s">
        <v>344</v>
      </c>
      <c r="C202" s="184"/>
      <c r="D202" s="185"/>
      <c r="E202" s="186"/>
      <c r="F202" s="187"/>
      <c r="G202" s="187">
        <f>G189+G194+G200</f>
        <v>52003</v>
      </c>
      <c r="H202" s="184"/>
      <c r="I202" s="184"/>
    </row>
    <row r="203" spans="2:9" hidden="1">
      <c r="B203" s="183" t="s">
        <v>317</v>
      </c>
      <c r="C203" s="184"/>
      <c r="D203" s="185"/>
      <c r="E203" s="186"/>
      <c r="F203" s="187"/>
      <c r="G203" s="186"/>
      <c r="H203" s="184"/>
      <c r="I203" s="184"/>
    </row>
    <row r="204" spans="2:9" hidden="1">
      <c r="B204" s="183"/>
      <c r="C204" s="184"/>
      <c r="D204" s="185"/>
      <c r="E204" s="186"/>
      <c r="F204" s="187"/>
      <c r="G204" s="186"/>
      <c r="H204" s="184"/>
      <c r="I204" s="184"/>
    </row>
    <row r="205" spans="2:9" hidden="1"/>
    <row r="206" spans="2:9" hidden="1"/>
    <row r="207" spans="2:9" hidden="1"/>
    <row r="208" spans="2:9" hidden="1"/>
    <row r="209" spans="2:16" hidden="1"/>
    <row r="210" spans="2:16" hidden="1"/>
    <row r="211" spans="2:16" hidden="1">
      <c r="B211" s="183" t="s">
        <v>317</v>
      </c>
      <c r="C211" s="184"/>
      <c r="D211" s="185"/>
      <c r="E211" s="186"/>
      <c r="F211" s="187"/>
      <c r="G211" s="186"/>
      <c r="H211" s="184"/>
      <c r="I211" s="184"/>
      <c r="J211" s="191"/>
      <c r="K211" s="192"/>
    </row>
    <row r="212" spans="2:16" hidden="1">
      <c r="B212" s="184" t="s">
        <v>34</v>
      </c>
      <c r="C212" s="184" t="s">
        <v>53</v>
      </c>
      <c r="D212" s="234"/>
      <c r="E212" s="195" t="s">
        <v>54</v>
      </c>
      <c r="F212" s="184"/>
      <c r="G212" s="186"/>
      <c r="H212" s="186"/>
      <c r="I212" s="186"/>
    </row>
    <row r="213" spans="2:16" hidden="1">
      <c r="B213" s="183" t="s">
        <v>317</v>
      </c>
      <c r="C213" s="184"/>
      <c r="D213" s="185"/>
      <c r="E213" s="186"/>
      <c r="F213" s="187"/>
      <c r="G213" s="186"/>
      <c r="H213" s="184"/>
      <c r="I213" s="184"/>
    </row>
    <row r="214" spans="2:16" hidden="1">
      <c r="B214" s="184" t="s">
        <v>321</v>
      </c>
      <c r="C214" s="184"/>
      <c r="D214" s="185" t="s">
        <v>122</v>
      </c>
      <c r="E214" s="186" t="s">
        <v>322</v>
      </c>
      <c r="F214" s="187" t="s">
        <v>323</v>
      </c>
      <c r="G214" s="186" t="s">
        <v>324</v>
      </c>
      <c r="H214" s="186" t="s">
        <v>159</v>
      </c>
      <c r="I214" s="186"/>
      <c r="J214" s="191"/>
      <c r="K214" s="192"/>
    </row>
    <row r="215" spans="2:16" hidden="1">
      <c r="B215" s="183" t="s">
        <v>325</v>
      </c>
      <c r="C215" s="184"/>
      <c r="D215" s="185"/>
      <c r="E215" s="186"/>
      <c r="F215" s="187"/>
      <c r="G215" s="186"/>
      <c r="H215" s="184"/>
      <c r="I215" s="184"/>
    </row>
    <row r="216" spans="2:16" hidden="1">
      <c r="B216" s="184" t="s">
        <v>326</v>
      </c>
      <c r="C216" s="235" t="str">
        <f>C212</f>
        <v>트럭 트랙트 및 트레일러</v>
      </c>
      <c r="D216" s="185" t="s">
        <v>327</v>
      </c>
      <c r="E216" s="197">
        <v>0.25290000000000001</v>
      </c>
      <c r="F216" s="233">
        <v>57196.76</v>
      </c>
      <c r="G216" s="187">
        <f>INT(E216*F216)</f>
        <v>14465</v>
      </c>
      <c r="H216" s="184"/>
      <c r="I216" s="184"/>
      <c r="P216"/>
    </row>
    <row r="217" spans="2:16" hidden="1">
      <c r="B217" s="184"/>
      <c r="C217" s="184"/>
      <c r="D217" s="201"/>
      <c r="E217" s="202"/>
      <c r="F217" s="201"/>
      <c r="G217" s="187"/>
      <c r="H217" s="184"/>
      <c r="I217" s="184"/>
    </row>
    <row r="218" spans="2:16" hidden="1">
      <c r="B218" s="184"/>
      <c r="C218" s="184" t="s">
        <v>333</v>
      </c>
      <c r="D218" s="201"/>
      <c r="E218" s="202"/>
      <c r="F218" s="201"/>
      <c r="G218" s="187">
        <f>SUM(G216:G217)</f>
        <v>14465</v>
      </c>
      <c r="H218" s="184"/>
      <c r="I218" s="184"/>
    </row>
    <row r="219" spans="2:16" hidden="1">
      <c r="B219" s="183" t="s">
        <v>325</v>
      </c>
      <c r="C219" s="184"/>
      <c r="D219" s="185"/>
      <c r="E219" s="202"/>
      <c r="F219" s="201"/>
      <c r="G219" s="187"/>
      <c r="H219" s="184"/>
      <c r="I219" s="184"/>
    </row>
    <row r="220" spans="2:16" hidden="1">
      <c r="B220" s="184" t="s">
        <v>335</v>
      </c>
      <c r="C220" s="184" t="s">
        <v>315</v>
      </c>
      <c r="D220" s="185" t="s">
        <v>337</v>
      </c>
      <c r="E220" s="203">
        <v>16.5</v>
      </c>
      <c r="F220" s="204">
        <f>N1</f>
        <v>1842</v>
      </c>
      <c r="G220" s="187">
        <f>INT(E220*F220)</f>
        <v>30393</v>
      </c>
      <c r="H220" s="184"/>
      <c r="I220" s="184"/>
    </row>
    <row r="221" spans="2:16" hidden="1">
      <c r="B221" s="184"/>
      <c r="C221" s="184" t="s">
        <v>339</v>
      </c>
      <c r="D221" s="185" t="s">
        <v>340</v>
      </c>
      <c r="E221" s="205">
        <v>0.39</v>
      </c>
      <c r="F221" s="201"/>
      <c r="G221" s="206">
        <f>INT(E221*G220)</f>
        <v>11853</v>
      </c>
      <c r="H221" s="184"/>
      <c r="I221" s="184"/>
    </row>
    <row r="222" spans="2:16" hidden="1">
      <c r="B222" s="201"/>
      <c r="C222" s="201"/>
      <c r="D222" s="201"/>
      <c r="E222" s="202"/>
      <c r="F222" s="201"/>
      <c r="G222" s="187"/>
      <c r="H222" s="184"/>
      <c r="I222" s="184"/>
    </row>
    <row r="223" spans="2:16" hidden="1">
      <c r="B223" s="201"/>
      <c r="C223" s="184" t="s">
        <v>333</v>
      </c>
      <c r="D223" s="201"/>
      <c r="E223" s="202"/>
      <c r="F223" s="201"/>
      <c r="G223" s="187">
        <f>SUM(G220:G222)</f>
        <v>42246</v>
      </c>
      <c r="H223" s="184"/>
      <c r="I223" s="184"/>
    </row>
    <row r="224" spans="2:16" hidden="1">
      <c r="B224" s="183" t="s">
        <v>325</v>
      </c>
      <c r="C224" s="184"/>
      <c r="D224" s="185"/>
      <c r="E224" s="202"/>
      <c r="F224" s="201"/>
      <c r="G224" s="187"/>
      <c r="H224" s="184"/>
      <c r="I224" s="184"/>
    </row>
    <row r="225" spans="2:11" hidden="1">
      <c r="B225" s="184" t="s">
        <v>343</v>
      </c>
      <c r="C225" s="184" t="s">
        <v>44</v>
      </c>
      <c r="D225" s="185" t="s">
        <v>157</v>
      </c>
      <c r="E225" s="207">
        <v>1</v>
      </c>
      <c r="F225" s="198">
        <f>V7</f>
        <v>23389</v>
      </c>
      <c r="G225" s="187">
        <f>INT(E225*F225)</f>
        <v>23389</v>
      </c>
      <c r="H225" s="184"/>
      <c r="I225" s="184"/>
    </row>
    <row r="226" spans="2:11" hidden="1">
      <c r="B226" s="184"/>
      <c r="C226" s="184"/>
      <c r="D226" s="185"/>
      <c r="E226" s="202"/>
      <c r="F226" s="198"/>
      <c r="G226" s="187"/>
      <c r="H226" s="184"/>
      <c r="I226" s="184"/>
    </row>
    <row r="227" spans="2:11" hidden="1">
      <c r="B227" s="184"/>
      <c r="C227" s="184"/>
      <c r="D227" s="185"/>
      <c r="E227" s="202"/>
      <c r="F227" s="198"/>
      <c r="G227" s="187"/>
      <c r="H227" s="184"/>
      <c r="I227" s="184"/>
    </row>
    <row r="228" spans="2:11" hidden="1">
      <c r="B228" s="184"/>
      <c r="C228" s="184"/>
      <c r="D228" s="185"/>
      <c r="E228" s="202"/>
      <c r="F228" s="201"/>
      <c r="G228" s="187"/>
      <c r="H228" s="184"/>
      <c r="I228" s="184"/>
    </row>
    <row r="229" spans="2:11" hidden="1">
      <c r="B229" s="184"/>
      <c r="C229" s="184" t="s">
        <v>333</v>
      </c>
      <c r="D229" s="185"/>
      <c r="E229" s="186"/>
      <c r="F229" s="187"/>
      <c r="G229" s="187">
        <f>SUM(G225:G228)</f>
        <v>23389</v>
      </c>
      <c r="H229" s="184"/>
      <c r="I229" s="184"/>
    </row>
    <row r="230" spans="2:11" hidden="1">
      <c r="B230" s="183" t="s">
        <v>325</v>
      </c>
      <c r="C230" s="184"/>
      <c r="D230" s="185"/>
      <c r="E230" s="186"/>
      <c r="F230" s="187"/>
      <c r="G230" s="187"/>
      <c r="H230" s="184"/>
      <c r="I230" s="184"/>
    </row>
    <row r="231" spans="2:11" hidden="1">
      <c r="B231" s="186" t="s">
        <v>344</v>
      </c>
      <c r="C231" s="184"/>
      <c r="D231" s="185"/>
      <c r="E231" s="186"/>
      <c r="F231" s="187"/>
      <c r="G231" s="187">
        <f>G218+G223+G229</f>
        <v>80100</v>
      </c>
      <c r="H231" s="184"/>
      <c r="I231" s="184"/>
    </row>
    <row r="232" spans="2:11" hidden="1">
      <c r="B232" s="183" t="s">
        <v>317</v>
      </c>
      <c r="C232" s="184"/>
      <c r="D232" s="185"/>
      <c r="E232" s="186"/>
      <c r="F232" s="187"/>
      <c r="G232" s="186"/>
      <c r="H232" s="184"/>
      <c r="I232" s="184"/>
    </row>
    <row r="233" spans="2:11" hidden="1">
      <c r="B233" s="183"/>
      <c r="C233" s="184"/>
      <c r="D233" s="185"/>
      <c r="E233" s="186"/>
      <c r="F233" s="187"/>
      <c r="G233" s="186"/>
      <c r="H233" s="184"/>
      <c r="I233" s="184"/>
    </row>
    <row r="234" spans="2:11" hidden="1"/>
    <row r="235" spans="2:11" hidden="1">
      <c r="B235" s="183"/>
      <c r="C235" s="184"/>
      <c r="D235" s="185"/>
      <c r="E235" s="186"/>
      <c r="F235" s="187"/>
      <c r="G235" s="186"/>
      <c r="H235" s="184"/>
      <c r="I235" s="184"/>
    </row>
    <row r="236" spans="2:11" hidden="1">
      <c r="B236" s="183" t="s">
        <v>317</v>
      </c>
      <c r="C236" s="184"/>
      <c r="D236" s="185"/>
      <c r="E236" s="186"/>
      <c r="F236" s="187"/>
      <c r="G236" s="186"/>
      <c r="H236" s="184"/>
      <c r="I236" s="184"/>
      <c r="J236" s="191"/>
      <c r="K236" s="192"/>
    </row>
    <row r="237" spans="2:11" ht="14.25" hidden="1">
      <c r="B237" s="184" t="s">
        <v>319</v>
      </c>
      <c r="C237" s="184" t="s">
        <v>320</v>
      </c>
      <c r="D237" s="194">
        <v>0.6</v>
      </c>
      <c r="E237" s="195" t="s">
        <v>31</v>
      </c>
      <c r="F237" s="184"/>
      <c r="G237" s="186"/>
      <c r="H237" s="186"/>
      <c r="I237" s="186"/>
    </row>
    <row r="238" spans="2:11" hidden="1">
      <c r="B238" s="183" t="s">
        <v>317</v>
      </c>
      <c r="C238" s="184"/>
      <c r="D238" s="185"/>
      <c r="E238" s="186"/>
      <c r="F238" s="187"/>
      <c r="G238" s="186"/>
      <c r="H238" s="184"/>
      <c r="I238" s="184"/>
    </row>
    <row r="239" spans="2:11" hidden="1">
      <c r="B239" s="184" t="s">
        <v>321</v>
      </c>
      <c r="C239" s="184"/>
      <c r="D239" s="185" t="s">
        <v>122</v>
      </c>
      <c r="E239" s="186" t="s">
        <v>322</v>
      </c>
      <c r="F239" s="187" t="s">
        <v>323</v>
      </c>
      <c r="G239" s="186" t="s">
        <v>324</v>
      </c>
      <c r="H239" s="186" t="s">
        <v>159</v>
      </c>
      <c r="I239" s="186"/>
      <c r="J239" s="191"/>
      <c r="K239" s="192"/>
    </row>
    <row r="240" spans="2:11" hidden="1">
      <c r="B240" s="183" t="s">
        <v>325</v>
      </c>
      <c r="C240" s="184"/>
      <c r="D240" s="185"/>
      <c r="E240" s="186"/>
      <c r="F240" s="187"/>
      <c r="G240" s="186"/>
      <c r="H240" s="184"/>
      <c r="I240" s="184"/>
    </row>
    <row r="241" spans="2:9" hidden="1">
      <c r="B241" s="184" t="s">
        <v>326</v>
      </c>
      <c r="C241" s="196" t="str">
        <f>C237</f>
        <v>굴삭기(유압식백호우)</v>
      </c>
      <c r="D241" s="185" t="s">
        <v>327</v>
      </c>
      <c r="E241" s="197">
        <f>(1*2038*10^-7)*1000</f>
        <v>0.20379999999999998</v>
      </c>
      <c r="F241" s="198">
        <v>89000</v>
      </c>
      <c r="G241" s="187">
        <f>INT(E241*F241)</f>
        <v>18138</v>
      </c>
      <c r="H241" s="184"/>
      <c r="I241" s="184"/>
    </row>
    <row r="242" spans="2:9" hidden="1">
      <c r="B242" s="184"/>
      <c r="C242" s="184"/>
      <c r="D242" s="201"/>
      <c r="E242" s="202"/>
      <c r="F242" s="201"/>
      <c r="G242" s="187"/>
      <c r="H242" s="184"/>
      <c r="I242" s="184"/>
    </row>
    <row r="243" spans="2:9" hidden="1">
      <c r="B243" s="184"/>
      <c r="C243" s="184" t="s">
        <v>333</v>
      </c>
      <c r="D243" s="201"/>
      <c r="E243" s="202"/>
      <c r="F243" s="201"/>
      <c r="G243" s="187">
        <f>SUM(G241:G242)</f>
        <v>18138</v>
      </c>
      <c r="H243" s="184"/>
      <c r="I243" s="184"/>
    </row>
    <row r="244" spans="2:9" hidden="1">
      <c r="B244" s="183" t="s">
        <v>325</v>
      </c>
      <c r="C244" s="184"/>
      <c r="D244" s="185"/>
      <c r="E244" s="202"/>
      <c r="F244" s="201"/>
      <c r="G244" s="187"/>
      <c r="H244" s="184"/>
      <c r="I244" s="184"/>
    </row>
    <row r="245" spans="2:9" hidden="1">
      <c r="B245" s="184" t="s">
        <v>335</v>
      </c>
      <c r="C245" s="184" t="s">
        <v>336</v>
      </c>
      <c r="D245" s="185" t="s">
        <v>337</v>
      </c>
      <c r="E245" s="203">
        <v>10.199999999999999</v>
      </c>
      <c r="F245" s="204">
        <f>$N$1</f>
        <v>1842</v>
      </c>
      <c r="G245" s="187">
        <f>INT(E245*F245)</f>
        <v>18788</v>
      </c>
      <c r="H245" s="184"/>
      <c r="I245" s="184"/>
    </row>
    <row r="246" spans="2:9" hidden="1">
      <c r="B246" s="184"/>
      <c r="C246" s="184" t="s">
        <v>339</v>
      </c>
      <c r="D246" s="185" t="s">
        <v>340</v>
      </c>
      <c r="E246" s="205">
        <v>0.22</v>
      </c>
      <c r="F246" s="201"/>
      <c r="G246" s="206">
        <f>INT(E246*G245)</f>
        <v>4133</v>
      </c>
      <c r="H246" s="184"/>
      <c r="I246" s="184"/>
    </row>
    <row r="247" spans="2:9" hidden="1">
      <c r="B247" s="201"/>
      <c r="C247" s="201"/>
      <c r="D247" s="201"/>
      <c r="E247" s="202"/>
      <c r="F247" s="201"/>
      <c r="G247" s="187"/>
      <c r="H247" s="184"/>
      <c r="I247" s="184"/>
    </row>
    <row r="248" spans="2:9" hidden="1">
      <c r="B248" s="201"/>
      <c r="C248" s="184" t="s">
        <v>333</v>
      </c>
      <c r="D248" s="201"/>
      <c r="E248" s="202"/>
      <c r="F248" s="201"/>
      <c r="G248" s="187">
        <f>SUM(G245:G247)</f>
        <v>22921</v>
      </c>
      <c r="H248" s="184"/>
      <c r="I248" s="184"/>
    </row>
    <row r="249" spans="2:9" hidden="1">
      <c r="B249" s="183" t="s">
        <v>325</v>
      </c>
      <c r="C249" s="184"/>
      <c r="D249" s="185"/>
      <c r="E249" s="202"/>
      <c r="F249" s="201"/>
      <c r="G249" s="187"/>
      <c r="H249" s="184"/>
      <c r="I249" s="184"/>
    </row>
    <row r="250" spans="2:9" hidden="1">
      <c r="B250" s="184" t="s">
        <v>343</v>
      </c>
      <c r="C250" s="184" t="s">
        <v>33</v>
      </c>
      <c r="D250" s="185" t="s">
        <v>157</v>
      </c>
      <c r="E250" s="207">
        <v>1</v>
      </c>
      <c r="F250" s="198">
        <f>$V$7</f>
        <v>23389</v>
      </c>
      <c r="G250" s="187">
        <f>INT(E250*F250)</f>
        <v>23389</v>
      </c>
      <c r="H250" s="184"/>
      <c r="I250" s="184"/>
    </row>
    <row r="251" spans="2:9" hidden="1">
      <c r="B251" s="184"/>
      <c r="C251" s="184"/>
      <c r="D251" s="185"/>
      <c r="E251" s="202"/>
      <c r="F251" s="198"/>
      <c r="G251" s="187"/>
      <c r="H251" s="184"/>
      <c r="I251" s="184"/>
    </row>
    <row r="252" spans="2:9" hidden="1">
      <c r="B252" s="184"/>
      <c r="C252" s="184"/>
      <c r="D252" s="185"/>
      <c r="E252" s="202"/>
      <c r="F252" s="198"/>
      <c r="G252" s="187"/>
      <c r="H252" s="184"/>
      <c r="I252" s="184"/>
    </row>
    <row r="253" spans="2:9" hidden="1">
      <c r="B253" s="184"/>
      <c r="C253" s="184"/>
      <c r="D253" s="185"/>
      <c r="E253" s="202"/>
      <c r="F253" s="201"/>
      <c r="G253" s="187"/>
      <c r="H253" s="184"/>
      <c r="I253" s="184"/>
    </row>
    <row r="254" spans="2:9" hidden="1">
      <c r="B254" s="184"/>
      <c r="C254" s="184" t="s">
        <v>333</v>
      </c>
      <c r="D254" s="185"/>
      <c r="E254" s="186"/>
      <c r="F254" s="187"/>
      <c r="G254" s="187">
        <f>SUM(G250:G253)</f>
        <v>23389</v>
      </c>
      <c r="H254" s="184"/>
      <c r="I254" s="184"/>
    </row>
    <row r="255" spans="2:9" hidden="1">
      <c r="B255" s="183" t="s">
        <v>325</v>
      </c>
      <c r="C255" s="184"/>
      <c r="D255" s="185"/>
      <c r="E255" s="186"/>
      <c r="F255" s="187"/>
      <c r="G255" s="187"/>
      <c r="H255" s="184"/>
      <c r="I255" s="184"/>
    </row>
    <row r="256" spans="2:9" hidden="1">
      <c r="B256" s="186" t="s">
        <v>344</v>
      </c>
      <c r="C256" s="184"/>
      <c r="D256" s="185"/>
      <c r="E256" s="186"/>
      <c r="F256" s="187"/>
      <c r="G256" s="187">
        <f>G243+G248+G254</f>
        <v>64448</v>
      </c>
      <c r="H256" s="184"/>
      <c r="I256" s="184"/>
    </row>
    <row r="257" spans="2:9" hidden="1">
      <c r="B257" s="183" t="s">
        <v>317</v>
      </c>
      <c r="C257" s="184"/>
      <c r="D257" s="185"/>
      <c r="E257" s="186"/>
      <c r="F257" s="187"/>
      <c r="G257" s="186"/>
      <c r="H257" s="184"/>
      <c r="I257" s="184"/>
    </row>
    <row r="258" spans="2:9" hidden="1"/>
    <row r="259" spans="2:9" hidden="1"/>
    <row r="260" spans="2:9" hidden="1"/>
    <row r="261" spans="2:9" hidden="1"/>
  </sheetData>
  <mergeCells count="1">
    <mergeCell ref="N3:Q3"/>
  </mergeCells>
  <phoneticPr fontId="2" type="noConversion"/>
  <printOptions horizontalCentered="1"/>
  <pageMargins left="0.39370078740157483" right="0.39370078740157483" top="1.37" bottom="0.39370078740157483" header="0.39370078740157483" footer="0.19685039370078741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B1:M333"/>
  <sheetViews>
    <sheetView view="pageBreakPreview" zoomScale="112" zoomScaleSheetLayoutView="112" workbookViewId="0">
      <pane ySplit="3" topLeftCell="A286" activePane="bottomLeft" state="frozen"/>
      <selection pane="bottomLeft" activeCell="E86" sqref="E86"/>
    </sheetView>
  </sheetViews>
  <sheetFormatPr defaultColWidth="7.109375" defaultRowHeight="12.75"/>
  <cols>
    <col min="1" max="1" width="0.5546875" style="231" customWidth="1"/>
    <col min="2" max="2" width="13" style="231" customWidth="1"/>
    <col min="3" max="3" width="7.77734375" style="231" customWidth="1"/>
    <col min="4" max="4" width="5.33203125" style="231" customWidth="1"/>
    <col min="5" max="5" width="7.109375" style="231" customWidth="1"/>
    <col min="6" max="6" width="5.77734375" style="231" customWidth="1"/>
    <col min="7" max="7" width="8.109375" style="231" customWidth="1"/>
    <col min="8" max="8" width="4.33203125" style="231" customWidth="1"/>
    <col min="9" max="12" width="8.33203125" style="231" customWidth="1"/>
    <col min="13" max="16384" width="7.109375" style="231"/>
  </cols>
  <sheetData>
    <row r="1" spans="2:13" ht="24.95" customHeight="1">
      <c r="B1" s="323" t="s">
        <v>71</v>
      </c>
      <c r="C1" s="323"/>
      <c r="D1" s="323"/>
      <c r="E1" s="323"/>
      <c r="F1" s="323"/>
      <c r="G1" s="323"/>
      <c r="H1" s="323"/>
      <c r="I1" s="324"/>
      <c r="J1" s="324"/>
      <c r="K1" s="324"/>
      <c r="L1" s="324"/>
    </row>
    <row r="2" spans="2:13" ht="9.9499999999999993" customHeight="1">
      <c r="B2" s="325"/>
      <c r="C2" s="325"/>
      <c r="D2" s="325"/>
      <c r="E2" s="325"/>
      <c r="F2" s="325"/>
      <c r="G2" s="325"/>
      <c r="H2" s="325"/>
      <c r="I2" s="325"/>
      <c r="J2" s="325"/>
      <c r="K2" s="325"/>
      <c r="L2" s="325"/>
    </row>
    <row r="3" spans="2:13" ht="27.95" customHeight="1">
      <c r="B3" s="326" t="s">
        <v>55</v>
      </c>
      <c r="C3" s="327"/>
      <c r="D3" s="327"/>
      <c r="E3" s="327"/>
      <c r="F3" s="327"/>
      <c r="G3" s="327"/>
      <c r="H3" s="236"/>
      <c r="I3" s="236" t="s">
        <v>160</v>
      </c>
      <c r="J3" s="236" t="s">
        <v>156</v>
      </c>
      <c r="K3" s="236" t="s">
        <v>56</v>
      </c>
      <c r="L3" s="237" t="s">
        <v>57</v>
      </c>
    </row>
    <row r="4" spans="2:13" ht="11.25" customHeight="1">
      <c r="B4" s="238" t="s">
        <v>72</v>
      </c>
      <c r="C4" s="239"/>
      <c r="D4" s="240"/>
      <c r="E4" s="239"/>
      <c r="F4" s="240"/>
      <c r="G4" s="239"/>
      <c r="H4" s="241"/>
      <c r="I4" s="242">
        <f>SUM(J4:L4)</f>
        <v>38948</v>
      </c>
      <c r="J4" s="242">
        <f>J35</f>
        <v>22890</v>
      </c>
      <c r="K4" s="242">
        <f>K35</f>
        <v>8405</v>
      </c>
      <c r="L4" s="243">
        <f>L35</f>
        <v>7653</v>
      </c>
    </row>
    <row r="5" spans="2:13" ht="11.25" customHeight="1">
      <c r="B5" s="244" t="s">
        <v>58</v>
      </c>
      <c r="C5" s="245"/>
      <c r="D5" s="245"/>
      <c r="E5" s="245"/>
      <c r="F5" s="245"/>
      <c r="G5" s="245"/>
      <c r="H5" s="246"/>
      <c r="I5" s="247"/>
      <c r="J5" s="247"/>
      <c r="K5" s="247"/>
      <c r="L5" s="248"/>
    </row>
    <row r="6" spans="2:13" ht="11.25" customHeight="1">
      <c r="B6" s="244" t="s">
        <v>73</v>
      </c>
      <c r="C6" s="245"/>
      <c r="D6" s="245"/>
      <c r="E6" s="245"/>
      <c r="F6" s="245"/>
      <c r="G6" s="245"/>
      <c r="H6" s="246"/>
      <c r="I6" s="247"/>
      <c r="J6" s="247"/>
      <c r="K6" s="247"/>
      <c r="L6" s="248"/>
    </row>
    <row r="7" spans="2:13" ht="11.25" customHeight="1">
      <c r="B7" s="244" t="s">
        <v>58</v>
      </c>
      <c r="C7" s="245"/>
      <c r="D7" s="245"/>
      <c r="E7" s="245"/>
      <c r="F7" s="245"/>
      <c r="G7" s="245"/>
      <c r="H7" s="246"/>
      <c r="I7" s="247"/>
      <c r="J7" s="247"/>
      <c r="K7" s="247"/>
      <c r="L7" s="248"/>
    </row>
    <row r="8" spans="2:13" ht="11.25" customHeight="1">
      <c r="B8" s="244" t="s">
        <v>59</v>
      </c>
      <c r="C8" s="245"/>
      <c r="D8" s="245"/>
      <c r="E8" s="245"/>
      <c r="F8" s="245"/>
      <c r="G8" s="245"/>
      <c r="H8" s="246"/>
      <c r="I8" s="247"/>
      <c r="J8" s="247"/>
      <c r="K8" s="247"/>
      <c r="L8" s="248"/>
    </row>
    <row r="9" spans="2:13" ht="11.25" customHeight="1">
      <c r="B9" s="244" t="s">
        <v>58</v>
      </c>
      <c r="C9" s="245"/>
      <c r="D9" s="245"/>
      <c r="E9" s="245"/>
      <c r="F9" s="245"/>
      <c r="G9" s="245"/>
      <c r="H9" s="246"/>
      <c r="I9" s="247"/>
      <c r="J9" s="247"/>
      <c r="K9" s="247"/>
      <c r="L9" s="248"/>
    </row>
    <row r="10" spans="2:13" ht="11.25" customHeight="1">
      <c r="B10" s="249" t="s">
        <v>74</v>
      </c>
      <c r="C10" s="250">
        <f>중기사용료!G20</f>
        <v>23389</v>
      </c>
      <c r="D10" s="251" t="s">
        <v>75</v>
      </c>
      <c r="E10" s="252">
        <v>1.75</v>
      </c>
      <c r="F10" s="251" t="s">
        <v>76</v>
      </c>
      <c r="G10" s="250">
        <f>INT(C10/E10)</f>
        <v>13365</v>
      </c>
      <c r="H10" s="246"/>
      <c r="I10" s="247"/>
      <c r="J10" s="247"/>
      <c r="K10" s="247"/>
      <c r="L10" s="248"/>
      <c r="M10" s="253"/>
    </row>
    <row r="11" spans="2:13" ht="11.25" customHeight="1">
      <c r="B11" s="249" t="s">
        <v>77</v>
      </c>
      <c r="C11" s="250">
        <f>중기사용료!G14</f>
        <v>11144</v>
      </c>
      <c r="D11" s="251" t="s">
        <v>75</v>
      </c>
      <c r="E11" s="252">
        <f>E10</f>
        <v>1.75</v>
      </c>
      <c r="F11" s="251" t="s">
        <v>76</v>
      </c>
      <c r="G11" s="250">
        <f>INT(C11/E11)</f>
        <v>6368</v>
      </c>
      <c r="H11" s="246"/>
      <c r="I11" s="247"/>
      <c r="J11" s="247"/>
      <c r="K11" s="247"/>
      <c r="L11" s="248"/>
      <c r="M11" s="253"/>
    </row>
    <row r="12" spans="2:13" s="252" customFormat="1" ht="11.25" customHeight="1">
      <c r="B12" s="249" t="s">
        <v>78</v>
      </c>
      <c r="C12" s="250">
        <f>중기사용료!G9</f>
        <v>10597</v>
      </c>
      <c r="D12" s="251" t="s">
        <v>75</v>
      </c>
      <c r="E12" s="252">
        <f>E10</f>
        <v>1.75</v>
      </c>
      <c r="F12" s="251" t="s">
        <v>76</v>
      </c>
      <c r="G12" s="250">
        <f>INT(C12/E12)</f>
        <v>6055</v>
      </c>
      <c r="H12" s="246"/>
      <c r="I12" s="247"/>
      <c r="J12" s="247"/>
      <c r="K12" s="247"/>
      <c r="L12" s="248"/>
    </row>
    <row r="13" spans="2:13" ht="11.25" customHeight="1">
      <c r="B13" s="249" t="s">
        <v>79</v>
      </c>
      <c r="C13" s="252"/>
      <c r="D13" s="254"/>
      <c r="E13" s="252"/>
      <c r="F13" s="254"/>
      <c r="G13" s="255">
        <f>SUM(G10:G12)</f>
        <v>25788</v>
      </c>
      <c r="H13" s="246"/>
      <c r="I13" s="247">
        <f>SUM(J13:L13)</f>
        <v>25788</v>
      </c>
      <c r="J13" s="247">
        <f>G10</f>
        <v>13365</v>
      </c>
      <c r="K13" s="247">
        <f>G11</f>
        <v>6368</v>
      </c>
      <c r="L13" s="248">
        <f>G12</f>
        <v>6055</v>
      </c>
    </row>
    <row r="14" spans="2:13" ht="11.25" customHeight="1">
      <c r="B14" s="244" t="s">
        <v>58</v>
      </c>
      <c r="C14" s="245"/>
      <c r="D14" s="245"/>
      <c r="E14" s="245"/>
      <c r="F14" s="245"/>
      <c r="G14" s="245"/>
      <c r="H14" s="246"/>
      <c r="I14" s="247"/>
      <c r="J14" s="247"/>
      <c r="K14" s="247"/>
      <c r="L14" s="248"/>
    </row>
    <row r="15" spans="2:13" ht="11.25" customHeight="1">
      <c r="B15" s="244" t="s">
        <v>60</v>
      </c>
      <c r="C15" s="245"/>
      <c r="D15" s="245"/>
      <c r="E15" s="245"/>
      <c r="F15" s="245"/>
      <c r="G15" s="245"/>
      <c r="H15" s="246"/>
      <c r="I15" s="247"/>
      <c r="J15" s="247"/>
      <c r="K15" s="247"/>
      <c r="L15" s="248"/>
    </row>
    <row r="16" spans="2:13" ht="11.25" customHeight="1">
      <c r="B16" s="244" t="s">
        <v>58</v>
      </c>
      <c r="C16" s="245"/>
      <c r="D16" s="245"/>
      <c r="E16" s="245"/>
      <c r="F16" s="245"/>
      <c r="G16" s="245"/>
      <c r="H16" s="246"/>
      <c r="I16" s="247"/>
      <c r="J16" s="247"/>
      <c r="K16" s="247"/>
      <c r="L16" s="248"/>
    </row>
    <row r="17" spans="2:12" ht="11.25" customHeight="1">
      <c r="B17" s="244" t="s">
        <v>80</v>
      </c>
      <c r="C17" s="245">
        <v>83975</v>
      </c>
      <c r="D17" s="245" t="s">
        <v>81</v>
      </c>
      <c r="E17" s="245"/>
      <c r="F17" s="245"/>
      <c r="G17" s="255">
        <f>INT(C17/(8*1.75))</f>
        <v>5998</v>
      </c>
      <c r="H17" s="246"/>
      <c r="I17" s="247">
        <f>SUM(J17:L17)</f>
        <v>5998</v>
      </c>
      <c r="J17" s="247">
        <f>G17</f>
        <v>5998</v>
      </c>
      <c r="K17" s="247"/>
      <c r="L17" s="248"/>
    </row>
    <row r="18" spans="2:12" ht="11.25" customHeight="1">
      <c r="B18" s="244" t="s">
        <v>58</v>
      </c>
      <c r="C18" s="245"/>
      <c r="D18" s="245"/>
      <c r="E18" s="245"/>
      <c r="F18" s="245"/>
      <c r="G18" s="245"/>
      <c r="H18" s="246"/>
      <c r="I18" s="247"/>
      <c r="J18" s="247"/>
      <c r="K18" s="247"/>
      <c r="L18" s="248"/>
    </row>
    <row r="19" spans="2:12" ht="11.25" customHeight="1">
      <c r="B19" s="244" t="s">
        <v>61</v>
      </c>
      <c r="C19" s="245"/>
      <c r="D19" s="245"/>
      <c r="E19" s="245"/>
      <c r="F19" s="245"/>
      <c r="G19" s="245"/>
      <c r="H19" s="246"/>
      <c r="I19" s="247"/>
      <c r="J19" s="247"/>
      <c r="K19" s="247"/>
      <c r="L19" s="248"/>
    </row>
    <row r="20" spans="2:12" ht="11.25" customHeight="1">
      <c r="B20" s="244" t="s">
        <v>58</v>
      </c>
      <c r="C20" s="245"/>
      <c r="D20" s="245"/>
      <c r="E20" s="245"/>
      <c r="F20" s="245"/>
      <c r="G20" s="245"/>
      <c r="H20" s="246"/>
      <c r="I20" s="247"/>
      <c r="J20" s="247"/>
      <c r="K20" s="247"/>
      <c r="L20" s="248"/>
    </row>
    <row r="21" spans="2:12" ht="11.25" customHeight="1">
      <c r="B21" s="244" t="s">
        <v>62</v>
      </c>
      <c r="C21" s="245"/>
      <c r="D21" s="245"/>
      <c r="E21" s="245"/>
      <c r="F21" s="245"/>
      <c r="G21" s="245"/>
      <c r="H21" s="246"/>
      <c r="I21" s="247">
        <f>SUM(J21:L21)</f>
        <v>357</v>
      </c>
      <c r="J21" s="247"/>
      <c r="K21" s="247">
        <v>357</v>
      </c>
      <c r="L21" s="248"/>
    </row>
    <row r="22" spans="2:12" ht="11.25" customHeight="1">
      <c r="B22" s="244" t="s">
        <v>58</v>
      </c>
      <c r="C22" s="245"/>
      <c r="D22" s="245"/>
      <c r="E22" s="245"/>
      <c r="F22" s="245"/>
      <c r="G22" s="245"/>
      <c r="H22" s="246"/>
      <c r="I22" s="247"/>
      <c r="J22" s="247"/>
      <c r="K22" s="247"/>
      <c r="L22" s="248"/>
    </row>
    <row r="23" spans="2:12" ht="11.25" customHeight="1">
      <c r="B23" s="244" t="s">
        <v>63</v>
      </c>
      <c r="C23" s="245"/>
      <c r="D23" s="245"/>
      <c r="E23" s="245"/>
      <c r="F23" s="245"/>
      <c r="G23" s="245"/>
      <c r="H23" s="246"/>
      <c r="I23" s="247"/>
      <c r="J23" s="247"/>
      <c r="K23" s="247"/>
      <c r="L23" s="248"/>
    </row>
    <row r="24" spans="2:12" ht="11.25" customHeight="1">
      <c r="B24" s="244" t="s">
        <v>64</v>
      </c>
      <c r="C24" s="245"/>
      <c r="D24" s="245"/>
      <c r="E24" s="245"/>
      <c r="F24" s="245"/>
      <c r="G24" s="245"/>
      <c r="H24" s="246"/>
      <c r="I24" s="247"/>
      <c r="J24" s="247"/>
      <c r="K24" s="247"/>
      <c r="L24" s="248"/>
    </row>
    <row r="25" spans="2:12" ht="11.25" customHeight="1">
      <c r="B25" s="244" t="s">
        <v>65</v>
      </c>
      <c r="C25" s="245"/>
      <c r="D25" s="245"/>
      <c r="E25" s="245"/>
      <c r="F25" s="245"/>
      <c r="G25" s="245"/>
      <c r="H25" s="246"/>
      <c r="I25" s="247"/>
      <c r="J25" s="247"/>
      <c r="K25" s="247"/>
      <c r="L25" s="248"/>
    </row>
    <row r="26" spans="2:12" ht="11.25" customHeight="1">
      <c r="B26" s="244" t="s">
        <v>66</v>
      </c>
      <c r="C26" s="245"/>
      <c r="D26" s="245"/>
      <c r="E26" s="245"/>
      <c r="F26" s="245"/>
      <c r="G26" s="245"/>
      <c r="H26" s="246"/>
      <c r="I26" s="247"/>
      <c r="J26" s="247"/>
      <c r="K26" s="247"/>
      <c r="L26" s="248"/>
    </row>
    <row r="27" spans="2:12" ht="11.25" customHeight="1">
      <c r="B27" s="244" t="s">
        <v>67</v>
      </c>
      <c r="C27" s="245"/>
      <c r="D27" s="245"/>
      <c r="E27" s="245"/>
      <c r="F27" s="245"/>
      <c r="G27" s="245"/>
      <c r="H27" s="246"/>
      <c r="I27" s="247"/>
      <c r="J27" s="247"/>
      <c r="K27" s="247"/>
      <c r="L27" s="248"/>
    </row>
    <row r="28" spans="2:12" ht="11.25" customHeight="1">
      <c r="B28" s="244" t="s">
        <v>68</v>
      </c>
      <c r="C28" s="245"/>
      <c r="D28" s="245"/>
      <c r="E28" s="245"/>
      <c r="F28" s="245"/>
      <c r="G28" s="245"/>
      <c r="H28" s="246"/>
      <c r="I28" s="247"/>
      <c r="J28" s="247"/>
      <c r="K28" s="247"/>
      <c r="L28" s="248"/>
    </row>
    <row r="29" spans="2:12" ht="11.25" customHeight="1">
      <c r="B29" s="244" t="s">
        <v>58</v>
      </c>
      <c r="C29" s="245"/>
      <c r="D29" s="245"/>
      <c r="E29" s="245"/>
      <c r="F29" s="245"/>
      <c r="G29" s="245"/>
      <c r="H29" s="246"/>
      <c r="I29" s="247"/>
      <c r="J29" s="247"/>
      <c r="K29" s="247"/>
      <c r="L29" s="248"/>
    </row>
    <row r="30" spans="2:12" ht="11.25" customHeight="1">
      <c r="B30" s="249" t="s">
        <v>74</v>
      </c>
      <c r="C30" s="250">
        <f>중기사용료!G20</f>
        <v>23389</v>
      </c>
      <c r="D30" s="251" t="s">
        <v>75</v>
      </c>
      <c r="E30" s="252">
        <v>6.63</v>
      </c>
      <c r="F30" s="251" t="s">
        <v>76</v>
      </c>
      <c r="G30" s="250">
        <f>INT(C30/E30)</f>
        <v>3527</v>
      </c>
      <c r="H30" s="246"/>
      <c r="I30" s="247"/>
      <c r="J30" s="247"/>
      <c r="K30" s="247"/>
      <c r="L30" s="248"/>
    </row>
    <row r="31" spans="2:12" ht="11.25" customHeight="1">
      <c r="B31" s="249" t="s">
        <v>77</v>
      </c>
      <c r="C31" s="250">
        <f>중기사용료!G14</f>
        <v>11144</v>
      </c>
      <c r="D31" s="251" t="s">
        <v>75</v>
      </c>
      <c r="E31" s="252">
        <v>6.63</v>
      </c>
      <c r="F31" s="251" t="s">
        <v>76</v>
      </c>
      <c r="G31" s="250">
        <f>INT(C31/E31)</f>
        <v>1680</v>
      </c>
      <c r="H31" s="246"/>
      <c r="I31" s="247"/>
      <c r="J31" s="247"/>
      <c r="K31" s="247"/>
      <c r="L31" s="248"/>
    </row>
    <row r="32" spans="2:12" ht="11.25" customHeight="1">
      <c r="B32" s="249" t="s">
        <v>78</v>
      </c>
      <c r="C32" s="250">
        <f>중기사용료!G9</f>
        <v>10597</v>
      </c>
      <c r="D32" s="251" t="s">
        <v>75</v>
      </c>
      <c r="E32" s="252">
        <v>6.63</v>
      </c>
      <c r="F32" s="251" t="s">
        <v>76</v>
      </c>
      <c r="G32" s="250">
        <f>INT(C32/E32)</f>
        <v>1598</v>
      </c>
      <c r="H32" s="246"/>
      <c r="I32" s="247"/>
      <c r="J32" s="247"/>
      <c r="K32" s="247"/>
      <c r="L32" s="248"/>
    </row>
    <row r="33" spans="2:12" ht="11.25" customHeight="1">
      <c r="B33" s="249" t="s">
        <v>79</v>
      </c>
      <c r="C33" s="252"/>
      <c r="D33" s="254"/>
      <c r="E33" s="252"/>
      <c r="F33" s="254"/>
      <c r="G33" s="255">
        <f>SUM(G30:G32)</f>
        <v>6805</v>
      </c>
      <c r="H33" s="246"/>
      <c r="I33" s="247">
        <f>SUM(J33:L33)</f>
        <v>6805</v>
      </c>
      <c r="J33" s="247">
        <f>G30</f>
        <v>3527</v>
      </c>
      <c r="K33" s="247">
        <f>G31</f>
        <v>1680</v>
      </c>
      <c r="L33" s="248">
        <f>G32</f>
        <v>1598</v>
      </c>
    </row>
    <row r="34" spans="2:12" ht="11.25" customHeight="1">
      <c r="B34" s="244" t="s">
        <v>58</v>
      </c>
      <c r="C34" s="245"/>
      <c r="D34" s="245"/>
      <c r="E34" s="245"/>
      <c r="F34" s="245"/>
      <c r="G34" s="245"/>
      <c r="H34" s="246"/>
      <c r="I34" s="247"/>
      <c r="J34" s="247"/>
      <c r="K34" s="247"/>
      <c r="L34" s="248"/>
    </row>
    <row r="35" spans="2:12" ht="11.25" customHeight="1">
      <c r="B35" s="244" t="s">
        <v>69</v>
      </c>
      <c r="C35" s="245"/>
      <c r="D35" s="245"/>
      <c r="E35" s="245"/>
      <c r="F35" s="245"/>
      <c r="G35" s="245"/>
      <c r="H35" s="246"/>
      <c r="I35" s="247">
        <f>SUM(J35:L35)</f>
        <v>38948</v>
      </c>
      <c r="J35" s="247">
        <f>SUM(J5:J34)</f>
        <v>22890</v>
      </c>
      <c r="K35" s="247">
        <f>SUM(K5:K34)</f>
        <v>8405</v>
      </c>
      <c r="L35" s="248">
        <f>SUM(L5:L34)</f>
        <v>7653</v>
      </c>
    </row>
    <row r="36" spans="2:12" ht="11.25" customHeight="1">
      <c r="B36" s="244"/>
      <c r="C36" s="245"/>
      <c r="D36" s="245"/>
      <c r="E36" s="245"/>
      <c r="F36" s="245"/>
      <c r="G36" s="245"/>
      <c r="H36" s="246"/>
      <c r="I36" s="247"/>
      <c r="J36" s="247"/>
      <c r="K36" s="247"/>
      <c r="L36" s="248"/>
    </row>
    <row r="37" spans="2:12" ht="11.25" customHeight="1">
      <c r="B37" s="244"/>
      <c r="C37" s="245"/>
      <c r="D37" s="245"/>
      <c r="E37" s="245"/>
      <c r="F37" s="245"/>
      <c r="G37" s="245"/>
      <c r="H37" s="246"/>
      <c r="I37" s="247"/>
      <c r="J37" s="247"/>
      <c r="K37" s="247"/>
      <c r="L37" s="248"/>
    </row>
    <row r="38" spans="2:12" ht="11.25" customHeight="1">
      <c r="B38" s="244"/>
      <c r="C38" s="245"/>
      <c r="D38" s="245"/>
      <c r="E38" s="245"/>
      <c r="F38" s="245"/>
      <c r="G38" s="245"/>
      <c r="H38" s="246"/>
      <c r="I38" s="247"/>
      <c r="J38" s="247"/>
      <c r="K38" s="247"/>
      <c r="L38" s="248"/>
    </row>
    <row r="39" spans="2:12" ht="11.25" customHeight="1">
      <c r="B39" s="244"/>
      <c r="C39" s="245"/>
      <c r="D39" s="245"/>
      <c r="E39" s="245"/>
      <c r="F39" s="245"/>
      <c r="G39" s="245"/>
      <c r="H39" s="246"/>
      <c r="I39" s="247"/>
      <c r="J39" s="247"/>
      <c r="K39" s="247"/>
      <c r="L39" s="248"/>
    </row>
    <row r="40" spans="2:12" ht="11.25" customHeight="1">
      <c r="B40" s="244"/>
      <c r="C40" s="245"/>
      <c r="D40" s="245"/>
      <c r="E40" s="245"/>
      <c r="F40" s="245"/>
      <c r="G40" s="245"/>
      <c r="H40" s="246"/>
      <c r="I40" s="247"/>
      <c r="J40" s="247"/>
      <c r="K40" s="247"/>
      <c r="L40" s="248"/>
    </row>
    <row r="41" spans="2:12" ht="11.25" customHeight="1">
      <c r="B41" s="244"/>
      <c r="C41" s="245"/>
      <c r="D41" s="245"/>
      <c r="E41" s="245"/>
      <c r="F41" s="245"/>
      <c r="G41" s="245"/>
      <c r="H41" s="246"/>
      <c r="I41" s="247"/>
      <c r="J41" s="247"/>
      <c r="K41" s="247"/>
      <c r="L41" s="248"/>
    </row>
    <row r="42" spans="2:12" ht="11.25" customHeight="1">
      <c r="B42" s="244"/>
      <c r="C42" s="245"/>
      <c r="D42" s="245"/>
      <c r="E42" s="245"/>
      <c r="F42" s="245"/>
      <c r="G42" s="245"/>
      <c r="H42" s="246"/>
      <c r="I42" s="247"/>
      <c r="J42" s="247"/>
      <c r="K42" s="247"/>
      <c r="L42" s="248"/>
    </row>
    <row r="43" spans="2:12" ht="11.25" customHeight="1">
      <c r="B43" s="244"/>
      <c r="C43" s="245"/>
      <c r="D43" s="245"/>
      <c r="E43" s="245"/>
      <c r="F43" s="245"/>
      <c r="G43" s="245"/>
      <c r="H43" s="246"/>
      <c r="I43" s="247"/>
      <c r="J43" s="247"/>
      <c r="K43" s="247"/>
      <c r="L43" s="248"/>
    </row>
    <row r="44" spans="2:12" ht="11.25" customHeight="1">
      <c r="B44" s="244"/>
      <c r="C44" s="245"/>
      <c r="D44" s="245"/>
      <c r="E44" s="245"/>
      <c r="F44" s="245"/>
      <c r="G44" s="245"/>
      <c r="H44" s="246"/>
      <c r="I44" s="247"/>
      <c r="J44" s="247"/>
      <c r="K44" s="247"/>
      <c r="L44" s="248"/>
    </row>
    <row r="45" spans="2:12" ht="11.25" customHeight="1">
      <c r="B45" s="244"/>
      <c r="C45" s="245"/>
      <c r="D45" s="245"/>
      <c r="E45" s="245"/>
      <c r="F45" s="245"/>
      <c r="G45" s="245"/>
      <c r="H45" s="246"/>
      <c r="I45" s="247"/>
      <c r="J45" s="247"/>
      <c r="K45" s="247"/>
      <c r="L45" s="248"/>
    </row>
    <row r="46" spans="2:12" ht="11.25" customHeight="1">
      <c r="B46" s="244"/>
      <c r="C46" s="245"/>
      <c r="D46" s="245"/>
      <c r="E46" s="245"/>
      <c r="F46" s="245"/>
      <c r="G46" s="245"/>
      <c r="H46" s="246"/>
      <c r="I46" s="247"/>
      <c r="J46" s="247"/>
      <c r="K46" s="247"/>
      <c r="L46" s="248"/>
    </row>
    <row r="47" spans="2:12" ht="11.25" customHeight="1">
      <c r="B47" s="244"/>
      <c r="C47" s="245"/>
      <c r="D47" s="245"/>
      <c r="E47" s="245"/>
      <c r="F47" s="245"/>
      <c r="G47" s="245"/>
      <c r="H47" s="246"/>
      <c r="I47" s="247"/>
      <c r="J47" s="247"/>
      <c r="K47" s="247"/>
      <c r="L47" s="248"/>
    </row>
    <row r="48" spans="2:12" ht="11.25" customHeight="1">
      <c r="B48" s="244"/>
      <c r="C48" s="245"/>
      <c r="D48" s="245"/>
      <c r="E48" s="245"/>
      <c r="F48" s="245"/>
      <c r="G48" s="245"/>
      <c r="H48" s="246"/>
      <c r="I48" s="247"/>
      <c r="J48" s="247"/>
      <c r="K48" s="247"/>
      <c r="L48" s="248"/>
    </row>
    <row r="49" spans="2:12" ht="11.25" customHeight="1">
      <c r="B49" s="244"/>
      <c r="C49" s="245"/>
      <c r="D49" s="245"/>
      <c r="E49" s="245"/>
      <c r="F49" s="245"/>
      <c r="G49" s="245"/>
      <c r="H49" s="246"/>
      <c r="I49" s="247"/>
      <c r="J49" s="247"/>
      <c r="K49" s="247"/>
      <c r="L49" s="248"/>
    </row>
    <row r="50" spans="2:12" ht="11.25" customHeight="1">
      <c r="B50" s="244"/>
      <c r="C50" s="245"/>
      <c r="D50" s="245"/>
      <c r="E50" s="245"/>
      <c r="F50" s="245"/>
      <c r="G50" s="245"/>
      <c r="H50" s="246"/>
      <c r="I50" s="247"/>
      <c r="J50" s="247"/>
      <c r="K50" s="247"/>
      <c r="L50" s="248"/>
    </row>
    <row r="51" spans="2:12" ht="11.25" customHeight="1">
      <c r="B51" s="244"/>
      <c r="C51" s="245"/>
      <c r="D51" s="245"/>
      <c r="E51" s="245"/>
      <c r="F51" s="245"/>
      <c r="G51" s="245"/>
      <c r="H51" s="246"/>
      <c r="I51" s="247"/>
      <c r="J51" s="247"/>
      <c r="K51" s="247"/>
      <c r="L51" s="248"/>
    </row>
    <row r="52" spans="2:12" ht="11.25" customHeight="1">
      <c r="B52" s="244"/>
      <c r="C52" s="245"/>
      <c r="D52" s="245"/>
      <c r="E52" s="245"/>
      <c r="F52" s="245"/>
      <c r="G52" s="245"/>
      <c r="H52" s="246"/>
      <c r="I52" s="247"/>
      <c r="J52" s="247"/>
      <c r="K52" s="247"/>
      <c r="L52" s="248"/>
    </row>
    <row r="53" spans="2:12" ht="11.25" customHeight="1">
      <c r="B53" s="244"/>
      <c r="C53" s="245"/>
      <c r="D53" s="245"/>
      <c r="E53" s="245"/>
      <c r="F53" s="245"/>
      <c r="G53" s="245"/>
      <c r="H53" s="246"/>
      <c r="I53" s="247"/>
      <c r="J53" s="247"/>
      <c r="K53" s="247"/>
      <c r="L53" s="248"/>
    </row>
    <row r="54" spans="2:12" ht="11.25" customHeight="1">
      <c r="B54" s="244"/>
      <c r="C54" s="245"/>
      <c r="D54" s="245"/>
      <c r="E54" s="245"/>
      <c r="F54" s="245"/>
      <c r="G54" s="245"/>
      <c r="H54" s="246"/>
      <c r="I54" s="247"/>
      <c r="J54" s="247"/>
      <c r="K54" s="247"/>
      <c r="L54" s="248"/>
    </row>
    <row r="55" spans="2:12" ht="11.25" customHeight="1">
      <c r="B55" s="244"/>
      <c r="C55" s="245"/>
      <c r="D55" s="245"/>
      <c r="E55" s="245"/>
      <c r="F55" s="245"/>
      <c r="G55" s="245"/>
      <c r="H55" s="246"/>
      <c r="I55" s="247"/>
      <c r="J55" s="247"/>
      <c r="K55" s="247"/>
      <c r="L55" s="248"/>
    </row>
    <row r="56" spans="2:12" ht="11.25" customHeight="1">
      <c r="B56" s="244"/>
      <c r="C56" s="245"/>
      <c r="D56" s="245"/>
      <c r="E56" s="245"/>
      <c r="F56" s="245"/>
      <c r="G56" s="245"/>
      <c r="H56" s="246"/>
      <c r="I56" s="247"/>
      <c r="J56" s="247"/>
      <c r="K56" s="247"/>
      <c r="L56" s="248"/>
    </row>
    <row r="57" spans="2:12" ht="11.25" customHeight="1">
      <c r="B57" s="244"/>
      <c r="C57" s="245"/>
      <c r="D57" s="245"/>
      <c r="E57" s="245"/>
      <c r="F57" s="245"/>
      <c r="G57" s="245"/>
      <c r="H57" s="246"/>
      <c r="I57" s="247"/>
      <c r="J57" s="247"/>
      <c r="K57" s="247"/>
      <c r="L57" s="248"/>
    </row>
    <row r="58" spans="2:12" ht="11.25" customHeight="1">
      <c r="B58" s="244"/>
      <c r="C58" s="245"/>
      <c r="D58" s="245"/>
      <c r="E58" s="245"/>
      <c r="F58" s="245"/>
      <c r="G58" s="245"/>
      <c r="H58" s="246"/>
      <c r="I58" s="247"/>
      <c r="J58" s="247"/>
      <c r="K58" s="247"/>
      <c r="L58" s="248"/>
    </row>
    <row r="59" spans="2:12" ht="11.25" customHeight="1">
      <c r="B59" s="244"/>
      <c r="C59" s="245"/>
      <c r="D59" s="245"/>
      <c r="E59" s="245"/>
      <c r="F59" s="245"/>
      <c r="G59" s="245"/>
      <c r="H59" s="246"/>
      <c r="I59" s="247"/>
      <c r="J59" s="247"/>
      <c r="K59" s="247"/>
      <c r="L59" s="248"/>
    </row>
    <row r="60" spans="2:12" ht="11.25" customHeight="1">
      <c r="B60" s="244"/>
      <c r="C60" s="245"/>
      <c r="D60" s="245"/>
      <c r="E60" s="245"/>
      <c r="F60" s="245"/>
      <c r="G60" s="245"/>
      <c r="H60" s="246"/>
      <c r="I60" s="247"/>
      <c r="J60" s="247"/>
      <c r="K60" s="247"/>
      <c r="L60" s="248"/>
    </row>
    <row r="61" spans="2:12" ht="11.25" customHeight="1">
      <c r="B61" s="244"/>
      <c r="C61" s="245"/>
      <c r="D61" s="245"/>
      <c r="E61" s="245"/>
      <c r="F61" s="245"/>
      <c r="G61" s="245"/>
      <c r="H61" s="246"/>
      <c r="I61" s="247"/>
      <c r="J61" s="247"/>
      <c r="K61" s="247"/>
      <c r="L61" s="248"/>
    </row>
    <row r="62" spans="2:12" ht="11.25" customHeight="1">
      <c r="B62" s="244"/>
      <c r="C62" s="245"/>
      <c r="D62" s="245"/>
      <c r="E62" s="245"/>
      <c r="F62" s="245"/>
      <c r="G62" s="245"/>
      <c r="H62" s="246"/>
      <c r="I62" s="247"/>
      <c r="J62" s="247"/>
      <c r="K62" s="247"/>
      <c r="L62" s="248"/>
    </row>
    <row r="63" spans="2:12" ht="11.25" customHeight="1">
      <c r="B63" s="244"/>
      <c r="C63" s="245"/>
      <c r="D63" s="245"/>
      <c r="E63" s="245"/>
      <c r="F63" s="245"/>
      <c r="G63" s="245"/>
      <c r="H63" s="246"/>
      <c r="I63" s="247"/>
      <c r="J63" s="247"/>
      <c r="K63" s="247"/>
      <c r="L63" s="248"/>
    </row>
    <row r="64" spans="2:12" ht="11.25" customHeight="1">
      <c r="B64" s="244"/>
      <c r="C64" s="245"/>
      <c r="D64" s="245"/>
      <c r="E64" s="245"/>
      <c r="F64" s="245"/>
      <c r="G64" s="245"/>
      <c r="H64" s="246"/>
      <c r="I64" s="247"/>
      <c r="J64" s="247"/>
      <c r="K64" s="247"/>
      <c r="L64" s="248"/>
    </row>
    <row r="65" spans="2:12" ht="11.25" customHeight="1">
      <c r="B65" s="244"/>
      <c r="C65" s="245"/>
      <c r="D65" s="245"/>
      <c r="E65" s="245"/>
      <c r="F65" s="245"/>
      <c r="G65" s="245"/>
      <c r="H65" s="246"/>
      <c r="I65" s="247"/>
      <c r="J65" s="247"/>
      <c r="K65" s="247"/>
      <c r="L65" s="248"/>
    </row>
    <row r="66" spans="2:12" ht="11.25" customHeight="1">
      <c r="B66" s="244"/>
      <c r="C66" s="245"/>
      <c r="D66" s="245"/>
      <c r="E66" s="245"/>
      <c r="F66" s="245"/>
      <c r="G66" s="245"/>
      <c r="H66" s="246"/>
      <c r="I66" s="247"/>
      <c r="J66" s="247"/>
      <c r="K66" s="247"/>
      <c r="L66" s="248"/>
    </row>
    <row r="67" spans="2:12" ht="11.25" customHeight="1">
      <c r="B67" s="244"/>
      <c r="C67" s="245"/>
      <c r="D67" s="245"/>
      <c r="E67" s="245"/>
      <c r="F67" s="245"/>
      <c r="G67" s="245"/>
      <c r="H67" s="246"/>
      <c r="I67" s="247"/>
      <c r="J67" s="247"/>
      <c r="K67" s="247"/>
      <c r="L67" s="248"/>
    </row>
    <row r="68" spans="2:12" ht="11.25" customHeight="1">
      <c r="B68" s="244"/>
      <c r="C68" s="245"/>
      <c r="D68" s="245"/>
      <c r="E68" s="245"/>
      <c r="F68" s="245"/>
      <c r="G68" s="245"/>
      <c r="H68" s="246"/>
      <c r="I68" s="247"/>
      <c r="J68" s="247"/>
      <c r="K68" s="247"/>
      <c r="L68" s="248"/>
    </row>
    <row r="69" spans="2:12" ht="11.25" customHeight="1">
      <c r="B69" s="244"/>
      <c r="C69" s="245"/>
      <c r="D69" s="245"/>
      <c r="E69" s="245"/>
      <c r="F69" s="245"/>
      <c r="G69" s="245"/>
      <c r="H69" s="246"/>
      <c r="I69" s="247"/>
      <c r="J69" s="247"/>
      <c r="K69" s="247"/>
      <c r="L69" s="248"/>
    </row>
    <row r="70" spans="2:12" ht="11.25" customHeight="1">
      <c r="B70" s="238" t="s">
        <v>82</v>
      </c>
      <c r="C70" s="245"/>
      <c r="D70" s="245"/>
      <c r="E70" s="245"/>
      <c r="F70" s="245"/>
      <c r="G70" s="245"/>
      <c r="H70" s="246"/>
      <c r="I70" s="247"/>
      <c r="J70" s="247"/>
      <c r="K70" s="247"/>
      <c r="L70" s="248"/>
    </row>
    <row r="71" spans="2:12" ht="11.25" customHeight="1">
      <c r="B71" s="244"/>
      <c r="C71" s="245"/>
      <c r="D71" s="245"/>
      <c r="E71" s="245"/>
      <c r="F71" s="245"/>
      <c r="G71" s="245"/>
      <c r="H71" s="246"/>
      <c r="I71" s="247"/>
      <c r="J71" s="247"/>
      <c r="K71" s="247"/>
      <c r="L71" s="248"/>
    </row>
    <row r="72" spans="2:12" ht="11.25" customHeight="1">
      <c r="B72" s="244" t="s">
        <v>83</v>
      </c>
      <c r="C72" s="245"/>
      <c r="D72" s="245"/>
      <c r="E72" s="245"/>
      <c r="F72" s="245"/>
      <c r="G72" s="245"/>
      <c r="H72" s="246"/>
      <c r="I72" s="247"/>
      <c r="J72" s="247"/>
      <c r="K72" s="247"/>
      <c r="L72" s="248"/>
    </row>
    <row r="73" spans="2:12" ht="11.25" customHeight="1">
      <c r="B73" s="244"/>
      <c r="C73" s="245"/>
      <c r="D73" s="245"/>
      <c r="E73" s="245"/>
      <c r="F73" s="245"/>
      <c r="G73" s="245"/>
      <c r="H73" s="246"/>
      <c r="I73" s="247"/>
      <c r="J73" s="247"/>
      <c r="K73" s="247"/>
      <c r="L73" s="248"/>
    </row>
    <row r="74" spans="2:12" ht="11.25" customHeight="1">
      <c r="B74" s="244" t="s">
        <v>84</v>
      </c>
      <c r="C74" s="245"/>
      <c r="D74" s="245"/>
      <c r="E74" s="245"/>
      <c r="F74" s="245"/>
      <c r="G74" s="245"/>
      <c r="H74" s="246"/>
      <c r="I74" s="247"/>
      <c r="J74" s="247"/>
      <c r="K74" s="247"/>
      <c r="L74" s="248"/>
    </row>
    <row r="75" spans="2:12" ht="11.25" customHeight="1">
      <c r="B75" s="244"/>
      <c r="C75" s="245"/>
      <c r="D75" s="245"/>
      <c r="E75" s="245"/>
      <c r="F75" s="245"/>
      <c r="G75" s="245"/>
      <c r="H75" s="246"/>
      <c r="I75" s="247"/>
      <c r="J75" s="247"/>
      <c r="K75" s="247"/>
      <c r="L75" s="248"/>
    </row>
    <row r="76" spans="2:12" ht="11.25" customHeight="1">
      <c r="B76" s="244" t="s">
        <v>85</v>
      </c>
      <c r="C76" s="245"/>
      <c r="D76" s="245"/>
      <c r="E76" s="245"/>
      <c r="F76" s="245"/>
      <c r="G76" s="245"/>
      <c r="H76" s="246"/>
      <c r="I76" s="247"/>
      <c r="J76" s="247"/>
      <c r="K76" s="247"/>
      <c r="L76" s="248"/>
    </row>
    <row r="77" spans="2:12" ht="11.25" customHeight="1">
      <c r="B77" s="256" t="s">
        <v>86</v>
      </c>
      <c r="C77" s="257">
        <v>113536</v>
      </c>
      <c r="D77" s="245" t="s">
        <v>87</v>
      </c>
      <c r="E77" s="245"/>
      <c r="F77" s="251" t="s">
        <v>76</v>
      </c>
      <c r="G77" s="258">
        <f>ROUNDDOWN(C77/300,1)</f>
        <v>378.4</v>
      </c>
      <c r="H77" s="246"/>
      <c r="I77" s="247"/>
      <c r="J77" s="247"/>
      <c r="K77" s="247"/>
      <c r="L77" s="248"/>
    </row>
    <row r="78" spans="2:12" ht="11.25" customHeight="1">
      <c r="B78" s="259" t="s">
        <v>88</v>
      </c>
      <c r="C78" s="257">
        <v>83975</v>
      </c>
      <c r="D78" s="245" t="s">
        <v>87</v>
      </c>
      <c r="E78" s="245"/>
      <c r="F78" s="251" t="s">
        <v>76</v>
      </c>
      <c r="G78" s="258">
        <f>ROUNDDOWN(C78/300,1)</f>
        <v>279.89999999999998</v>
      </c>
      <c r="H78" s="246"/>
      <c r="I78" s="247"/>
      <c r="J78" s="247"/>
      <c r="K78" s="247"/>
      <c r="L78" s="248"/>
    </row>
    <row r="79" spans="2:12" ht="11.25" customHeight="1">
      <c r="B79" s="259" t="s">
        <v>89</v>
      </c>
      <c r="C79" s="257">
        <v>83975</v>
      </c>
      <c r="D79" s="245" t="s">
        <v>87</v>
      </c>
      <c r="E79" s="245"/>
      <c r="F79" s="251" t="s">
        <v>76</v>
      </c>
      <c r="G79" s="258">
        <f>ROUNDDOWN(C79/300,1)</f>
        <v>279.89999999999998</v>
      </c>
      <c r="H79" s="246"/>
      <c r="I79" s="247"/>
      <c r="J79" s="247"/>
      <c r="K79" s="247"/>
      <c r="L79" s="248"/>
    </row>
    <row r="80" spans="2:12" ht="11.25" customHeight="1">
      <c r="B80" s="259" t="s">
        <v>90</v>
      </c>
      <c r="C80" s="260">
        <f>SUM(G77:G79)</f>
        <v>938.19999999999993</v>
      </c>
      <c r="D80" s="245"/>
      <c r="E80" s="245"/>
      <c r="F80" s="245"/>
      <c r="G80" s="245"/>
      <c r="H80" s="246"/>
      <c r="I80" s="261">
        <f>SUM(J80:L80)</f>
        <v>938.19999999999993</v>
      </c>
      <c r="J80" s="261">
        <f>C80</f>
        <v>938.19999999999993</v>
      </c>
      <c r="K80" s="247"/>
      <c r="L80" s="248"/>
    </row>
    <row r="81" spans="2:12" ht="11.25" customHeight="1">
      <c r="B81" s="244"/>
      <c r="C81" s="245"/>
      <c r="D81" s="245"/>
      <c r="E81" s="245"/>
      <c r="F81" s="245"/>
      <c r="G81" s="245"/>
      <c r="H81" s="246"/>
      <c r="I81" s="247"/>
      <c r="J81" s="247"/>
      <c r="K81" s="247"/>
      <c r="L81" s="248"/>
    </row>
    <row r="82" spans="2:12" ht="11.25" customHeight="1">
      <c r="B82" s="262" t="s">
        <v>91</v>
      </c>
      <c r="C82" s="245"/>
      <c r="D82" s="245"/>
      <c r="E82" s="245"/>
      <c r="F82" s="245"/>
      <c r="G82" s="245"/>
      <c r="H82" s="246"/>
      <c r="I82" s="247"/>
      <c r="J82" s="247"/>
      <c r="K82" s="247"/>
      <c r="L82" s="248"/>
    </row>
    <row r="83" spans="2:12" ht="11.25" customHeight="1">
      <c r="B83" s="256" t="s">
        <v>92</v>
      </c>
      <c r="C83" s="257">
        <f>중기사용료!G176</f>
        <v>23389</v>
      </c>
      <c r="D83" s="251" t="s">
        <v>75</v>
      </c>
      <c r="E83" s="258">
        <v>37.5</v>
      </c>
      <c r="F83" s="251" t="s">
        <v>76</v>
      </c>
      <c r="G83" s="258">
        <f>C83/E83</f>
        <v>623.70666666666671</v>
      </c>
      <c r="H83" s="246"/>
      <c r="I83" s="247"/>
      <c r="J83" s="261">
        <f>G83</f>
        <v>623.70666666666671</v>
      </c>
      <c r="K83" s="261"/>
      <c r="L83" s="263"/>
    </row>
    <row r="84" spans="2:12" ht="11.25" customHeight="1">
      <c r="B84" s="256" t="s">
        <v>93</v>
      </c>
      <c r="C84" s="257">
        <f>중기사용료!G170</f>
        <v>9283</v>
      </c>
      <c r="D84" s="251" t="s">
        <v>75</v>
      </c>
      <c r="E84" s="258">
        <v>37.5</v>
      </c>
      <c r="F84" s="251" t="s">
        <v>76</v>
      </c>
      <c r="G84" s="258">
        <f>C84/E84</f>
        <v>247.54666666666665</v>
      </c>
      <c r="H84" s="246"/>
      <c r="I84" s="247"/>
      <c r="J84" s="261"/>
      <c r="K84" s="261">
        <f>G84</f>
        <v>247.54666666666665</v>
      </c>
      <c r="L84" s="263"/>
    </row>
    <row r="85" spans="2:12" ht="11.25" customHeight="1">
      <c r="B85" s="256" t="s">
        <v>94</v>
      </c>
      <c r="C85" s="257">
        <f>중기사용료!G165</f>
        <v>6785</v>
      </c>
      <c r="D85" s="251" t="s">
        <v>75</v>
      </c>
      <c r="E85" s="258">
        <v>37.5</v>
      </c>
      <c r="F85" s="251" t="s">
        <v>76</v>
      </c>
      <c r="G85" s="258">
        <f>C85/E85</f>
        <v>180.93333333333334</v>
      </c>
      <c r="H85" s="246"/>
      <c r="I85" s="247"/>
      <c r="J85" s="261"/>
      <c r="K85" s="261"/>
      <c r="L85" s="263">
        <f>G85</f>
        <v>180.93333333333334</v>
      </c>
    </row>
    <row r="86" spans="2:12" ht="11.25" customHeight="1">
      <c r="B86" s="256" t="s">
        <v>95</v>
      </c>
      <c r="C86" s="245"/>
      <c r="D86" s="245"/>
      <c r="E86" s="245"/>
      <c r="F86" s="245"/>
      <c r="G86" s="258">
        <f>SUM(G83:G85)</f>
        <v>1052.1866666666667</v>
      </c>
      <c r="H86" s="246"/>
      <c r="I86" s="261">
        <f>SUM(J86:L86)</f>
        <v>1052.1866666666667</v>
      </c>
      <c r="J86" s="261">
        <f>SUM(J83:J85)</f>
        <v>623.70666666666671</v>
      </c>
      <c r="K86" s="261">
        <f>SUM(K83:K85)</f>
        <v>247.54666666666665</v>
      </c>
      <c r="L86" s="261">
        <f>SUM(L83:L85)</f>
        <v>180.93333333333334</v>
      </c>
    </row>
    <row r="87" spans="2:12" ht="11.25" customHeight="1">
      <c r="B87" s="256"/>
      <c r="C87" s="245"/>
      <c r="D87" s="245"/>
      <c r="E87" s="245"/>
      <c r="F87" s="245"/>
      <c r="G87" s="245"/>
      <c r="H87" s="246"/>
      <c r="I87" s="247"/>
      <c r="J87" s="247"/>
      <c r="K87" s="247"/>
      <c r="L87" s="248"/>
    </row>
    <row r="88" spans="2:12" ht="11.25" customHeight="1">
      <c r="B88" s="262" t="s">
        <v>96</v>
      </c>
      <c r="C88" s="245"/>
      <c r="D88" s="245"/>
      <c r="E88" s="245"/>
      <c r="F88" s="245"/>
      <c r="G88" s="245"/>
      <c r="H88" s="246"/>
      <c r="I88" s="247"/>
      <c r="J88" s="247"/>
      <c r="K88" s="247"/>
      <c r="L88" s="248"/>
    </row>
    <row r="89" spans="2:12" ht="11.25" customHeight="1">
      <c r="B89" s="256" t="s">
        <v>92</v>
      </c>
      <c r="C89" s="257">
        <f>중기사용료!G200</f>
        <v>21911</v>
      </c>
      <c r="D89" s="251" t="s">
        <v>75</v>
      </c>
      <c r="E89" s="258">
        <v>37.5</v>
      </c>
      <c r="F89" s="251" t="s">
        <v>76</v>
      </c>
      <c r="G89" s="258">
        <f>C89/E89</f>
        <v>584.29333333333329</v>
      </c>
      <c r="H89" s="246"/>
      <c r="I89" s="247"/>
      <c r="J89" s="261">
        <f>G89</f>
        <v>584.29333333333329</v>
      </c>
      <c r="K89" s="261"/>
      <c r="L89" s="263"/>
    </row>
    <row r="90" spans="2:12" ht="11.25" customHeight="1">
      <c r="B90" s="256" t="s">
        <v>93</v>
      </c>
      <c r="C90" s="257">
        <f>중기사용료!G194</f>
        <v>22269</v>
      </c>
      <c r="D90" s="251" t="s">
        <v>75</v>
      </c>
      <c r="E90" s="258">
        <v>37.5</v>
      </c>
      <c r="F90" s="251" t="s">
        <v>76</v>
      </c>
      <c r="G90" s="258">
        <f>C90/E90</f>
        <v>593.84</v>
      </c>
      <c r="H90" s="246"/>
      <c r="I90" s="247"/>
      <c r="J90" s="261"/>
      <c r="K90" s="261">
        <f>G90</f>
        <v>593.84</v>
      </c>
      <c r="L90" s="263"/>
    </row>
    <row r="91" spans="2:12" ht="11.25" customHeight="1">
      <c r="B91" s="256" t="s">
        <v>94</v>
      </c>
      <c r="C91" s="257">
        <f>중기사용료!G189</f>
        <v>7823</v>
      </c>
      <c r="D91" s="251" t="s">
        <v>75</v>
      </c>
      <c r="E91" s="258">
        <v>37.5</v>
      </c>
      <c r="F91" s="251" t="s">
        <v>76</v>
      </c>
      <c r="G91" s="258">
        <f>C91/E91</f>
        <v>208.61333333333334</v>
      </c>
      <c r="H91" s="246"/>
      <c r="I91" s="247"/>
      <c r="J91" s="261"/>
      <c r="K91" s="261"/>
      <c r="L91" s="263">
        <f>G91</f>
        <v>208.61333333333334</v>
      </c>
    </row>
    <row r="92" spans="2:12" ht="11.25" customHeight="1">
      <c r="B92" s="256" t="s">
        <v>95</v>
      </c>
      <c r="C92" s="245"/>
      <c r="D92" s="245"/>
      <c r="E92" s="245"/>
      <c r="F92" s="245"/>
      <c r="G92" s="258">
        <f>SUM(G89:G91)</f>
        <v>1386.7466666666664</v>
      </c>
      <c r="H92" s="246"/>
      <c r="I92" s="261">
        <f>SUM(J92:L92)</f>
        <v>1386.7466666666664</v>
      </c>
      <c r="J92" s="261">
        <f>SUM(J89:J91)</f>
        <v>584.29333333333329</v>
      </c>
      <c r="K92" s="261">
        <f>SUM(K89:K91)</f>
        <v>593.84</v>
      </c>
      <c r="L92" s="261">
        <f>SUM(L89:L91)</f>
        <v>208.61333333333334</v>
      </c>
    </row>
    <row r="93" spans="2:12" ht="11.25" customHeight="1">
      <c r="B93" s="244"/>
      <c r="C93" s="245"/>
      <c r="D93" s="245"/>
      <c r="E93" s="245"/>
      <c r="F93" s="245"/>
      <c r="G93" s="245"/>
      <c r="H93" s="246"/>
      <c r="I93" s="247"/>
      <c r="J93" s="247"/>
      <c r="K93" s="247"/>
      <c r="L93" s="248"/>
    </row>
    <row r="94" spans="2:12" ht="11.25" customHeight="1">
      <c r="B94" s="262" t="s">
        <v>97</v>
      </c>
      <c r="C94" s="245"/>
      <c r="D94" s="245"/>
      <c r="E94" s="245"/>
      <c r="F94" s="245"/>
      <c r="G94" s="245"/>
      <c r="H94" s="246"/>
      <c r="I94" s="247"/>
      <c r="J94" s="247"/>
      <c r="K94" s="247"/>
      <c r="L94" s="248"/>
    </row>
    <row r="95" spans="2:12" ht="11.25" customHeight="1">
      <c r="B95" s="262"/>
      <c r="C95" s="245"/>
      <c r="D95" s="245"/>
      <c r="E95" s="245"/>
      <c r="F95" s="245"/>
      <c r="G95" s="245"/>
      <c r="H95" s="246"/>
      <c r="I95" s="247"/>
      <c r="J95" s="247"/>
      <c r="K95" s="247"/>
      <c r="L95" s="248"/>
    </row>
    <row r="96" spans="2:12" ht="11.25" customHeight="1">
      <c r="B96" s="262" t="s">
        <v>98</v>
      </c>
      <c r="C96" s="245"/>
      <c r="D96" s="245"/>
      <c r="E96" s="245"/>
      <c r="F96" s="245"/>
      <c r="G96" s="245"/>
      <c r="H96" s="246"/>
      <c r="I96" s="247"/>
      <c r="J96" s="247"/>
      <c r="K96" s="247"/>
      <c r="L96" s="248"/>
    </row>
    <row r="97" spans="2:12" ht="11.25" customHeight="1">
      <c r="B97" s="256" t="s">
        <v>92</v>
      </c>
      <c r="C97" s="257">
        <f>중기사용료!G124</f>
        <v>23389</v>
      </c>
      <c r="D97" s="251" t="s">
        <v>75</v>
      </c>
      <c r="E97" s="258">
        <v>37.5</v>
      </c>
      <c r="F97" s="251" t="s">
        <v>76</v>
      </c>
      <c r="G97" s="258">
        <f>C97/E97</f>
        <v>623.70666666666671</v>
      </c>
      <c r="H97" s="246"/>
      <c r="I97" s="247"/>
      <c r="J97" s="261">
        <f>G97</f>
        <v>623.70666666666671</v>
      </c>
      <c r="K97" s="261"/>
      <c r="L97" s="263"/>
    </row>
    <row r="98" spans="2:12" ht="11.25" customHeight="1">
      <c r="B98" s="256" t="s">
        <v>93</v>
      </c>
      <c r="C98" s="257">
        <f>중기사용료!G118</f>
        <v>2492</v>
      </c>
      <c r="D98" s="251" t="s">
        <v>75</v>
      </c>
      <c r="E98" s="258">
        <v>37.5</v>
      </c>
      <c r="F98" s="251" t="s">
        <v>76</v>
      </c>
      <c r="G98" s="258">
        <f>C98/E98</f>
        <v>66.453333333333333</v>
      </c>
      <c r="H98" s="246"/>
      <c r="I98" s="247"/>
      <c r="J98" s="261"/>
      <c r="K98" s="261">
        <f>G98</f>
        <v>66.453333333333333</v>
      </c>
      <c r="L98" s="263"/>
    </row>
    <row r="99" spans="2:12" ht="11.25" customHeight="1">
      <c r="B99" s="256" t="s">
        <v>94</v>
      </c>
      <c r="C99" s="257">
        <f>중기사용료!G113</f>
        <v>553</v>
      </c>
      <c r="D99" s="251" t="s">
        <v>75</v>
      </c>
      <c r="E99" s="258">
        <v>37.5</v>
      </c>
      <c r="F99" s="251" t="s">
        <v>76</v>
      </c>
      <c r="G99" s="258">
        <f>C99/E99</f>
        <v>14.746666666666666</v>
      </c>
      <c r="H99" s="246"/>
      <c r="I99" s="247"/>
      <c r="J99" s="261"/>
      <c r="K99" s="261"/>
      <c r="L99" s="263">
        <f>G99</f>
        <v>14.746666666666666</v>
      </c>
    </row>
    <row r="100" spans="2:12" ht="11.25" customHeight="1">
      <c r="B100" s="256" t="s">
        <v>95</v>
      </c>
      <c r="C100" s="245"/>
      <c r="D100" s="245"/>
      <c r="E100" s="245"/>
      <c r="F100" s="245"/>
      <c r="G100" s="258">
        <f>SUM(G97:G99)</f>
        <v>704.90666666666675</v>
      </c>
      <c r="H100" s="246"/>
      <c r="I100" s="261">
        <f>SUM(J100:L100)</f>
        <v>704.90666666666675</v>
      </c>
      <c r="J100" s="261">
        <f>SUM(J97:J99)</f>
        <v>623.70666666666671</v>
      </c>
      <c r="K100" s="261">
        <f>SUM(K97:K99)</f>
        <v>66.453333333333333</v>
      </c>
      <c r="L100" s="261">
        <f>SUM(L97:L99)</f>
        <v>14.746666666666666</v>
      </c>
    </row>
    <row r="101" spans="2:12" ht="11.25" customHeight="1">
      <c r="B101" s="244"/>
      <c r="C101" s="245"/>
      <c r="D101" s="245"/>
      <c r="E101" s="245"/>
      <c r="F101" s="245"/>
      <c r="G101" s="245"/>
      <c r="H101" s="246"/>
      <c r="I101" s="247"/>
      <c r="J101" s="247"/>
      <c r="K101" s="247"/>
      <c r="L101" s="248"/>
    </row>
    <row r="102" spans="2:12" ht="11.25" customHeight="1">
      <c r="B102" s="262" t="s">
        <v>99</v>
      </c>
      <c r="C102" s="245"/>
      <c r="D102" s="245"/>
      <c r="E102" s="245"/>
      <c r="F102" s="245"/>
      <c r="G102" s="245"/>
      <c r="H102" s="246"/>
      <c r="I102" s="247"/>
      <c r="J102" s="247"/>
      <c r="K102" s="247"/>
      <c r="L102" s="248"/>
    </row>
    <row r="103" spans="2:12" ht="11.25" customHeight="1">
      <c r="B103" s="256" t="s">
        <v>92</v>
      </c>
      <c r="C103" s="257">
        <f>중기사용료!G148</f>
        <v>23389</v>
      </c>
      <c r="D103" s="251" t="s">
        <v>75</v>
      </c>
      <c r="E103" s="258">
        <v>37.5</v>
      </c>
      <c r="F103" s="251" t="s">
        <v>76</v>
      </c>
      <c r="G103" s="258">
        <f>C103/E103</f>
        <v>623.70666666666671</v>
      </c>
      <c r="H103" s="246"/>
      <c r="I103" s="247"/>
      <c r="J103" s="261">
        <f>G103</f>
        <v>623.70666666666671</v>
      </c>
      <c r="K103" s="261"/>
      <c r="L103" s="263"/>
    </row>
    <row r="104" spans="2:12" ht="11.25" customHeight="1">
      <c r="B104" s="256" t="s">
        <v>93</v>
      </c>
      <c r="C104" s="257">
        <f>중기사용료!G142</f>
        <v>4578</v>
      </c>
      <c r="D104" s="251" t="s">
        <v>75</v>
      </c>
      <c r="E104" s="258">
        <v>37.5</v>
      </c>
      <c r="F104" s="251" t="s">
        <v>76</v>
      </c>
      <c r="G104" s="258">
        <f>C104/E104</f>
        <v>122.08</v>
      </c>
      <c r="H104" s="246"/>
      <c r="I104" s="247"/>
      <c r="J104" s="261"/>
      <c r="K104" s="261">
        <f>G104</f>
        <v>122.08</v>
      </c>
      <c r="L104" s="263"/>
    </row>
    <row r="105" spans="2:12" ht="11.25" customHeight="1">
      <c r="B105" s="256" t="s">
        <v>94</v>
      </c>
      <c r="C105" s="257">
        <f>중기사용료!G137</f>
        <v>1563</v>
      </c>
      <c r="D105" s="251" t="s">
        <v>75</v>
      </c>
      <c r="E105" s="258">
        <v>37.5</v>
      </c>
      <c r="F105" s="251" t="s">
        <v>76</v>
      </c>
      <c r="G105" s="258">
        <f>C105/E105</f>
        <v>41.68</v>
      </c>
      <c r="H105" s="246"/>
      <c r="I105" s="247"/>
      <c r="J105" s="261"/>
      <c r="K105" s="261"/>
      <c r="L105" s="263">
        <f>G105</f>
        <v>41.68</v>
      </c>
    </row>
    <row r="106" spans="2:12" ht="11.25" customHeight="1">
      <c r="B106" s="256" t="s">
        <v>95</v>
      </c>
      <c r="C106" s="245"/>
      <c r="D106" s="245"/>
      <c r="E106" s="245"/>
      <c r="F106" s="245"/>
      <c r="G106" s="258">
        <f>SUM(G103:G105)</f>
        <v>787.4666666666667</v>
      </c>
      <c r="H106" s="246"/>
      <c r="I106" s="261">
        <f>SUM(J106:L106)</f>
        <v>787.4666666666667</v>
      </c>
      <c r="J106" s="261">
        <f>SUM(J103:J105)</f>
        <v>623.70666666666671</v>
      </c>
      <c r="K106" s="261">
        <f>SUM(K103:K105)</f>
        <v>122.08</v>
      </c>
      <c r="L106" s="261">
        <f>SUM(L103:L105)</f>
        <v>41.68</v>
      </c>
    </row>
    <row r="107" spans="2:12" ht="11.25" customHeight="1">
      <c r="B107" s="244"/>
      <c r="C107" s="245"/>
      <c r="D107" s="245"/>
      <c r="E107" s="245"/>
      <c r="F107" s="245"/>
      <c r="G107" s="245"/>
      <c r="H107" s="246"/>
      <c r="I107" s="247"/>
      <c r="J107" s="247"/>
      <c r="K107" s="247"/>
      <c r="L107" s="248"/>
    </row>
    <row r="108" spans="2:12" ht="11.25" customHeight="1">
      <c r="B108" s="262" t="s">
        <v>100</v>
      </c>
      <c r="C108" s="258"/>
      <c r="D108" s="258"/>
      <c r="E108" s="258"/>
      <c r="F108" s="245"/>
      <c r="G108" s="245"/>
      <c r="H108" s="246"/>
      <c r="I108" s="247"/>
      <c r="J108" s="247"/>
      <c r="K108" s="247"/>
      <c r="L108" s="248"/>
    </row>
    <row r="109" spans="2:12" ht="11.25" customHeight="1">
      <c r="B109" s="256" t="s">
        <v>92</v>
      </c>
      <c r="C109" s="260">
        <f>G97</f>
        <v>623.70666666666671</v>
      </c>
      <c r="D109" s="264" t="s">
        <v>101</v>
      </c>
      <c r="E109" s="258">
        <f>G103</f>
        <v>623.70666666666671</v>
      </c>
      <c r="F109" s="251" t="s">
        <v>76</v>
      </c>
      <c r="G109" s="258">
        <f>C109+E109</f>
        <v>1247.4133333333334</v>
      </c>
      <c r="H109" s="246"/>
      <c r="I109" s="247"/>
      <c r="J109" s="261">
        <f>G109</f>
        <v>1247.4133333333334</v>
      </c>
      <c r="K109" s="261"/>
      <c r="L109" s="263"/>
    </row>
    <row r="110" spans="2:12" ht="11.25" customHeight="1">
      <c r="B110" s="256" t="s">
        <v>93</v>
      </c>
      <c r="C110" s="260">
        <f>G98</f>
        <v>66.453333333333333</v>
      </c>
      <c r="D110" s="264" t="s">
        <v>101</v>
      </c>
      <c r="E110" s="258">
        <f>G104</f>
        <v>122.08</v>
      </c>
      <c r="F110" s="251" t="s">
        <v>76</v>
      </c>
      <c r="G110" s="258">
        <f>C110+E110</f>
        <v>188.53333333333333</v>
      </c>
      <c r="H110" s="246"/>
      <c r="I110" s="247"/>
      <c r="J110" s="261"/>
      <c r="K110" s="261">
        <f>G110</f>
        <v>188.53333333333333</v>
      </c>
      <c r="L110" s="263"/>
    </row>
    <row r="111" spans="2:12" ht="11.25" customHeight="1">
      <c r="B111" s="256" t="s">
        <v>94</v>
      </c>
      <c r="C111" s="260">
        <f>G99</f>
        <v>14.746666666666666</v>
      </c>
      <c r="D111" s="264" t="s">
        <v>101</v>
      </c>
      <c r="E111" s="258">
        <f>G105</f>
        <v>41.68</v>
      </c>
      <c r="F111" s="251" t="s">
        <v>76</v>
      </c>
      <c r="G111" s="258">
        <f>C111+E111</f>
        <v>56.426666666666662</v>
      </c>
      <c r="H111" s="246"/>
      <c r="I111" s="247"/>
      <c r="J111" s="261"/>
      <c r="K111" s="261"/>
      <c r="L111" s="263">
        <f>G111</f>
        <v>56.426666666666662</v>
      </c>
    </row>
    <row r="112" spans="2:12" ht="11.25" customHeight="1">
      <c r="B112" s="256" t="s">
        <v>95</v>
      </c>
      <c r="C112" s="258"/>
      <c r="D112" s="264"/>
      <c r="E112" s="258"/>
      <c r="F112" s="245"/>
      <c r="G112" s="258">
        <f>SUM(G109:G111)</f>
        <v>1492.3733333333334</v>
      </c>
      <c r="H112" s="246"/>
      <c r="I112" s="261">
        <f>SUM(J112:L112)</f>
        <v>1492.3733333333334</v>
      </c>
      <c r="J112" s="261">
        <f>SUM(J109:J111)</f>
        <v>1247.4133333333334</v>
      </c>
      <c r="K112" s="261">
        <f>SUM(K109:K111)</f>
        <v>188.53333333333333</v>
      </c>
      <c r="L112" s="261">
        <f>SUM(L109:L111)</f>
        <v>56.426666666666662</v>
      </c>
    </row>
    <row r="113" spans="2:12" ht="11.25" customHeight="1">
      <c r="B113" s="244"/>
      <c r="C113" s="245"/>
      <c r="D113" s="245"/>
      <c r="E113" s="245"/>
      <c r="F113" s="245"/>
      <c r="G113" s="245"/>
      <c r="H113" s="246"/>
      <c r="I113" s="247"/>
      <c r="J113" s="247"/>
      <c r="K113" s="247"/>
      <c r="L113" s="248"/>
    </row>
    <row r="114" spans="2:12" s="266" customFormat="1" ht="11.25" customHeight="1">
      <c r="B114" s="265" t="s">
        <v>102</v>
      </c>
      <c r="C114" s="240"/>
      <c r="D114" s="240"/>
      <c r="E114" s="240"/>
      <c r="F114" s="240"/>
      <c r="G114" s="240"/>
      <c r="H114" s="241"/>
      <c r="I114" s="242">
        <f>(SUM(J114:L114))</f>
        <v>4867</v>
      </c>
      <c r="J114" s="242">
        <f>INT(J80+J86+J92+J112)</f>
        <v>3393</v>
      </c>
      <c r="K114" s="242">
        <f>INT(K80+K86+K92+K112)</f>
        <v>1029</v>
      </c>
      <c r="L114" s="242">
        <f>INT(L80+L86+L92+L112)</f>
        <v>445</v>
      </c>
    </row>
    <row r="115" spans="2:12" ht="11.25" customHeight="1">
      <c r="B115" s="256"/>
      <c r="C115" s="260"/>
      <c r="D115" s="264"/>
      <c r="E115" s="258"/>
      <c r="F115" s="251"/>
      <c r="G115" s="258"/>
      <c r="H115" s="246"/>
      <c r="I115" s="247"/>
      <c r="J115" s="261"/>
      <c r="K115" s="261"/>
      <c r="L115" s="263"/>
    </row>
    <row r="116" spans="2:12" ht="11.25" customHeight="1">
      <c r="B116" s="256"/>
      <c r="C116" s="260"/>
      <c r="D116" s="264"/>
      <c r="E116" s="258"/>
      <c r="F116" s="251"/>
      <c r="G116" s="258"/>
      <c r="H116" s="246"/>
      <c r="I116" s="247"/>
      <c r="J116" s="261"/>
      <c r="K116" s="261"/>
      <c r="L116" s="263"/>
    </row>
    <row r="117" spans="2:12" ht="11.25" customHeight="1">
      <c r="B117" s="256"/>
      <c r="C117" s="260"/>
      <c r="D117" s="264"/>
      <c r="E117" s="258"/>
      <c r="F117" s="251"/>
      <c r="G117" s="258"/>
      <c r="H117" s="246"/>
      <c r="I117" s="247"/>
      <c r="J117" s="261"/>
      <c r="K117" s="261"/>
      <c r="L117" s="263"/>
    </row>
    <row r="118" spans="2:12" ht="11.25" customHeight="1">
      <c r="B118" s="256"/>
      <c r="C118" s="258"/>
      <c r="D118" s="264"/>
      <c r="E118" s="258"/>
      <c r="F118" s="245"/>
      <c r="G118" s="258"/>
      <c r="H118" s="246"/>
      <c r="I118" s="261"/>
      <c r="J118" s="261"/>
      <c r="K118" s="261"/>
      <c r="L118" s="261"/>
    </row>
    <row r="119" spans="2:12" ht="11.25" customHeight="1">
      <c r="B119" s="244"/>
      <c r="C119" s="245"/>
      <c r="D119" s="245"/>
      <c r="E119" s="245"/>
      <c r="F119" s="245"/>
      <c r="G119" s="245"/>
      <c r="H119" s="246"/>
      <c r="I119" s="247"/>
      <c r="J119" s="247"/>
      <c r="K119" s="247"/>
      <c r="L119" s="248"/>
    </row>
    <row r="120" spans="2:12" ht="11.25" customHeight="1">
      <c r="B120" s="244"/>
      <c r="C120" s="245"/>
      <c r="D120" s="245"/>
      <c r="E120" s="245"/>
      <c r="F120" s="245"/>
      <c r="G120" s="245"/>
      <c r="H120" s="246"/>
      <c r="I120" s="247"/>
      <c r="J120" s="247"/>
      <c r="K120" s="247"/>
      <c r="L120" s="248"/>
    </row>
    <row r="121" spans="2:12" ht="11.25" customHeight="1">
      <c r="B121" s="244"/>
      <c r="C121" s="245"/>
      <c r="D121" s="245"/>
      <c r="E121" s="245"/>
      <c r="F121" s="245"/>
      <c r="G121" s="245"/>
      <c r="H121" s="246"/>
      <c r="I121" s="247"/>
      <c r="J121" s="247"/>
      <c r="K121" s="247"/>
      <c r="L121" s="248"/>
    </row>
    <row r="122" spans="2:12" ht="11.25" customHeight="1">
      <c r="B122" s="244"/>
      <c r="C122" s="245"/>
      <c r="D122" s="245"/>
      <c r="E122" s="245"/>
      <c r="F122" s="245"/>
      <c r="G122" s="245"/>
      <c r="H122" s="246"/>
      <c r="I122" s="247"/>
      <c r="J122" s="247"/>
      <c r="K122" s="247"/>
      <c r="L122" s="248"/>
    </row>
    <row r="123" spans="2:12" ht="11.25" customHeight="1">
      <c r="B123" s="244"/>
      <c r="C123" s="245"/>
      <c r="D123" s="245"/>
      <c r="E123" s="245"/>
      <c r="F123" s="245"/>
      <c r="G123" s="245"/>
      <c r="H123" s="246"/>
      <c r="I123" s="247"/>
      <c r="J123" s="247"/>
      <c r="K123" s="247"/>
      <c r="L123" s="248"/>
    </row>
    <row r="124" spans="2:12" ht="11.25" customHeight="1">
      <c r="B124" s="244"/>
      <c r="C124" s="245"/>
      <c r="D124" s="245"/>
      <c r="E124" s="245"/>
      <c r="F124" s="245"/>
      <c r="G124" s="245"/>
      <c r="H124" s="246"/>
      <c r="I124" s="247"/>
      <c r="J124" s="247"/>
      <c r="K124" s="247"/>
      <c r="L124" s="248"/>
    </row>
    <row r="125" spans="2:12" ht="11.25" customHeight="1">
      <c r="B125" s="244"/>
      <c r="C125" s="245"/>
      <c r="D125" s="245"/>
      <c r="E125" s="245"/>
      <c r="F125" s="245"/>
      <c r="G125" s="245"/>
      <c r="H125" s="246"/>
      <c r="I125" s="247"/>
      <c r="J125" s="247"/>
      <c r="K125" s="247"/>
      <c r="L125" s="248"/>
    </row>
    <row r="126" spans="2:12" ht="11.25" customHeight="1">
      <c r="B126" s="244"/>
      <c r="C126" s="245"/>
      <c r="D126" s="245"/>
      <c r="E126" s="245"/>
      <c r="F126" s="245"/>
      <c r="G126" s="245"/>
      <c r="H126" s="246"/>
      <c r="I126" s="247"/>
      <c r="J126" s="247"/>
      <c r="K126" s="247"/>
      <c r="L126" s="248"/>
    </row>
    <row r="127" spans="2:12" ht="11.25" customHeight="1">
      <c r="B127" s="244"/>
      <c r="C127" s="245"/>
      <c r="D127" s="245"/>
      <c r="E127" s="245"/>
      <c r="F127" s="245"/>
      <c r="G127" s="245"/>
      <c r="H127" s="246"/>
      <c r="I127" s="247"/>
      <c r="J127" s="247"/>
      <c r="K127" s="247"/>
      <c r="L127" s="248"/>
    </row>
    <row r="128" spans="2:12" ht="11.25" customHeight="1">
      <c r="B128" s="244"/>
      <c r="C128" s="245"/>
      <c r="D128" s="245"/>
      <c r="E128" s="245"/>
      <c r="F128" s="245"/>
      <c r="G128" s="245"/>
      <c r="H128" s="246"/>
      <c r="I128" s="247"/>
      <c r="J128" s="247"/>
      <c r="K128" s="247"/>
      <c r="L128" s="248"/>
    </row>
    <row r="129" spans="2:12" ht="11.25" customHeight="1">
      <c r="B129" s="244"/>
      <c r="C129" s="245"/>
      <c r="D129" s="245"/>
      <c r="E129" s="245"/>
      <c r="F129" s="245"/>
      <c r="G129" s="245"/>
      <c r="H129" s="246"/>
      <c r="I129" s="247"/>
      <c r="J129" s="247"/>
      <c r="K129" s="247"/>
      <c r="L129" s="248"/>
    </row>
    <row r="130" spans="2:12" ht="11.25" customHeight="1">
      <c r="B130" s="244"/>
      <c r="C130" s="245"/>
      <c r="D130" s="245"/>
      <c r="E130" s="245"/>
      <c r="F130" s="245"/>
      <c r="G130" s="245"/>
      <c r="H130" s="246"/>
      <c r="I130" s="247"/>
      <c r="J130" s="247"/>
      <c r="K130" s="247"/>
      <c r="L130" s="248"/>
    </row>
    <row r="131" spans="2:12" ht="11.25" customHeight="1">
      <c r="B131" s="244"/>
      <c r="C131" s="245"/>
      <c r="D131" s="245"/>
      <c r="E131" s="245"/>
      <c r="F131" s="245"/>
      <c r="G131" s="245"/>
      <c r="H131" s="246"/>
      <c r="I131" s="247"/>
      <c r="J131" s="247"/>
      <c r="K131" s="247"/>
      <c r="L131" s="248"/>
    </row>
    <row r="132" spans="2:12" ht="11.25" customHeight="1">
      <c r="B132" s="244"/>
      <c r="C132" s="245"/>
      <c r="D132" s="245"/>
      <c r="E132" s="245"/>
      <c r="F132" s="245"/>
      <c r="G132" s="245"/>
      <c r="H132" s="246"/>
      <c r="I132" s="247"/>
      <c r="J132" s="247"/>
      <c r="K132" s="247"/>
      <c r="L132" s="248"/>
    </row>
    <row r="133" spans="2:12" ht="11.25" customHeight="1">
      <c r="B133" s="244"/>
      <c r="C133" s="245"/>
      <c r="D133" s="245"/>
      <c r="E133" s="245"/>
      <c r="F133" s="245"/>
      <c r="G133" s="245"/>
      <c r="H133" s="246"/>
      <c r="I133" s="247"/>
      <c r="J133" s="247"/>
      <c r="K133" s="247"/>
      <c r="L133" s="248"/>
    </row>
    <row r="134" spans="2:12" ht="11.25" customHeight="1">
      <c r="B134" s="244"/>
      <c r="C134" s="245"/>
      <c r="D134" s="245"/>
      <c r="E134" s="245"/>
      <c r="F134" s="245"/>
      <c r="G134" s="245"/>
      <c r="H134" s="246"/>
      <c r="I134" s="247"/>
      <c r="J134" s="247"/>
      <c r="K134" s="247"/>
      <c r="L134" s="248"/>
    </row>
    <row r="135" spans="2:12" ht="11.25" customHeight="1">
      <c r="B135" s="244"/>
      <c r="C135" s="245"/>
      <c r="D135" s="245"/>
      <c r="E135" s="245"/>
      <c r="F135" s="245"/>
      <c r="G135" s="245"/>
      <c r="H135" s="246"/>
      <c r="I135" s="247"/>
      <c r="J135" s="247"/>
      <c r="K135" s="247"/>
      <c r="L135" s="248"/>
    </row>
    <row r="136" spans="2:12" ht="11.25" customHeight="1">
      <c r="B136" s="265" t="s">
        <v>103</v>
      </c>
      <c r="C136" s="245"/>
      <c r="D136" s="245"/>
      <c r="E136" s="245"/>
      <c r="F136" s="245"/>
      <c r="G136" s="245"/>
      <c r="H136" s="246"/>
      <c r="I136" s="247"/>
      <c r="J136" s="247"/>
      <c r="K136" s="247"/>
      <c r="L136" s="248"/>
    </row>
    <row r="137" spans="2:12" ht="11.25" customHeight="1">
      <c r="B137" s="244"/>
      <c r="C137" s="245"/>
      <c r="D137" s="245"/>
      <c r="E137" s="245"/>
      <c r="F137" s="245"/>
      <c r="G137" s="245"/>
      <c r="H137" s="246"/>
      <c r="I137" s="247"/>
      <c r="J137" s="247"/>
      <c r="K137" s="247"/>
      <c r="L137" s="248"/>
    </row>
    <row r="138" spans="2:12" ht="11.25" customHeight="1">
      <c r="B138" s="244" t="s">
        <v>104</v>
      </c>
      <c r="C138" s="245"/>
      <c r="D138" s="245"/>
      <c r="E138" s="245"/>
      <c r="F138" s="245"/>
      <c r="G138" s="245"/>
      <c r="H138" s="246"/>
      <c r="I138" s="247"/>
      <c r="J138" s="247"/>
      <c r="K138" s="247"/>
      <c r="L138" s="248"/>
    </row>
    <row r="139" spans="2:12" ht="11.25" customHeight="1">
      <c r="B139" s="244"/>
      <c r="C139" s="245"/>
      <c r="D139" s="245"/>
      <c r="E139" s="245"/>
      <c r="F139" s="245"/>
      <c r="G139" s="245"/>
      <c r="H139" s="246"/>
      <c r="I139" s="247"/>
      <c r="J139" s="247"/>
      <c r="K139" s="247"/>
      <c r="L139" s="248"/>
    </row>
    <row r="140" spans="2:12" ht="11.25" customHeight="1">
      <c r="B140" s="244" t="s">
        <v>105</v>
      </c>
      <c r="C140" s="245"/>
      <c r="D140" s="245"/>
      <c r="E140" s="245"/>
      <c r="F140" s="245"/>
      <c r="G140" s="245"/>
      <c r="H140" s="246"/>
      <c r="I140" s="247"/>
      <c r="J140" s="247"/>
      <c r="K140" s="247"/>
      <c r="L140" s="248"/>
    </row>
    <row r="141" spans="2:12" ht="11.25" customHeight="1">
      <c r="B141" s="244"/>
      <c r="C141" s="245"/>
      <c r="D141" s="245"/>
      <c r="E141" s="245"/>
      <c r="F141" s="245"/>
      <c r="G141" s="245"/>
      <c r="H141" s="246"/>
      <c r="I141" s="247"/>
      <c r="J141" s="247"/>
      <c r="K141" s="247"/>
      <c r="L141" s="248"/>
    </row>
    <row r="142" spans="2:12" ht="11.25" customHeight="1">
      <c r="B142" s="244" t="s">
        <v>85</v>
      </c>
      <c r="C142" s="245"/>
      <c r="D142" s="245"/>
      <c r="E142" s="245"/>
      <c r="F142" s="245"/>
      <c r="G142" s="245"/>
      <c r="H142" s="246"/>
      <c r="I142" s="247"/>
      <c r="J142" s="247"/>
      <c r="K142" s="247"/>
      <c r="L142" s="248"/>
    </row>
    <row r="143" spans="2:12" ht="11.25" customHeight="1">
      <c r="B143" s="259" t="s">
        <v>106</v>
      </c>
      <c r="C143" s="257">
        <v>83975</v>
      </c>
      <c r="D143" s="245" t="s">
        <v>107</v>
      </c>
      <c r="E143" s="245"/>
      <c r="F143" s="251" t="s">
        <v>76</v>
      </c>
      <c r="G143" s="258">
        <f>ROUNDDOWN(C143/150,1)</f>
        <v>559.79999999999995</v>
      </c>
      <c r="H143" s="246"/>
      <c r="I143" s="247"/>
      <c r="J143" s="247"/>
      <c r="K143" s="247"/>
      <c r="L143" s="248"/>
    </row>
    <row r="144" spans="2:12" ht="11.25" customHeight="1">
      <c r="B144" s="259" t="s">
        <v>90</v>
      </c>
      <c r="C144" s="260">
        <f>SUM(G143:G143)</f>
        <v>559.79999999999995</v>
      </c>
      <c r="D144" s="245"/>
      <c r="E144" s="245"/>
      <c r="F144" s="245"/>
      <c r="G144" s="245"/>
      <c r="H144" s="246"/>
      <c r="I144" s="261">
        <f>SUM(J144:L144)</f>
        <v>559.79999999999995</v>
      </c>
      <c r="J144" s="261">
        <f>C144</f>
        <v>559.79999999999995</v>
      </c>
      <c r="K144" s="247"/>
      <c r="L144" s="248"/>
    </row>
    <row r="145" spans="2:12" ht="11.25" customHeight="1">
      <c r="B145" s="244"/>
      <c r="C145" s="245"/>
      <c r="D145" s="245"/>
      <c r="E145" s="245"/>
      <c r="F145" s="245"/>
      <c r="G145" s="245"/>
      <c r="H145" s="246"/>
      <c r="I145" s="247"/>
      <c r="J145" s="247"/>
      <c r="K145" s="247"/>
      <c r="L145" s="248"/>
    </row>
    <row r="146" spans="2:12" ht="11.25" customHeight="1">
      <c r="B146" s="262" t="s">
        <v>108</v>
      </c>
      <c r="C146" s="245"/>
      <c r="D146" s="245"/>
      <c r="E146" s="245"/>
      <c r="F146" s="245"/>
      <c r="G146" s="245"/>
      <c r="H146" s="246"/>
      <c r="I146" s="247"/>
      <c r="J146" s="247"/>
      <c r="K146" s="247"/>
      <c r="L146" s="248"/>
    </row>
    <row r="147" spans="2:12" ht="11.25" customHeight="1">
      <c r="B147" s="256" t="s">
        <v>92</v>
      </c>
      <c r="C147" s="257">
        <f>중기사용료!G254</f>
        <v>23389</v>
      </c>
      <c r="D147" s="251" t="s">
        <v>75</v>
      </c>
      <c r="E147" s="267">
        <v>18.75</v>
      </c>
      <c r="F147" s="251" t="s">
        <v>76</v>
      </c>
      <c r="G147" s="258">
        <f>C147/E147</f>
        <v>1247.4133333333334</v>
      </c>
      <c r="H147" s="246"/>
      <c r="I147" s="247"/>
      <c r="J147" s="261">
        <f>G147</f>
        <v>1247.4133333333334</v>
      </c>
      <c r="K147" s="261"/>
      <c r="L147" s="263"/>
    </row>
    <row r="148" spans="2:12" ht="11.25" customHeight="1">
      <c r="B148" s="256" t="s">
        <v>93</v>
      </c>
      <c r="C148" s="257">
        <f>중기사용료!G248</f>
        <v>22921</v>
      </c>
      <c r="D148" s="251" t="s">
        <v>75</v>
      </c>
      <c r="E148" s="267">
        <v>18.75</v>
      </c>
      <c r="F148" s="251" t="s">
        <v>76</v>
      </c>
      <c r="G148" s="258">
        <f>C148/E148</f>
        <v>1222.4533333333334</v>
      </c>
      <c r="H148" s="246"/>
      <c r="I148" s="247"/>
      <c r="J148" s="261"/>
      <c r="K148" s="261">
        <f>G148</f>
        <v>1222.4533333333334</v>
      </c>
      <c r="L148" s="263"/>
    </row>
    <row r="149" spans="2:12" ht="11.25" customHeight="1">
      <c r="B149" s="256" t="s">
        <v>94</v>
      </c>
      <c r="C149" s="257">
        <f>중기사용료!G243</f>
        <v>18138</v>
      </c>
      <c r="D149" s="251" t="s">
        <v>75</v>
      </c>
      <c r="E149" s="267">
        <v>18.75</v>
      </c>
      <c r="F149" s="251" t="s">
        <v>76</v>
      </c>
      <c r="G149" s="258">
        <f>C149/E149</f>
        <v>967.36</v>
      </c>
      <c r="H149" s="246"/>
      <c r="I149" s="247"/>
      <c r="J149" s="261"/>
      <c r="K149" s="261"/>
      <c r="L149" s="263">
        <f>G149</f>
        <v>967.36</v>
      </c>
    </row>
    <row r="150" spans="2:12" ht="11.25" customHeight="1">
      <c r="B150" s="256" t="s">
        <v>95</v>
      </c>
      <c r="C150" s="245"/>
      <c r="D150" s="245"/>
      <c r="E150" s="245"/>
      <c r="F150" s="245"/>
      <c r="G150" s="258">
        <f>SUM(G147:G149)</f>
        <v>3437.2266666666669</v>
      </c>
      <c r="H150" s="246"/>
      <c r="I150" s="261">
        <f>SUM(J150:L150)</f>
        <v>3437.2266666666669</v>
      </c>
      <c r="J150" s="261">
        <f>SUM(J147:J149)</f>
        <v>1247.4133333333334</v>
      </c>
      <c r="K150" s="261">
        <f>SUM(K147:K149)</f>
        <v>1222.4533333333334</v>
      </c>
      <c r="L150" s="261">
        <f>SUM(L147:L149)</f>
        <v>967.36</v>
      </c>
    </row>
    <row r="151" spans="2:12" ht="11.25" customHeight="1">
      <c r="B151" s="256"/>
      <c r="C151" s="245"/>
      <c r="D151" s="245"/>
      <c r="E151" s="245"/>
      <c r="F151" s="245"/>
      <c r="G151" s="245"/>
      <c r="H151" s="246"/>
      <c r="I151" s="247"/>
      <c r="J151" s="247"/>
      <c r="K151" s="247"/>
      <c r="L151" s="248"/>
    </row>
    <row r="152" spans="2:12" ht="11.25" customHeight="1">
      <c r="B152" s="262" t="s">
        <v>96</v>
      </c>
      <c r="C152" s="245"/>
      <c r="D152" s="245"/>
      <c r="E152" s="245"/>
      <c r="F152" s="245"/>
      <c r="G152" s="245"/>
      <c r="H152" s="246"/>
      <c r="I152" s="247"/>
      <c r="J152" s="247"/>
      <c r="K152" s="247"/>
      <c r="L152" s="248"/>
    </row>
    <row r="153" spans="2:12" ht="11.25" customHeight="1">
      <c r="B153" s="256" t="s">
        <v>92</v>
      </c>
      <c r="C153" s="257">
        <f>중기사용료!G200</f>
        <v>21911</v>
      </c>
      <c r="D153" s="251" t="s">
        <v>75</v>
      </c>
      <c r="E153" s="267">
        <v>18.75</v>
      </c>
      <c r="F153" s="251" t="s">
        <v>76</v>
      </c>
      <c r="G153" s="258">
        <f>C153/E153</f>
        <v>1168.5866666666666</v>
      </c>
      <c r="H153" s="246"/>
      <c r="I153" s="247"/>
      <c r="J153" s="261">
        <f>G153</f>
        <v>1168.5866666666666</v>
      </c>
      <c r="K153" s="261"/>
      <c r="L153" s="263"/>
    </row>
    <row r="154" spans="2:12" ht="11.25" customHeight="1">
      <c r="B154" s="256" t="s">
        <v>93</v>
      </c>
      <c r="C154" s="257">
        <f>중기사용료!G194</f>
        <v>22269</v>
      </c>
      <c r="D154" s="251" t="s">
        <v>75</v>
      </c>
      <c r="E154" s="267">
        <v>18.75</v>
      </c>
      <c r="F154" s="251" t="s">
        <v>76</v>
      </c>
      <c r="G154" s="258">
        <f>C154/E154</f>
        <v>1187.68</v>
      </c>
      <c r="H154" s="246"/>
      <c r="I154" s="247"/>
      <c r="J154" s="261"/>
      <c r="K154" s="261">
        <f>G154</f>
        <v>1187.68</v>
      </c>
      <c r="L154" s="263"/>
    </row>
    <row r="155" spans="2:12" ht="11.25" customHeight="1">
      <c r="B155" s="256" t="s">
        <v>94</v>
      </c>
      <c r="C155" s="257">
        <f>중기사용료!G189</f>
        <v>7823</v>
      </c>
      <c r="D155" s="251" t="s">
        <v>75</v>
      </c>
      <c r="E155" s="267">
        <v>18.75</v>
      </c>
      <c r="F155" s="251" t="s">
        <v>76</v>
      </c>
      <c r="G155" s="258">
        <f>C155/E155</f>
        <v>417.22666666666669</v>
      </c>
      <c r="H155" s="246"/>
      <c r="I155" s="247"/>
      <c r="J155" s="261"/>
      <c r="K155" s="261"/>
      <c r="L155" s="263">
        <f>G155</f>
        <v>417.22666666666669</v>
      </c>
    </row>
    <row r="156" spans="2:12" ht="11.25" customHeight="1">
      <c r="B156" s="256" t="s">
        <v>95</v>
      </c>
      <c r="C156" s="245"/>
      <c r="D156" s="245"/>
      <c r="E156" s="245"/>
      <c r="F156" s="245"/>
      <c r="G156" s="258">
        <f>SUM(G153:G155)</f>
        <v>2773.4933333333329</v>
      </c>
      <c r="H156" s="246"/>
      <c r="I156" s="261">
        <f>SUM(J156:L156)</f>
        <v>2773.4933333333329</v>
      </c>
      <c r="J156" s="261">
        <f>SUM(J153:J155)</f>
        <v>1168.5866666666666</v>
      </c>
      <c r="K156" s="261">
        <f>SUM(K153:K155)</f>
        <v>1187.68</v>
      </c>
      <c r="L156" s="261">
        <f>SUM(L153:L155)</f>
        <v>417.22666666666669</v>
      </c>
    </row>
    <row r="157" spans="2:12" ht="11.25" customHeight="1">
      <c r="B157" s="244"/>
      <c r="C157" s="245"/>
      <c r="D157" s="245"/>
      <c r="E157" s="245"/>
      <c r="F157" s="245"/>
      <c r="G157" s="245"/>
      <c r="H157" s="246"/>
      <c r="I157" s="247"/>
      <c r="J157" s="247"/>
      <c r="K157" s="247"/>
      <c r="L157" s="248"/>
    </row>
    <row r="158" spans="2:12" ht="11.25" customHeight="1">
      <c r="B158" s="262" t="s">
        <v>109</v>
      </c>
      <c r="C158" s="245"/>
      <c r="D158" s="245"/>
      <c r="E158" s="245"/>
      <c r="F158" s="245"/>
      <c r="G158" s="245"/>
      <c r="H158" s="246"/>
      <c r="I158" s="247"/>
      <c r="J158" s="247"/>
      <c r="K158" s="247"/>
      <c r="L158" s="248"/>
    </row>
    <row r="159" spans="2:12" ht="11.25" customHeight="1">
      <c r="B159" s="256" t="s">
        <v>92</v>
      </c>
      <c r="C159" s="257">
        <f>중기사용료!G148</f>
        <v>23389</v>
      </c>
      <c r="D159" s="251" t="s">
        <v>75</v>
      </c>
      <c r="E159" s="267">
        <v>18.75</v>
      </c>
      <c r="F159" s="251" t="s">
        <v>76</v>
      </c>
      <c r="G159" s="258">
        <f>C159/E159</f>
        <v>1247.4133333333334</v>
      </c>
      <c r="H159" s="246"/>
      <c r="I159" s="247"/>
      <c r="J159" s="261">
        <f>G159</f>
        <v>1247.4133333333334</v>
      </c>
      <c r="K159" s="261"/>
      <c r="L159" s="263"/>
    </row>
    <row r="160" spans="2:12" ht="11.25" customHeight="1">
      <c r="B160" s="256" t="s">
        <v>93</v>
      </c>
      <c r="C160" s="257">
        <f>중기사용료!G142</f>
        <v>4578</v>
      </c>
      <c r="D160" s="251" t="s">
        <v>75</v>
      </c>
      <c r="E160" s="267">
        <v>18.75</v>
      </c>
      <c r="F160" s="251" t="s">
        <v>76</v>
      </c>
      <c r="G160" s="258">
        <f>C160/E160</f>
        <v>244.16</v>
      </c>
      <c r="H160" s="246"/>
      <c r="I160" s="247"/>
      <c r="J160" s="261"/>
      <c r="K160" s="261">
        <f>G160</f>
        <v>244.16</v>
      </c>
      <c r="L160" s="263"/>
    </row>
    <row r="161" spans="2:12" ht="11.25" customHeight="1">
      <c r="B161" s="256" t="s">
        <v>94</v>
      </c>
      <c r="C161" s="257">
        <f>중기사용료!G137</f>
        <v>1563</v>
      </c>
      <c r="D161" s="251" t="s">
        <v>75</v>
      </c>
      <c r="E161" s="267">
        <v>18.75</v>
      </c>
      <c r="F161" s="251" t="s">
        <v>76</v>
      </c>
      <c r="G161" s="258">
        <f>C161/E161</f>
        <v>83.36</v>
      </c>
      <c r="H161" s="246"/>
      <c r="I161" s="247"/>
      <c r="J161" s="261"/>
      <c r="K161" s="261"/>
      <c r="L161" s="263">
        <f>G161</f>
        <v>83.36</v>
      </c>
    </row>
    <row r="162" spans="2:12" ht="11.25" customHeight="1">
      <c r="B162" s="256" t="s">
        <v>95</v>
      </c>
      <c r="C162" s="245"/>
      <c r="D162" s="245"/>
      <c r="E162" s="245"/>
      <c r="F162" s="245"/>
      <c r="G162" s="258">
        <f>SUM(G159:G161)</f>
        <v>1574.9333333333334</v>
      </c>
      <c r="H162" s="246"/>
      <c r="I162" s="261">
        <f>SUM(J162:L162)</f>
        <v>1574.9333333333334</v>
      </c>
      <c r="J162" s="261">
        <f>SUM(J159:J161)</f>
        <v>1247.4133333333334</v>
      </c>
      <c r="K162" s="261">
        <f>SUM(K159:K161)</f>
        <v>244.16</v>
      </c>
      <c r="L162" s="261">
        <f>SUM(L159:L161)</f>
        <v>83.36</v>
      </c>
    </row>
    <row r="163" spans="2:12" ht="11.25" customHeight="1">
      <c r="B163" s="244"/>
      <c r="C163" s="245"/>
      <c r="D163" s="245"/>
      <c r="E163" s="245"/>
      <c r="F163" s="245"/>
      <c r="G163" s="245"/>
      <c r="H163" s="246"/>
      <c r="I163" s="247"/>
      <c r="J163" s="247"/>
      <c r="K163" s="247"/>
      <c r="L163" s="248"/>
    </row>
    <row r="164" spans="2:12" ht="11.25" customHeight="1">
      <c r="B164" s="244"/>
      <c r="C164" s="245"/>
      <c r="D164" s="245"/>
      <c r="E164" s="245"/>
      <c r="F164" s="245"/>
      <c r="G164" s="245"/>
      <c r="H164" s="246"/>
      <c r="I164" s="247"/>
      <c r="J164" s="247"/>
      <c r="K164" s="247"/>
      <c r="L164" s="248"/>
    </row>
    <row r="165" spans="2:12" s="266" customFormat="1" ht="11.25" customHeight="1">
      <c r="B165" s="265" t="s">
        <v>102</v>
      </c>
      <c r="C165" s="240"/>
      <c r="D165" s="240"/>
      <c r="E165" s="240"/>
      <c r="F165" s="240"/>
      <c r="G165" s="240"/>
      <c r="H165" s="241"/>
      <c r="I165" s="242">
        <f>(SUM(J165:L165))</f>
        <v>8344</v>
      </c>
      <c r="J165" s="242">
        <f>INT(J144+J150+J156+J162)</f>
        <v>4223</v>
      </c>
      <c r="K165" s="242">
        <f>INT(K144+K150+K156+K162)</f>
        <v>2654</v>
      </c>
      <c r="L165" s="242">
        <f>INT(L144+L150+L156+L162)</f>
        <v>1467</v>
      </c>
    </row>
    <row r="166" spans="2:12" ht="11.25" customHeight="1">
      <c r="B166" s="244"/>
      <c r="C166" s="245"/>
      <c r="D166" s="245"/>
      <c r="E166" s="245"/>
      <c r="F166" s="245"/>
      <c r="G166" s="245"/>
      <c r="H166" s="246"/>
      <c r="I166" s="247"/>
      <c r="J166" s="247"/>
      <c r="K166" s="247"/>
      <c r="L166" s="248"/>
    </row>
    <row r="167" spans="2:12" ht="11.25" customHeight="1">
      <c r="B167" s="244"/>
      <c r="C167" s="245"/>
      <c r="D167" s="245"/>
      <c r="E167" s="245"/>
      <c r="F167" s="245"/>
      <c r="G167" s="245"/>
      <c r="H167" s="246"/>
      <c r="I167" s="247"/>
      <c r="J167" s="247"/>
      <c r="K167" s="247"/>
      <c r="L167" s="248"/>
    </row>
    <row r="168" spans="2:12" ht="11.25" customHeight="1">
      <c r="B168" s="244"/>
      <c r="C168" s="245"/>
      <c r="D168" s="245"/>
      <c r="E168" s="245"/>
      <c r="F168" s="245"/>
      <c r="G168" s="245"/>
      <c r="H168" s="246"/>
      <c r="I168" s="247"/>
      <c r="J168" s="247"/>
      <c r="K168" s="247"/>
      <c r="L168" s="248"/>
    </row>
    <row r="169" spans="2:12" ht="11.25" customHeight="1">
      <c r="B169" s="244"/>
      <c r="C169" s="245"/>
      <c r="D169" s="245"/>
      <c r="E169" s="245"/>
      <c r="F169" s="245"/>
      <c r="G169" s="245"/>
      <c r="H169" s="246"/>
      <c r="I169" s="247"/>
      <c r="J169" s="247"/>
      <c r="K169" s="247"/>
      <c r="L169" s="248"/>
    </row>
    <row r="170" spans="2:12" ht="11.25" customHeight="1">
      <c r="B170" s="244"/>
      <c r="C170" s="245"/>
      <c r="D170" s="245"/>
      <c r="E170" s="245"/>
      <c r="F170" s="245"/>
      <c r="G170" s="245"/>
      <c r="H170" s="246"/>
      <c r="I170" s="247"/>
      <c r="J170" s="247"/>
      <c r="K170" s="247"/>
      <c r="L170" s="248"/>
    </row>
    <row r="171" spans="2:12" ht="11.25" customHeight="1">
      <c r="B171" s="244"/>
      <c r="C171" s="245"/>
      <c r="D171" s="245"/>
      <c r="E171" s="245"/>
      <c r="F171" s="245"/>
      <c r="G171" s="245"/>
      <c r="H171" s="246"/>
      <c r="I171" s="247"/>
      <c r="J171" s="247"/>
      <c r="K171" s="247"/>
      <c r="L171" s="248"/>
    </row>
    <row r="172" spans="2:12" ht="11.25" customHeight="1">
      <c r="B172" s="244"/>
      <c r="C172" s="245"/>
      <c r="D172" s="245"/>
      <c r="E172" s="245"/>
      <c r="F172" s="245"/>
      <c r="G172" s="245"/>
      <c r="H172" s="246"/>
      <c r="I172" s="247"/>
      <c r="J172" s="247"/>
      <c r="K172" s="247"/>
      <c r="L172" s="248"/>
    </row>
    <row r="173" spans="2:12" ht="11.25" customHeight="1">
      <c r="B173" s="244"/>
      <c r="C173" s="245"/>
      <c r="D173" s="245"/>
      <c r="E173" s="245"/>
      <c r="F173" s="245"/>
      <c r="G173" s="245"/>
      <c r="H173" s="246"/>
      <c r="I173" s="247"/>
      <c r="J173" s="247"/>
      <c r="K173" s="247"/>
      <c r="L173" s="248"/>
    </row>
    <row r="174" spans="2:12" ht="11.25" customHeight="1">
      <c r="B174" s="244"/>
      <c r="C174" s="245"/>
      <c r="D174" s="245"/>
      <c r="E174" s="245"/>
      <c r="F174" s="245"/>
      <c r="G174" s="245"/>
      <c r="H174" s="246"/>
      <c r="I174" s="247"/>
      <c r="J174" s="247"/>
      <c r="K174" s="247"/>
      <c r="L174" s="248"/>
    </row>
    <row r="175" spans="2:12" ht="11.25" customHeight="1">
      <c r="B175" s="244"/>
      <c r="C175" s="245"/>
      <c r="D175" s="245"/>
      <c r="E175" s="245"/>
      <c r="F175" s="245"/>
      <c r="G175" s="245"/>
      <c r="H175" s="246"/>
      <c r="I175" s="247"/>
      <c r="J175" s="247"/>
      <c r="K175" s="247"/>
      <c r="L175" s="248"/>
    </row>
    <row r="176" spans="2:12" ht="11.25" customHeight="1">
      <c r="B176" s="244"/>
      <c r="C176" s="245"/>
      <c r="D176" s="245"/>
      <c r="E176" s="245"/>
      <c r="F176" s="245"/>
      <c r="G176" s="245"/>
      <c r="H176" s="246"/>
      <c r="I176" s="247"/>
      <c r="J176" s="247"/>
      <c r="K176" s="247"/>
      <c r="L176" s="248"/>
    </row>
    <row r="177" spans="2:12" ht="11.25" customHeight="1">
      <c r="B177" s="244"/>
      <c r="C177" s="245"/>
      <c r="D177" s="245"/>
      <c r="E177" s="245"/>
      <c r="F177" s="245"/>
      <c r="G177" s="245"/>
      <c r="H177" s="246"/>
      <c r="I177" s="247"/>
      <c r="J177" s="247"/>
      <c r="K177" s="247"/>
      <c r="L177" s="248"/>
    </row>
    <row r="178" spans="2:12" ht="11.25" customHeight="1">
      <c r="B178" s="244"/>
      <c r="C178" s="245"/>
      <c r="D178" s="245"/>
      <c r="E178" s="245"/>
      <c r="F178" s="245"/>
      <c r="G178" s="245"/>
      <c r="H178" s="246"/>
      <c r="I178" s="247"/>
      <c r="J178" s="247"/>
      <c r="K178" s="247"/>
      <c r="L178" s="248"/>
    </row>
    <row r="179" spans="2:12" ht="11.25" customHeight="1">
      <c r="B179" s="244"/>
      <c r="C179" s="245"/>
      <c r="D179" s="245"/>
      <c r="E179" s="245"/>
      <c r="F179" s="245"/>
      <c r="G179" s="245"/>
      <c r="H179" s="246"/>
      <c r="I179" s="247"/>
      <c r="J179" s="247"/>
      <c r="K179" s="247"/>
      <c r="L179" s="248"/>
    </row>
    <row r="180" spans="2:12" ht="11.25" customHeight="1">
      <c r="B180" s="244"/>
      <c r="C180" s="245"/>
      <c r="D180" s="245"/>
      <c r="E180" s="245"/>
      <c r="F180" s="245"/>
      <c r="G180" s="245"/>
      <c r="H180" s="246"/>
      <c r="I180" s="247"/>
      <c r="J180" s="247"/>
      <c r="K180" s="247"/>
      <c r="L180" s="248"/>
    </row>
    <row r="181" spans="2:12" ht="11.25" customHeight="1">
      <c r="B181" s="244"/>
      <c r="C181" s="245"/>
      <c r="D181" s="245"/>
      <c r="E181" s="245"/>
      <c r="F181" s="245"/>
      <c r="G181" s="245"/>
      <c r="H181" s="246"/>
      <c r="I181" s="247"/>
      <c r="J181" s="247"/>
      <c r="K181" s="247"/>
      <c r="L181" s="248"/>
    </row>
    <row r="182" spans="2:12" ht="11.25" customHeight="1">
      <c r="B182" s="244"/>
      <c r="C182" s="245"/>
      <c r="D182" s="245"/>
      <c r="E182" s="245"/>
      <c r="F182" s="245"/>
      <c r="G182" s="245"/>
      <c r="H182" s="246"/>
      <c r="I182" s="247"/>
      <c r="J182" s="247"/>
      <c r="K182" s="247"/>
      <c r="L182" s="248"/>
    </row>
    <row r="183" spans="2:12" ht="11.25" customHeight="1">
      <c r="B183" s="244"/>
      <c r="C183" s="245"/>
      <c r="D183" s="245"/>
      <c r="E183" s="245"/>
      <c r="F183" s="245"/>
      <c r="G183" s="245"/>
      <c r="H183" s="246"/>
      <c r="I183" s="247"/>
      <c r="J183" s="247"/>
      <c r="K183" s="247"/>
      <c r="L183" s="248"/>
    </row>
    <row r="184" spans="2:12" ht="11.25" customHeight="1">
      <c r="B184" s="244"/>
      <c r="C184" s="245"/>
      <c r="D184" s="245"/>
      <c r="E184" s="245"/>
      <c r="F184" s="245"/>
      <c r="G184" s="245"/>
      <c r="H184" s="246"/>
      <c r="I184" s="247"/>
      <c r="J184" s="247"/>
      <c r="K184" s="247"/>
      <c r="L184" s="248"/>
    </row>
    <row r="185" spans="2:12" ht="11.25" customHeight="1">
      <c r="B185" s="244"/>
      <c r="C185" s="245"/>
      <c r="D185" s="245"/>
      <c r="E185" s="245"/>
      <c r="F185" s="245"/>
      <c r="G185" s="245"/>
      <c r="H185" s="246"/>
      <c r="I185" s="247"/>
      <c r="J185" s="247"/>
      <c r="K185" s="247"/>
      <c r="L185" s="248"/>
    </row>
    <row r="186" spans="2:12" ht="11.25" customHeight="1">
      <c r="B186" s="244"/>
      <c r="C186" s="245"/>
      <c r="D186" s="245"/>
      <c r="E186" s="245"/>
      <c r="F186" s="245"/>
      <c r="G186" s="245"/>
      <c r="H186" s="246"/>
      <c r="I186" s="247"/>
      <c r="J186" s="247"/>
      <c r="K186" s="247"/>
      <c r="L186" s="248"/>
    </row>
    <row r="187" spans="2:12" ht="11.25" customHeight="1">
      <c r="B187" s="244"/>
      <c r="C187" s="245"/>
      <c r="D187" s="245"/>
      <c r="E187" s="245"/>
      <c r="F187" s="245"/>
      <c r="G187" s="245"/>
      <c r="H187" s="246"/>
      <c r="I187" s="247"/>
      <c r="J187" s="247"/>
      <c r="K187" s="247"/>
      <c r="L187" s="248"/>
    </row>
    <row r="188" spans="2:12" ht="11.25" customHeight="1">
      <c r="B188" s="244"/>
      <c r="C188" s="245"/>
      <c r="D188" s="245"/>
      <c r="E188" s="245"/>
      <c r="F188" s="245"/>
      <c r="G188" s="245"/>
      <c r="H188" s="246"/>
      <c r="I188" s="247"/>
      <c r="J188" s="247"/>
      <c r="K188" s="247"/>
      <c r="L188" s="248"/>
    </row>
    <row r="189" spans="2:12" ht="11.25" customHeight="1">
      <c r="B189" s="244"/>
      <c r="C189" s="245"/>
      <c r="D189" s="245"/>
      <c r="E189" s="245"/>
      <c r="F189" s="245"/>
      <c r="G189" s="245"/>
      <c r="H189" s="246"/>
      <c r="I189" s="247"/>
      <c r="J189" s="247"/>
      <c r="K189" s="247"/>
      <c r="L189" s="248"/>
    </row>
    <row r="190" spans="2:12" ht="11.25" customHeight="1">
      <c r="B190" s="244"/>
      <c r="C190" s="245"/>
      <c r="D190" s="245"/>
      <c r="E190" s="245"/>
      <c r="F190" s="245"/>
      <c r="G190" s="245"/>
      <c r="H190" s="246"/>
      <c r="I190" s="247"/>
      <c r="J190" s="247"/>
      <c r="K190" s="247"/>
      <c r="L190" s="248"/>
    </row>
    <row r="191" spans="2:12" ht="11.25" customHeight="1">
      <c r="B191" s="244"/>
      <c r="C191" s="245"/>
      <c r="D191" s="245"/>
      <c r="E191" s="245"/>
      <c r="F191" s="245"/>
      <c r="G191" s="245"/>
      <c r="H191" s="246"/>
      <c r="I191" s="247"/>
      <c r="J191" s="247"/>
      <c r="K191" s="247"/>
      <c r="L191" s="248"/>
    </row>
    <row r="192" spans="2:12" ht="11.25" customHeight="1">
      <c r="B192" s="244"/>
      <c r="C192" s="245"/>
      <c r="D192" s="245"/>
      <c r="E192" s="245"/>
      <c r="F192" s="245"/>
      <c r="G192" s="245"/>
      <c r="H192" s="246"/>
      <c r="I192" s="247"/>
      <c r="J192" s="247"/>
      <c r="K192" s="247"/>
      <c r="L192" s="248"/>
    </row>
    <row r="193" spans="2:12" ht="11.25" customHeight="1">
      <c r="B193" s="244"/>
      <c r="C193" s="245"/>
      <c r="D193" s="245"/>
      <c r="E193" s="245"/>
      <c r="F193" s="245"/>
      <c r="G193" s="245"/>
      <c r="H193" s="246"/>
      <c r="I193" s="247"/>
      <c r="J193" s="247"/>
      <c r="K193" s="247"/>
      <c r="L193" s="248"/>
    </row>
    <row r="194" spans="2:12" ht="11.25" customHeight="1">
      <c r="B194" s="244"/>
      <c r="C194" s="245"/>
      <c r="D194" s="245"/>
      <c r="E194" s="245"/>
      <c r="F194" s="245"/>
      <c r="G194" s="245"/>
      <c r="H194" s="246"/>
      <c r="I194" s="247"/>
      <c r="J194" s="247"/>
      <c r="K194" s="247"/>
      <c r="L194" s="248"/>
    </row>
    <row r="195" spans="2:12" ht="11.25" customHeight="1">
      <c r="B195" s="244"/>
      <c r="C195" s="245"/>
      <c r="D195" s="245"/>
      <c r="E195" s="245"/>
      <c r="F195" s="245"/>
      <c r="G195" s="245"/>
      <c r="H195" s="246"/>
      <c r="I195" s="247"/>
      <c r="J195" s="247"/>
      <c r="K195" s="247"/>
      <c r="L195" s="248"/>
    </row>
    <row r="196" spans="2:12" ht="11.25" customHeight="1">
      <c r="B196" s="244"/>
      <c r="C196" s="245"/>
      <c r="D196" s="245"/>
      <c r="E196" s="245"/>
      <c r="F196" s="245"/>
      <c r="G196" s="245"/>
      <c r="H196" s="246"/>
      <c r="I196" s="247"/>
      <c r="J196" s="247"/>
      <c r="K196" s="247"/>
      <c r="L196" s="248"/>
    </row>
    <row r="197" spans="2:12" ht="11.25" customHeight="1">
      <c r="B197" s="244"/>
      <c r="C197" s="245"/>
      <c r="D197" s="245"/>
      <c r="E197" s="245"/>
      <c r="F197" s="245"/>
      <c r="G197" s="245"/>
      <c r="H197" s="246"/>
      <c r="I197" s="247"/>
      <c r="J197" s="247"/>
      <c r="K197" s="247"/>
      <c r="L197" s="248"/>
    </row>
    <row r="198" spans="2:12" ht="11.25" customHeight="1">
      <c r="B198" s="244"/>
      <c r="C198" s="245"/>
      <c r="D198" s="245"/>
      <c r="E198" s="245"/>
      <c r="F198" s="245"/>
      <c r="G198" s="245"/>
      <c r="H198" s="246"/>
      <c r="I198" s="247"/>
      <c r="J198" s="247"/>
      <c r="K198" s="247"/>
      <c r="L198" s="248"/>
    </row>
    <row r="199" spans="2:12" ht="11.25" customHeight="1">
      <c r="B199" s="244"/>
      <c r="C199" s="245"/>
      <c r="D199" s="245"/>
      <c r="E199" s="245"/>
      <c r="F199" s="245"/>
      <c r="G199" s="245"/>
      <c r="H199" s="246"/>
      <c r="I199" s="247"/>
      <c r="J199" s="247"/>
      <c r="K199" s="247"/>
      <c r="L199" s="248"/>
    </row>
    <row r="200" spans="2:12" ht="11.25" customHeight="1">
      <c r="B200" s="244"/>
      <c r="C200" s="245"/>
      <c r="D200" s="245"/>
      <c r="E200" s="245"/>
      <c r="F200" s="245"/>
      <c r="G200" s="245"/>
      <c r="H200" s="246"/>
      <c r="I200" s="247"/>
      <c r="J200" s="247"/>
      <c r="K200" s="247"/>
      <c r="L200" s="248"/>
    </row>
    <row r="201" spans="2:12" ht="11.25" customHeight="1">
      <c r="B201" s="244"/>
      <c r="C201" s="245"/>
      <c r="D201" s="245"/>
      <c r="E201" s="245"/>
      <c r="F201" s="245"/>
      <c r="G201" s="245"/>
      <c r="H201" s="246"/>
      <c r="I201" s="247"/>
      <c r="J201" s="247"/>
      <c r="K201" s="247"/>
      <c r="L201" s="248"/>
    </row>
    <row r="202" spans="2:12" ht="11.25" customHeight="1">
      <c r="B202" s="265" t="s">
        <v>110</v>
      </c>
      <c r="C202" s="245"/>
      <c r="D202" s="245"/>
      <c r="E202" s="245"/>
      <c r="F202" s="245"/>
      <c r="G202" s="245"/>
      <c r="H202" s="246"/>
      <c r="I202" s="247"/>
      <c r="J202" s="247"/>
      <c r="K202" s="247"/>
      <c r="L202" s="248"/>
    </row>
    <row r="203" spans="2:12" ht="11.25" customHeight="1">
      <c r="B203" s="244"/>
      <c r="C203" s="245"/>
      <c r="D203" s="245"/>
      <c r="E203" s="245"/>
      <c r="F203" s="245"/>
      <c r="G203" s="245"/>
      <c r="H203" s="246"/>
      <c r="I203" s="247"/>
      <c r="J203" s="247"/>
      <c r="K203" s="247"/>
      <c r="L203" s="248"/>
    </row>
    <row r="204" spans="2:12" ht="11.25" customHeight="1">
      <c r="B204" s="244" t="s">
        <v>83</v>
      </c>
      <c r="C204" s="245"/>
      <c r="D204" s="245"/>
      <c r="E204" s="245"/>
      <c r="F204" s="245"/>
      <c r="G204" s="245"/>
      <c r="H204" s="246"/>
      <c r="I204" s="247"/>
      <c r="J204" s="247"/>
      <c r="K204" s="247"/>
      <c r="L204" s="248"/>
    </row>
    <row r="205" spans="2:12" ht="11.25" customHeight="1">
      <c r="B205" s="244"/>
      <c r="C205" s="245"/>
      <c r="D205" s="245"/>
      <c r="E205" s="245"/>
      <c r="F205" s="245"/>
      <c r="G205" s="245"/>
      <c r="H205" s="246"/>
      <c r="I205" s="247"/>
      <c r="J205" s="247"/>
      <c r="K205" s="247"/>
      <c r="L205" s="248"/>
    </row>
    <row r="206" spans="2:12" ht="11.25" customHeight="1">
      <c r="B206" s="244" t="s">
        <v>84</v>
      </c>
      <c r="C206" s="245"/>
      <c r="D206" s="245"/>
      <c r="E206" s="245"/>
      <c r="F206" s="245"/>
      <c r="G206" s="245"/>
      <c r="H206" s="246"/>
      <c r="I206" s="247"/>
      <c r="J206" s="247"/>
      <c r="K206" s="247"/>
      <c r="L206" s="248"/>
    </row>
    <row r="207" spans="2:12" ht="11.25" customHeight="1">
      <c r="B207" s="244"/>
      <c r="C207" s="245"/>
      <c r="D207" s="245"/>
      <c r="E207" s="245"/>
      <c r="F207" s="245"/>
      <c r="G207" s="245"/>
      <c r="H207" s="246"/>
      <c r="I207" s="247"/>
      <c r="J207" s="247"/>
      <c r="K207" s="247"/>
      <c r="L207" s="248"/>
    </row>
    <row r="208" spans="2:12" ht="11.25" customHeight="1">
      <c r="B208" s="244" t="s">
        <v>85</v>
      </c>
      <c r="C208" s="245"/>
      <c r="D208" s="245"/>
      <c r="E208" s="245"/>
      <c r="F208" s="245"/>
      <c r="G208" s="245"/>
      <c r="H208" s="246"/>
      <c r="I208" s="247"/>
      <c r="J208" s="247"/>
      <c r="K208" s="247"/>
      <c r="L208" s="248"/>
    </row>
    <row r="209" spans="2:12" ht="11.25" customHeight="1">
      <c r="B209" s="256" t="s">
        <v>86</v>
      </c>
      <c r="C209" s="257">
        <v>113536</v>
      </c>
      <c r="D209" s="245" t="s">
        <v>87</v>
      </c>
      <c r="E209" s="245"/>
      <c r="F209" s="251" t="s">
        <v>76</v>
      </c>
      <c r="G209" s="258">
        <f>ROUNDDOWN(C209/300,1)</f>
        <v>378.4</v>
      </c>
      <c r="H209" s="246"/>
      <c r="I209" s="247"/>
      <c r="J209" s="247"/>
      <c r="K209" s="247"/>
      <c r="L209" s="248"/>
    </row>
    <row r="210" spans="2:12" ht="11.25" customHeight="1">
      <c r="B210" s="259" t="s">
        <v>88</v>
      </c>
      <c r="C210" s="257">
        <v>83975</v>
      </c>
      <c r="D210" s="245" t="s">
        <v>87</v>
      </c>
      <c r="E210" s="245"/>
      <c r="F210" s="251" t="s">
        <v>76</v>
      </c>
      <c r="G210" s="258">
        <f>ROUNDDOWN(C210/300,1)</f>
        <v>279.89999999999998</v>
      </c>
      <c r="H210" s="246"/>
      <c r="I210" s="247"/>
      <c r="J210" s="247"/>
      <c r="K210" s="247"/>
      <c r="L210" s="248"/>
    </row>
    <row r="211" spans="2:12" ht="11.25" customHeight="1">
      <c r="B211" s="259" t="s">
        <v>89</v>
      </c>
      <c r="C211" s="257">
        <v>83975</v>
      </c>
      <c r="D211" s="245" t="s">
        <v>87</v>
      </c>
      <c r="E211" s="245"/>
      <c r="F211" s="251" t="s">
        <v>76</v>
      </c>
      <c r="G211" s="258">
        <f>ROUNDDOWN(C211/300,1)</f>
        <v>279.89999999999998</v>
      </c>
      <c r="H211" s="246"/>
      <c r="I211" s="247"/>
      <c r="J211" s="247"/>
      <c r="K211" s="247"/>
      <c r="L211" s="248"/>
    </row>
    <row r="212" spans="2:12" ht="11.25" customHeight="1">
      <c r="B212" s="259" t="s">
        <v>90</v>
      </c>
      <c r="C212" s="260">
        <f>SUM(G209:G211)</f>
        <v>938.19999999999993</v>
      </c>
      <c r="D212" s="245"/>
      <c r="E212" s="245"/>
      <c r="F212" s="245"/>
      <c r="G212" s="245"/>
      <c r="H212" s="246"/>
      <c r="I212" s="261">
        <f>SUM(J212:L212)</f>
        <v>938.19999999999993</v>
      </c>
      <c r="J212" s="261">
        <f>C212</f>
        <v>938.19999999999993</v>
      </c>
      <c r="K212" s="247"/>
      <c r="L212" s="248"/>
    </row>
    <row r="213" spans="2:12" ht="11.25" customHeight="1">
      <c r="B213" s="244"/>
      <c r="C213" s="245"/>
      <c r="D213" s="245"/>
      <c r="E213" s="245"/>
      <c r="F213" s="245"/>
      <c r="G213" s="245"/>
      <c r="H213" s="246"/>
      <c r="I213" s="247"/>
      <c r="J213" s="247"/>
      <c r="K213" s="247"/>
      <c r="L213" s="248"/>
    </row>
    <row r="214" spans="2:12" ht="11.25" customHeight="1">
      <c r="B214" s="262" t="s">
        <v>91</v>
      </c>
      <c r="C214" s="245"/>
      <c r="D214" s="245"/>
      <c r="E214" s="245"/>
      <c r="F214" s="245"/>
      <c r="G214" s="245"/>
      <c r="H214" s="246"/>
      <c r="I214" s="247"/>
      <c r="J214" s="247"/>
      <c r="K214" s="247"/>
      <c r="L214" s="248"/>
    </row>
    <row r="215" spans="2:12" ht="11.25" customHeight="1">
      <c r="B215" s="256" t="s">
        <v>92</v>
      </c>
      <c r="C215" s="257">
        <f>중기사용료!$G$176</f>
        <v>23389</v>
      </c>
      <c r="D215" s="251" t="s">
        <v>75</v>
      </c>
      <c r="E215" s="258">
        <v>37.5</v>
      </c>
      <c r="F215" s="251" t="s">
        <v>76</v>
      </c>
      <c r="G215" s="258">
        <f>C215/E215</f>
        <v>623.70666666666671</v>
      </c>
      <c r="H215" s="246"/>
      <c r="I215" s="247"/>
      <c r="J215" s="261">
        <f>G215</f>
        <v>623.70666666666671</v>
      </c>
      <c r="K215" s="261"/>
      <c r="L215" s="263"/>
    </row>
    <row r="216" spans="2:12" ht="11.25" customHeight="1">
      <c r="B216" s="256" t="s">
        <v>93</v>
      </c>
      <c r="C216" s="257">
        <f>중기사용료!$G$170</f>
        <v>9283</v>
      </c>
      <c r="D216" s="251" t="s">
        <v>75</v>
      </c>
      <c r="E216" s="258">
        <v>37.5</v>
      </c>
      <c r="F216" s="251" t="s">
        <v>76</v>
      </c>
      <c r="G216" s="258">
        <f>C216/E216</f>
        <v>247.54666666666665</v>
      </c>
      <c r="H216" s="246"/>
      <c r="I216" s="247"/>
      <c r="J216" s="261"/>
      <c r="K216" s="261">
        <f>G216</f>
        <v>247.54666666666665</v>
      </c>
      <c r="L216" s="263"/>
    </row>
    <row r="217" spans="2:12" ht="11.25" customHeight="1">
      <c r="B217" s="256" t="s">
        <v>94</v>
      </c>
      <c r="C217" s="257">
        <f>중기사용료!$G$165</f>
        <v>6785</v>
      </c>
      <c r="D217" s="251" t="s">
        <v>75</v>
      </c>
      <c r="E217" s="258">
        <v>37.5</v>
      </c>
      <c r="F217" s="251" t="s">
        <v>76</v>
      </c>
      <c r="G217" s="258">
        <f>C217/E217</f>
        <v>180.93333333333334</v>
      </c>
      <c r="H217" s="246"/>
      <c r="I217" s="247"/>
      <c r="J217" s="261"/>
      <c r="K217" s="261"/>
      <c r="L217" s="263">
        <f>G217</f>
        <v>180.93333333333334</v>
      </c>
    </row>
    <row r="218" spans="2:12" ht="11.25" customHeight="1">
      <c r="B218" s="256" t="s">
        <v>95</v>
      </c>
      <c r="C218" s="245"/>
      <c r="D218" s="245"/>
      <c r="E218" s="245"/>
      <c r="F218" s="245"/>
      <c r="G218" s="258">
        <f>SUM(G215:G217)</f>
        <v>1052.1866666666667</v>
      </c>
      <c r="H218" s="246"/>
      <c r="I218" s="261">
        <f>SUM(J218:L218)</f>
        <v>1052.1866666666667</v>
      </c>
      <c r="J218" s="261">
        <f>SUM(J215:J217)</f>
        <v>623.70666666666671</v>
      </c>
      <c r="K218" s="261">
        <f>SUM(K215:K217)</f>
        <v>247.54666666666665</v>
      </c>
      <c r="L218" s="261">
        <f>SUM(L215:L217)</f>
        <v>180.93333333333334</v>
      </c>
    </row>
    <row r="219" spans="2:12" ht="11.25" customHeight="1">
      <c r="B219" s="256"/>
      <c r="C219" s="245"/>
      <c r="D219" s="245"/>
      <c r="E219" s="245"/>
      <c r="F219" s="245"/>
      <c r="G219" s="245"/>
      <c r="H219" s="246"/>
      <c r="I219" s="247"/>
      <c r="J219" s="247"/>
      <c r="K219" s="247"/>
      <c r="L219" s="248"/>
    </row>
    <row r="220" spans="2:12" ht="11.25" customHeight="1">
      <c r="B220" s="262" t="s">
        <v>96</v>
      </c>
      <c r="C220" s="245"/>
      <c r="D220" s="245"/>
      <c r="E220" s="245"/>
      <c r="F220" s="245"/>
      <c r="G220" s="245"/>
      <c r="H220" s="246"/>
      <c r="I220" s="247"/>
      <c r="J220" s="247"/>
      <c r="K220" s="247"/>
      <c r="L220" s="248"/>
    </row>
    <row r="221" spans="2:12" ht="11.25" customHeight="1">
      <c r="B221" s="256" t="s">
        <v>92</v>
      </c>
      <c r="C221" s="257">
        <f>중기사용료!$G$200</f>
        <v>21911</v>
      </c>
      <c r="D221" s="251" t="s">
        <v>75</v>
      </c>
      <c r="E221" s="258">
        <v>37.5</v>
      </c>
      <c r="F221" s="251" t="s">
        <v>76</v>
      </c>
      <c r="G221" s="258">
        <f>C221/E221</f>
        <v>584.29333333333329</v>
      </c>
      <c r="H221" s="246"/>
      <c r="I221" s="247"/>
      <c r="J221" s="261">
        <f>G221</f>
        <v>584.29333333333329</v>
      </c>
      <c r="K221" s="261"/>
      <c r="L221" s="263"/>
    </row>
    <row r="222" spans="2:12" ht="11.25" customHeight="1">
      <c r="B222" s="256" t="s">
        <v>93</v>
      </c>
      <c r="C222" s="257">
        <f>중기사용료!$G$194</f>
        <v>22269</v>
      </c>
      <c r="D222" s="251" t="s">
        <v>75</v>
      </c>
      <c r="E222" s="258">
        <v>37.5</v>
      </c>
      <c r="F222" s="251" t="s">
        <v>76</v>
      </c>
      <c r="G222" s="258">
        <f>C222/E222</f>
        <v>593.84</v>
      </c>
      <c r="H222" s="246"/>
      <c r="I222" s="247"/>
      <c r="J222" s="261"/>
      <c r="K222" s="261">
        <f>G222</f>
        <v>593.84</v>
      </c>
      <c r="L222" s="263"/>
    </row>
    <row r="223" spans="2:12" ht="11.25" customHeight="1">
      <c r="B223" s="256" t="s">
        <v>94</v>
      </c>
      <c r="C223" s="257">
        <f>중기사용료!$G$189</f>
        <v>7823</v>
      </c>
      <c r="D223" s="251" t="s">
        <v>75</v>
      </c>
      <c r="E223" s="258">
        <v>37.5</v>
      </c>
      <c r="F223" s="251" t="s">
        <v>76</v>
      </c>
      <c r="G223" s="258">
        <f>C223/E223</f>
        <v>208.61333333333334</v>
      </c>
      <c r="H223" s="246"/>
      <c r="I223" s="247"/>
      <c r="J223" s="261"/>
      <c r="K223" s="261"/>
      <c r="L223" s="263">
        <f>G223</f>
        <v>208.61333333333334</v>
      </c>
    </row>
    <row r="224" spans="2:12" ht="11.25" customHeight="1">
      <c r="B224" s="256" t="s">
        <v>95</v>
      </c>
      <c r="C224" s="245"/>
      <c r="D224" s="245"/>
      <c r="E224" s="245"/>
      <c r="F224" s="245"/>
      <c r="G224" s="258">
        <f>SUM(G221:G223)</f>
        <v>1386.7466666666664</v>
      </c>
      <c r="H224" s="246"/>
      <c r="I224" s="261">
        <f>SUM(J224:L224)</f>
        <v>1386.7466666666664</v>
      </c>
      <c r="J224" s="261">
        <f>SUM(J221:J223)</f>
        <v>584.29333333333329</v>
      </c>
      <c r="K224" s="261">
        <f>SUM(K221:K223)</f>
        <v>593.84</v>
      </c>
      <c r="L224" s="261">
        <f>SUM(L221:L223)</f>
        <v>208.61333333333334</v>
      </c>
    </row>
    <row r="225" spans="2:12" ht="11.25" customHeight="1">
      <c r="B225" s="244"/>
      <c r="C225" s="245"/>
      <c r="D225" s="245"/>
      <c r="E225" s="245"/>
      <c r="F225" s="245"/>
      <c r="G225" s="245"/>
      <c r="H225" s="246"/>
      <c r="I225" s="247"/>
      <c r="J225" s="247"/>
      <c r="K225" s="247"/>
      <c r="L225" s="248"/>
    </row>
    <row r="226" spans="2:12" ht="11.25" customHeight="1">
      <c r="B226" s="262" t="s">
        <v>97</v>
      </c>
      <c r="C226" s="245"/>
      <c r="D226" s="245"/>
      <c r="E226" s="245"/>
      <c r="F226" s="245"/>
      <c r="G226" s="245"/>
      <c r="H226" s="246"/>
      <c r="I226" s="247"/>
      <c r="J226" s="247"/>
      <c r="K226" s="247"/>
      <c r="L226" s="248"/>
    </row>
    <row r="227" spans="2:12" ht="11.25" customHeight="1">
      <c r="B227" s="262"/>
      <c r="C227" s="245"/>
      <c r="D227" s="245"/>
      <c r="E227" s="245"/>
      <c r="F227" s="245"/>
      <c r="G227" s="245"/>
      <c r="H227" s="246"/>
      <c r="I227" s="247"/>
      <c r="J227" s="247"/>
      <c r="K227" s="247"/>
      <c r="L227" s="248"/>
    </row>
    <row r="228" spans="2:12" ht="11.25" customHeight="1">
      <c r="B228" s="262" t="s">
        <v>98</v>
      </c>
      <c r="C228" s="245"/>
      <c r="D228" s="245"/>
      <c r="E228" s="245"/>
      <c r="F228" s="245"/>
      <c r="G228" s="245"/>
      <c r="H228" s="246"/>
      <c r="I228" s="247"/>
      <c r="J228" s="247"/>
      <c r="K228" s="247"/>
      <c r="L228" s="248"/>
    </row>
    <row r="229" spans="2:12" ht="11.25" customHeight="1">
      <c r="B229" s="256" t="s">
        <v>92</v>
      </c>
      <c r="C229" s="257">
        <f>중기사용료!$G$124</f>
        <v>23389</v>
      </c>
      <c r="D229" s="251" t="s">
        <v>75</v>
      </c>
      <c r="E229" s="258">
        <v>37.5</v>
      </c>
      <c r="F229" s="251" t="s">
        <v>76</v>
      </c>
      <c r="G229" s="258">
        <f>C229/E229</f>
        <v>623.70666666666671</v>
      </c>
      <c r="H229" s="246"/>
      <c r="I229" s="247"/>
      <c r="J229" s="261">
        <f>G229</f>
        <v>623.70666666666671</v>
      </c>
      <c r="K229" s="261"/>
      <c r="L229" s="263"/>
    </row>
    <row r="230" spans="2:12" ht="11.25" customHeight="1">
      <c r="B230" s="256" t="s">
        <v>93</v>
      </c>
      <c r="C230" s="257">
        <f>중기사용료!$G$118</f>
        <v>2492</v>
      </c>
      <c r="D230" s="251" t="s">
        <v>75</v>
      </c>
      <c r="E230" s="258">
        <v>37.5</v>
      </c>
      <c r="F230" s="251" t="s">
        <v>76</v>
      </c>
      <c r="G230" s="258">
        <f>C230/E230</f>
        <v>66.453333333333333</v>
      </c>
      <c r="H230" s="246"/>
      <c r="I230" s="247"/>
      <c r="J230" s="261"/>
      <c r="K230" s="261">
        <f>G230</f>
        <v>66.453333333333333</v>
      </c>
      <c r="L230" s="263"/>
    </row>
    <row r="231" spans="2:12" ht="11.25" customHeight="1">
      <c r="B231" s="256" t="s">
        <v>94</v>
      </c>
      <c r="C231" s="257">
        <f>중기사용료!$G$113</f>
        <v>553</v>
      </c>
      <c r="D231" s="251" t="s">
        <v>75</v>
      </c>
      <c r="E231" s="258">
        <v>37.5</v>
      </c>
      <c r="F231" s="251" t="s">
        <v>76</v>
      </c>
      <c r="G231" s="258">
        <f>C231/E231</f>
        <v>14.746666666666666</v>
      </c>
      <c r="H231" s="246"/>
      <c r="I231" s="247"/>
      <c r="J231" s="261"/>
      <c r="K231" s="261"/>
      <c r="L231" s="263">
        <f>G231</f>
        <v>14.746666666666666</v>
      </c>
    </row>
    <row r="232" spans="2:12" ht="11.25" customHeight="1">
      <c r="B232" s="256" t="s">
        <v>95</v>
      </c>
      <c r="C232" s="245"/>
      <c r="D232" s="245"/>
      <c r="E232" s="245"/>
      <c r="F232" s="245"/>
      <c r="G232" s="258">
        <f>SUM(G229:G231)</f>
        <v>704.90666666666675</v>
      </c>
      <c r="H232" s="246"/>
      <c r="I232" s="261">
        <f>SUM(J232:L232)</f>
        <v>704.90666666666675</v>
      </c>
      <c r="J232" s="261">
        <f>SUM(J229:J231)</f>
        <v>623.70666666666671</v>
      </c>
      <c r="K232" s="261">
        <f>SUM(K229:K231)</f>
        <v>66.453333333333333</v>
      </c>
      <c r="L232" s="261">
        <f>SUM(L229:L231)</f>
        <v>14.746666666666666</v>
      </c>
    </row>
    <row r="233" spans="2:12" ht="11.25" customHeight="1">
      <c r="B233" s="244"/>
      <c r="C233" s="245"/>
      <c r="D233" s="245"/>
      <c r="E233" s="245"/>
      <c r="F233" s="245"/>
      <c r="G233" s="245"/>
      <c r="H233" s="246"/>
      <c r="I233" s="247"/>
      <c r="J233" s="247"/>
      <c r="K233" s="247"/>
      <c r="L233" s="248"/>
    </row>
    <row r="234" spans="2:12" ht="11.25" customHeight="1">
      <c r="B234" s="262" t="s">
        <v>99</v>
      </c>
      <c r="C234" s="245"/>
      <c r="D234" s="245"/>
      <c r="E234" s="245"/>
      <c r="F234" s="245"/>
      <c r="G234" s="245"/>
      <c r="H234" s="246"/>
      <c r="I234" s="247"/>
      <c r="J234" s="247"/>
      <c r="K234" s="247"/>
      <c r="L234" s="248"/>
    </row>
    <row r="235" spans="2:12" ht="11.25" customHeight="1">
      <c r="B235" s="256" t="s">
        <v>92</v>
      </c>
      <c r="C235" s="257">
        <f>중기사용료!$G$148</f>
        <v>23389</v>
      </c>
      <c r="D235" s="251" t="s">
        <v>75</v>
      </c>
      <c r="E235" s="258">
        <v>37.5</v>
      </c>
      <c r="F235" s="251" t="s">
        <v>76</v>
      </c>
      <c r="G235" s="258">
        <f>C235/E235</f>
        <v>623.70666666666671</v>
      </c>
      <c r="H235" s="246"/>
      <c r="I235" s="247"/>
      <c r="J235" s="261">
        <f>G235</f>
        <v>623.70666666666671</v>
      </c>
      <c r="K235" s="261"/>
      <c r="L235" s="263"/>
    </row>
    <row r="236" spans="2:12" ht="11.25" customHeight="1">
      <c r="B236" s="256" t="s">
        <v>93</v>
      </c>
      <c r="C236" s="257">
        <f>중기사용료!$G$142</f>
        <v>4578</v>
      </c>
      <c r="D236" s="251" t="s">
        <v>75</v>
      </c>
      <c r="E236" s="258">
        <v>37.5</v>
      </c>
      <c r="F236" s="251" t="s">
        <v>76</v>
      </c>
      <c r="G236" s="258">
        <f>C236/E236</f>
        <v>122.08</v>
      </c>
      <c r="H236" s="246"/>
      <c r="I236" s="247"/>
      <c r="J236" s="261"/>
      <c r="K236" s="261">
        <f>G236</f>
        <v>122.08</v>
      </c>
      <c r="L236" s="263"/>
    </row>
    <row r="237" spans="2:12" ht="11.25" customHeight="1">
      <c r="B237" s="256" t="s">
        <v>94</v>
      </c>
      <c r="C237" s="257">
        <f>중기사용료!$G$137</f>
        <v>1563</v>
      </c>
      <c r="D237" s="251" t="s">
        <v>75</v>
      </c>
      <c r="E237" s="258">
        <v>37.5</v>
      </c>
      <c r="F237" s="251" t="s">
        <v>76</v>
      </c>
      <c r="G237" s="258">
        <f>C237/E237</f>
        <v>41.68</v>
      </c>
      <c r="H237" s="246"/>
      <c r="I237" s="247"/>
      <c r="J237" s="261"/>
      <c r="K237" s="261"/>
      <c r="L237" s="263">
        <f>G237</f>
        <v>41.68</v>
      </c>
    </row>
    <row r="238" spans="2:12" ht="11.25" customHeight="1">
      <c r="B238" s="256" t="s">
        <v>95</v>
      </c>
      <c r="C238" s="245"/>
      <c r="D238" s="245"/>
      <c r="E238" s="245"/>
      <c r="F238" s="245"/>
      <c r="G238" s="258">
        <f>SUM(G235:G237)</f>
        <v>787.4666666666667</v>
      </c>
      <c r="H238" s="246"/>
      <c r="I238" s="261">
        <f>SUM(J238:L238)</f>
        <v>787.4666666666667</v>
      </c>
      <c r="J238" s="261">
        <f>SUM(J235:J237)</f>
        <v>623.70666666666671</v>
      </c>
      <c r="K238" s="261">
        <f>SUM(K235:K237)</f>
        <v>122.08</v>
      </c>
      <c r="L238" s="261">
        <f>SUM(L235:L237)</f>
        <v>41.68</v>
      </c>
    </row>
    <row r="239" spans="2:12" ht="11.25" customHeight="1">
      <c r="B239" s="244"/>
      <c r="C239" s="245"/>
      <c r="D239" s="245"/>
      <c r="E239" s="245"/>
      <c r="F239" s="245"/>
      <c r="G239" s="245"/>
      <c r="H239" s="246"/>
      <c r="I239" s="247"/>
      <c r="J239" s="247"/>
      <c r="K239" s="247"/>
      <c r="L239" s="248"/>
    </row>
    <row r="240" spans="2:12" ht="11.25" customHeight="1">
      <c r="B240" s="262" t="s">
        <v>100</v>
      </c>
      <c r="C240" s="258"/>
      <c r="D240" s="258"/>
      <c r="E240" s="258"/>
      <c r="F240" s="245"/>
      <c r="G240" s="245"/>
      <c r="H240" s="246"/>
      <c r="I240" s="247"/>
      <c r="J240" s="247"/>
      <c r="K240" s="247"/>
      <c r="L240" s="248"/>
    </row>
    <row r="241" spans="2:12" ht="11.25" customHeight="1">
      <c r="B241" s="256" t="s">
        <v>92</v>
      </c>
      <c r="C241" s="260">
        <f>G229</f>
        <v>623.70666666666671</v>
      </c>
      <c r="D241" s="264" t="s">
        <v>101</v>
      </c>
      <c r="E241" s="258">
        <f>G235</f>
        <v>623.70666666666671</v>
      </c>
      <c r="F241" s="251" t="s">
        <v>76</v>
      </c>
      <c r="G241" s="258">
        <f>C241+E241</f>
        <v>1247.4133333333334</v>
      </c>
      <c r="H241" s="246"/>
      <c r="I241" s="247"/>
      <c r="J241" s="261">
        <f>G241</f>
        <v>1247.4133333333334</v>
      </c>
      <c r="K241" s="261"/>
      <c r="L241" s="263"/>
    </row>
    <row r="242" spans="2:12" ht="11.25" customHeight="1">
      <c r="B242" s="256" t="s">
        <v>93</v>
      </c>
      <c r="C242" s="260">
        <f>G230</f>
        <v>66.453333333333333</v>
      </c>
      <c r="D242" s="264" t="s">
        <v>101</v>
      </c>
      <c r="E242" s="258">
        <f>G236</f>
        <v>122.08</v>
      </c>
      <c r="F242" s="251" t="s">
        <v>76</v>
      </c>
      <c r="G242" s="258">
        <f>C242+E242</f>
        <v>188.53333333333333</v>
      </c>
      <c r="H242" s="246"/>
      <c r="I242" s="247"/>
      <c r="J242" s="261"/>
      <c r="K242" s="261">
        <f>G242</f>
        <v>188.53333333333333</v>
      </c>
      <c r="L242" s="263"/>
    </row>
    <row r="243" spans="2:12" ht="11.25" customHeight="1">
      <c r="B243" s="256" t="s">
        <v>94</v>
      </c>
      <c r="C243" s="260">
        <f>G231</f>
        <v>14.746666666666666</v>
      </c>
      <c r="D243" s="264" t="s">
        <v>101</v>
      </c>
      <c r="E243" s="258">
        <f>G237</f>
        <v>41.68</v>
      </c>
      <c r="F243" s="251" t="s">
        <v>76</v>
      </c>
      <c r="G243" s="258">
        <f>C243+E243</f>
        <v>56.426666666666662</v>
      </c>
      <c r="H243" s="246"/>
      <c r="I243" s="247"/>
      <c r="J243" s="261"/>
      <c r="K243" s="261"/>
      <c r="L243" s="263">
        <f>G243</f>
        <v>56.426666666666662</v>
      </c>
    </row>
    <row r="244" spans="2:12" ht="11.25" customHeight="1">
      <c r="B244" s="256" t="s">
        <v>95</v>
      </c>
      <c r="C244" s="258"/>
      <c r="D244" s="264"/>
      <c r="E244" s="258"/>
      <c r="F244" s="245"/>
      <c r="G244" s="258">
        <f>SUM(G241:G243)</f>
        <v>1492.3733333333334</v>
      </c>
      <c r="H244" s="246"/>
      <c r="I244" s="261">
        <f>SUM(J244:L244)</f>
        <v>1492.3733333333334</v>
      </c>
      <c r="J244" s="261">
        <f>SUM(J241:J243)</f>
        <v>1247.4133333333334</v>
      </c>
      <c r="K244" s="261">
        <f>SUM(K241:K243)</f>
        <v>188.53333333333333</v>
      </c>
      <c r="L244" s="261">
        <f>SUM(L241:L243)</f>
        <v>56.426666666666662</v>
      </c>
    </row>
    <row r="245" spans="2:12" ht="11.25" customHeight="1">
      <c r="B245" s="244"/>
      <c r="C245" s="245"/>
      <c r="D245" s="245"/>
      <c r="E245" s="245"/>
      <c r="F245" s="245"/>
      <c r="G245" s="245"/>
      <c r="H245" s="246"/>
      <c r="I245" s="247"/>
      <c r="J245" s="247"/>
      <c r="K245" s="247"/>
      <c r="L245" s="248"/>
    </row>
    <row r="246" spans="2:12" ht="11.25" customHeight="1">
      <c r="B246" s="265" t="s">
        <v>102</v>
      </c>
      <c r="C246" s="240"/>
      <c r="D246" s="240"/>
      <c r="E246" s="240"/>
      <c r="F246" s="240"/>
      <c r="G246" s="240"/>
      <c r="H246" s="241"/>
      <c r="I246" s="242">
        <f>(SUM(J246:L246))</f>
        <v>4867</v>
      </c>
      <c r="J246" s="242">
        <f>INT(J212+J218+J224+J244)</f>
        <v>3393</v>
      </c>
      <c r="K246" s="242">
        <f>INT(K212+K218+K224+K244)</f>
        <v>1029</v>
      </c>
      <c r="L246" s="242">
        <f>INT(L212+L218+L224+L244)</f>
        <v>445</v>
      </c>
    </row>
    <row r="247" spans="2:12" ht="11.25" customHeight="1">
      <c r="B247" s="256"/>
      <c r="C247" s="260"/>
      <c r="D247" s="264"/>
      <c r="E247" s="258"/>
      <c r="F247" s="251"/>
      <c r="G247" s="258"/>
      <c r="H247" s="246"/>
      <c r="I247" s="247"/>
      <c r="J247" s="261"/>
      <c r="K247" s="261"/>
      <c r="L247" s="263"/>
    </row>
    <row r="248" spans="2:12" ht="11.25" customHeight="1">
      <c r="B248" s="256"/>
      <c r="C248" s="260"/>
      <c r="D248" s="264"/>
      <c r="E248" s="258"/>
      <c r="F248" s="251"/>
      <c r="G248" s="258"/>
      <c r="H248" s="246"/>
      <c r="I248" s="247"/>
      <c r="J248" s="261"/>
      <c r="K248" s="261"/>
      <c r="L248" s="263"/>
    </row>
    <row r="249" spans="2:12" ht="11.25" customHeight="1">
      <c r="B249" s="256"/>
      <c r="C249" s="260"/>
      <c r="D249" s="264"/>
      <c r="E249" s="258"/>
      <c r="F249" s="251"/>
      <c r="G249" s="258"/>
      <c r="H249" s="246"/>
      <c r="I249" s="247"/>
      <c r="J249" s="261"/>
      <c r="K249" s="261"/>
      <c r="L249" s="263"/>
    </row>
    <row r="250" spans="2:12" ht="11.25" customHeight="1">
      <c r="B250" s="256"/>
      <c r="C250" s="258"/>
      <c r="D250" s="264"/>
      <c r="E250" s="258"/>
      <c r="F250" s="245"/>
      <c r="G250" s="258"/>
      <c r="H250" s="246"/>
      <c r="I250" s="261"/>
      <c r="J250" s="261"/>
      <c r="K250" s="261"/>
      <c r="L250" s="261"/>
    </row>
    <row r="251" spans="2:12" ht="11.25" customHeight="1">
      <c r="B251" s="244"/>
      <c r="C251" s="245"/>
      <c r="D251" s="245"/>
      <c r="E251" s="245"/>
      <c r="F251" s="245"/>
      <c r="G251" s="245"/>
      <c r="H251" s="246"/>
      <c r="I251" s="247"/>
      <c r="J251" s="247"/>
      <c r="K251" s="247"/>
      <c r="L251" s="248"/>
    </row>
    <row r="252" spans="2:12" ht="11.25" customHeight="1">
      <c r="B252" s="244"/>
      <c r="C252" s="245"/>
      <c r="D252" s="245"/>
      <c r="E252" s="245"/>
      <c r="F252" s="245"/>
      <c r="G252" s="245"/>
      <c r="H252" s="246"/>
      <c r="I252" s="247"/>
      <c r="J252" s="247"/>
      <c r="K252" s="247"/>
      <c r="L252" s="248"/>
    </row>
    <row r="253" spans="2:12" ht="11.25" customHeight="1">
      <c r="B253" s="244"/>
      <c r="C253" s="245"/>
      <c r="D253" s="245"/>
      <c r="E253" s="245"/>
      <c r="F253" s="245"/>
      <c r="G253" s="245"/>
      <c r="H253" s="246"/>
      <c r="I253" s="247"/>
      <c r="J253" s="247"/>
      <c r="K253" s="247"/>
      <c r="L253" s="248"/>
    </row>
    <row r="254" spans="2:12" ht="11.25" customHeight="1">
      <c r="B254" s="244"/>
      <c r="C254" s="245"/>
      <c r="D254" s="245"/>
      <c r="E254" s="245"/>
      <c r="F254" s="245"/>
      <c r="G254" s="245"/>
      <c r="H254" s="246"/>
      <c r="I254" s="247"/>
      <c r="J254" s="247"/>
      <c r="K254" s="247"/>
      <c r="L254" s="248"/>
    </row>
    <row r="255" spans="2:12" ht="11.25" customHeight="1">
      <c r="B255" s="244"/>
      <c r="C255" s="245"/>
      <c r="D255" s="245"/>
      <c r="E255" s="245"/>
      <c r="F255" s="245"/>
      <c r="G255" s="245"/>
      <c r="H255" s="246"/>
      <c r="I255" s="247"/>
      <c r="J255" s="247"/>
      <c r="K255" s="247"/>
      <c r="L255" s="248"/>
    </row>
    <row r="256" spans="2:12" ht="11.25" customHeight="1">
      <c r="B256" s="244"/>
      <c r="C256" s="245"/>
      <c r="D256" s="245"/>
      <c r="E256" s="245"/>
      <c r="F256" s="245"/>
      <c r="G256" s="245"/>
      <c r="H256" s="246"/>
      <c r="I256" s="247"/>
      <c r="J256" s="247"/>
      <c r="K256" s="247"/>
      <c r="L256" s="248"/>
    </row>
    <row r="257" spans="2:12" ht="11.25" customHeight="1">
      <c r="B257" s="244"/>
      <c r="C257" s="245"/>
      <c r="D257" s="245"/>
      <c r="E257" s="245"/>
      <c r="F257" s="245"/>
      <c r="G257" s="245"/>
      <c r="H257" s="246"/>
      <c r="I257" s="247"/>
      <c r="J257" s="247"/>
      <c r="K257" s="247"/>
      <c r="L257" s="248"/>
    </row>
    <row r="258" spans="2:12" ht="11.25" customHeight="1">
      <c r="B258" s="244"/>
      <c r="C258" s="245"/>
      <c r="D258" s="245"/>
      <c r="E258" s="245"/>
      <c r="F258" s="245"/>
      <c r="G258" s="245"/>
      <c r="H258" s="246"/>
      <c r="I258" s="247"/>
      <c r="J258" s="247"/>
      <c r="K258" s="247"/>
      <c r="L258" s="248"/>
    </row>
    <row r="259" spans="2:12" ht="11.25" customHeight="1">
      <c r="B259" s="244"/>
      <c r="C259" s="245"/>
      <c r="D259" s="245"/>
      <c r="E259" s="245"/>
      <c r="F259" s="245"/>
      <c r="G259" s="245"/>
      <c r="H259" s="246"/>
      <c r="I259" s="247"/>
      <c r="J259" s="247"/>
      <c r="K259" s="247"/>
      <c r="L259" s="248"/>
    </row>
    <row r="260" spans="2:12" ht="11.25" customHeight="1">
      <c r="B260" s="244"/>
      <c r="C260" s="245"/>
      <c r="D260" s="245"/>
      <c r="E260" s="245"/>
      <c r="F260" s="245"/>
      <c r="G260" s="245"/>
      <c r="H260" s="246"/>
      <c r="I260" s="247"/>
      <c r="J260" s="247"/>
      <c r="K260" s="247"/>
      <c r="L260" s="248"/>
    </row>
    <row r="261" spans="2:12" ht="11.25" customHeight="1">
      <c r="B261" s="244"/>
      <c r="C261" s="245"/>
      <c r="D261" s="245"/>
      <c r="E261" s="245"/>
      <c r="F261" s="245"/>
      <c r="G261" s="245"/>
      <c r="H261" s="246"/>
      <c r="I261" s="247"/>
      <c r="J261" s="247"/>
      <c r="K261" s="247"/>
      <c r="L261" s="248"/>
    </row>
    <row r="262" spans="2:12" ht="11.25" customHeight="1">
      <c r="B262" s="244"/>
      <c r="C262" s="245"/>
      <c r="D262" s="245"/>
      <c r="E262" s="245"/>
      <c r="F262" s="245"/>
      <c r="G262" s="245"/>
      <c r="H262" s="246"/>
      <c r="I262" s="247"/>
      <c r="J262" s="247"/>
      <c r="K262" s="247"/>
      <c r="L262" s="248"/>
    </row>
    <row r="263" spans="2:12" ht="11.25" customHeight="1">
      <c r="B263" s="244"/>
      <c r="C263" s="245"/>
      <c r="D263" s="245"/>
      <c r="E263" s="245"/>
      <c r="F263" s="245"/>
      <c r="G263" s="245"/>
      <c r="H263" s="246"/>
      <c r="I263" s="247"/>
      <c r="J263" s="247"/>
      <c r="K263" s="247"/>
      <c r="L263" s="248"/>
    </row>
    <row r="264" spans="2:12" ht="11.25" customHeight="1">
      <c r="B264" s="244"/>
      <c r="C264" s="245"/>
      <c r="D264" s="245"/>
      <c r="E264" s="245"/>
      <c r="F264" s="245"/>
      <c r="G264" s="245"/>
      <c r="H264" s="246"/>
      <c r="I264" s="247"/>
      <c r="J264" s="247"/>
      <c r="K264" s="247"/>
      <c r="L264" s="248"/>
    </row>
    <row r="265" spans="2:12" ht="11.25" customHeight="1">
      <c r="B265" s="244"/>
      <c r="C265" s="245"/>
      <c r="D265" s="245"/>
      <c r="E265" s="245"/>
      <c r="F265" s="245"/>
      <c r="G265" s="245"/>
      <c r="H265" s="246"/>
      <c r="I265" s="247"/>
      <c r="J265" s="247"/>
      <c r="K265" s="247"/>
      <c r="L265" s="248"/>
    </row>
    <row r="266" spans="2:12" ht="11.25" customHeight="1">
      <c r="B266" s="244"/>
      <c r="C266" s="245"/>
      <c r="D266" s="245"/>
      <c r="E266" s="245"/>
      <c r="F266" s="245"/>
      <c r="G266" s="245"/>
      <c r="H266" s="246"/>
      <c r="I266" s="247"/>
      <c r="J266" s="247"/>
      <c r="K266" s="247"/>
      <c r="L266" s="248"/>
    </row>
    <row r="267" spans="2:12" ht="11.25" customHeight="1">
      <c r="B267" s="244"/>
      <c r="C267" s="245"/>
      <c r="D267" s="245"/>
      <c r="E267" s="245"/>
      <c r="F267" s="245"/>
      <c r="G267" s="245"/>
      <c r="H267" s="246"/>
      <c r="I267" s="247"/>
      <c r="J267" s="247"/>
      <c r="K267" s="247"/>
      <c r="L267" s="248"/>
    </row>
    <row r="268" spans="2:12" ht="11.25" customHeight="1">
      <c r="B268" s="265" t="s">
        <v>111</v>
      </c>
      <c r="C268" s="245"/>
      <c r="D268" s="245"/>
      <c r="E268" s="245"/>
      <c r="F268" s="245"/>
      <c r="G268" s="245"/>
      <c r="H268" s="246"/>
      <c r="I268" s="247"/>
      <c r="J268" s="247"/>
      <c r="K268" s="247"/>
      <c r="L268" s="248"/>
    </row>
    <row r="269" spans="2:12" ht="11.25" customHeight="1">
      <c r="B269" s="244"/>
      <c r="C269" s="245"/>
      <c r="D269" s="245"/>
      <c r="E269" s="245"/>
      <c r="F269" s="245"/>
      <c r="G269" s="245"/>
      <c r="H269" s="246"/>
      <c r="I269" s="247"/>
      <c r="J269" s="247"/>
      <c r="K269" s="247"/>
      <c r="L269" s="248"/>
    </row>
    <row r="270" spans="2:12" ht="11.25" customHeight="1">
      <c r="B270" s="244" t="s">
        <v>83</v>
      </c>
      <c r="C270" s="245"/>
      <c r="D270" s="245"/>
      <c r="E270" s="245"/>
      <c r="F270" s="245"/>
      <c r="G270" s="245"/>
      <c r="H270" s="246"/>
      <c r="I270" s="247"/>
      <c r="J270" s="247"/>
      <c r="K270" s="247"/>
      <c r="L270" s="248"/>
    </row>
    <row r="271" spans="2:12" ht="11.25" customHeight="1">
      <c r="B271" s="244"/>
      <c r="C271" s="245"/>
      <c r="D271" s="245"/>
      <c r="E271" s="245"/>
      <c r="F271" s="245"/>
      <c r="G271" s="245"/>
      <c r="H271" s="246"/>
      <c r="I271" s="247"/>
      <c r="J271" s="247"/>
      <c r="K271" s="247"/>
      <c r="L271" s="248"/>
    </row>
    <row r="272" spans="2:12" ht="11.25" customHeight="1">
      <c r="B272" s="244" t="s">
        <v>84</v>
      </c>
      <c r="C272" s="245"/>
      <c r="D272" s="245"/>
      <c r="E272" s="245"/>
      <c r="F272" s="245"/>
      <c r="G272" s="245"/>
      <c r="H272" s="246"/>
      <c r="I272" s="247"/>
      <c r="J272" s="247"/>
      <c r="K272" s="247"/>
      <c r="L272" s="248"/>
    </row>
    <row r="273" spans="2:12" ht="11.25" customHeight="1">
      <c r="B273" s="244"/>
      <c r="C273" s="245"/>
      <c r="D273" s="245"/>
      <c r="E273" s="245"/>
      <c r="F273" s="245"/>
      <c r="G273" s="245"/>
      <c r="H273" s="246"/>
      <c r="I273" s="247"/>
      <c r="J273" s="247"/>
      <c r="K273" s="247"/>
      <c r="L273" s="248"/>
    </row>
    <row r="274" spans="2:12" ht="11.25" customHeight="1">
      <c r="B274" s="244" t="s">
        <v>85</v>
      </c>
      <c r="C274" s="245"/>
      <c r="D274" s="245"/>
      <c r="E274" s="245"/>
      <c r="F274" s="245"/>
      <c r="G274" s="245"/>
      <c r="H274" s="246"/>
      <c r="I274" s="247"/>
      <c r="J274" s="247"/>
      <c r="K274" s="247"/>
      <c r="L274" s="248"/>
    </row>
    <row r="275" spans="2:12" ht="11.25" customHeight="1">
      <c r="B275" s="256" t="s">
        <v>86</v>
      </c>
      <c r="C275" s="257">
        <v>113536</v>
      </c>
      <c r="D275" s="245" t="s">
        <v>87</v>
      </c>
      <c r="E275" s="245"/>
      <c r="F275" s="251" t="s">
        <v>76</v>
      </c>
      <c r="G275" s="258">
        <f>ROUNDDOWN(C275/300,1)</f>
        <v>378.4</v>
      </c>
      <c r="H275" s="246"/>
      <c r="I275" s="247"/>
      <c r="J275" s="247"/>
      <c r="K275" s="247"/>
      <c r="L275" s="248"/>
    </row>
    <row r="276" spans="2:12" ht="11.25" customHeight="1">
      <c r="B276" s="259" t="s">
        <v>88</v>
      </c>
      <c r="C276" s="257">
        <v>83975</v>
      </c>
      <c r="D276" s="245" t="s">
        <v>87</v>
      </c>
      <c r="E276" s="245"/>
      <c r="F276" s="251" t="s">
        <v>76</v>
      </c>
      <c r="G276" s="258">
        <f>ROUNDDOWN(C276/300,1)</f>
        <v>279.89999999999998</v>
      </c>
      <c r="H276" s="246"/>
      <c r="I276" s="247"/>
      <c r="J276" s="247"/>
      <c r="K276" s="247"/>
      <c r="L276" s="248"/>
    </row>
    <row r="277" spans="2:12" ht="11.25" customHeight="1">
      <c r="B277" s="259" t="s">
        <v>89</v>
      </c>
      <c r="C277" s="257">
        <v>83975</v>
      </c>
      <c r="D277" s="245" t="s">
        <v>87</v>
      </c>
      <c r="E277" s="245"/>
      <c r="F277" s="251" t="s">
        <v>76</v>
      </c>
      <c r="G277" s="258">
        <f>ROUNDDOWN(C277/300,1)</f>
        <v>279.89999999999998</v>
      </c>
      <c r="H277" s="246"/>
      <c r="I277" s="247"/>
      <c r="J277" s="247"/>
      <c r="K277" s="247"/>
      <c r="L277" s="248"/>
    </row>
    <row r="278" spans="2:12" ht="11.25" customHeight="1">
      <c r="B278" s="259" t="s">
        <v>90</v>
      </c>
      <c r="C278" s="260">
        <f>SUM(G275:G277)</f>
        <v>938.19999999999993</v>
      </c>
      <c r="D278" s="245"/>
      <c r="E278" s="245"/>
      <c r="F278" s="245"/>
      <c r="G278" s="245"/>
      <c r="H278" s="246"/>
      <c r="I278" s="261">
        <f>SUM(J278:L278)</f>
        <v>938.19999999999993</v>
      </c>
      <c r="J278" s="261">
        <f>C278</f>
        <v>938.19999999999993</v>
      </c>
      <c r="K278" s="247"/>
      <c r="L278" s="248"/>
    </row>
    <row r="279" spans="2:12" ht="11.25" customHeight="1">
      <c r="B279" s="244"/>
      <c r="C279" s="245"/>
      <c r="D279" s="245"/>
      <c r="E279" s="245"/>
      <c r="F279" s="245"/>
      <c r="G279" s="245"/>
      <c r="H279" s="246"/>
      <c r="I279" s="247"/>
      <c r="J279" s="247"/>
      <c r="K279" s="247"/>
      <c r="L279" s="248"/>
    </row>
    <row r="280" spans="2:12" ht="11.25" customHeight="1">
      <c r="B280" s="262" t="s">
        <v>91</v>
      </c>
      <c r="C280" s="245"/>
      <c r="D280" s="245"/>
      <c r="E280" s="245"/>
      <c r="F280" s="245"/>
      <c r="G280" s="245"/>
      <c r="H280" s="246"/>
      <c r="I280" s="247"/>
      <c r="J280" s="247"/>
      <c r="K280" s="247"/>
      <c r="L280" s="248"/>
    </row>
    <row r="281" spans="2:12" ht="11.25" customHeight="1">
      <c r="B281" s="256" t="s">
        <v>92</v>
      </c>
      <c r="C281" s="257">
        <f>중기사용료!$G$176</f>
        <v>23389</v>
      </c>
      <c r="D281" s="251" t="s">
        <v>75</v>
      </c>
      <c r="E281" s="258">
        <v>37.5</v>
      </c>
      <c r="F281" s="251" t="s">
        <v>76</v>
      </c>
      <c r="G281" s="258">
        <f>C281/E281</f>
        <v>623.70666666666671</v>
      </c>
      <c r="H281" s="246"/>
      <c r="I281" s="247"/>
      <c r="J281" s="261">
        <f>G281</f>
        <v>623.70666666666671</v>
      </c>
      <c r="K281" s="261"/>
      <c r="L281" s="263"/>
    </row>
    <row r="282" spans="2:12" ht="11.25" customHeight="1">
      <c r="B282" s="256" t="s">
        <v>93</v>
      </c>
      <c r="C282" s="257">
        <f>중기사용료!$G$170</f>
        <v>9283</v>
      </c>
      <c r="D282" s="251" t="s">
        <v>75</v>
      </c>
      <c r="E282" s="258">
        <v>37.5</v>
      </c>
      <c r="F282" s="251" t="s">
        <v>76</v>
      </c>
      <c r="G282" s="258">
        <f>C282/E282</f>
        <v>247.54666666666665</v>
      </c>
      <c r="H282" s="246"/>
      <c r="I282" s="247"/>
      <c r="J282" s="261"/>
      <c r="K282" s="261">
        <f>G282</f>
        <v>247.54666666666665</v>
      </c>
      <c r="L282" s="263"/>
    </row>
    <row r="283" spans="2:12" ht="11.25" customHeight="1">
      <c r="B283" s="256" t="s">
        <v>94</v>
      </c>
      <c r="C283" s="257">
        <f>중기사용료!$G$165</f>
        <v>6785</v>
      </c>
      <c r="D283" s="251" t="s">
        <v>75</v>
      </c>
      <c r="E283" s="258">
        <v>37.5</v>
      </c>
      <c r="F283" s="251" t="s">
        <v>76</v>
      </c>
      <c r="G283" s="258">
        <f>C283/E283</f>
        <v>180.93333333333334</v>
      </c>
      <c r="H283" s="246"/>
      <c r="I283" s="247"/>
      <c r="J283" s="261"/>
      <c r="K283" s="261"/>
      <c r="L283" s="263">
        <f>G283</f>
        <v>180.93333333333334</v>
      </c>
    </row>
    <row r="284" spans="2:12" ht="11.25" customHeight="1">
      <c r="B284" s="256" t="s">
        <v>95</v>
      </c>
      <c r="C284" s="245"/>
      <c r="D284" s="245"/>
      <c r="E284" s="245"/>
      <c r="F284" s="245"/>
      <c r="G284" s="258">
        <f>SUM(G281:G283)</f>
        <v>1052.1866666666667</v>
      </c>
      <c r="H284" s="246"/>
      <c r="I284" s="261">
        <f>SUM(J284:L284)</f>
        <v>1052.1866666666667</v>
      </c>
      <c r="J284" s="261">
        <f>SUM(J281:J283)</f>
        <v>623.70666666666671</v>
      </c>
      <c r="K284" s="261">
        <f>SUM(K281:K283)</f>
        <v>247.54666666666665</v>
      </c>
      <c r="L284" s="261">
        <f>SUM(L281:L283)</f>
        <v>180.93333333333334</v>
      </c>
    </row>
    <row r="285" spans="2:12" ht="11.25" customHeight="1">
      <c r="B285" s="256"/>
      <c r="C285" s="245"/>
      <c r="D285" s="245"/>
      <c r="E285" s="245"/>
      <c r="F285" s="245"/>
      <c r="G285" s="245"/>
      <c r="H285" s="246"/>
      <c r="I285" s="247"/>
      <c r="J285" s="247"/>
      <c r="K285" s="247"/>
      <c r="L285" s="248"/>
    </row>
    <row r="286" spans="2:12" ht="11.25" customHeight="1">
      <c r="B286" s="262" t="s">
        <v>96</v>
      </c>
      <c r="C286" s="245"/>
      <c r="D286" s="245"/>
      <c r="E286" s="245"/>
      <c r="F286" s="245"/>
      <c r="G286" s="245"/>
      <c r="H286" s="246"/>
      <c r="I286" s="247"/>
      <c r="J286" s="247"/>
      <c r="K286" s="247"/>
      <c r="L286" s="248"/>
    </row>
    <row r="287" spans="2:12" ht="11.25" customHeight="1">
      <c r="B287" s="256" t="s">
        <v>92</v>
      </c>
      <c r="C287" s="257">
        <f>중기사용료!$G$200</f>
        <v>21911</v>
      </c>
      <c r="D287" s="251" t="s">
        <v>75</v>
      </c>
      <c r="E287" s="258">
        <v>37.5</v>
      </c>
      <c r="F287" s="251" t="s">
        <v>76</v>
      </c>
      <c r="G287" s="258">
        <f>C287/E287</f>
        <v>584.29333333333329</v>
      </c>
      <c r="H287" s="246"/>
      <c r="I287" s="247"/>
      <c r="J287" s="261">
        <f>G287</f>
        <v>584.29333333333329</v>
      </c>
      <c r="K287" s="261"/>
      <c r="L287" s="263"/>
    </row>
    <row r="288" spans="2:12" ht="11.25" customHeight="1">
      <c r="B288" s="256" t="s">
        <v>93</v>
      </c>
      <c r="C288" s="257">
        <f>중기사용료!$G$194</f>
        <v>22269</v>
      </c>
      <c r="D288" s="251" t="s">
        <v>75</v>
      </c>
      <c r="E288" s="258">
        <v>37.5</v>
      </c>
      <c r="F288" s="251" t="s">
        <v>76</v>
      </c>
      <c r="G288" s="258">
        <f>C288/E288</f>
        <v>593.84</v>
      </c>
      <c r="H288" s="246"/>
      <c r="I288" s="247"/>
      <c r="J288" s="261"/>
      <c r="K288" s="261">
        <f>G288</f>
        <v>593.84</v>
      </c>
      <c r="L288" s="263"/>
    </row>
    <row r="289" spans="2:12" ht="11.25" customHeight="1">
      <c r="B289" s="256" t="s">
        <v>94</v>
      </c>
      <c r="C289" s="257">
        <f>중기사용료!$G$189</f>
        <v>7823</v>
      </c>
      <c r="D289" s="251" t="s">
        <v>75</v>
      </c>
      <c r="E289" s="258">
        <v>37.5</v>
      </c>
      <c r="F289" s="251" t="s">
        <v>76</v>
      </c>
      <c r="G289" s="258">
        <f>C289/E289</f>
        <v>208.61333333333334</v>
      </c>
      <c r="H289" s="246"/>
      <c r="I289" s="247"/>
      <c r="J289" s="261"/>
      <c r="K289" s="261"/>
      <c r="L289" s="263">
        <f>G289</f>
        <v>208.61333333333334</v>
      </c>
    </row>
    <row r="290" spans="2:12" ht="11.25" customHeight="1">
      <c r="B290" s="256" t="s">
        <v>95</v>
      </c>
      <c r="C290" s="245"/>
      <c r="D290" s="245"/>
      <c r="E290" s="245"/>
      <c r="F290" s="245"/>
      <c r="G290" s="258">
        <f>SUM(G287:G289)</f>
        <v>1386.7466666666664</v>
      </c>
      <c r="H290" s="246"/>
      <c r="I290" s="261">
        <f>SUM(J290:L290)</f>
        <v>1386.7466666666664</v>
      </c>
      <c r="J290" s="261">
        <f>SUM(J287:J289)</f>
        <v>584.29333333333329</v>
      </c>
      <c r="K290" s="261">
        <f>SUM(K287:K289)</f>
        <v>593.84</v>
      </c>
      <c r="L290" s="261">
        <f>SUM(L287:L289)</f>
        <v>208.61333333333334</v>
      </c>
    </row>
    <row r="291" spans="2:12" ht="11.25" customHeight="1">
      <c r="B291" s="244"/>
      <c r="C291" s="245"/>
      <c r="D291" s="245"/>
      <c r="E291" s="245"/>
      <c r="F291" s="245"/>
      <c r="G291" s="245"/>
      <c r="H291" s="246"/>
      <c r="I291" s="247"/>
      <c r="J291" s="247"/>
      <c r="K291" s="247"/>
      <c r="L291" s="248"/>
    </row>
    <row r="292" spans="2:12" ht="11.25" customHeight="1">
      <c r="B292" s="262" t="s">
        <v>97</v>
      </c>
      <c r="C292" s="245"/>
      <c r="D292" s="245"/>
      <c r="E292" s="245"/>
      <c r="F292" s="245"/>
      <c r="G292" s="245"/>
      <c r="H292" s="246"/>
      <c r="I292" s="247"/>
      <c r="J292" s="247"/>
      <c r="K292" s="247"/>
      <c r="L292" s="248"/>
    </row>
    <row r="293" spans="2:12" ht="11.25" customHeight="1">
      <c r="B293" s="262"/>
      <c r="C293" s="245"/>
      <c r="D293" s="245"/>
      <c r="E293" s="245"/>
      <c r="F293" s="245"/>
      <c r="G293" s="245"/>
      <c r="H293" s="246"/>
      <c r="I293" s="247"/>
      <c r="J293" s="247"/>
      <c r="K293" s="247"/>
      <c r="L293" s="248"/>
    </row>
    <row r="294" spans="2:12" ht="11.25" customHeight="1">
      <c r="B294" s="262" t="s">
        <v>98</v>
      </c>
      <c r="C294" s="245"/>
      <c r="D294" s="245"/>
      <c r="E294" s="245"/>
      <c r="F294" s="245"/>
      <c r="G294" s="245"/>
      <c r="H294" s="246"/>
      <c r="I294" s="247"/>
      <c r="J294" s="247"/>
      <c r="K294" s="247"/>
      <c r="L294" s="248"/>
    </row>
    <row r="295" spans="2:12" ht="11.25" customHeight="1">
      <c r="B295" s="256" t="s">
        <v>92</v>
      </c>
      <c r="C295" s="257">
        <f>중기사용료!$G$124</f>
        <v>23389</v>
      </c>
      <c r="D295" s="251" t="s">
        <v>75</v>
      </c>
      <c r="E295" s="258">
        <v>37.5</v>
      </c>
      <c r="F295" s="251" t="s">
        <v>76</v>
      </c>
      <c r="G295" s="258">
        <f>C295/E295</f>
        <v>623.70666666666671</v>
      </c>
      <c r="H295" s="246"/>
      <c r="I295" s="247"/>
      <c r="J295" s="261">
        <f>G295</f>
        <v>623.70666666666671</v>
      </c>
      <c r="K295" s="261"/>
      <c r="L295" s="263"/>
    </row>
    <row r="296" spans="2:12" ht="11.25" customHeight="1">
      <c r="B296" s="256" t="s">
        <v>93</v>
      </c>
      <c r="C296" s="257">
        <f>중기사용료!$G$118</f>
        <v>2492</v>
      </c>
      <c r="D296" s="251" t="s">
        <v>75</v>
      </c>
      <c r="E296" s="258">
        <v>37.5</v>
      </c>
      <c r="F296" s="251" t="s">
        <v>76</v>
      </c>
      <c r="G296" s="258">
        <f>C296/E296</f>
        <v>66.453333333333333</v>
      </c>
      <c r="H296" s="246"/>
      <c r="I296" s="247"/>
      <c r="J296" s="261"/>
      <c r="K296" s="261">
        <f>G296</f>
        <v>66.453333333333333</v>
      </c>
      <c r="L296" s="263"/>
    </row>
    <row r="297" spans="2:12" ht="11.25" customHeight="1">
      <c r="B297" s="256" t="s">
        <v>94</v>
      </c>
      <c r="C297" s="257">
        <f>중기사용료!$G$113</f>
        <v>553</v>
      </c>
      <c r="D297" s="251" t="s">
        <v>75</v>
      </c>
      <c r="E297" s="258">
        <v>37.5</v>
      </c>
      <c r="F297" s="251" t="s">
        <v>76</v>
      </c>
      <c r="G297" s="258">
        <f>C297/E297</f>
        <v>14.746666666666666</v>
      </c>
      <c r="H297" s="246"/>
      <c r="I297" s="247"/>
      <c r="J297" s="261"/>
      <c r="K297" s="261"/>
      <c r="L297" s="263">
        <f>G297</f>
        <v>14.746666666666666</v>
      </c>
    </row>
    <row r="298" spans="2:12" ht="11.25" customHeight="1">
      <c r="B298" s="256" t="s">
        <v>95</v>
      </c>
      <c r="C298" s="245"/>
      <c r="D298" s="245"/>
      <c r="E298" s="245"/>
      <c r="F298" s="245"/>
      <c r="G298" s="258">
        <f>SUM(G295:G297)</f>
        <v>704.90666666666675</v>
      </c>
      <c r="H298" s="246"/>
      <c r="I298" s="261">
        <f>SUM(J298:L298)</f>
        <v>704.90666666666675</v>
      </c>
      <c r="J298" s="261">
        <f>SUM(J295:J297)</f>
        <v>623.70666666666671</v>
      </c>
      <c r="K298" s="261">
        <f>SUM(K295:K297)</f>
        <v>66.453333333333333</v>
      </c>
      <c r="L298" s="261">
        <f>SUM(L295:L297)</f>
        <v>14.746666666666666</v>
      </c>
    </row>
    <row r="299" spans="2:12" ht="11.25" customHeight="1">
      <c r="B299" s="244"/>
      <c r="C299" s="245"/>
      <c r="D299" s="245"/>
      <c r="E299" s="245"/>
      <c r="F299" s="245"/>
      <c r="G299" s="245"/>
      <c r="H299" s="246"/>
      <c r="I299" s="247"/>
      <c r="J299" s="247"/>
      <c r="K299" s="247"/>
      <c r="L299" s="248"/>
    </row>
    <row r="300" spans="2:12" ht="11.25" customHeight="1">
      <c r="B300" s="262" t="s">
        <v>99</v>
      </c>
      <c r="C300" s="245"/>
      <c r="D300" s="245"/>
      <c r="E300" s="245"/>
      <c r="F300" s="245"/>
      <c r="G300" s="245"/>
      <c r="H300" s="246"/>
      <c r="I300" s="247"/>
      <c r="J300" s="247"/>
      <c r="K300" s="247"/>
      <c r="L300" s="248"/>
    </row>
    <row r="301" spans="2:12" ht="11.25" customHeight="1">
      <c r="B301" s="256" t="s">
        <v>92</v>
      </c>
      <c r="C301" s="257">
        <f>중기사용료!$G$148</f>
        <v>23389</v>
      </c>
      <c r="D301" s="251" t="s">
        <v>75</v>
      </c>
      <c r="E301" s="258">
        <v>37.5</v>
      </c>
      <c r="F301" s="251" t="s">
        <v>76</v>
      </c>
      <c r="G301" s="258">
        <f>C301/E301</f>
        <v>623.70666666666671</v>
      </c>
      <c r="H301" s="246"/>
      <c r="I301" s="247"/>
      <c r="J301" s="261">
        <f>G301</f>
        <v>623.70666666666671</v>
      </c>
      <c r="K301" s="261"/>
      <c r="L301" s="263"/>
    </row>
    <row r="302" spans="2:12" ht="11.25" customHeight="1">
      <c r="B302" s="256" t="s">
        <v>93</v>
      </c>
      <c r="C302" s="257">
        <f>중기사용료!$G$142</f>
        <v>4578</v>
      </c>
      <c r="D302" s="251" t="s">
        <v>75</v>
      </c>
      <c r="E302" s="258">
        <v>37.5</v>
      </c>
      <c r="F302" s="251" t="s">
        <v>76</v>
      </c>
      <c r="G302" s="258">
        <f>C302/E302</f>
        <v>122.08</v>
      </c>
      <c r="H302" s="246"/>
      <c r="I302" s="247"/>
      <c r="J302" s="261"/>
      <c r="K302" s="261">
        <f>G302</f>
        <v>122.08</v>
      </c>
      <c r="L302" s="263"/>
    </row>
    <row r="303" spans="2:12" ht="11.25" customHeight="1">
      <c r="B303" s="256" t="s">
        <v>94</v>
      </c>
      <c r="C303" s="257">
        <f>중기사용료!$G$137</f>
        <v>1563</v>
      </c>
      <c r="D303" s="251" t="s">
        <v>75</v>
      </c>
      <c r="E303" s="258">
        <v>37.5</v>
      </c>
      <c r="F303" s="251" t="s">
        <v>76</v>
      </c>
      <c r="G303" s="258">
        <f>C303/E303</f>
        <v>41.68</v>
      </c>
      <c r="H303" s="246"/>
      <c r="I303" s="247"/>
      <c r="J303" s="261"/>
      <c r="K303" s="261"/>
      <c r="L303" s="263">
        <f>G303</f>
        <v>41.68</v>
      </c>
    </row>
    <row r="304" spans="2:12" ht="11.25" customHeight="1">
      <c r="B304" s="256" t="s">
        <v>95</v>
      </c>
      <c r="C304" s="245"/>
      <c r="D304" s="245"/>
      <c r="E304" s="245"/>
      <c r="F304" s="245"/>
      <c r="G304" s="258">
        <f>SUM(G301:G303)</f>
        <v>787.4666666666667</v>
      </c>
      <c r="H304" s="246"/>
      <c r="I304" s="261">
        <f>SUM(J304:L304)</f>
        <v>787.4666666666667</v>
      </c>
      <c r="J304" s="261">
        <f>SUM(J301:J303)</f>
        <v>623.70666666666671</v>
      </c>
      <c r="K304" s="261">
        <f>SUM(K301:K303)</f>
        <v>122.08</v>
      </c>
      <c r="L304" s="261">
        <f>SUM(L301:L303)</f>
        <v>41.68</v>
      </c>
    </row>
    <row r="305" spans="2:12" ht="11.25" customHeight="1">
      <c r="B305" s="244"/>
      <c r="C305" s="245"/>
      <c r="D305" s="245"/>
      <c r="E305" s="245"/>
      <c r="F305" s="245"/>
      <c r="G305" s="245"/>
      <c r="H305" s="246"/>
      <c r="I305" s="247"/>
      <c r="J305" s="247"/>
      <c r="K305" s="247"/>
      <c r="L305" s="248"/>
    </row>
    <row r="306" spans="2:12" ht="11.25" customHeight="1">
      <c r="B306" s="262" t="s">
        <v>100</v>
      </c>
      <c r="C306" s="258"/>
      <c r="D306" s="258"/>
      <c r="E306" s="258"/>
      <c r="F306" s="245"/>
      <c r="G306" s="245"/>
      <c r="H306" s="246"/>
      <c r="I306" s="247"/>
      <c r="J306" s="247"/>
      <c r="K306" s="247"/>
      <c r="L306" s="248"/>
    </row>
    <row r="307" spans="2:12" ht="11.25" customHeight="1">
      <c r="B307" s="256" t="s">
        <v>92</v>
      </c>
      <c r="C307" s="260">
        <f>G295</f>
        <v>623.70666666666671</v>
      </c>
      <c r="D307" s="264" t="s">
        <v>101</v>
      </c>
      <c r="E307" s="258">
        <f>G301</f>
        <v>623.70666666666671</v>
      </c>
      <c r="F307" s="251" t="s">
        <v>76</v>
      </c>
      <c r="G307" s="258">
        <f>C307+E307</f>
        <v>1247.4133333333334</v>
      </c>
      <c r="H307" s="246"/>
      <c r="I307" s="247"/>
      <c r="J307" s="261">
        <f>G307</f>
        <v>1247.4133333333334</v>
      </c>
      <c r="K307" s="261"/>
      <c r="L307" s="263"/>
    </row>
    <row r="308" spans="2:12" ht="11.25" customHeight="1">
      <c r="B308" s="256" t="s">
        <v>93</v>
      </c>
      <c r="C308" s="260">
        <f>G296</f>
        <v>66.453333333333333</v>
      </c>
      <c r="D308" s="264" t="s">
        <v>101</v>
      </c>
      <c r="E308" s="258">
        <f>G302</f>
        <v>122.08</v>
      </c>
      <c r="F308" s="251" t="s">
        <v>76</v>
      </c>
      <c r="G308" s="258">
        <f>C308+E308</f>
        <v>188.53333333333333</v>
      </c>
      <c r="H308" s="246"/>
      <c r="I308" s="247"/>
      <c r="J308" s="261"/>
      <c r="K308" s="261">
        <f>G308</f>
        <v>188.53333333333333</v>
      </c>
      <c r="L308" s="263"/>
    </row>
    <row r="309" spans="2:12" ht="11.25" customHeight="1">
      <c r="B309" s="256" t="s">
        <v>94</v>
      </c>
      <c r="C309" s="260">
        <f>G297</f>
        <v>14.746666666666666</v>
      </c>
      <c r="D309" s="264" t="s">
        <v>101</v>
      </c>
      <c r="E309" s="258">
        <f>G303</f>
        <v>41.68</v>
      </c>
      <c r="F309" s="251" t="s">
        <v>76</v>
      </c>
      <c r="G309" s="258">
        <f>C309+E309</f>
        <v>56.426666666666662</v>
      </c>
      <c r="H309" s="246"/>
      <c r="I309" s="247"/>
      <c r="J309" s="261"/>
      <c r="K309" s="261"/>
      <c r="L309" s="263">
        <f>G309</f>
        <v>56.426666666666662</v>
      </c>
    </row>
    <row r="310" spans="2:12" ht="11.25" customHeight="1">
      <c r="B310" s="256" t="s">
        <v>95</v>
      </c>
      <c r="C310" s="258"/>
      <c r="D310" s="264"/>
      <c r="E310" s="258"/>
      <c r="F310" s="245"/>
      <c r="G310" s="258">
        <f>SUM(G307:G309)</f>
        <v>1492.3733333333334</v>
      </c>
      <c r="H310" s="246"/>
      <c r="I310" s="261">
        <f>SUM(J310:L310)</f>
        <v>1492.3733333333334</v>
      </c>
      <c r="J310" s="261">
        <f>SUM(J307:J309)</f>
        <v>1247.4133333333334</v>
      </c>
      <c r="K310" s="261">
        <f>SUM(K307:K309)</f>
        <v>188.53333333333333</v>
      </c>
      <c r="L310" s="261">
        <f>SUM(L307:L309)</f>
        <v>56.426666666666662</v>
      </c>
    </row>
    <row r="311" spans="2:12" ht="11.25" customHeight="1">
      <c r="B311" s="244"/>
      <c r="C311" s="245"/>
      <c r="D311" s="245"/>
      <c r="E311" s="245"/>
      <c r="F311" s="245"/>
      <c r="G311" s="245"/>
      <c r="H311" s="246"/>
      <c r="I311" s="247"/>
      <c r="J311" s="247"/>
      <c r="K311" s="247"/>
      <c r="L311" s="248"/>
    </row>
    <row r="312" spans="2:12" ht="11.25" customHeight="1">
      <c r="B312" s="265" t="s">
        <v>102</v>
      </c>
      <c r="C312" s="240"/>
      <c r="D312" s="240"/>
      <c r="E312" s="240"/>
      <c r="F312" s="240"/>
      <c r="G312" s="240"/>
      <c r="H312" s="241"/>
      <c r="I312" s="242">
        <f>(SUM(J312:L312))</f>
        <v>4867</v>
      </c>
      <c r="J312" s="242">
        <f>INT(J278+J284+J290+J310)</f>
        <v>3393</v>
      </c>
      <c r="K312" s="242">
        <f>INT(K278+K284+K290+K310)</f>
        <v>1029</v>
      </c>
      <c r="L312" s="242">
        <f>INT(L278+L284+L290+L310)</f>
        <v>445</v>
      </c>
    </row>
    <row r="313" spans="2:12" ht="11.25" customHeight="1">
      <c r="B313" s="256"/>
      <c r="C313" s="260"/>
      <c r="D313" s="264"/>
      <c r="E313" s="258"/>
      <c r="F313" s="251"/>
      <c r="G313" s="258"/>
      <c r="H313" s="246"/>
      <c r="I313" s="247"/>
      <c r="J313" s="261"/>
      <c r="K313" s="261"/>
      <c r="L313" s="263"/>
    </row>
    <row r="314" spans="2:12" ht="11.25" customHeight="1">
      <c r="B314" s="256"/>
      <c r="C314" s="260"/>
      <c r="D314" s="264"/>
      <c r="E314" s="258"/>
      <c r="F314" s="251"/>
      <c r="G314" s="258"/>
      <c r="H314" s="246"/>
      <c r="I314" s="247"/>
      <c r="J314" s="261"/>
      <c r="K314" s="261"/>
      <c r="L314" s="263"/>
    </row>
    <row r="315" spans="2:12" ht="11.25" customHeight="1">
      <c r="B315" s="256"/>
      <c r="C315" s="260"/>
      <c r="D315" s="264"/>
      <c r="E315" s="258"/>
      <c r="F315" s="251"/>
      <c r="G315" s="258"/>
      <c r="H315" s="246"/>
      <c r="I315" s="247"/>
      <c r="J315" s="261"/>
      <c r="K315" s="261"/>
      <c r="L315" s="263"/>
    </row>
    <row r="316" spans="2:12" ht="11.25" customHeight="1">
      <c r="B316" s="256"/>
      <c r="C316" s="258"/>
      <c r="D316" s="264"/>
      <c r="E316" s="258"/>
      <c r="F316" s="245"/>
      <c r="G316" s="258"/>
      <c r="H316" s="246"/>
      <c r="I316" s="261"/>
      <c r="J316" s="261"/>
      <c r="K316" s="261"/>
      <c r="L316" s="261"/>
    </row>
    <row r="317" spans="2:12" ht="11.25" customHeight="1">
      <c r="B317" s="244"/>
      <c r="C317" s="245"/>
      <c r="D317" s="245"/>
      <c r="E317" s="245"/>
      <c r="F317" s="245"/>
      <c r="G317" s="245"/>
      <c r="H317" s="246"/>
      <c r="I317" s="247"/>
      <c r="J317" s="247"/>
      <c r="K317" s="247"/>
      <c r="L317" s="248"/>
    </row>
    <row r="318" spans="2:12" ht="11.25" customHeight="1">
      <c r="B318" s="244"/>
      <c r="C318" s="245"/>
      <c r="D318" s="245"/>
      <c r="E318" s="245"/>
      <c r="F318" s="245"/>
      <c r="G318" s="245"/>
      <c r="H318" s="246"/>
      <c r="I318" s="247"/>
      <c r="J318" s="247"/>
      <c r="K318" s="247"/>
      <c r="L318" s="248"/>
    </row>
    <row r="319" spans="2:12" ht="11.25" customHeight="1">
      <c r="B319" s="244"/>
      <c r="C319" s="245"/>
      <c r="D319" s="245"/>
      <c r="E319" s="245"/>
      <c r="F319" s="245"/>
      <c r="G319" s="245"/>
      <c r="H319" s="246"/>
      <c r="I319" s="247"/>
      <c r="J319" s="247"/>
      <c r="K319" s="247"/>
      <c r="L319" s="248"/>
    </row>
    <row r="320" spans="2:12" ht="11.25" customHeight="1">
      <c r="B320" s="244"/>
      <c r="C320" s="245"/>
      <c r="D320" s="245"/>
      <c r="E320" s="245"/>
      <c r="F320" s="245"/>
      <c r="G320" s="245"/>
      <c r="H320" s="246"/>
      <c r="I320" s="247"/>
      <c r="J320" s="247"/>
      <c r="K320" s="247"/>
      <c r="L320" s="248"/>
    </row>
    <row r="321" spans="2:12" ht="11.25" customHeight="1">
      <c r="B321" s="244"/>
      <c r="C321" s="245"/>
      <c r="D321" s="245"/>
      <c r="E321" s="245"/>
      <c r="F321" s="245"/>
      <c r="G321" s="245"/>
      <c r="H321" s="246"/>
      <c r="I321" s="247"/>
      <c r="J321" s="247"/>
      <c r="K321" s="247"/>
      <c r="L321" s="248"/>
    </row>
    <row r="322" spans="2:12" ht="11.25" customHeight="1">
      <c r="B322" s="244"/>
      <c r="C322" s="245"/>
      <c r="D322" s="245"/>
      <c r="E322" s="245"/>
      <c r="F322" s="245"/>
      <c r="G322" s="245"/>
      <c r="H322" s="246"/>
      <c r="I322" s="247"/>
      <c r="J322" s="247"/>
      <c r="K322" s="247"/>
      <c r="L322" s="248"/>
    </row>
    <row r="323" spans="2:12" ht="11.25" customHeight="1">
      <c r="B323" s="244"/>
      <c r="C323" s="245"/>
      <c r="D323" s="245"/>
      <c r="E323" s="245"/>
      <c r="F323" s="245"/>
      <c r="G323" s="245"/>
      <c r="H323" s="246"/>
      <c r="I323" s="247"/>
      <c r="J323" s="247"/>
      <c r="K323" s="247"/>
      <c r="L323" s="248"/>
    </row>
    <row r="324" spans="2:12" ht="11.25" customHeight="1">
      <c r="B324" s="244"/>
      <c r="C324" s="245"/>
      <c r="D324" s="245"/>
      <c r="E324" s="245"/>
      <c r="F324" s="245"/>
      <c r="G324" s="245"/>
      <c r="H324" s="246"/>
      <c r="I324" s="247"/>
      <c r="J324" s="247"/>
      <c r="K324" s="247"/>
      <c r="L324" s="248"/>
    </row>
    <row r="325" spans="2:12" ht="11.25" customHeight="1">
      <c r="B325" s="244"/>
      <c r="C325" s="245"/>
      <c r="D325" s="245"/>
      <c r="E325" s="245"/>
      <c r="F325" s="245"/>
      <c r="G325" s="245"/>
      <c r="H325" s="246"/>
      <c r="I325" s="247"/>
      <c r="J325" s="247"/>
      <c r="K325" s="247"/>
      <c r="L325" s="248"/>
    </row>
    <row r="326" spans="2:12" ht="11.25" customHeight="1">
      <c r="B326" s="244"/>
      <c r="C326" s="245"/>
      <c r="D326" s="245"/>
      <c r="E326" s="245"/>
      <c r="F326" s="245"/>
      <c r="G326" s="245"/>
      <c r="H326" s="246"/>
      <c r="I326" s="247"/>
      <c r="J326" s="247"/>
      <c r="K326" s="247"/>
      <c r="L326" s="248"/>
    </row>
    <row r="327" spans="2:12" ht="11.25" customHeight="1">
      <c r="B327" s="244"/>
      <c r="C327" s="245"/>
      <c r="D327" s="245"/>
      <c r="E327" s="245"/>
      <c r="F327" s="245"/>
      <c r="G327" s="245"/>
      <c r="H327" s="246"/>
      <c r="I327" s="247"/>
      <c r="J327" s="247"/>
      <c r="K327" s="247"/>
      <c r="L327" s="248"/>
    </row>
    <row r="328" spans="2:12" ht="11.25" customHeight="1">
      <c r="B328" s="244"/>
      <c r="C328" s="245"/>
      <c r="D328" s="245"/>
      <c r="E328" s="245"/>
      <c r="F328" s="245"/>
      <c r="G328" s="245"/>
      <c r="H328" s="246"/>
      <c r="I328" s="247"/>
      <c r="J328" s="247"/>
      <c r="K328" s="247"/>
      <c r="L328" s="248"/>
    </row>
    <row r="329" spans="2:12" ht="11.25" customHeight="1">
      <c r="B329" s="244"/>
      <c r="C329" s="245"/>
      <c r="D329" s="245"/>
      <c r="E329" s="245"/>
      <c r="F329" s="245"/>
      <c r="G329" s="245"/>
      <c r="H329" s="246"/>
      <c r="I329" s="247"/>
      <c r="J329" s="247"/>
      <c r="K329" s="247"/>
      <c r="L329" s="248"/>
    </row>
    <row r="330" spans="2:12" ht="11.25" customHeight="1">
      <c r="B330" s="244"/>
      <c r="C330" s="245"/>
      <c r="D330" s="245"/>
      <c r="E330" s="245"/>
      <c r="F330" s="245"/>
      <c r="G330" s="245"/>
      <c r="H330" s="246"/>
      <c r="I330" s="247"/>
      <c r="J330" s="247"/>
      <c r="K330" s="247"/>
      <c r="L330" s="248"/>
    </row>
    <row r="331" spans="2:12" ht="11.25" customHeight="1">
      <c r="B331" s="244"/>
      <c r="C331" s="245"/>
      <c r="D331" s="245"/>
      <c r="E331" s="245"/>
      <c r="F331" s="245"/>
      <c r="G331" s="245"/>
      <c r="H331" s="246"/>
      <c r="I331" s="247"/>
      <c r="J331" s="247"/>
      <c r="K331" s="247"/>
      <c r="L331" s="248"/>
    </row>
    <row r="332" spans="2:12" ht="11.25" customHeight="1">
      <c r="B332" s="244"/>
      <c r="C332" s="245"/>
      <c r="D332" s="245"/>
      <c r="E332" s="245"/>
      <c r="F332" s="245"/>
      <c r="G332" s="245"/>
      <c r="H332" s="246"/>
      <c r="I332" s="247"/>
      <c r="J332" s="247"/>
      <c r="K332" s="247"/>
      <c r="L332" s="248"/>
    </row>
    <row r="333" spans="2:12" ht="11.25" customHeight="1">
      <c r="B333" s="244"/>
      <c r="C333" s="245"/>
      <c r="D333" s="245"/>
      <c r="E333" s="245"/>
      <c r="F333" s="245"/>
      <c r="G333" s="245"/>
      <c r="H333" s="246"/>
      <c r="I333" s="247"/>
      <c r="J333" s="247"/>
      <c r="K333" s="247"/>
      <c r="L333" s="248"/>
    </row>
  </sheetData>
  <mergeCells count="2">
    <mergeCell ref="B1:L2"/>
    <mergeCell ref="B3:G3"/>
  </mergeCells>
  <phoneticPr fontId="2" type="noConversion"/>
  <printOptions horizontalCentered="1"/>
  <pageMargins left="0.78740157480314965" right="7.874015748031496E-2" top="0.94488188976377963" bottom="0.59055118110236227" header="0.51181102362204722" footer="0.51181102362204722"/>
  <pageSetup paperSize="9" scale="8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11"/>
  <dimension ref="A1:AJ147"/>
  <sheetViews>
    <sheetView showGridLines="0" showZeros="0" view="pageBreakPreview" topLeftCell="A85" zoomScaleNormal="115" zoomScaleSheetLayoutView="100" workbookViewId="0">
      <selection activeCell="D264" sqref="D264"/>
    </sheetView>
  </sheetViews>
  <sheetFormatPr defaultRowHeight="13.5"/>
  <cols>
    <col min="1" max="2" width="3.21875" style="218" customWidth="1"/>
    <col min="3" max="3" width="5.21875" style="218" customWidth="1"/>
    <col min="4" max="4" width="3.6640625" style="218" bestFit="1" customWidth="1"/>
    <col min="5" max="6" width="3.21875" style="218" customWidth="1"/>
    <col min="7" max="7" width="5.88671875" style="218" customWidth="1"/>
    <col min="8" max="8" width="4.5546875" style="218" bestFit="1" customWidth="1"/>
    <col min="9" max="9" width="3.21875" style="218" customWidth="1"/>
    <col min="10" max="10" width="3.6640625" style="218" bestFit="1" customWidth="1"/>
    <col min="11" max="14" width="3.21875" style="218" customWidth="1"/>
    <col min="15" max="15" width="5.44140625" style="218" customWidth="1"/>
    <col min="16" max="33" width="3.21875" style="218" customWidth="1"/>
    <col min="34" max="34" width="12.21875" style="218" bestFit="1" customWidth="1"/>
    <col min="35" max="16384" width="8.88671875" style="218"/>
  </cols>
  <sheetData>
    <row r="1" spans="1:34" ht="25.5" hidden="1" customHeight="1">
      <c r="A1" s="215" t="s">
        <v>345</v>
      </c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16"/>
      <c r="M1" s="216"/>
      <c r="N1" s="216"/>
      <c r="O1" s="216"/>
      <c r="P1" s="216"/>
      <c r="Q1" s="216"/>
      <c r="R1" s="216"/>
      <c r="S1" s="216"/>
      <c r="T1" s="216"/>
      <c r="U1" s="216"/>
      <c r="V1" s="216"/>
      <c r="W1" s="216"/>
      <c r="X1" s="216"/>
      <c r="Y1" s="216"/>
      <c r="Z1" s="216"/>
      <c r="AA1" s="216"/>
      <c r="AB1" s="216"/>
      <c r="AC1" s="216"/>
      <c r="AD1" s="217"/>
    </row>
    <row r="2" spans="1:34" ht="25.5" hidden="1" customHeight="1">
      <c r="A2" s="219" t="s">
        <v>346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220"/>
    </row>
    <row r="3" spans="1:34" ht="18" hidden="1" customHeight="1">
      <c r="A3" s="221"/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2"/>
      <c r="P3" s="222"/>
      <c r="Q3" s="222"/>
      <c r="R3" s="222"/>
      <c r="S3" s="222"/>
      <c r="T3" s="222"/>
      <c r="U3" s="222"/>
      <c r="V3" s="222"/>
      <c r="W3" s="222"/>
      <c r="X3" s="222"/>
      <c r="Y3" s="222"/>
      <c r="Z3" s="222"/>
      <c r="AA3" s="222"/>
      <c r="AB3" s="222"/>
      <c r="AC3" s="222"/>
      <c r="AD3" s="223"/>
    </row>
    <row r="4" spans="1:34" ht="18" hidden="1" customHeight="1">
      <c r="A4" s="221" t="s">
        <v>161</v>
      </c>
      <c r="B4" s="222" t="s">
        <v>347</v>
      </c>
      <c r="C4" s="222"/>
      <c r="D4" s="222"/>
      <c r="E4" s="222"/>
      <c r="F4" s="222"/>
      <c r="G4" s="222"/>
      <c r="H4" s="222"/>
      <c r="I4" s="222"/>
      <c r="J4" s="222"/>
      <c r="K4" s="222"/>
      <c r="L4" s="222"/>
      <c r="M4" s="222"/>
      <c r="N4" s="222"/>
      <c r="O4" s="222"/>
      <c r="P4" s="222"/>
      <c r="Q4" s="222"/>
      <c r="R4" s="222"/>
      <c r="S4" s="222"/>
      <c r="T4" s="222"/>
      <c r="U4" s="222"/>
      <c r="V4" s="222"/>
      <c r="W4" s="222"/>
      <c r="X4" s="222"/>
      <c r="Y4" s="222"/>
      <c r="Z4" s="222"/>
      <c r="AA4" s="222"/>
      <c r="AB4" s="222"/>
      <c r="AC4" s="222"/>
      <c r="AD4" s="223"/>
    </row>
    <row r="5" spans="1:34" ht="18" hidden="1" customHeight="1">
      <c r="A5" s="221"/>
      <c r="B5" s="222" t="s">
        <v>348</v>
      </c>
      <c r="C5" s="222"/>
      <c r="D5" s="222"/>
      <c r="E5" s="222"/>
      <c r="F5" s="222"/>
      <c r="G5" s="222"/>
      <c r="H5" s="222"/>
      <c r="I5" s="222"/>
      <c r="J5" s="222"/>
      <c r="K5" s="222"/>
      <c r="L5" s="222"/>
      <c r="M5" s="222"/>
      <c r="N5" s="222"/>
      <c r="O5" s="222"/>
      <c r="P5" s="222"/>
      <c r="Q5" s="222"/>
      <c r="R5" s="222"/>
      <c r="S5" s="222"/>
      <c r="T5" s="222"/>
      <c r="U5" s="222"/>
      <c r="V5" s="222"/>
      <c r="W5" s="222"/>
      <c r="X5" s="222"/>
      <c r="Y5" s="222"/>
      <c r="Z5" s="222"/>
      <c r="AA5" s="222"/>
      <c r="AB5" s="222"/>
      <c r="AC5" s="222"/>
      <c r="AD5" s="223"/>
    </row>
    <row r="6" spans="1:34" ht="18" hidden="1" customHeight="1">
      <c r="A6" s="221"/>
      <c r="B6" s="222" t="s">
        <v>349</v>
      </c>
      <c r="C6" s="222"/>
      <c r="D6" s="222"/>
      <c r="E6" s="222"/>
      <c r="F6" s="222"/>
      <c r="G6" s="222"/>
      <c r="H6" s="222"/>
      <c r="I6" s="222"/>
      <c r="J6" s="222"/>
      <c r="K6" s="222"/>
      <c r="L6" s="222"/>
      <c r="M6" s="222"/>
      <c r="N6" s="222"/>
      <c r="O6" s="222"/>
      <c r="P6" s="222"/>
      <c r="Q6" s="222"/>
      <c r="R6" s="222"/>
      <c r="S6" s="222"/>
      <c r="T6" s="222"/>
      <c r="U6" s="222"/>
      <c r="V6" s="222"/>
      <c r="W6" s="222"/>
      <c r="X6" s="222"/>
      <c r="Y6" s="222"/>
      <c r="Z6" s="222"/>
      <c r="AA6" s="222"/>
      <c r="AB6" s="222"/>
      <c r="AC6" s="222"/>
      <c r="AD6" s="223"/>
    </row>
    <row r="7" spans="1:34" ht="18" hidden="1" customHeight="1">
      <c r="A7" s="221" t="s">
        <v>350</v>
      </c>
      <c r="B7" s="222" t="s">
        <v>351</v>
      </c>
      <c r="C7" s="222"/>
      <c r="D7" s="222"/>
      <c r="E7" s="222"/>
      <c r="F7" s="222"/>
      <c r="G7" s="222"/>
      <c r="H7" s="222"/>
      <c r="I7" s="222"/>
      <c r="J7" s="222"/>
      <c r="K7" s="222"/>
      <c r="L7" s="222"/>
      <c r="M7" s="222"/>
      <c r="N7" s="222"/>
      <c r="O7" s="222"/>
      <c r="P7" s="222"/>
      <c r="Q7" s="222"/>
      <c r="R7" s="222"/>
      <c r="S7" s="222"/>
      <c r="T7" s="222"/>
      <c r="U7" s="222"/>
      <c r="V7" s="222"/>
      <c r="W7" s="222"/>
      <c r="X7" s="222"/>
      <c r="Y7" s="222"/>
      <c r="Z7" s="222"/>
      <c r="AA7" s="222"/>
      <c r="AB7" s="222"/>
      <c r="AC7" s="222"/>
      <c r="AD7" s="223"/>
    </row>
    <row r="8" spans="1:34" ht="18" hidden="1" customHeight="1">
      <c r="A8" s="221" t="s">
        <v>352</v>
      </c>
      <c r="B8" s="222" t="s">
        <v>353</v>
      </c>
      <c r="C8" s="222"/>
      <c r="D8" s="222"/>
      <c r="E8" s="222"/>
      <c r="F8" s="222"/>
      <c r="G8" s="222"/>
      <c r="H8" s="222"/>
      <c r="I8" s="222"/>
      <c r="J8" s="222"/>
      <c r="K8" s="222"/>
      <c r="L8" s="222"/>
      <c r="M8" s="222"/>
      <c r="N8" s="222"/>
      <c r="O8" s="222"/>
      <c r="P8" s="222"/>
      <c r="Q8" s="222"/>
      <c r="R8" s="222"/>
      <c r="S8" s="222"/>
      <c r="T8" s="222"/>
      <c r="U8" s="222"/>
      <c r="V8" s="222"/>
      <c r="W8" s="222"/>
      <c r="X8" s="222"/>
      <c r="Y8" s="222"/>
      <c r="Z8" s="222"/>
      <c r="AA8" s="222"/>
      <c r="AB8" s="222"/>
      <c r="AC8" s="222"/>
      <c r="AD8" s="223"/>
    </row>
    <row r="9" spans="1:34" ht="18" hidden="1" customHeight="1">
      <c r="A9" s="221"/>
      <c r="B9" s="222" t="s">
        <v>354</v>
      </c>
      <c r="C9" s="222"/>
      <c r="D9" s="222"/>
      <c r="E9" s="222"/>
      <c r="F9" s="222"/>
      <c r="G9" s="222"/>
      <c r="H9" s="222"/>
      <c r="I9" s="222"/>
      <c r="J9" s="222"/>
      <c r="K9" s="222"/>
      <c r="L9" s="222"/>
      <c r="M9" s="222"/>
      <c r="N9" s="222"/>
      <c r="O9" s="222"/>
      <c r="P9" s="222"/>
      <c r="Q9" s="222"/>
      <c r="R9" s="222"/>
      <c r="S9" s="222"/>
      <c r="T9" s="222"/>
      <c r="U9" s="222"/>
      <c r="V9" s="222"/>
      <c r="W9" s="222"/>
      <c r="X9" s="222"/>
      <c r="Y9" s="222"/>
      <c r="Z9" s="222"/>
      <c r="AA9" s="222"/>
      <c r="AB9" s="222"/>
      <c r="AC9" s="222"/>
      <c r="AD9" s="223"/>
      <c r="AH9" s="218">
        <f>ROUND(((3600*0.2*0.9*0.85*0.55)/15),2)</f>
        <v>20.2</v>
      </c>
    </row>
    <row r="10" spans="1:34" ht="18" hidden="1" customHeight="1">
      <c r="A10" s="221"/>
      <c r="B10" s="222"/>
      <c r="C10" s="222"/>
      <c r="D10" s="222"/>
      <c r="E10" s="222"/>
      <c r="F10" s="222"/>
      <c r="G10" s="222"/>
      <c r="H10" s="222"/>
      <c r="I10" s="222"/>
      <c r="J10" s="222"/>
      <c r="K10" s="222"/>
      <c r="L10" s="222"/>
      <c r="M10" s="222"/>
      <c r="N10" s="222"/>
      <c r="O10" s="222"/>
      <c r="P10" s="222"/>
      <c r="Q10" s="222"/>
      <c r="R10" s="222"/>
      <c r="S10" s="222"/>
      <c r="T10" s="222"/>
      <c r="U10" s="222"/>
      <c r="V10" s="222"/>
      <c r="W10" s="222"/>
      <c r="X10" s="222"/>
      <c r="Y10" s="222"/>
      <c r="Z10" s="222"/>
      <c r="AA10" s="222"/>
      <c r="AB10" s="222"/>
      <c r="AC10" s="222"/>
      <c r="AD10" s="223"/>
    </row>
    <row r="11" spans="1:34" ht="18" hidden="1" customHeight="1">
      <c r="A11" s="221"/>
      <c r="B11" s="222"/>
      <c r="C11" s="222" t="s">
        <v>355</v>
      </c>
      <c r="D11" s="222"/>
      <c r="E11" s="328">
        <f>'중기사용료--'!G14</f>
        <v>11119</v>
      </c>
      <c r="F11" s="328"/>
      <c r="G11" s="328"/>
      <c r="H11" s="222" t="s">
        <v>356</v>
      </c>
      <c r="I11" s="329">
        <f>AH9</f>
        <v>20.2</v>
      </c>
      <c r="J11" s="329"/>
      <c r="K11" s="222" t="s">
        <v>298</v>
      </c>
      <c r="L11" s="330">
        <f>INT(E11/I11)</f>
        <v>550</v>
      </c>
      <c r="M11" s="330"/>
      <c r="N11" s="330"/>
      <c r="O11" s="222"/>
      <c r="P11" s="222"/>
      <c r="Q11" s="222"/>
      <c r="R11" s="222"/>
      <c r="S11" s="222"/>
      <c r="T11" s="222"/>
      <c r="U11" s="222"/>
      <c r="V11" s="222"/>
      <c r="W11" s="222"/>
      <c r="X11" s="222"/>
      <c r="Y11" s="222"/>
      <c r="Z11" s="222"/>
      <c r="AA11" s="222"/>
      <c r="AB11" s="222"/>
      <c r="AC11" s="222"/>
      <c r="AD11" s="223"/>
    </row>
    <row r="12" spans="1:34" ht="18" hidden="1" customHeight="1">
      <c r="A12" s="221"/>
      <c r="B12" s="222"/>
      <c r="C12" s="222" t="s">
        <v>357</v>
      </c>
      <c r="D12" s="222"/>
      <c r="E12" s="328">
        <f>'중기사용료--'!G20</f>
        <v>20910</v>
      </c>
      <c r="F12" s="328"/>
      <c r="G12" s="328"/>
      <c r="H12" s="222" t="s">
        <v>356</v>
      </c>
      <c r="I12" s="329">
        <f>AH9</f>
        <v>20.2</v>
      </c>
      <c r="J12" s="329"/>
      <c r="K12" s="222" t="s">
        <v>298</v>
      </c>
      <c r="L12" s="330">
        <f>INT(E12/I12)</f>
        <v>1035</v>
      </c>
      <c r="M12" s="330"/>
      <c r="N12" s="330"/>
      <c r="O12" s="222"/>
      <c r="P12" s="222"/>
      <c r="Q12" s="222"/>
      <c r="R12" s="222"/>
      <c r="S12" s="222"/>
      <c r="T12" s="222"/>
      <c r="U12" s="222"/>
      <c r="V12" s="222"/>
      <c r="W12" s="222"/>
      <c r="X12" s="222"/>
      <c r="Y12" s="222"/>
      <c r="Z12" s="222"/>
      <c r="AA12" s="222"/>
      <c r="AB12" s="222"/>
      <c r="AC12" s="222"/>
      <c r="AD12" s="223"/>
    </row>
    <row r="13" spans="1:34" ht="18" hidden="1" customHeight="1">
      <c r="A13" s="221"/>
      <c r="B13" s="224"/>
      <c r="C13" s="222" t="s">
        <v>358</v>
      </c>
      <c r="D13" s="222"/>
      <c r="E13" s="328">
        <f>'중기사용료--'!G9</f>
        <v>10597</v>
      </c>
      <c r="F13" s="328"/>
      <c r="G13" s="328"/>
      <c r="H13" s="222" t="s">
        <v>356</v>
      </c>
      <c r="I13" s="329">
        <f>AH9</f>
        <v>20.2</v>
      </c>
      <c r="J13" s="329"/>
      <c r="K13" s="222" t="s">
        <v>298</v>
      </c>
      <c r="L13" s="330">
        <f>INT(E13/I13)</f>
        <v>524</v>
      </c>
      <c r="M13" s="330"/>
      <c r="N13" s="330"/>
      <c r="O13" s="222"/>
      <c r="P13" s="222"/>
      <c r="Q13" s="222"/>
      <c r="R13" s="222"/>
      <c r="S13" s="222"/>
      <c r="T13" s="222"/>
      <c r="U13" s="222"/>
      <c r="V13" s="222"/>
      <c r="W13" s="222"/>
      <c r="X13" s="222"/>
      <c r="Y13" s="222"/>
      <c r="Z13" s="222"/>
      <c r="AA13" s="222"/>
      <c r="AB13" s="222"/>
      <c r="AC13" s="222"/>
      <c r="AD13" s="223"/>
    </row>
    <row r="14" spans="1:34" ht="18" hidden="1" customHeight="1">
      <c r="A14" s="221"/>
      <c r="B14" s="224"/>
      <c r="C14" s="225" t="s">
        <v>359</v>
      </c>
      <c r="D14" s="222"/>
      <c r="E14" s="222"/>
      <c r="F14" s="222"/>
      <c r="G14" s="222"/>
      <c r="H14" s="222"/>
      <c r="I14" s="222"/>
      <c r="J14" s="222"/>
      <c r="K14" s="222"/>
      <c r="L14" s="222"/>
      <c r="M14" s="222"/>
      <c r="N14" s="222"/>
      <c r="O14" s="222"/>
      <c r="P14" s="222"/>
      <c r="Q14" s="222"/>
      <c r="R14" s="222"/>
      <c r="S14" s="222"/>
      <c r="T14" s="222"/>
      <c r="U14" s="222"/>
      <c r="V14" s="222"/>
      <c r="W14" s="222"/>
      <c r="X14" s="222"/>
      <c r="Y14" s="222"/>
      <c r="Z14" s="222"/>
      <c r="AA14" s="222"/>
      <c r="AB14" s="222"/>
      <c r="AC14" s="222"/>
      <c r="AD14" s="223"/>
    </row>
    <row r="15" spans="1:34" ht="18" hidden="1" customHeight="1">
      <c r="A15" s="221"/>
      <c r="B15" s="224"/>
      <c r="C15" s="222" t="s">
        <v>170</v>
      </c>
      <c r="D15" s="222"/>
      <c r="E15" s="222"/>
      <c r="F15" s="222"/>
      <c r="G15" s="222"/>
      <c r="H15" s="222"/>
      <c r="I15" s="222"/>
      <c r="J15" s="222"/>
      <c r="K15" s="222"/>
      <c r="L15" s="330">
        <f>SUM(L11:N14)</f>
        <v>2109</v>
      </c>
      <c r="M15" s="330"/>
      <c r="N15" s="330"/>
      <c r="O15" s="222"/>
      <c r="P15" s="222"/>
      <c r="Q15" s="222"/>
      <c r="R15" s="222"/>
      <c r="S15" s="222"/>
      <c r="T15" s="222"/>
      <c r="U15" s="222"/>
      <c r="V15" s="222"/>
      <c r="W15" s="222"/>
      <c r="X15" s="222"/>
      <c r="Y15" s="222"/>
      <c r="Z15" s="222"/>
      <c r="AA15" s="222"/>
      <c r="AB15" s="222"/>
      <c r="AC15" s="222"/>
      <c r="AD15" s="223"/>
    </row>
    <row r="16" spans="1:34" ht="18" hidden="1" customHeight="1">
      <c r="A16" s="221"/>
      <c r="B16" s="222"/>
      <c r="C16" s="222"/>
      <c r="D16" s="222"/>
      <c r="E16" s="222"/>
      <c r="F16" s="222"/>
      <c r="G16" s="222"/>
      <c r="H16" s="222"/>
      <c r="I16" s="222"/>
      <c r="J16" s="222"/>
      <c r="K16" s="222"/>
      <c r="L16" s="222"/>
      <c r="M16" s="222"/>
      <c r="N16" s="222"/>
      <c r="O16" s="222"/>
      <c r="P16" s="222"/>
      <c r="Q16" s="222"/>
      <c r="R16" s="222"/>
      <c r="S16" s="222"/>
      <c r="T16" s="222"/>
      <c r="U16" s="222"/>
      <c r="V16" s="222"/>
      <c r="W16" s="222"/>
      <c r="X16" s="222"/>
      <c r="Y16" s="222"/>
      <c r="Z16" s="222"/>
      <c r="AA16" s="222"/>
      <c r="AB16" s="222"/>
      <c r="AC16" s="222"/>
      <c r="AD16" s="223"/>
    </row>
    <row r="17" spans="1:30" ht="18" hidden="1" customHeight="1">
      <c r="A17" s="221" t="s">
        <v>360</v>
      </c>
      <c r="B17" s="222"/>
      <c r="C17" s="222"/>
      <c r="D17" s="222"/>
      <c r="E17" s="222"/>
      <c r="F17" s="222"/>
      <c r="G17" s="222"/>
      <c r="H17" s="222"/>
      <c r="I17" s="222"/>
      <c r="J17" s="222"/>
      <c r="K17" s="222"/>
      <c r="L17" s="222"/>
      <c r="M17" s="222"/>
      <c r="N17" s="222"/>
      <c r="O17" s="222"/>
      <c r="P17" s="222"/>
      <c r="Q17" s="222"/>
      <c r="R17" s="222"/>
      <c r="S17" s="222"/>
      <c r="T17" s="222"/>
      <c r="U17" s="222"/>
      <c r="V17" s="222"/>
      <c r="W17" s="222"/>
      <c r="X17" s="222"/>
      <c r="Y17" s="222"/>
      <c r="Z17" s="222"/>
      <c r="AA17" s="222"/>
      <c r="AB17" s="222"/>
      <c r="AC17" s="222"/>
      <c r="AD17" s="223"/>
    </row>
    <row r="18" spans="1:30" ht="18" hidden="1" customHeight="1">
      <c r="A18" s="221"/>
      <c r="B18" s="222"/>
      <c r="C18" s="222"/>
      <c r="D18" s="222"/>
      <c r="E18" s="222"/>
      <c r="F18" s="222"/>
      <c r="G18" s="222"/>
      <c r="H18" s="222"/>
      <c r="I18" s="222"/>
      <c r="J18" s="222"/>
      <c r="K18" s="222"/>
      <c r="L18" s="222"/>
      <c r="M18" s="222"/>
      <c r="N18" s="222"/>
      <c r="O18" s="222"/>
      <c r="P18" s="222"/>
      <c r="Q18" s="222"/>
      <c r="R18" s="222"/>
      <c r="S18" s="222"/>
      <c r="T18" s="222"/>
      <c r="U18" s="222"/>
      <c r="V18" s="222"/>
      <c r="W18" s="222"/>
      <c r="X18" s="222"/>
      <c r="Y18" s="222"/>
      <c r="Z18" s="222"/>
      <c r="AA18" s="222"/>
      <c r="AB18" s="222"/>
      <c r="AC18" s="222"/>
      <c r="AD18" s="223"/>
    </row>
    <row r="19" spans="1:30" ht="18" hidden="1" customHeight="1">
      <c r="A19" s="221"/>
      <c r="B19" s="222"/>
      <c r="C19" s="222"/>
      <c r="D19" s="222"/>
      <c r="E19" s="222"/>
      <c r="F19" s="222"/>
      <c r="G19" s="222"/>
      <c r="H19" s="222"/>
      <c r="I19" s="222"/>
      <c r="J19" s="222"/>
      <c r="K19" s="222"/>
      <c r="L19" s="222"/>
      <c r="M19" s="222"/>
      <c r="N19" s="222"/>
      <c r="O19" s="222"/>
      <c r="P19" s="222"/>
      <c r="Q19" s="222"/>
      <c r="R19" s="222"/>
      <c r="S19" s="222"/>
      <c r="T19" s="222"/>
      <c r="U19" s="222"/>
      <c r="V19" s="222"/>
      <c r="W19" s="222"/>
      <c r="X19" s="222"/>
      <c r="Y19" s="222"/>
      <c r="Z19" s="222"/>
      <c r="AA19" s="222"/>
      <c r="AB19" s="222"/>
      <c r="AC19" s="222"/>
      <c r="AD19" s="223"/>
    </row>
    <row r="20" spans="1:30" ht="18" hidden="1" customHeight="1">
      <c r="A20" s="221"/>
      <c r="B20" s="222"/>
      <c r="C20" s="222"/>
      <c r="D20" s="222"/>
      <c r="E20" s="222"/>
      <c r="F20" s="222"/>
      <c r="G20" s="222"/>
      <c r="H20" s="222"/>
      <c r="I20" s="222"/>
      <c r="J20" s="222"/>
      <c r="K20" s="222"/>
      <c r="L20" s="222"/>
      <c r="M20" s="222"/>
      <c r="N20" s="222"/>
      <c r="O20" s="222"/>
      <c r="P20" s="222"/>
      <c r="Q20" s="222"/>
      <c r="R20" s="222"/>
      <c r="S20" s="222"/>
      <c r="T20" s="222"/>
      <c r="U20" s="222"/>
      <c r="V20" s="222"/>
      <c r="W20" s="222"/>
      <c r="X20" s="222"/>
      <c r="Y20" s="222"/>
      <c r="Z20" s="222"/>
      <c r="AA20" s="222"/>
      <c r="AB20" s="222"/>
      <c r="AC20" s="222"/>
      <c r="AD20" s="223"/>
    </row>
    <row r="21" spans="1:30" ht="18" hidden="1" customHeight="1">
      <c r="A21" s="221"/>
      <c r="B21" s="222"/>
      <c r="C21" s="222"/>
      <c r="D21" s="222"/>
      <c r="E21" s="222"/>
      <c r="F21" s="222"/>
      <c r="G21" s="222"/>
      <c r="H21" s="222"/>
      <c r="I21" s="222"/>
      <c r="J21" s="222"/>
      <c r="K21" s="222"/>
      <c r="L21" s="222"/>
      <c r="M21" s="222"/>
      <c r="N21" s="222"/>
      <c r="O21" s="222"/>
      <c r="P21" s="222"/>
      <c r="Q21" s="222"/>
      <c r="R21" s="222"/>
      <c r="S21" s="222"/>
      <c r="T21" s="222"/>
      <c r="U21" s="222"/>
      <c r="V21" s="222"/>
      <c r="W21" s="222"/>
      <c r="X21" s="222"/>
      <c r="Y21" s="222"/>
      <c r="Z21" s="222"/>
      <c r="AA21" s="222"/>
      <c r="AB21" s="222"/>
      <c r="AC21" s="222"/>
      <c r="AD21" s="223"/>
    </row>
    <row r="22" spans="1:30" ht="18" hidden="1" customHeight="1">
      <c r="A22" s="221"/>
      <c r="B22" s="222"/>
      <c r="C22" s="222"/>
      <c r="D22" s="222"/>
      <c r="E22" s="222"/>
      <c r="F22" s="222"/>
      <c r="G22" s="222"/>
      <c r="H22" s="222"/>
      <c r="I22" s="222"/>
      <c r="J22" s="222"/>
      <c r="K22" s="222"/>
      <c r="L22" s="222"/>
      <c r="M22" s="222"/>
      <c r="N22" s="222"/>
      <c r="O22" s="222"/>
      <c r="P22" s="222"/>
      <c r="Q22" s="222"/>
      <c r="R22" s="222"/>
      <c r="S22" s="222"/>
      <c r="T22" s="222"/>
      <c r="U22" s="222"/>
      <c r="V22" s="222"/>
      <c r="W22" s="222"/>
      <c r="X22" s="222"/>
      <c r="Y22" s="222"/>
      <c r="Z22" s="222"/>
      <c r="AA22" s="222"/>
      <c r="AB22" s="222"/>
      <c r="AC22" s="222"/>
      <c r="AD22" s="223"/>
    </row>
    <row r="23" spans="1:30" ht="18" hidden="1" customHeight="1">
      <c r="A23" s="221"/>
      <c r="B23" s="222"/>
      <c r="C23" s="222"/>
      <c r="D23" s="222"/>
      <c r="E23" s="222"/>
      <c r="F23" s="222"/>
      <c r="G23" s="222"/>
      <c r="H23" s="222"/>
      <c r="I23" s="222"/>
      <c r="J23" s="222"/>
      <c r="K23" s="222"/>
      <c r="L23" s="222"/>
      <c r="M23" s="222"/>
      <c r="N23" s="222"/>
      <c r="O23" s="222"/>
      <c r="P23" s="222"/>
      <c r="Q23" s="222"/>
      <c r="R23" s="222"/>
      <c r="S23" s="222"/>
      <c r="T23" s="222"/>
      <c r="U23" s="222"/>
      <c r="V23" s="222"/>
      <c r="W23" s="222"/>
      <c r="X23" s="222"/>
      <c r="Y23" s="222"/>
      <c r="Z23" s="222"/>
      <c r="AA23" s="222"/>
      <c r="AB23" s="222"/>
      <c r="AC23" s="222"/>
      <c r="AD23" s="223"/>
    </row>
    <row r="24" spans="1:30" ht="18" hidden="1" customHeight="1">
      <c r="A24" s="221"/>
      <c r="B24" s="222"/>
      <c r="C24" s="222"/>
      <c r="D24" s="222"/>
      <c r="E24" s="222"/>
      <c r="F24" s="222"/>
      <c r="G24" s="222"/>
      <c r="H24" s="222"/>
      <c r="I24" s="222"/>
      <c r="J24" s="222"/>
      <c r="K24" s="222"/>
      <c r="L24" s="222"/>
      <c r="M24" s="222"/>
      <c r="N24" s="222"/>
      <c r="O24" s="222"/>
      <c r="P24" s="222"/>
      <c r="Q24" s="222"/>
      <c r="R24" s="222"/>
      <c r="S24" s="222"/>
      <c r="T24" s="222"/>
      <c r="U24" s="222"/>
      <c r="V24" s="222"/>
      <c r="W24" s="222"/>
      <c r="X24" s="222"/>
      <c r="Y24" s="222"/>
      <c r="Z24" s="222"/>
      <c r="AA24" s="222"/>
      <c r="AB24" s="222"/>
      <c r="AC24" s="222"/>
      <c r="AD24" s="223"/>
    </row>
    <row r="25" spans="1:30" ht="18" hidden="1" customHeight="1">
      <c r="A25" s="221"/>
      <c r="B25" s="222"/>
      <c r="C25" s="222"/>
      <c r="D25" s="222"/>
      <c r="E25" s="222"/>
      <c r="F25" s="222"/>
      <c r="G25" s="222"/>
      <c r="H25" s="222"/>
      <c r="I25" s="222"/>
      <c r="J25" s="222"/>
      <c r="K25" s="222"/>
      <c r="L25" s="222"/>
      <c r="M25" s="222"/>
      <c r="N25" s="222"/>
      <c r="O25" s="222"/>
      <c r="P25" s="222"/>
      <c r="Q25" s="222"/>
      <c r="R25" s="222"/>
      <c r="S25" s="222"/>
      <c r="T25" s="222"/>
      <c r="U25" s="222"/>
      <c r="V25" s="222"/>
      <c r="W25" s="222"/>
      <c r="X25" s="222"/>
      <c r="Y25" s="222"/>
      <c r="Z25" s="222"/>
      <c r="AA25" s="222"/>
      <c r="AB25" s="222"/>
      <c r="AC25" s="222"/>
      <c r="AD25" s="223"/>
    </row>
    <row r="26" spans="1:30" ht="18" hidden="1" customHeight="1">
      <c r="A26" s="219"/>
      <c r="B26" s="80"/>
      <c r="C26" s="80"/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0"/>
      <c r="O26" s="80"/>
      <c r="P26" s="80"/>
      <c r="Q26" s="80"/>
      <c r="R26" s="80"/>
      <c r="S26" s="80"/>
      <c r="T26" s="80"/>
      <c r="U26" s="80"/>
      <c r="V26" s="80"/>
      <c r="W26" s="80"/>
      <c r="X26" s="80"/>
      <c r="Y26" s="80"/>
      <c r="Z26" s="80"/>
      <c r="AA26" s="80"/>
      <c r="AB26" s="80"/>
      <c r="AC26" s="80"/>
      <c r="AD26" s="220"/>
    </row>
    <row r="27" spans="1:30" ht="26.1" hidden="1" customHeight="1">
      <c r="A27" s="215" t="s">
        <v>361</v>
      </c>
      <c r="B27" s="216"/>
      <c r="C27" s="216"/>
      <c r="D27" s="216"/>
      <c r="E27" s="216"/>
      <c r="F27" s="216"/>
      <c r="G27" s="216"/>
      <c r="H27" s="216"/>
      <c r="I27" s="216"/>
      <c r="J27" s="216"/>
      <c r="K27" s="216"/>
      <c r="L27" s="216"/>
      <c r="M27" s="216"/>
      <c r="N27" s="216"/>
      <c r="O27" s="216"/>
      <c r="P27" s="216"/>
      <c r="Q27" s="216"/>
      <c r="R27" s="216"/>
      <c r="S27" s="216"/>
      <c r="T27" s="216"/>
      <c r="U27" s="216"/>
      <c r="V27" s="216"/>
      <c r="W27" s="216"/>
      <c r="X27" s="216"/>
      <c r="Y27" s="216"/>
      <c r="Z27" s="216"/>
      <c r="AA27" s="216"/>
      <c r="AB27" s="216"/>
      <c r="AC27" s="216"/>
      <c r="AD27" s="217"/>
    </row>
    <row r="28" spans="1:30" ht="26.1" hidden="1" customHeight="1">
      <c r="A28" s="219" t="s">
        <v>346</v>
      </c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220"/>
    </row>
    <row r="29" spans="1:30" ht="18" hidden="1" customHeight="1">
      <c r="A29" s="221"/>
      <c r="B29" s="222"/>
      <c r="C29" s="222"/>
      <c r="D29" s="222"/>
      <c r="E29" s="222"/>
      <c r="F29" s="222"/>
      <c r="G29" s="222"/>
      <c r="H29" s="222"/>
      <c r="I29" s="222"/>
      <c r="J29" s="222"/>
      <c r="K29" s="222"/>
      <c r="L29" s="222"/>
      <c r="M29" s="222"/>
      <c r="N29" s="222"/>
      <c r="O29" s="222"/>
      <c r="P29" s="222"/>
      <c r="Q29" s="222"/>
      <c r="R29" s="222"/>
      <c r="S29" s="222"/>
      <c r="T29" s="222"/>
      <c r="U29" s="222"/>
      <c r="V29" s="222"/>
      <c r="W29" s="222"/>
      <c r="X29" s="222"/>
      <c r="Y29" s="222"/>
      <c r="Z29" s="222"/>
      <c r="AA29" s="222"/>
      <c r="AB29" s="222"/>
      <c r="AC29" s="222"/>
      <c r="AD29" s="223"/>
    </row>
    <row r="30" spans="1:30" ht="18" hidden="1" customHeight="1">
      <c r="A30" s="221"/>
      <c r="B30" s="222" t="s">
        <v>347</v>
      </c>
      <c r="C30" s="222"/>
      <c r="D30" s="222"/>
      <c r="E30" s="222"/>
      <c r="F30" s="222"/>
      <c r="G30" s="222"/>
      <c r="H30" s="222"/>
      <c r="I30" s="222"/>
      <c r="J30" s="222"/>
      <c r="K30" s="222"/>
      <c r="L30" s="222"/>
      <c r="M30" s="222"/>
      <c r="N30" s="222"/>
      <c r="O30" s="222"/>
      <c r="P30" s="222"/>
      <c r="Q30" s="222"/>
      <c r="R30" s="222"/>
      <c r="S30" s="222"/>
      <c r="T30" s="222"/>
      <c r="U30" s="222"/>
      <c r="V30" s="222"/>
      <c r="W30" s="222"/>
      <c r="X30" s="222"/>
      <c r="Y30" s="222"/>
      <c r="Z30" s="222"/>
      <c r="AA30" s="222"/>
      <c r="AB30" s="222"/>
      <c r="AC30" s="222"/>
      <c r="AD30" s="223"/>
    </row>
    <row r="31" spans="1:30" ht="18" hidden="1" customHeight="1">
      <c r="A31" s="221"/>
      <c r="B31" s="222" t="s">
        <v>348</v>
      </c>
      <c r="C31" s="222"/>
      <c r="D31" s="222"/>
      <c r="E31" s="222"/>
      <c r="F31" s="222"/>
      <c r="G31" s="222"/>
      <c r="H31" s="222"/>
      <c r="I31" s="222"/>
      <c r="J31" s="222"/>
      <c r="K31" s="222"/>
      <c r="L31" s="222"/>
      <c r="M31" s="222"/>
      <c r="N31" s="222"/>
      <c r="O31" s="222"/>
      <c r="P31" s="222"/>
      <c r="Q31" s="222"/>
      <c r="R31" s="222"/>
      <c r="S31" s="222"/>
      <c r="T31" s="222"/>
      <c r="U31" s="222"/>
      <c r="V31" s="222"/>
      <c r="W31" s="222"/>
      <c r="X31" s="222"/>
      <c r="Y31" s="222"/>
      <c r="Z31" s="222"/>
      <c r="AA31" s="222"/>
      <c r="AB31" s="222"/>
      <c r="AC31" s="222"/>
      <c r="AD31" s="223"/>
    </row>
    <row r="32" spans="1:30" ht="18" hidden="1" customHeight="1">
      <c r="A32" s="221"/>
      <c r="B32" s="222" t="s">
        <v>362</v>
      </c>
      <c r="C32" s="222"/>
      <c r="D32" s="222"/>
      <c r="E32" s="222"/>
      <c r="F32" s="222"/>
      <c r="G32" s="222"/>
      <c r="H32" s="222"/>
      <c r="I32" s="222"/>
      <c r="J32" s="222"/>
      <c r="K32" s="222"/>
      <c r="L32" s="222"/>
      <c r="M32" s="222"/>
      <c r="N32" s="222"/>
      <c r="O32" s="222"/>
      <c r="P32" s="222"/>
      <c r="Q32" s="222"/>
      <c r="R32" s="222"/>
      <c r="S32" s="222"/>
      <c r="T32" s="222"/>
      <c r="U32" s="222"/>
      <c r="V32" s="222"/>
      <c r="W32" s="222"/>
      <c r="X32" s="222"/>
      <c r="Y32" s="222"/>
      <c r="Z32" s="222"/>
      <c r="AA32" s="222"/>
      <c r="AB32" s="222"/>
      <c r="AC32" s="222"/>
      <c r="AD32" s="223"/>
    </row>
    <row r="33" spans="1:34" ht="18" hidden="1" customHeight="1">
      <c r="A33" s="221" t="s">
        <v>363</v>
      </c>
      <c r="B33" s="222" t="s">
        <v>364</v>
      </c>
      <c r="C33" s="222"/>
      <c r="D33" s="222"/>
      <c r="E33" s="222"/>
      <c r="F33" s="222"/>
      <c r="G33" s="222"/>
      <c r="H33" s="222"/>
      <c r="I33" s="222"/>
      <c r="J33" s="222"/>
      <c r="K33" s="222"/>
      <c r="L33" s="222"/>
      <c r="M33" s="222"/>
      <c r="N33" s="222"/>
      <c r="O33" s="222"/>
      <c r="P33" s="222"/>
      <c r="Q33" s="222"/>
      <c r="R33" s="222"/>
      <c r="S33" s="222"/>
      <c r="T33" s="222"/>
      <c r="U33" s="222"/>
      <c r="V33" s="222"/>
      <c r="W33" s="222"/>
      <c r="X33" s="222"/>
      <c r="Y33" s="222"/>
      <c r="Z33" s="222"/>
      <c r="AA33" s="222"/>
      <c r="AB33" s="222"/>
      <c r="AC33" s="222"/>
      <c r="AD33" s="223"/>
    </row>
    <row r="34" spans="1:34" ht="18" hidden="1" customHeight="1">
      <c r="A34" s="221" t="s">
        <v>363</v>
      </c>
      <c r="B34" s="222" t="s">
        <v>353</v>
      </c>
      <c r="C34" s="222"/>
      <c r="D34" s="222"/>
      <c r="E34" s="222"/>
      <c r="F34" s="222"/>
      <c r="G34" s="222"/>
      <c r="H34" s="222"/>
      <c r="I34" s="222"/>
      <c r="J34" s="222"/>
      <c r="K34" s="222"/>
      <c r="L34" s="222"/>
      <c r="M34" s="222"/>
      <c r="N34" s="222"/>
      <c r="O34" s="222"/>
      <c r="P34" s="222"/>
      <c r="Q34" s="222"/>
      <c r="R34" s="222"/>
      <c r="S34" s="222"/>
      <c r="T34" s="222"/>
      <c r="U34" s="222"/>
      <c r="V34" s="222"/>
      <c r="W34" s="222"/>
      <c r="X34" s="222"/>
      <c r="Y34" s="222"/>
      <c r="Z34" s="222"/>
      <c r="AA34" s="222"/>
      <c r="AB34" s="222"/>
      <c r="AC34" s="222"/>
      <c r="AD34" s="223"/>
    </row>
    <row r="35" spans="1:34" ht="18" hidden="1" customHeight="1">
      <c r="A35" s="221"/>
      <c r="B35" s="222" t="s">
        <v>365</v>
      </c>
      <c r="C35" s="222"/>
      <c r="D35" s="222"/>
      <c r="E35" s="222"/>
      <c r="F35" s="222"/>
      <c r="G35" s="222"/>
      <c r="H35" s="222"/>
      <c r="I35" s="222"/>
      <c r="J35" s="222"/>
      <c r="K35" s="222"/>
      <c r="L35" s="222"/>
      <c r="M35" s="222"/>
      <c r="N35" s="222"/>
      <c r="O35" s="222"/>
      <c r="P35" s="222"/>
      <c r="Q35" s="222"/>
      <c r="R35" s="222"/>
      <c r="S35" s="222"/>
      <c r="T35" s="222"/>
      <c r="U35" s="222"/>
      <c r="V35" s="222"/>
      <c r="W35" s="222"/>
      <c r="X35" s="222"/>
      <c r="Y35" s="222"/>
      <c r="Z35" s="222"/>
      <c r="AA35" s="222"/>
      <c r="AB35" s="222"/>
      <c r="AC35" s="222"/>
      <c r="AD35" s="223"/>
      <c r="AH35" s="218">
        <f>ROUNDDOWN(((3600*0.2*0.9*0.85*0.65)/15),2)</f>
        <v>23.86</v>
      </c>
    </row>
    <row r="36" spans="1:34" ht="18" hidden="1" customHeight="1">
      <c r="A36" s="221"/>
      <c r="B36" s="222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2"/>
      <c r="T36" s="222"/>
      <c r="U36" s="222"/>
      <c r="V36" s="222"/>
      <c r="W36" s="222"/>
      <c r="X36" s="222"/>
      <c r="Y36" s="222"/>
      <c r="Z36" s="222"/>
      <c r="AA36" s="222"/>
      <c r="AB36" s="222"/>
      <c r="AC36" s="222"/>
      <c r="AD36" s="223"/>
    </row>
    <row r="37" spans="1:34" ht="18" hidden="1" customHeight="1">
      <c r="A37" s="221"/>
      <c r="B37" s="222"/>
      <c r="C37" s="222" t="s">
        <v>355</v>
      </c>
      <c r="D37" s="222"/>
      <c r="E37" s="328">
        <f>'중기사용료--'!G14</f>
        <v>11119</v>
      </c>
      <c r="F37" s="328"/>
      <c r="G37" s="328"/>
      <c r="H37" s="222" t="s">
        <v>356</v>
      </c>
      <c r="I37" s="329">
        <f>AH35</f>
        <v>23.86</v>
      </c>
      <c r="J37" s="329"/>
      <c r="K37" s="222" t="s">
        <v>298</v>
      </c>
      <c r="L37" s="330">
        <f>INT(E37/I37)</f>
        <v>466</v>
      </c>
      <c r="M37" s="330"/>
      <c r="N37" s="330"/>
      <c r="O37" s="222"/>
      <c r="P37" s="222"/>
      <c r="Q37" s="222"/>
      <c r="R37" s="222"/>
      <c r="S37" s="222"/>
      <c r="T37" s="222"/>
      <c r="U37" s="222"/>
      <c r="V37" s="222"/>
      <c r="W37" s="222"/>
      <c r="X37" s="222"/>
      <c r="Y37" s="222"/>
      <c r="Z37" s="222"/>
      <c r="AA37" s="222"/>
      <c r="AB37" s="222"/>
      <c r="AC37" s="222"/>
      <c r="AD37" s="223"/>
    </row>
    <row r="38" spans="1:34" ht="18" hidden="1" customHeight="1">
      <c r="A38" s="221"/>
      <c r="B38" s="222"/>
      <c r="C38" s="222" t="s">
        <v>357</v>
      </c>
      <c r="D38" s="222"/>
      <c r="E38" s="328">
        <f>'중기사용료--'!G20</f>
        <v>20910</v>
      </c>
      <c r="F38" s="328"/>
      <c r="G38" s="328"/>
      <c r="H38" s="222" t="s">
        <v>356</v>
      </c>
      <c r="I38" s="329">
        <f>AH35</f>
        <v>23.86</v>
      </c>
      <c r="J38" s="329"/>
      <c r="K38" s="222" t="s">
        <v>298</v>
      </c>
      <c r="L38" s="330">
        <f>INT(E38/I38)</f>
        <v>876</v>
      </c>
      <c r="M38" s="330"/>
      <c r="N38" s="330"/>
      <c r="O38" s="222"/>
      <c r="P38" s="222"/>
      <c r="Q38" s="222"/>
      <c r="R38" s="222"/>
      <c r="S38" s="222"/>
      <c r="T38" s="222"/>
      <c r="U38" s="222"/>
      <c r="V38" s="222"/>
      <c r="W38" s="222"/>
      <c r="X38" s="222"/>
      <c r="Y38" s="222"/>
      <c r="Z38" s="222"/>
      <c r="AA38" s="222"/>
      <c r="AB38" s="222"/>
      <c r="AC38" s="222"/>
      <c r="AD38" s="223"/>
    </row>
    <row r="39" spans="1:34" ht="18" hidden="1" customHeight="1">
      <c r="A39" s="221"/>
      <c r="B39" s="224"/>
      <c r="C39" s="222" t="s">
        <v>358</v>
      </c>
      <c r="D39" s="222"/>
      <c r="E39" s="328">
        <f>'중기사용료--'!G9</f>
        <v>10597</v>
      </c>
      <c r="F39" s="328"/>
      <c r="G39" s="328"/>
      <c r="H39" s="222" t="s">
        <v>356</v>
      </c>
      <c r="I39" s="329">
        <f>AH35</f>
        <v>23.86</v>
      </c>
      <c r="J39" s="329"/>
      <c r="K39" s="222" t="s">
        <v>298</v>
      </c>
      <c r="L39" s="330">
        <f>INT(E39/I39)</f>
        <v>444</v>
      </c>
      <c r="M39" s="330"/>
      <c r="N39" s="330"/>
      <c r="O39" s="222"/>
      <c r="P39" s="222"/>
      <c r="Q39" s="222"/>
      <c r="R39" s="222"/>
      <c r="S39" s="222"/>
      <c r="T39" s="222"/>
      <c r="U39" s="222"/>
      <c r="V39" s="222"/>
      <c r="W39" s="222"/>
      <c r="X39" s="222"/>
      <c r="Y39" s="222"/>
      <c r="Z39" s="222"/>
      <c r="AA39" s="222"/>
      <c r="AB39" s="222"/>
      <c r="AC39" s="222"/>
      <c r="AD39" s="223"/>
    </row>
    <row r="40" spans="1:34" ht="18" hidden="1" customHeight="1">
      <c r="A40" s="221"/>
      <c r="B40" s="224"/>
      <c r="C40" s="225" t="s">
        <v>359</v>
      </c>
      <c r="D40" s="222"/>
      <c r="E40" s="222"/>
      <c r="F40" s="222"/>
      <c r="G40" s="222"/>
      <c r="H40" s="222"/>
      <c r="I40" s="222"/>
      <c r="J40" s="222"/>
      <c r="K40" s="222"/>
      <c r="L40" s="222"/>
      <c r="M40" s="222"/>
      <c r="N40" s="222"/>
      <c r="O40" s="222"/>
      <c r="P40" s="222"/>
      <c r="Q40" s="222"/>
      <c r="R40" s="222"/>
      <c r="S40" s="222"/>
      <c r="T40" s="222"/>
      <c r="U40" s="222"/>
      <c r="V40" s="222"/>
      <c r="W40" s="222"/>
      <c r="X40" s="222"/>
      <c r="Y40" s="222"/>
      <c r="Z40" s="222"/>
      <c r="AA40" s="222"/>
      <c r="AB40" s="222"/>
      <c r="AC40" s="222"/>
      <c r="AD40" s="223"/>
    </row>
    <row r="41" spans="1:34" ht="18" hidden="1" customHeight="1">
      <c r="A41" s="221"/>
      <c r="B41" s="224"/>
      <c r="C41" s="222" t="s">
        <v>170</v>
      </c>
      <c r="D41" s="222"/>
      <c r="E41" s="222"/>
      <c r="F41" s="222"/>
      <c r="G41" s="222"/>
      <c r="H41" s="222"/>
      <c r="I41" s="222"/>
      <c r="J41" s="222"/>
      <c r="K41" s="222"/>
      <c r="L41" s="330">
        <f>SUM(L37:N40)</f>
        <v>1786</v>
      </c>
      <c r="M41" s="330"/>
      <c r="N41" s="330"/>
      <c r="O41" s="222"/>
      <c r="P41" s="222"/>
      <c r="Q41" s="222"/>
      <c r="R41" s="222"/>
      <c r="S41" s="222"/>
      <c r="T41" s="222"/>
      <c r="U41" s="222"/>
      <c r="V41" s="222"/>
      <c r="W41" s="222"/>
      <c r="X41" s="222"/>
      <c r="Y41" s="222"/>
      <c r="Z41" s="222"/>
      <c r="AA41" s="222"/>
      <c r="AB41" s="222"/>
      <c r="AC41" s="222"/>
      <c r="AD41" s="223"/>
    </row>
    <row r="42" spans="1:34" ht="18" hidden="1" customHeight="1">
      <c r="A42" s="221"/>
      <c r="B42" s="222"/>
      <c r="C42" s="222"/>
      <c r="D42" s="222"/>
      <c r="E42" s="222"/>
      <c r="F42" s="222"/>
      <c r="G42" s="222"/>
      <c r="H42" s="222"/>
      <c r="I42" s="222"/>
      <c r="J42" s="222"/>
      <c r="K42" s="222"/>
      <c r="L42" s="222"/>
      <c r="M42" s="222"/>
      <c r="N42" s="222"/>
      <c r="O42" s="222"/>
      <c r="P42" s="222"/>
      <c r="Q42" s="222"/>
      <c r="R42" s="222"/>
      <c r="S42" s="222"/>
      <c r="T42" s="222"/>
      <c r="U42" s="222"/>
      <c r="V42" s="222"/>
      <c r="W42" s="222"/>
      <c r="X42" s="222"/>
      <c r="Y42" s="222"/>
      <c r="Z42" s="222"/>
      <c r="AA42" s="222"/>
      <c r="AB42" s="222"/>
      <c r="AC42" s="222"/>
      <c r="AD42" s="223"/>
    </row>
    <row r="43" spans="1:34" ht="18" hidden="1" customHeight="1">
      <c r="A43" s="221"/>
      <c r="B43" s="222"/>
      <c r="C43" s="222"/>
      <c r="D43" s="222"/>
      <c r="E43" s="222"/>
      <c r="F43" s="222"/>
      <c r="G43" s="222"/>
      <c r="H43" s="222"/>
      <c r="I43" s="222"/>
      <c r="J43" s="222"/>
      <c r="K43" s="222"/>
      <c r="L43" s="222"/>
      <c r="M43" s="222"/>
      <c r="N43" s="222"/>
      <c r="O43" s="222"/>
      <c r="P43" s="222"/>
      <c r="Q43" s="222"/>
      <c r="R43" s="222"/>
      <c r="S43" s="222"/>
      <c r="T43" s="222"/>
      <c r="U43" s="222"/>
      <c r="V43" s="222"/>
      <c r="W43" s="222"/>
      <c r="X43" s="222"/>
      <c r="Y43" s="222"/>
      <c r="Z43" s="222"/>
      <c r="AA43" s="222"/>
      <c r="AB43" s="222"/>
      <c r="AC43" s="222"/>
      <c r="AD43" s="223"/>
    </row>
    <row r="44" spans="1:34" ht="18" hidden="1" customHeight="1">
      <c r="A44" s="221"/>
      <c r="B44" s="222"/>
      <c r="C44" s="222"/>
      <c r="D44" s="222"/>
      <c r="E44" s="222"/>
      <c r="F44" s="222"/>
      <c r="G44" s="222"/>
      <c r="H44" s="222"/>
      <c r="I44" s="222"/>
      <c r="J44" s="222"/>
      <c r="K44" s="222"/>
      <c r="L44" s="222"/>
      <c r="M44" s="222"/>
      <c r="N44" s="222"/>
      <c r="O44" s="222"/>
      <c r="P44" s="222"/>
      <c r="Q44" s="222"/>
      <c r="R44" s="222"/>
      <c r="S44" s="222"/>
      <c r="T44" s="222"/>
      <c r="U44" s="222"/>
      <c r="V44" s="222"/>
      <c r="W44" s="222"/>
      <c r="X44" s="222"/>
      <c r="Y44" s="222"/>
      <c r="Z44" s="222"/>
      <c r="AA44" s="222"/>
      <c r="AB44" s="222"/>
      <c r="AC44" s="222"/>
      <c r="AD44" s="223"/>
    </row>
    <row r="45" spans="1:34" ht="18" hidden="1" customHeight="1">
      <c r="A45" s="221"/>
      <c r="B45" s="222"/>
      <c r="C45" s="222"/>
      <c r="D45" s="222"/>
      <c r="E45" s="222"/>
      <c r="F45" s="222"/>
      <c r="G45" s="222"/>
      <c r="H45" s="222"/>
      <c r="I45" s="222"/>
      <c r="J45" s="222"/>
      <c r="K45" s="222"/>
      <c r="L45" s="222"/>
      <c r="M45" s="222"/>
      <c r="N45" s="222"/>
      <c r="O45" s="222"/>
      <c r="P45" s="222"/>
      <c r="Q45" s="222"/>
      <c r="R45" s="222"/>
      <c r="S45" s="222"/>
      <c r="T45" s="222"/>
      <c r="U45" s="222"/>
      <c r="V45" s="222"/>
      <c r="W45" s="222"/>
      <c r="X45" s="222"/>
      <c r="Y45" s="222"/>
      <c r="Z45" s="222"/>
      <c r="AA45" s="222"/>
      <c r="AB45" s="222"/>
      <c r="AC45" s="222"/>
      <c r="AD45" s="223"/>
    </row>
    <row r="46" spans="1:34" ht="18" hidden="1" customHeight="1">
      <c r="A46" s="221"/>
      <c r="B46" s="222"/>
      <c r="C46" s="222"/>
      <c r="D46" s="222"/>
      <c r="E46" s="222"/>
      <c r="F46" s="222"/>
      <c r="G46" s="222"/>
      <c r="H46" s="222"/>
      <c r="I46" s="222"/>
      <c r="J46" s="222"/>
      <c r="K46" s="222"/>
      <c r="L46" s="222"/>
      <c r="M46" s="222"/>
      <c r="N46" s="222"/>
      <c r="O46" s="222"/>
      <c r="P46" s="222"/>
      <c r="Q46" s="222"/>
      <c r="R46" s="222"/>
      <c r="S46" s="222"/>
      <c r="T46" s="222"/>
      <c r="U46" s="222"/>
      <c r="V46" s="222"/>
      <c r="W46" s="222"/>
      <c r="X46" s="222"/>
      <c r="Y46" s="222"/>
      <c r="Z46" s="222"/>
      <c r="AA46" s="222"/>
      <c r="AB46" s="222"/>
      <c r="AC46" s="222"/>
      <c r="AD46" s="223"/>
    </row>
    <row r="47" spans="1:34" ht="18" hidden="1" customHeight="1">
      <c r="A47" s="221"/>
      <c r="B47" s="222"/>
      <c r="C47" s="222"/>
      <c r="D47" s="222"/>
      <c r="E47" s="222"/>
      <c r="F47" s="222"/>
      <c r="G47" s="222"/>
      <c r="H47" s="222"/>
      <c r="I47" s="222"/>
      <c r="J47" s="222"/>
      <c r="K47" s="222"/>
      <c r="L47" s="222"/>
      <c r="M47" s="222"/>
      <c r="N47" s="222"/>
      <c r="O47" s="222"/>
      <c r="P47" s="222"/>
      <c r="Q47" s="222"/>
      <c r="R47" s="222"/>
      <c r="S47" s="222"/>
      <c r="T47" s="222"/>
      <c r="U47" s="222"/>
      <c r="V47" s="222"/>
      <c r="W47" s="222"/>
      <c r="X47" s="222"/>
      <c r="Y47" s="222"/>
      <c r="Z47" s="222"/>
      <c r="AA47" s="222"/>
      <c r="AB47" s="222"/>
      <c r="AC47" s="222"/>
      <c r="AD47" s="223"/>
    </row>
    <row r="48" spans="1:34" ht="18" hidden="1" customHeight="1">
      <c r="A48" s="221"/>
      <c r="B48" s="222"/>
      <c r="C48" s="222"/>
      <c r="D48" s="222"/>
      <c r="E48" s="222"/>
      <c r="F48" s="222"/>
      <c r="G48" s="222"/>
      <c r="H48" s="222"/>
      <c r="I48" s="222"/>
      <c r="J48" s="222"/>
      <c r="K48" s="222"/>
      <c r="L48" s="222"/>
      <c r="M48" s="222"/>
      <c r="N48" s="222"/>
      <c r="O48" s="222"/>
      <c r="P48" s="222"/>
      <c r="Q48" s="222"/>
      <c r="R48" s="222"/>
      <c r="S48" s="222"/>
      <c r="T48" s="222"/>
      <c r="U48" s="222"/>
      <c r="V48" s="222"/>
      <c r="W48" s="222"/>
      <c r="X48" s="222"/>
      <c r="Y48" s="222"/>
      <c r="Z48" s="222"/>
      <c r="AA48" s="222"/>
      <c r="AB48" s="222"/>
      <c r="AC48" s="222"/>
      <c r="AD48" s="223"/>
    </row>
    <row r="49" spans="1:35" ht="18" hidden="1" customHeight="1">
      <c r="A49" s="221"/>
      <c r="B49" s="222"/>
      <c r="C49" s="222"/>
      <c r="D49" s="222"/>
      <c r="E49" s="222"/>
      <c r="F49" s="222"/>
      <c r="G49" s="222"/>
      <c r="H49" s="222"/>
      <c r="I49" s="222"/>
      <c r="J49" s="222"/>
      <c r="K49" s="222"/>
      <c r="L49" s="222"/>
      <c r="M49" s="222"/>
      <c r="N49" s="222"/>
      <c r="O49" s="222"/>
      <c r="P49" s="222"/>
      <c r="Q49" s="222"/>
      <c r="R49" s="222"/>
      <c r="S49" s="222"/>
      <c r="T49" s="222"/>
      <c r="U49" s="222"/>
      <c r="V49" s="222"/>
      <c r="W49" s="222"/>
      <c r="X49" s="222"/>
      <c r="Y49" s="222"/>
      <c r="Z49" s="222"/>
      <c r="AA49" s="222"/>
      <c r="AB49" s="222"/>
      <c r="AC49" s="222"/>
      <c r="AD49" s="223"/>
    </row>
    <row r="50" spans="1:35" ht="18" hidden="1" customHeight="1">
      <c r="A50" s="221"/>
      <c r="B50" s="222"/>
      <c r="C50" s="222"/>
      <c r="D50" s="222"/>
      <c r="E50" s="222"/>
      <c r="F50" s="222"/>
      <c r="G50" s="222"/>
      <c r="H50" s="222"/>
      <c r="I50" s="222"/>
      <c r="J50" s="222"/>
      <c r="K50" s="222"/>
      <c r="L50" s="222"/>
      <c r="M50" s="222"/>
      <c r="N50" s="222"/>
      <c r="O50" s="222"/>
      <c r="P50" s="222"/>
      <c r="Q50" s="222"/>
      <c r="R50" s="222"/>
      <c r="S50" s="222"/>
      <c r="T50" s="222"/>
      <c r="U50" s="222"/>
      <c r="V50" s="222"/>
      <c r="W50" s="222"/>
      <c r="X50" s="222"/>
      <c r="Y50" s="222"/>
      <c r="Z50" s="222"/>
      <c r="AA50" s="222"/>
      <c r="AB50" s="222"/>
      <c r="AC50" s="222"/>
      <c r="AD50" s="223"/>
    </row>
    <row r="51" spans="1:35" ht="18" hidden="1" customHeight="1">
      <c r="A51" s="221"/>
      <c r="B51" s="222"/>
      <c r="C51" s="222"/>
      <c r="D51" s="222"/>
      <c r="E51" s="222"/>
      <c r="F51" s="222"/>
      <c r="G51" s="222"/>
      <c r="H51" s="222"/>
      <c r="I51" s="222"/>
      <c r="J51" s="222"/>
      <c r="K51" s="222"/>
      <c r="L51" s="222"/>
      <c r="M51" s="222"/>
      <c r="N51" s="222"/>
      <c r="O51" s="222"/>
      <c r="P51" s="222"/>
      <c r="Q51" s="222"/>
      <c r="R51" s="222"/>
      <c r="S51" s="222"/>
      <c r="T51" s="222"/>
      <c r="U51" s="222"/>
      <c r="V51" s="222"/>
      <c r="W51" s="222"/>
      <c r="X51" s="222"/>
      <c r="Y51" s="222"/>
      <c r="Z51" s="222"/>
      <c r="AA51" s="222"/>
      <c r="AB51" s="222"/>
      <c r="AC51" s="222"/>
      <c r="AD51" s="223"/>
    </row>
    <row r="52" spans="1:35" ht="18" hidden="1" customHeight="1">
      <c r="A52" s="219"/>
      <c r="B52" s="80"/>
      <c r="C52" s="80"/>
      <c r="D52" s="80"/>
      <c r="E52" s="80"/>
      <c r="F52" s="80"/>
      <c r="G52" s="80"/>
      <c r="H52" s="80"/>
      <c r="I52" s="80"/>
      <c r="J52" s="80"/>
      <c r="K52" s="80"/>
      <c r="L52" s="80"/>
      <c r="M52" s="80"/>
      <c r="N52" s="80"/>
      <c r="O52" s="80"/>
      <c r="P52" s="80"/>
      <c r="Q52" s="80"/>
      <c r="R52" s="80"/>
      <c r="S52" s="80"/>
      <c r="T52" s="80"/>
      <c r="U52" s="80"/>
      <c r="V52" s="80"/>
      <c r="W52" s="80"/>
      <c r="X52" s="80"/>
      <c r="Y52" s="80"/>
      <c r="Z52" s="80"/>
      <c r="AA52" s="80"/>
      <c r="AB52" s="80"/>
      <c r="AC52" s="80"/>
      <c r="AD52" s="220"/>
    </row>
    <row r="53" spans="1:35" ht="25.5" hidden="1" customHeight="1">
      <c r="A53" s="215" t="s">
        <v>366</v>
      </c>
      <c r="B53" s="216"/>
      <c r="C53" s="216"/>
      <c r="D53" s="216"/>
      <c r="E53" s="216"/>
      <c r="F53" s="216"/>
      <c r="G53" s="216"/>
      <c r="H53" s="216"/>
      <c r="I53" s="216"/>
      <c r="J53" s="216"/>
      <c r="K53" s="216"/>
      <c r="L53" s="216"/>
      <c r="M53" s="216"/>
      <c r="N53" s="216"/>
      <c r="O53" s="216"/>
      <c r="P53" s="216"/>
      <c r="Q53" s="216"/>
      <c r="R53" s="216"/>
      <c r="S53" s="216"/>
      <c r="T53" s="216"/>
      <c r="U53" s="216"/>
      <c r="V53" s="216"/>
      <c r="W53" s="216"/>
      <c r="X53" s="216"/>
      <c r="Y53" s="216"/>
      <c r="Z53" s="216"/>
      <c r="AA53" s="216"/>
      <c r="AB53" s="216"/>
      <c r="AC53" s="216"/>
      <c r="AD53" s="217"/>
    </row>
    <row r="54" spans="1:35" ht="25.5" hidden="1" customHeight="1">
      <c r="A54" s="219" t="s">
        <v>367</v>
      </c>
      <c r="B54" s="80"/>
      <c r="C54" s="80"/>
      <c r="D54" s="80"/>
      <c r="E54" s="80"/>
      <c r="F54" s="80"/>
      <c r="G54" s="80"/>
      <c r="H54" s="80"/>
      <c r="I54" s="80"/>
      <c r="J54" s="80"/>
      <c r="K54" s="80"/>
      <c r="L54" s="80"/>
      <c r="M54" s="80"/>
      <c r="N54" s="80"/>
      <c r="O54" s="80"/>
      <c r="P54" s="80"/>
      <c r="Q54" s="80"/>
      <c r="R54" s="80"/>
      <c r="S54" s="80"/>
      <c r="T54" s="80"/>
      <c r="U54" s="80"/>
      <c r="V54" s="80"/>
      <c r="W54" s="80"/>
      <c r="X54" s="80"/>
      <c r="Y54" s="80"/>
      <c r="Z54" s="80"/>
      <c r="AA54" s="80"/>
      <c r="AB54" s="80"/>
      <c r="AC54" s="80"/>
      <c r="AD54" s="220"/>
    </row>
    <row r="55" spans="1:35" ht="15" hidden="1" customHeight="1">
      <c r="A55" s="221"/>
      <c r="B55" s="222"/>
      <c r="C55" s="222"/>
      <c r="D55" s="222"/>
      <c r="E55" s="222"/>
      <c r="F55" s="222"/>
      <c r="G55" s="222"/>
      <c r="H55" s="222"/>
      <c r="I55" s="222"/>
      <c r="J55" s="222"/>
      <c r="K55" s="222"/>
      <c r="L55" s="222"/>
      <c r="M55" s="222"/>
      <c r="N55" s="222"/>
      <c r="O55" s="222"/>
      <c r="P55" s="222"/>
      <c r="Q55" s="222"/>
      <c r="R55" s="222"/>
      <c r="S55" s="222"/>
      <c r="T55" s="222"/>
      <c r="U55" s="222"/>
      <c r="V55" s="222"/>
      <c r="W55" s="222"/>
      <c r="X55" s="222"/>
      <c r="Y55" s="222"/>
      <c r="Z55" s="222"/>
      <c r="AA55" s="222"/>
      <c r="AB55" s="222"/>
      <c r="AC55" s="222"/>
      <c r="AD55" s="223"/>
    </row>
    <row r="56" spans="1:35" ht="15" hidden="1" customHeight="1">
      <c r="A56" s="221" t="s">
        <v>161</v>
      </c>
      <c r="B56" s="222" t="s">
        <v>347</v>
      </c>
      <c r="C56" s="222"/>
      <c r="D56" s="222"/>
      <c r="E56" s="222"/>
      <c r="F56" s="222"/>
      <c r="G56" s="222"/>
      <c r="H56" s="222"/>
      <c r="I56" s="222"/>
      <c r="J56" s="222"/>
      <c r="K56" s="222"/>
      <c r="L56" s="222"/>
      <c r="M56" s="222"/>
      <c r="N56" s="222"/>
      <c r="O56" s="222"/>
      <c r="P56" s="222"/>
      <c r="Q56" s="222"/>
      <c r="R56" s="222"/>
      <c r="S56" s="222"/>
      <c r="T56" s="222"/>
      <c r="U56" s="222"/>
      <c r="V56" s="222"/>
      <c r="W56" s="222"/>
      <c r="X56" s="222"/>
      <c r="Y56" s="222"/>
      <c r="Z56" s="222"/>
      <c r="AA56" s="222"/>
      <c r="AB56" s="222"/>
      <c r="AC56" s="222"/>
      <c r="AD56" s="223"/>
    </row>
    <row r="57" spans="1:35" ht="15" hidden="1" customHeight="1">
      <c r="A57" s="221"/>
      <c r="B57" s="222" t="s">
        <v>368</v>
      </c>
      <c r="C57" s="222" t="s">
        <v>369</v>
      </c>
      <c r="D57" s="222"/>
      <c r="E57" s="222"/>
      <c r="F57" s="222"/>
      <c r="G57" s="222"/>
      <c r="H57" s="222"/>
      <c r="I57" s="222"/>
      <c r="J57" s="222"/>
      <c r="K57" s="222"/>
      <c r="L57" s="222"/>
      <c r="M57" s="222"/>
      <c r="N57" s="222"/>
      <c r="O57" s="222"/>
      <c r="P57" s="222"/>
      <c r="Q57" s="222"/>
      <c r="R57" s="222"/>
      <c r="S57" s="222"/>
      <c r="T57" s="222"/>
      <c r="U57" s="222"/>
      <c r="V57" s="222"/>
      <c r="W57" s="222"/>
      <c r="X57" s="222"/>
      <c r="Y57" s="222"/>
      <c r="Z57" s="222"/>
      <c r="AA57" s="222"/>
      <c r="AB57" s="222"/>
      <c r="AC57" s="222"/>
      <c r="AD57" s="223"/>
    </row>
    <row r="58" spans="1:35" ht="15" hidden="1" customHeight="1">
      <c r="A58" s="221"/>
      <c r="B58" s="222" t="s">
        <v>349</v>
      </c>
      <c r="C58" s="222" t="s">
        <v>370</v>
      </c>
      <c r="D58" s="222"/>
      <c r="E58" s="222"/>
      <c r="F58" s="222"/>
      <c r="G58" s="222"/>
      <c r="H58" s="222"/>
      <c r="I58" s="222"/>
      <c r="J58" s="222"/>
      <c r="K58" s="222"/>
      <c r="L58" s="222"/>
      <c r="M58" s="222"/>
      <c r="N58" s="222"/>
      <c r="O58" s="222"/>
      <c r="P58" s="222"/>
      <c r="Q58" s="222"/>
      <c r="R58" s="222"/>
      <c r="S58" s="222"/>
      <c r="T58" s="222"/>
      <c r="U58" s="222"/>
      <c r="V58" s="222"/>
      <c r="W58" s="222"/>
      <c r="X58" s="222"/>
      <c r="Y58" s="222"/>
      <c r="Z58" s="222"/>
      <c r="AA58" s="222"/>
      <c r="AB58" s="222"/>
      <c r="AC58" s="222"/>
      <c r="AD58" s="223"/>
    </row>
    <row r="59" spans="1:35" ht="15" hidden="1" customHeight="1">
      <c r="A59" s="221" t="s">
        <v>350</v>
      </c>
      <c r="B59" s="222" t="s">
        <v>371</v>
      </c>
      <c r="C59" s="222" t="s">
        <v>372</v>
      </c>
      <c r="D59" s="222"/>
      <c r="E59" s="222" t="s">
        <v>373</v>
      </c>
      <c r="F59" s="222"/>
      <c r="G59" s="222"/>
      <c r="H59" s="222"/>
      <c r="I59" s="222"/>
      <c r="J59" s="222"/>
      <c r="K59" s="222"/>
      <c r="L59" s="222"/>
      <c r="M59" s="222"/>
      <c r="N59" s="222"/>
      <c r="O59" s="222"/>
      <c r="P59" s="222"/>
      <c r="Q59" s="222"/>
      <c r="R59" s="222"/>
      <c r="S59" s="222"/>
      <c r="T59" s="222"/>
      <c r="U59" s="222"/>
      <c r="V59" s="222"/>
      <c r="W59" s="222"/>
      <c r="X59" s="222"/>
      <c r="Y59" s="222"/>
      <c r="Z59" s="222"/>
      <c r="AA59" s="222"/>
      <c r="AB59" s="222"/>
      <c r="AC59" s="222"/>
      <c r="AD59" s="223"/>
    </row>
    <row r="60" spans="1:35" ht="15" hidden="1" customHeight="1">
      <c r="A60" s="221"/>
      <c r="B60" s="222"/>
      <c r="C60" s="222" t="s">
        <v>374</v>
      </c>
      <c r="D60" s="222"/>
      <c r="E60" s="222" t="s">
        <v>375</v>
      </c>
      <c r="F60" s="222"/>
      <c r="G60" s="222"/>
      <c r="H60" s="222"/>
      <c r="I60" s="222"/>
      <c r="J60" s="222"/>
      <c r="K60" s="222"/>
      <c r="L60" s="222"/>
      <c r="M60" s="222"/>
      <c r="N60" s="222"/>
      <c r="O60" s="222"/>
      <c r="P60" s="222"/>
      <c r="Q60" s="222"/>
      <c r="R60" s="222"/>
      <c r="S60" s="222"/>
      <c r="T60" s="222"/>
      <c r="U60" s="222"/>
      <c r="V60" s="222"/>
      <c r="W60" s="222"/>
      <c r="X60" s="222"/>
      <c r="Y60" s="222"/>
      <c r="Z60" s="222"/>
      <c r="AA60" s="222"/>
      <c r="AB60" s="222"/>
      <c r="AC60" s="222"/>
      <c r="AD60" s="223"/>
    </row>
    <row r="61" spans="1:35" ht="15" hidden="1" customHeight="1">
      <c r="A61" s="221" t="s">
        <v>352</v>
      </c>
      <c r="B61" s="222" t="s">
        <v>376</v>
      </c>
      <c r="D61" s="222"/>
      <c r="E61" s="222"/>
      <c r="F61" s="222"/>
      <c r="G61" s="222"/>
      <c r="H61" s="222"/>
      <c r="I61" s="222"/>
      <c r="J61" s="222"/>
      <c r="K61" s="222"/>
      <c r="L61" s="222"/>
      <c r="M61" s="222"/>
      <c r="N61" s="222"/>
      <c r="O61" s="222"/>
      <c r="P61" s="222"/>
      <c r="Q61" s="222"/>
      <c r="R61" s="222"/>
      <c r="S61" s="222"/>
      <c r="T61" s="222"/>
      <c r="U61" s="222"/>
      <c r="V61" s="222"/>
      <c r="W61" s="222"/>
      <c r="X61" s="222"/>
      <c r="Y61" s="222"/>
      <c r="Z61" s="222"/>
      <c r="AA61" s="222"/>
      <c r="AB61" s="222"/>
      <c r="AC61" s="222"/>
      <c r="AD61" s="223"/>
    </row>
    <row r="62" spans="1:35" ht="15" hidden="1" customHeight="1">
      <c r="A62" s="221"/>
      <c r="B62" s="222"/>
      <c r="C62" s="222" t="s">
        <v>377</v>
      </c>
      <c r="D62" s="222"/>
      <c r="E62" s="222"/>
      <c r="F62" s="222"/>
      <c r="G62" s="222"/>
      <c r="H62" s="222"/>
      <c r="I62" s="222"/>
      <c r="J62" s="222"/>
      <c r="K62" s="222"/>
      <c r="L62" s="222"/>
      <c r="M62" s="222"/>
      <c r="N62" s="222"/>
      <c r="O62" s="222"/>
      <c r="P62" s="222"/>
      <c r="Q62" s="222"/>
      <c r="R62" s="222"/>
      <c r="S62" s="222"/>
      <c r="T62" s="222"/>
      <c r="U62" s="222"/>
      <c r="V62" s="222"/>
      <c r="W62" s="222"/>
      <c r="X62" s="222"/>
      <c r="Y62" s="222"/>
      <c r="Z62" s="222"/>
      <c r="AA62" s="222"/>
      <c r="AB62" s="222"/>
      <c r="AC62" s="222"/>
      <c r="AD62" s="223"/>
    </row>
    <row r="63" spans="1:35" ht="15" hidden="1" customHeight="1">
      <c r="A63" s="221"/>
      <c r="B63" s="222"/>
      <c r="C63" s="222"/>
      <c r="D63" s="222"/>
      <c r="E63" s="222"/>
      <c r="F63" s="222"/>
      <c r="G63" s="222"/>
      <c r="H63" s="222"/>
      <c r="I63" s="222"/>
      <c r="J63" s="222"/>
      <c r="K63" s="222"/>
      <c r="L63" s="222"/>
      <c r="M63" s="222"/>
      <c r="N63" s="222"/>
      <c r="O63" s="222"/>
      <c r="P63" s="222"/>
      <c r="Q63" s="222"/>
      <c r="R63" s="222"/>
      <c r="S63" s="222"/>
      <c r="T63" s="222"/>
      <c r="U63" s="222"/>
      <c r="V63" s="222"/>
      <c r="W63" s="222"/>
      <c r="X63" s="222"/>
      <c r="Y63" s="222"/>
      <c r="Z63" s="222"/>
      <c r="AA63" s="222"/>
      <c r="AB63" s="222"/>
      <c r="AC63" s="222"/>
      <c r="AD63" s="223"/>
      <c r="AH63" s="226">
        <v>1134000</v>
      </c>
    </row>
    <row r="64" spans="1:35" ht="15" hidden="1" customHeight="1">
      <c r="A64" s="221"/>
      <c r="B64" s="222" t="str">
        <f>"2. 기계손료 =  "&amp;FIXED(AH63,0)&amp;"  ×3,576 ×10-7 =  "&amp;FIXED(AH64,0)&amp;"(원/본)"</f>
        <v>2. 기계손료 =  1,134,000  ×3,576 ×10-7 =  405(원/본)</v>
      </c>
      <c r="C64" s="222"/>
      <c r="D64" s="222"/>
      <c r="E64" s="222"/>
      <c r="F64" s="222"/>
      <c r="G64" s="222"/>
      <c r="H64" s="222"/>
      <c r="I64" s="222"/>
      <c r="J64" s="222"/>
      <c r="K64" s="222"/>
      <c r="L64" s="222"/>
      <c r="M64" s="222"/>
      <c r="N64" s="222"/>
      <c r="O64" s="222"/>
      <c r="P64" s="222"/>
      <c r="Q64" s="222"/>
      <c r="R64" s="222"/>
      <c r="S64" s="222"/>
      <c r="T64" s="222"/>
      <c r="U64" s="222"/>
      <c r="V64" s="222"/>
      <c r="W64" s="222"/>
      <c r="X64" s="222"/>
      <c r="Y64" s="222"/>
      <c r="Z64" s="222"/>
      <c r="AA64" s="222"/>
      <c r="AB64" s="222"/>
      <c r="AC64" s="222"/>
      <c r="AD64" s="223"/>
      <c r="AH64" s="227">
        <f>INT(1134000*3576*10^-7)</f>
        <v>405</v>
      </c>
      <c r="AI64" s="222"/>
    </row>
    <row r="65" spans="1:36" ht="15" hidden="1" customHeight="1">
      <c r="A65" s="221"/>
      <c r="B65" s="222"/>
      <c r="C65" s="222"/>
      <c r="D65" s="222"/>
      <c r="E65" s="222"/>
      <c r="F65" s="222"/>
      <c r="G65" s="222"/>
      <c r="H65" s="222"/>
      <c r="I65" s="222"/>
      <c r="J65" s="222"/>
      <c r="K65" s="222"/>
      <c r="L65" s="222"/>
      <c r="M65" s="222"/>
      <c r="N65" s="222"/>
      <c r="O65" s="222"/>
      <c r="P65" s="222"/>
      <c r="Q65" s="222"/>
      <c r="R65" s="222"/>
      <c r="S65" s="222"/>
      <c r="T65" s="222"/>
      <c r="U65" s="222"/>
      <c r="V65" s="222"/>
      <c r="W65" s="222"/>
      <c r="X65" s="222"/>
      <c r="Y65" s="222"/>
      <c r="Z65" s="222"/>
      <c r="AA65" s="222"/>
      <c r="AB65" s="222"/>
      <c r="AC65" s="222"/>
      <c r="AD65" s="223"/>
    </row>
    <row r="66" spans="1:36" ht="15" hidden="1" customHeight="1">
      <c r="A66" s="221"/>
      <c r="B66" s="222" t="s">
        <v>378</v>
      </c>
      <c r="C66" s="222"/>
      <c r="D66" s="222"/>
      <c r="E66" s="222"/>
      <c r="F66" s="222"/>
      <c r="G66" s="222"/>
      <c r="H66" s="222"/>
      <c r="I66" s="222"/>
      <c r="J66" s="222"/>
      <c r="K66" s="222"/>
      <c r="L66" s="222"/>
      <c r="M66" s="222"/>
      <c r="N66" s="222"/>
      <c r="O66" s="222"/>
      <c r="P66" s="222"/>
      <c r="Q66" s="222"/>
      <c r="R66" s="222"/>
      <c r="S66" s="222"/>
      <c r="T66" s="222"/>
      <c r="U66" s="222"/>
      <c r="V66" s="222"/>
      <c r="W66" s="222"/>
      <c r="X66" s="222"/>
      <c r="Y66" s="222"/>
      <c r="Z66" s="222"/>
      <c r="AA66" s="222"/>
      <c r="AB66" s="222"/>
      <c r="AC66" s="222"/>
      <c r="AD66" s="223"/>
    </row>
    <row r="67" spans="1:36" ht="15" hidden="1" customHeight="1">
      <c r="A67" s="221"/>
      <c r="B67" s="222"/>
      <c r="C67" s="222"/>
      <c r="D67" s="222"/>
      <c r="E67" s="222"/>
      <c r="F67" s="222"/>
      <c r="G67" s="222"/>
      <c r="H67" s="222"/>
      <c r="I67" s="222"/>
      <c r="J67" s="222"/>
      <c r="K67" s="222"/>
      <c r="L67" s="222"/>
      <c r="M67" s="222"/>
      <c r="N67" s="222"/>
      <c r="O67" s="222"/>
      <c r="P67" s="222"/>
      <c r="Q67" s="222"/>
      <c r="R67" s="222"/>
      <c r="S67" s="222"/>
      <c r="T67" s="222"/>
      <c r="U67" s="222"/>
      <c r="V67" s="222"/>
      <c r="W67" s="222"/>
      <c r="X67" s="222"/>
      <c r="Y67" s="222"/>
      <c r="Z67" s="222"/>
      <c r="AA67" s="222"/>
      <c r="AB67" s="222"/>
      <c r="AC67" s="222"/>
      <c r="AD67" s="223"/>
    </row>
    <row r="68" spans="1:36" ht="15" hidden="1" customHeight="1">
      <c r="A68" s="221"/>
      <c r="B68" s="222" t="s">
        <v>379</v>
      </c>
      <c r="C68" s="222"/>
      <c r="D68" s="222"/>
      <c r="E68" s="222"/>
      <c r="F68" s="222"/>
      <c r="G68" s="222"/>
      <c r="H68" s="222"/>
      <c r="I68" s="222"/>
      <c r="J68" s="222"/>
      <c r="K68" s="222"/>
      <c r="L68" s="222"/>
      <c r="M68" s="222"/>
      <c r="N68" s="222"/>
      <c r="O68" s="222"/>
      <c r="P68" s="222"/>
      <c r="Q68" s="222"/>
      <c r="R68" s="222"/>
      <c r="S68" s="222"/>
      <c r="T68" s="222"/>
      <c r="U68" s="222"/>
      <c r="V68" s="222"/>
      <c r="W68" s="222"/>
      <c r="X68" s="222"/>
      <c r="Y68" s="222"/>
      <c r="Z68" s="222"/>
      <c r="AA68" s="222"/>
      <c r="AB68" s="222"/>
      <c r="AC68" s="222"/>
      <c r="AD68" s="223"/>
    </row>
    <row r="69" spans="1:36" ht="15" hidden="1" customHeight="1">
      <c r="A69" s="221"/>
      <c r="B69" s="222"/>
      <c r="C69" s="222" t="s">
        <v>399</v>
      </c>
      <c r="D69" s="222"/>
      <c r="E69" s="222"/>
      <c r="F69" s="222"/>
      <c r="G69" s="222"/>
      <c r="H69" s="222"/>
      <c r="I69" s="222"/>
      <c r="J69" s="222"/>
      <c r="K69" s="222"/>
      <c r="L69" s="222"/>
      <c r="M69" s="222"/>
      <c r="N69" s="222"/>
      <c r="O69" s="222"/>
      <c r="P69" s="222"/>
      <c r="Q69" s="222"/>
      <c r="R69" s="222"/>
      <c r="S69" s="222"/>
      <c r="T69" s="222"/>
      <c r="U69" s="222"/>
      <c r="V69" s="222"/>
      <c r="W69" s="222"/>
      <c r="X69" s="222"/>
      <c r="Y69" s="222"/>
      <c r="Z69" s="222"/>
      <c r="AA69" s="222"/>
      <c r="AB69" s="222"/>
      <c r="AC69" s="222"/>
      <c r="AD69" s="223"/>
      <c r="AH69" s="228">
        <f>INT(0.7*'중기사용료--'!N2)</f>
        <v>1407</v>
      </c>
      <c r="AJ69" s="222"/>
    </row>
    <row r="70" spans="1:36" ht="15" hidden="1" customHeight="1">
      <c r="A70" s="221"/>
      <c r="B70" s="222" t="s">
        <v>380</v>
      </c>
      <c r="C70" s="222" t="str">
        <f>"잡유(주연료의 10%) =  "&amp;FIXED(AH69,0)&amp;"  x 0.1  =  "&amp;FIXED(AH70,0)&amp;"(원/hr)"</f>
        <v>잡유(주연료의 10%) =  1,407  x 0.1  =  140(원/hr)</v>
      </c>
      <c r="D70" s="222"/>
      <c r="E70" s="222"/>
      <c r="F70" s="222"/>
      <c r="G70" s="222"/>
      <c r="H70" s="222"/>
      <c r="I70" s="222"/>
      <c r="J70" s="222"/>
      <c r="K70" s="222"/>
      <c r="L70" s="222"/>
      <c r="M70" s="222"/>
      <c r="N70" s="222"/>
      <c r="O70" s="222"/>
      <c r="P70" s="222"/>
      <c r="Q70" s="222"/>
      <c r="R70" s="222"/>
      <c r="S70" s="222"/>
      <c r="T70" s="222"/>
      <c r="U70" s="222"/>
      <c r="V70" s="222"/>
      <c r="W70" s="222"/>
      <c r="X70" s="222"/>
      <c r="Y70" s="222"/>
      <c r="Z70" s="222"/>
      <c r="AA70" s="222"/>
      <c r="AB70" s="222"/>
      <c r="AC70" s="222"/>
      <c r="AD70" s="223"/>
      <c r="AH70" s="228">
        <f>INT(AH69*0.1)</f>
        <v>140</v>
      </c>
      <c r="AJ70" s="222"/>
    </row>
    <row r="71" spans="1:36" ht="15" hidden="1" customHeight="1">
      <c r="A71" s="221"/>
      <c r="B71" s="222"/>
      <c r="C71" s="222" t="str">
        <f>"소    계  =  "&amp;FIXED(AH69,0)&amp;"  +  "&amp;FIXED(AH70,0)&amp;"  =  "&amp;FIXED(AH71,0)&amp;"(원/hr)"</f>
        <v>소    계  =  1,407  +  140  =  1,547(원/hr)</v>
      </c>
      <c r="D71" s="222"/>
      <c r="E71" s="222"/>
      <c r="F71" s="222"/>
      <c r="G71" s="222"/>
      <c r="H71" s="222"/>
      <c r="I71" s="222"/>
      <c r="J71" s="222"/>
      <c r="K71" s="222"/>
      <c r="L71" s="222"/>
      <c r="M71" s="222"/>
      <c r="N71" s="222"/>
      <c r="O71" s="222"/>
      <c r="P71" s="222"/>
      <c r="Q71" s="222"/>
      <c r="R71" s="222"/>
      <c r="S71" s="222"/>
      <c r="T71" s="222"/>
      <c r="U71" s="222"/>
      <c r="V71" s="222"/>
      <c r="W71" s="222"/>
      <c r="X71" s="222"/>
      <c r="Y71" s="222"/>
      <c r="Z71" s="222"/>
      <c r="AA71" s="222"/>
      <c r="AB71" s="222"/>
      <c r="AC71" s="222"/>
      <c r="AD71" s="223"/>
      <c r="AH71" s="229">
        <f>AH69+AH70</f>
        <v>1547</v>
      </c>
      <c r="AJ71" s="222"/>
    </row>
    <row r="72" spans="1:36" ht="15" hidden="1" customHeight="1">
      <c r="A72" s="221"/>
      <c r="B72" s="222"/>
      <c r="C72" s="222"/>
      <c r="D72" s="222"/>
      <c r="E72" s="222"/>
      <c r="F72" s="222"/>
      <c r="G72" s="222"/>
      <c r="H72" s="222"/>
      <c r="I72" s="222"/>
      <c r="J72" s="222"/>
      <c r="K72" s="222"/>
      <c r="L72" s="222"/>
      <c r="M72" s="222"/>
      <c r="N72" s="222"/>
      <c r="O72" s="222"/>
      <c r="P72" s="222"/>
      <c r="Q72" s="222"/>
      <c r="R72" s="222"/>
      <c r="S72" s="222"/>
      <c r="T72" s="222"/>
      <c r="U72" s="222"/>
      <c r="V72" s="222"/>
      <c r="W72" s="222"/>
      <c r="X72" s="222"/>
      <c r="Y72" s="222"/>
      <c r="Z72" s="222"/>
      <c r="AA72" s="222"/>
      <c r="AB72" s="222"/>
      <c r="AC72" s="222"/>
      <c r="AD72" s="223"/>
    </row>
    <row r="73" spans="1:36" ht="15" hidden="1" customHeight="1">
      <c r="A73" s="221"/>
      <c r="B73" s="222" t="s">
        <v>381</v>
      </c>
      <c r="C73" s="222"/>
      <c r="D73" s="222"/>
      <c r="E73" s="222"/>
      <c r="F73" s="222"/>
      <c r="G73" s="222"/>
      <c r="H73" s="222"/>
      <c r="I73" s="222"/>
      <c r="J73" s="222"/>
      <c r="K73" s="222"/>
      <c r="L73" s="222"/>
      <c r="M73" s="222"/>
      <c r="N73" s="222"/>
      <c r="O73" s="222"/>
      <c r="P73" s="222"/>
      <c r="Q73" s="222"/>
      <c r="R73" s="222"/>
      <c r="S73" s="222"/>
      <c r="T73" s="222"/>
      <c r="U73" s="222"/>
      <c r="V73" s="222"/>
      <c r="W73" s="222"/>
      <c r="X73" s="222"/>
      <c r="Y73" s="222"/>
      <c r="Z73" s="222"/>
      <c r="AA73" s="222"/>
      <c r="AB73" s="222"/>
      <c r="AC73" s="222"/>
      <c r="AD73" s="223"/>
      <c r="AH73" s="222"/>
    </row>
    <row r="74" spans="1:36" ht="15" hidden="1" customHeight="1">
      <c r="A74" s="221"/>
      <c r="B74" s="222"/>
      <c r="C74" s="222"/>
      <c r="D74" s="222"/>
      <c r="E74" s="222"/>
      <c r="F74" s="222"/>
      <c r="G74" s="222"/>
      <c r="H74" s="222"/>
      <c r="I74" s="222"/>
      <c r="J74" s="222"/>
      <c r="K74" s="222"/>
      <c r="L74" s="222"/>
      <c r="M74" s="222"/>
      <c r="N74" s="222"/>
      <c r="O74" s="222"/>
      <c r="P74" s="222"/>
      <c r="Q74" s="222"/>
      <c r="R74" s="222"/>
      <c r="S74" s="222"/>
      <c r="T74" s="222"/>
      <c r="U74" s="222"/>
      <c r="V74" s="222"/>
      <c r="W74" s="222"/>
      <c r="X74" s="222"/>
      <c r="Y74" s="222"/>
      <c r="Z74" s="222"/>
      <c r="AA74" s="222"/>
      <c r="AB74" s="222"/>
      <c r="AC74" s="222"/>
      <c r="AD74" s="223"/>
    </row>
    <row r="75" spans="1:36" ht="15" hidden="1" customHeight="1">
      <c r="A75" s="221"/>
      <c r="B75" s="222" t="s">
        <v>382</v>
      </c>
      <c r="C75" s="222" t="str">
        <f>"운전사(기계) = 1인x1/8x16/12x25/20x"&amp;FIXED('중기사용료--'!N13,0)&amp;"  =  "&amp;FIXED('중기사용료--'!V13,0)&amp;"(원/hr)"</f>
        <v>운전사(기계) = 1인x1/8x16/12x25/20x89,737  =  18,690(원/hr)</v>
      </c>
      <c r="D75" s="222"/>
      <c r="E75" s="222"/>
      <c r="F75" s="222"/>
      <c r="G75" s="222"/>
      <c r="H75" s="222"/>
      <c r="I75" s="222"/>
      <c r="J75" s="222"/>
      <c r="K75" s="222"/>
      <c r="L75" s="222"/>
      <c r="M75" s="222"/>
      <c r="N75" s="222"/>
      <c r="O75" s="222"/>
      <c r="P75" s="222"/>
      <c r="Q75" s="222"/>
      <c r="R75" s="222"/>
      <c r="S75" s="222"/>
      <c r="T75" s="222"/>
      <c r="U75" s="222"/>
      <c r="V75" s="222"/>
      <c r="W75" s="222"/>
      <c r="X75" s="222"/>
      <c r="Y75" s="222"/>
      <c r="Z75" s="222"/>
      <c r="AA75" s="222"/>
      <c r="AB75" s="222"/>
      <c r="AC75" s="222"/>
      <c r="AD75" s="223"/>
      <c r="AH75" s="229">
        <f>'중기사용료--'!V13</f>
        <v>18690</v>
      </c>
      <c r="AI75" s="222"/>
    </row>
    <row r="76" spans="1:36" ht="15" hidden="1" customHeight="1">
      <c r="A76" s="221"/>
      <c r="B76" s="222" t="s">
        <v>382</v>
      </c>
      <c r="C76" s="222"/>
      <c r="D76" s="222"/>
      <c r="E76" s="222"/>
      <c r="F76" s="222"/>
      <c r="G76" s="222"/>
      <c r="H76" s="222"/>
      <c r="I76" s="222"/>
      <c r="J76" s="222"/>
      <c r="K76" s="222"/>
      <c r="L76" s="222"/>
      <c r="M76" s="222"/>
      <c r="N76" s="222"/>
      <c r="O76" s="222"/>
      <c r="P76" s="222"/>
      <c r="Q76" s="222"/>
      <c r="R76" s="222"/>
      <c r="S76" s="222"/>
      <c r="T76" s="222"/>
      <c r="U76" s="222"/>
      <c r="V76" s="222"/>
      <c r="W76" s="222"/>
      <c r="X76" s="222"/>
      <c r="Y76" s="222"/>
      <c r="Z76" s="222"/>
      <c r="AA76" s="222"/>
      <c r="AB76" s="222"/>
      <c r="AC76" s="222"/>
      <c r="AD76" s="223"/>
      <c r="AI76" s="222"/>
    </row>
    <row r="77" spans="1:36" ht="15" hidden="1" customHeight="1">
      <c r="A77" s="221"/>
      <c r="B77" s="222" t="s">
        <v>382</v>
      </c>
      <c r="C77" s="222" t="str">
        <f>"소    계  =  "&amp;FIXED(AH75,0)&amp;"(원/hr)"</f>
        <v>소    계  =  18,690(원/hr)</v>
      </c>
      <c r="D77" s="222"/>
      <c r="E77" s="222"/>
      <c r="F77" s="222"/>
      <c r="G77" s="222"/>
      <c r="H77" s="222"/>
      <c r="I77" s="222"/>
      <c r="J77" s="222"/>
      <c r="K77" s="222"/>
      <c r="L77" s="222"/>
      <c r="M77" s="222"/>
      <c r="N77" s="222"/>
      <c r="O77" s="222"/>
      <c r="P77" s="222"/>
      <c r="Q77" s="222"/>
      <c r="R77" s="222"/>
      <c r="S77" s="222"/>
      <c r="T77" s="222"/>
      <c r="U77" s="222"/>
      <c r="V77" s="222"/>
      <c r="W77" s="222"/>
      <c r="X77" s="222"/>
      <c r="Y77" s="222"/>
      <c r="Z77" s="222"/>
      <c r="AA77" s="222"/>
      <c r="AB77" s="222"/>
      <c r="AC77" s="222"/>
      <c r="AD77" s="223"/>
      <c r="AI77" s="222"/>
    </row>
    <row r="78" spans="1:36" ht="15" hidden="1" customHeight="1">
      <c r="A78" s="221"/>
      <c r="B78" s="222"/>
      <c r="C78" s="222"/>
      <c r="D78" s="222"/>
      <c r="E78" s="222"/>
      <c r="F78" s="222"/>
      <c r="G78" s="222"/>
      <c r="H78" s="222"/>
      <c r="I78" s="222"/>
      <c r="J78" s="222"/>
      <c r="K78" s="222"/>
      <c r="L78" s="222"/>
      <c r="M78" s="222"/>
      <c r="N78" s="222"/>
      <c r="O78" s="222"/>
      <c r="P78" s="222"/>
      <c r="Q78" s="222"/>
      <c r="R78" s="222"/>
      <c r="S78" s="222"/>
      <c r="T78" s="222"/>
      <c r="U78" s="222"/>
      <c r="V78" s="222"/>
      <c r="W78" s="222"/>
      <c r="X78" s="222"/>
      <c r="Y78" s="222"/>
      <c r="Z78" s="222"/>
      <c r="AA78" s="222"/>
      <c r="AB78" s="222"/>
      <c r="AC78" s="222"/>
      <c r="AD78" s="223"/>
    </row>
    <row r="79" spans="1:36" ht="15" hidden="1" customHeight="1">
      <c r="A79" s="221"/>
      <c r="B79" s="222" t="s">
        <v>20</v>
      </c>
      <c r="C79" s="222"/>
      <c r="D79" s="222"/>
      <c r="E79" s="222"/>
      <c r="F79" s="222"/>
      <c r="G79" s="222"/>
      <c r="H79" s="222"/>
      <c r="I79" s="222"/>
      <c r="J79" s="222"/>
      <c r="K79" s="222"/>
      <c r="L79" s="222"/>
      <c r="M79" s="222"/>
      <c r="N79" s="222"/>
      <c r="O79" s="222"/>
      <c r="P79" s="222"/>
      <c r="Q79" s="222"/>
      <c r="R79" s="222"/>
      <c r="S79" s="222"/>
      <c r="T79" s="222"/>
      <c r="U79" s="222"/>
      <c r="V79" s="222"/>
      <c r="W79" s="222"/>
      <c r="X79" s="222"/>
      <c r="Y79" s="222"/>
      <c r="Z79" s="222"/>
      <c r="AA79" s="222"/>
      <c r="AB79" s="222"/>
      <c r="AC79" s="222"/>
      <c r="AD79" s="223"/>
    </row>
    <row r="80" spans="1:36" ht="15" hidden="1" customHeight="1">
      <c r="A80" s="221"/>
      <c r="B80" s="222"/>
      <c r="C80" s="222"/>
      <c r="D80" s="222"/>
      <c r="E80" s="222"/>
      <c r="F80" s="222"/>
      <c r="G80" s="222"/>
      <c r="H80" s="222"/>
      <c r="I80" s="222"/>
      <c r="J80" s="222"/>
      <c r="K80" s="222"/>
      <c r="L80" s="222"/>
      <c r="M80" s="222"/>
      <c r="N80" s="222"/>
      <c r="O80" s="222"/>
      <c r="P80" s="222"/>
      <c r="Q80" s="222"/>
      <c r="R80" s="222"/>
      <c r="S80" s="222"/>
      <c r="T80" s="222"/>
      <c r="U80" s="222"/>
      <c r="V80" s="222"/>
      <c r="W80" s="222"/>
      <c r="X80" s="222"/>
      <c r="Y80" s="222"/>
      <c r="Z80" s="222"/>
      <c r="AA80" s="222"/>
      <c r="AB80" s="222"/>
      <c r="AC80" s="222"/>
      <c r="AD80" s="223"/>
    </row>
    <row r="81" spans="1:34" ht="15" hidden="1" customHeight="1">
      <c r="A81" s="221"/>
      <c r="B81" s="222"/>
      <c r="C81" s="222" t="str">
        <f>"재료비 =  "&amp;FIXED(AH71,0)&amp;" / 6.3 =  "&amp;FIXED(AH81,0)&amp;"(원/hr)"</f>
        <v>재료비 =  1,547 / 6.3 =  245(원/hr)</v>
      </c>
      <c r="D81" s="222"/>
      <c r="E81" s="222"/>
      <c r="F81" s="222"/>
      <c r="G81" s="222"/>
      <c r="H81" s="222"/>
      <c r="I81" s="222"/>
      <c r="J81" s="222"/>
      <c r="K81" s="222"/>
      <c r="L81" s="222"/>
      <c r="M81" s="222"/>
      <c r="N81" s="222"/>
      <c r="O81" s="222"/>
      <c r="P81" s="222"/>
      <c r="Q81" s="222"/>
      <c r="R81" s="222"/>
      <c r="S81" s="222"/>
      <c r="T81" s="222"/>
      <c r="U81" s="222"/>
      <c r="V81" s="222"/>
      <c r="W81" s="222"/>
      <c r="X81" s="222"/>
      <c r="Y81" s="222"/>
      <c r="Z81" s="222"/>
      <c r="AA81" s="222"/>
      <c r="AB81" s="222"/>
      <c r="AC81" s="222"/>
      <c r="AD81" s="223"/>
      <c r="AH81" s="228">
        <f>INT(AH71/6.3)</f>
        <v>245</v>
      </c>
    </row>
    <row r="82" spans="1:34" ht="15" hidden="1" customHeight="1">
      <c r="A82" s="221"/>
      <c r="B82" s="222"/>
      <c r="C82" s="222" t="str">
        <f>"노무비 =  "&amp;FIXED(AH75,0)&amp;" / 6.3 =  "&amp;FIXED(AH82,0)&amp;"(원/hr)"</f>
        <v>노무비 =  18,690 / 6.3 =  2,966(원/hr)</v>
      </c>
      <c r="D82" s="222"/>
      <c r="E82" s="222"/>
      <c r="F82" s="222"/>
      <c r="G82" s="222"/>
      <c r="H82" s="222"/>
      <c r="I82" s="222"/>
      <c r="J82" s="222"/>
      <c r="K82" s="222"/>
      <c r="L82" s="222"/>
      <c r="M82" s="222"/>
      <c r="N82" s="222"/>
      <c r="O82" s="222"/>
      <c r="P82" s="222"/>
      <c r="Q82" s="222"/>
      <c r="R82" s="222"/>
      <c r="S82" s="222"/>
      <c r="T82" s="222"/>
      <c r="U82" s="222"/>
      <c r="V82" s="222"/>
      <c r="W82" s="222"/>
      <c r="X82" s="222"/>
      <c r="Y82" s="222"/>
      <c r="Z82" s="222"/>
      <c r="AA82" s="222"/>
      <c r="AB82" s="222"/>
      <c r="AC82" s="222"/>
      <c r="AD82" s="223"/>
      <c r="AH82" s="228">
        <f>INT(AH75/6.3)</f>
        <v>2966</v>
      </c>
    </row>
    <row r="83" spans="1:34" ht="15" hidden="1" customHeight="1">
      <c r="A83" s="221"/>
      <c r="B83" s="222"/>
      <c r="C83" s="222" t="str">
        <f>"경  비 =  "&amp;FIXED(AH64,0)&amp;" / 6.3 =  "&amp;FIXED(AH83,0)&amp;"(원/hr)"</f>
        <v>경  비 =  405 / 6.3 =  77(원/hr)</v>
      </c>
      <c r="D83" s="222"/>
      <c r="E83" s="222"/>
      <c r="F83" s="222"/>
      <c r="G83" s="222"/>
      <c r="H83" s="222"/>
      <c r="I83" s="222"/>
      <c r="J83" s="222"/>
      <c r="K83" s="222"/>
      <c r="L83" s="222"/>
      <c r="M83" s="222"/>
      <c r="N83" s="222"/>
      <c r="O83" s="222"/>
      <c r="P83" s="222"/>
      <c r="Q83" s="222"/>
      <c r="R83" s="222"/>
      <c r="S83" s="222"/>
      <c r="T83" s="222"/>
      <c r="U83" s="222"/>
      <c r="V83" s="222"/>
      <c r="W83" s="222"/>
      <c r="X83" s="222"/>
      <c r="Y83" s="222"/>
      <c r="Z83" s="222"/>
      <c r="AA83" s="222"/>
      <c r="AB83" s="222"/>
      <c r="AC83" s="222"/>
      <c r="AD83" s="223"/>
      <c r="AH83" s="228">
        <f>INT(487/6.3)</f>
        <v>77</v>
      </c>
    </row>
    <row r="84" spans="1:34" ht="15" hidden="1" customHeight="1">
      <c r="A84" s="219"/>
      <c r="B84" s="80"/>
      <c r="C84" s="80"/>
      <c r="D84" s="80"/>
      <c r="E84" s="80"/>
      <c r="F84" s="80"/>
      <c r="G84" s="80"/>
      <c r="H84" s="80"/>
      <c r="I84" s="80"/>
      <c r="J84" s="80"/>
      <c r="K84" s="80"/>
      <c r="L84" s="80"/>
      <c r="M84" s="80"/>
      <c r="N84" s="80"/>
      <c r="O84" s="80"/>
      <c r="P84" s="80"/>
      <c r="Q84" s="80"/>
      <c r="R84" s="80"/>
      <c r="S84" s="80"/>
      <c r="T84" s="80"/>
      <c r="U84" s="80"/>
      <c r="V84" s="80"/>
      <c r="W84" s="80"/>
      <c r="X84" s="80"/>
      <c r="Y84" s="80"/>
      <c r="Z84" s="80"/>
      <c r="AA84" s="80"/>
      <c r="AB84" s="80"/>
      <c r="AC84" s="80"/>
      <c r="AD84" s="220"/>
      <c r="AH84" s="228"/>
    </row>
    <row r="85" spans="1:34" ht="26.1" customHeight="1">
      <c r="A85" s="215" t="s">
        <v>21</v>
      </c>
      <c r="B85" s="216"/>
      <c r="C85" s="216"/>
      <c r="D85" s="216"/>
      <c r="E85" s="216"/>
      <c r="F85" s="216"/>
      <c r="G85" s="216"/>
      <c r="H85" s="216"/>
      <c r="I85" s="216"/>
      <c r="J85" s="216"/>
      <c r="K85" s="216"/>
      <c r="L85" s="216"/>
      <c r="M85" s="216"/>
      <c r="N85" s="216"/>
      <c r="O85" s="216"/>
      <c r="P85" s="216"/>
      <c r="Q85" s="216"/>
      <c r="R85" s="216"/>
      <c r="S85" s="216"/>
      <c r="T85" s="216"/>
      <c r="U85" s="216"/>
      <c r="V85" s="216"/>
      <c r="W85" s="216"/>
      <c r="X85" s="216"/>
      <c r="Y85" s="216"/>
      <c r="Z85" s="216"/>
      <c r="AA85" s="216"/>
      <c r="AB85" s="216"/>
      <c r="AC85" s="216"/>
      <c r="AD85" s="217"/>
    </row>
    <row r="86" spans="1:34" ht="26.1" customHeight="1">
      <c r="A86" s="219"/>
      <c r="B86" s="80" t="s">
        <v>22</v>
      </c>
      <c r="C86" s="80"/>
      <c r="D86" s="80"/>
      <c r="E86" s="80"/>
      <c r="F86" s="80"/>
      <c r="G86" s="80"/>
      <c r="H86" s="80"/>
      <c r="I86" s="80"/>
      <c r="J86" s="80"/>
      <c r="K86" s="80"/>
      <c r="L86" s="80"/>
      <c r="M86" s="80"/>
      <c r="N86" s="80"/>
      <c r="O86" s="80"/>
      <c r="P86" s="80"/>
      <c r="Q86" s="80"/>
      <c r="R86" s="80"/>
      <c r="S86" s="80"/>
      <c r="T86" s="80"/>
      <c r="U86" s="80"/>
      <c r="V86" s="80"/>
      <c r="W86" s="80"/>
      <c r="X86" s="80"/>
      <c r="Y86" s="80"/>
      <c r="Z86" s="80"/>
      <c r="AA86" s="80"/>
      <c r="AB86" s="80"/>
      <c r="AC86" s="80"/>
      <c r="AD86" s="220"/>
    </row>
    <row r="87" spans="1:34" ht="18" customHeight="1">
      <c r="A87" s="221"/>
      <c r="B87" s="222"/>
      <c r="C87" s="222"/>
      <c r="D87" s="222"/>
      <c r="E87" s="222"/>
      <c r="F87" s="222"/>
      <c r="G87" s="222"/>
      <c r="H87" s="222"/>
      <c r="I87" s="222"/>
      <c r="J87" s="222"/>
      <c r="K87" s="222"/>
      <c r="L87" s="222"/>
      <c r="M87" s="222"/>
      <c r="N87" s="222"/>
      <c r="O87" s="222"/>
      <c r="P87" s="222"/>
      <c r="Q87" s="222"/>
      <c r="R87" s="222"/>
      <c r="S87" s="222"/>
      <c r="T87" s="222"/>
      <c r="U87" s="222"/>
      <c r="V87" s="222"/>
      <c r="W87" s="222"/>
      <c r="X87" s="222"/>
      <c r="Y87" s="222"/>
      <c r="Z87" s="222"/>
      <c r="AA87" s="222"/>
      <c r="AB87" s="222"/>
      <c r="AC87" s="222"/>
      <c r="AD87" s="223"/>
    </row>
    <row r="88" spans="1:34" ht="18" customHeight="1">
      <c r="A88" s="221" t="s">
        <v>23</v>
      </c>
      <c r="B88" s="222"/>
      <c r="D88" s="222"/>
      <c r="E88" s="222"/>
      <c r="F88" s="222"/>
      <c r="G88" s="222"/>
      <c r="H88" s="222"/>
      <c r="I88" s="222"/>
      <c r="J88" s="222"/>
      <c r="K88" s="222"/>
      <c r="L88" s="222"/>
      <c r="M88" s="222"/>
      <c r="N88" s="222"/>
      <c r="O88" s="222"/>
      <c r="P88" s="222"/>
      <c r="Q88" s="222"/>
      <c r="R88" s="222"/>
      <c r="S88" s="222"/>
      <c r="T88" s="222"/>
      <c r="U88" s="222"/>
      <c r="V88" s="222"/>
      <c r="W88" s="222"/>
      <c r="X88" s="222"/>
      <c r="Y88" s="222"/>
      <c r="Z88" s="222"/>
      <c r="AA88" s="222"/>
      <c r="AB88" s="222"/>
      <c r="AC88" s="222"/>
      <c r="AD88" s="223"/>
    </row>
    <row r="89" spans="1:34" ht="18" customHeight="1">
      <c r="A89" s="221"/>
      <c r="B89" s="222"/>
      <c r="C89" s="222" t="str">
        <f>"    T = Tc / F = "&amp;AH91&amp;" / 0.7 = "&amp;FIXED(AH89,2)&amp;"(분/본)"</f>
        <v xml:space="preserve">    T = Tc / F = 33 / 0.7 = 47.14(분/본)</v>
      </c>
      <c r="D89" s="222"/>
      <c r="E89" s="222"/>
      <c r="F89" s="222"/>
      <c r="G89" s="222"/>
      <c r="H89" s="222"/>
      <c r="I89" s="222"/>
      <c r="J89" s="222"/>
      <c r="K89" s="222"/>
      <c r="L89" s="222"/>
      <c r="M89" s="222"/>
      <c r="N89" s="222"/>
      <c r="O89" s="222"/>
      <c r="P89" s="222"/>
      <c r="Q89" s="222"/>
      <c r="R89" s="222"/>
      <c r="S89" s="222"/>
      <c r="T89" s="222"/>
      <c r="U89" s="222"/>
      <c r="V89" s="222"/>
      <c r="W89" s="222"/>
      <c r="X89" s="222"/>
      <c r="Y89" s="222"/>
      <c r="Z89" s="222"/>
      <c r="AA89" s="222"/>
      <c r="AB89" s="222"/>
      <c r="AC89" s="222"/>
      <c r="AD89" s="223"/>
      <c r="AH89" s="218">
        <f>ROUNDDOWN((AH91/0.7),2)</f>
        <v>47.14</v>
      </c>
    </row>
    <row r="90" spans="1:34" ht="18" customHeight="1">
      <c r="A90" s="221"/>
      <c r="B90" s="222"/>
      <c r="C90" s="222" t="s">
        <v>24</v>
      </c>
      <c r="D90" s="222"/>
      <c r="E90" s="222"/>
      <c r="F90" s="222"/>
      <c r="G90" s="222"/>
      <c r="H90" s="222"/>
      <c r="I90" s="222"/>
      <c r="J90" s="222"/>
      <c r="K90" s="222"/>
      <c r="L90" s="222"/>
      <c r="M90" s="222"/>
      <c r="N90" s="222"/>
      <c r="O90" s="222"/>
      <c r="P90" s="222"/>
      <c r="Q90" s="222"/>
      <c r="R90" s="222"/>
      <c r="S90" s="222"/>
      <c r="T90" s="222"/>
      <c r="U90" s="222"/>
      <c r="V90" s="222"/>
      <c r="W90" s="222"/>
      <c r="X90" s="222"/>
      <c r="Y90" s="222"/>
      <c r="Z90" s="222"/>
      <c r="AA90" s="222"/>
      <c r="AB90" s="222"/>
      <c r="AC90" s="222"/>
      <c r="AD90" s="223"/>
      <c r="AH90" s="218">
        <f>ROUNDDOWN((AH91/0.7/60),6)</f>
        <v>0.78571400000000002</v>
      </c>
    </row>
    <row r="91" spans="1:34" ht="18" customHeight="1">
      <c r="A91" s="221"/>
      <c r="B91" s="222"/>
      <c r="C91" s="222" t="s">
        <v>25</v>
      </c>
      <c r="D91" s="222"/>
      <c r="E91" s="222"/>
      <c r="F91" s="222"/>
      <c r="G91" s="222"/>
      <c r="H91" s="222"/>
      <c r="I91" s="222"/>
      <c r="J91" s="222"/>
      <c r="K91" s="222"/>
      <c r="L91" s="222"/>
      <c r="M91" s="222"/>
      <c r="N91" s="222"/>
      <c r="O91" s="222"/>
      <c r="P91" s="222"/>
      <c r="Q91" s="222"/>
      <c r="R91" s="222"/>
      <c r="S91" s="222"/>
      <c r="T91" s="222"/>
      <c r="U91" s="222"/>
      <c r="V91" s="222"/>
      <c r="W91" s="222"/>
      <c r="X91" s="222"/>
      <c r="Y91" s="222"/>
      <c r="Z91" s="222"/>
      <c r="AA91" s="222"/>
      <c r="AB91" s="222"/>
      <c r="AC91" s="222"/>
      <c r="AD91" s="223"/>
      <c r="AH91" s="218">
        <v>33</v>
      </c>
    </row>
    <row r="92" spans="1:34" ht="18" customHeight="1">
      <c r="A92" s="221" t="s">
        <v>26</v>
      </c>
      <c r="B92" s="222"/>
      <c r="C92" s="222" t="s">
        <v>27</v>
      </c>
      <c r="D92" s="222"/>
      <c r="E92" s="222"/>
      <c r="F92" s="222"/>
      <c r="G92" s="222"/>
      <c r="H92" s="222"/>
      <c r="I92" s="222"/>
      <c r="J92" s="222"/>
      <c r="K92" s="222"/>
      <c r="L92" s="222"/>
      <c r="M92" s="222"/>
      <c r="N92" s="222"/>
      <c r="O92" s="222"/>
      <c r="P92" s="222"/>
      <c r="Q92" s="222"/>
      <c r="R92" s="222"/>
      <c r="S92" s="222"/>
      <c r="T92" s="222"/>
      <c r="U92" s="222"/>
      <c r="V92" s="222"/>
      <c r="W92" s="222"/>
      <c r="X92" s="222"/>
      <c r="Y92" s="222"/>
      <c r="Z92" s="222"/>
      <c r="AA92" s="222"/>
      <c r="AB92" s="222"/>
      <c r="AC92" s="222"/>
      <c r="AD92" s="223"/>
    </row>
    <row r="93" spans="1:34" ht="18" customHeight="1">
      <c r="A93" s="221"/>
      <c r="B93" s="222"/>
      <c r="C93" s="222"/>
      <c r="D93" s="222"/>
      <c r="E93" s="222"/>
      <c r="F93" s="222"/>
      <c r="G93" s="222"/>
      <c r="H93" s="222"/>
      <c r="I93" s="222"/>
      <c r="J93" s="222"/>
      <c r="K93" s="222"/>
      <c r="L93" s="222"/>
      <c r="M93" s="222"/>
      <c r="N93" s="222"/>
      <c r="O93" s="222"/>
      <c r="P93" s="222"/>
      <c r="Q93" s="222"/>
      <c r="R93" s="222"/>
      <c r="S93" s="222"/>
      <c r="T93" s="222"/>
      <c r="U93" s="222"/>
      <c r="V93" s="222"/>
      <c r="W93" s="222"/>
      <c r="X93" s="222"/>
      <c r="Y93" s="222"/>
      <c r="Z93" s="222"/>
      <c r="AA93" s="222"/>
      <c r="AB93" s="222"/>
      <c r="AC93" s="222"/>
      <c r="AD93" s="223"/>
      <c r="AH93" s="228">
        <v>32107000</v>
      </c>
    </row>
    <row r="94" spans="1:34" ht="18" customHeight="1">
      <c r="A94" s="221"/>
      <c r="B94" s="222" t="str">
        <f>"2. 기계손료 =  "&amp;FIXED(AH93,0)&amp;"  ×3,412 ×10-7×"&amp;FIXED(AH91,0)&amp;" / 0.7 / 60 =  "&amp;FIXED(AH94,0)&amp;"(원/본)"</f>
        <v>2. 기계손료 =  32,107,000  ×3,412 ×10-7×33 / 0.7 / 60 =  8,607(원/본)</v>
      </c>
      <c r="C94" s="222"/>
      <c r="D94" s="222"/>
      <c r="E94" s="222"/>
      <c r="F94" s="222"/>
      <c r="G94" s="222"/>
      <c r="H94" s="222"/>
      <c r="I94" s="222"/>
      <c r="J94" s="222"/>
      <c r="K94" s="222"/>
      <c r="L94" s="222"/>
      <c r="M94" s="222"/>
      <c r="N94" s="222"/>
      <c r="O94" s="222"/>
      <c r="P94" s="222"/>
      <c r="Q94" s="222"/>
      <c r="R94" s="222"/>
      <c r="S94" s="222"/>
      <c r="T94" s="222"/>
      <c r="U94" s="222"/>
      <c r="V94" s="222"/>
      <c r="W94" s="222"/>
      <c r="X94" s="222"/>
      <c r="Y94" s="222"/>
      <c r="Z94" s="222"/>
      <c r="AA94" s="222"/>
      <c r="AB94" s="222"/>
      <c r="AC94" s="222"/>
      <c r="AD94" s="223"/>
      <c r="AH94" s="229">
        <f>INT(AH93*3412*10^-7*AH90)</f>
        <v>8607</v>
      </c>
    </row>
    <row r="95" spans="1:34" ht="18" customHeight="1">
      <c r="A95" s="221"/>
      <c r="B95" s="222"/>
      <c r="C95" s="222"/>
      <c r="D95" s="222"/>
      <c r="E95" s="222"/>
      <c r="F95" s="222"/>
      <c r="G95" s="222"/>
      <c r="H95" s="222"/>
      <c r="I95" s="222"/>
      <c r="J95" s="222"/>
      <c r="K95" s="222"/>
      <c r="L95" s="222"/>
      <c r="M95" s="222"/>
      <c r="N95" s="222"/>
      <c r="O95" s="222"/>
      <c r="P95" s="222"/>
      <c r="Q95" s="222"/>
      <c r="R95" s="222"/>
      <c r="S95" s="222"/>
      <c r="T95" s="222"/>
      <c r="U95" s="222"/>
      <c r="V95" s="222"/>
      <c r="W95" s="222"/>
      <c r="X95" s="222"/>
      <c r="Y95" s="222"/>
      <c r="Z95" s="222"/>
      <c r="AA95" s="222"/>
      <c r="AB95" s="222"/>
      <c r="AC95" s="222"/>
      <c r="AD95" s="223"/>
    </row>
    <row r="96" spans="1:34" ht="18" customHeight="1">
      <c r="A96" s="221"/>
      <c r="B96" s="222" t="s">
        <v>378</v>
      </c>
      <c r="C96" s="222"/>
      <c r="D96" s="222"/>
      <c r="E96" s="222"/>
      <c r="F96" s="222"/>
      <c r="G96" s="222"/>
      <c r="H96" s="222"/>
      <c r="I96" s="222"/>
      <c r="J96" s="222"/>
      <c r="K96" s="222"/>
      <c r="L96" s="222"/>
      <c r="M96" s="222"/>
      <c r="N96" s="222"/>
      <c r="O96" s="222"/>
      <c r="P96" s="222"/>
      <c r="Q96" s="222"/>
      <c r="R96" s="222"/>
      <c r="S96" s="222"/>
      <c r="T96" s="222"/>
      <c r="U96" s="222"/>
      <c r="V96" s="222"/>
      <c r="W96" s="222"/>
      <c r="X96" s="222"/>
      <c r="Y96" s="222"/>
      <c r="Z96" s="222"/>
      <c r="AA96" s="222"/>
      <c r="AB96" s="222"/>
      <c r="AC96" s="222"/>
      <c r="AD96" s="223"/>
    </row>
    <row r="97" spans="1:35" ht="18" customHeight="1">
      <c r="A97" s="221"/>
      <c r="B97" s="222" t="s">
        <v>379</v>
      </c>
      <c r="C97" s="222"/>
      <c r="D97" s="222"/>
      <c r="E97" s="222"/>
      <c r="F97" s="222"/>
      <c r="G97" s="222"/>
      <c r="H97" s="222"/>
      <c r="I97" s="222"/>
      <c r="J97" s="222"/>
      <c r="K97" s="222"/>
      <c r="L97" s="222"/>
      <c r="M97" s="222"/>
      <c r="N97" s="222"/>
      <c r="O97" s="222"/>
      <c r="P97" s="222"/>
      <c r="Q97" s="222"/>
      <c r="R97" s="222"/>
      <c r="S97" s="222"/>
      <c r="T97" s="222"/>
      <c r="U97" s="222"/>
      <c r="V97" s="222"/>
      <c r="W97" s="222"/>
      <c r="X97" s="222"/>
      <c r="Y97" s="222"/>
      <c r="Z97" s="222"/>
      <c r="AA97" s="222"/>
      <c r="AB97" s="222"/>
      <c r="AC97" s="222"/>
      <c r="AD97" s="223"/>
    </row>
    <row r="98" spans="1:35" ht="18" customHeight="1">
      <c r="A98" s="221"/>
      <c r="B98" s="222"/>
      <c r="C98" s="222" t="str">
        <f>"주연료(경유) = 3.1 x "&amp;FIXED('중기사용료--'!$N$1,0)&amp;" x "&amp;AH91&amp;"/0.7/60  =  "&amp;FIXED(AH98,0)&amp;"(원/hr)"</f>
        <v>주연료(경유) = 3.1 x 1,838 x 33/0.7/60  =  4,476(원/hr)</v>
      </c>
      <c r="D98" s="222"/>
      <c r="E98" s="222"/>
      <c r="F98" s="222"/>
      <c r="G98" s="222"/>
      <c r="H98" s="222"/>
      <c r="I98" s="222"/>
      <c r="J98" s="222"/>
      <c r="K98" s="222"/>
      <c r="L98" s="222"/>
      <c r="M98" s="222"/>
      <c r="N98" s="222"/>
      <c r="O98" s="222"/>
      <c r="P98" s="222"/>
      <c r="Q98" s="222"/>
      <c r="R98" s="222"/>
      <c r="S98" s="222"/>
      <c r="T98" s="222"/>
      <c r="U98" s="222"/>
      <c r="V98" s="222"/>
      <c r="W98" s="222"/>
      <c r="X98" s="222"/>
      <c r="Y98" s="222"/>
      <c r="Z98" s="222"/>
      <c r="AA98" s="222"/>
      <c r="AB98" s="222"/>
      <c r="AC98" s="222"/>
      <c r="AD98" s="223"/>
      <c r="AH98" s="228">
        <f>INT(3.1*'중기사용료--'!$N$1*AH90)</f>
        <v>4476</v>
      </c>
    </row>
    <row r="99" spans="1:35" ht="18" customHeight="1">
      <c r="A99" s="221"/>
      <c r="B99" s="222"/>
      <c r="C99" s="222" t="str">
        <f>"잡유(주연료의 20%) =  "&amp;FIXED(AH98,0)&amp;"  x 0.2  =  "&amp;FIXED(AH99,0)&amp;"(원/hr)"</f>
        <v>잡유(주연료의 20%) =  4,476  x 0.2  =  895(원/hr)</v>
      </c>
      <c r="D99" s="222"/>
      <c r="E99" s="222"/>
      <c r="F99" s="222"/>
      <c r="G99" s="222"/>
      <c r="H99" s="222"/>
      <c r="I99" s="222"/>
      <c r="J99" s="222"/>
      <c r="K99" s="222"/>
      <c r="L99" s="222"/>
      <c r="M99" s="222"/>
      <c r="N99" s="222"/>
      <c r="O99" s="222"/>
      <c r="P99" s="222"/>
      <c r="Q99" s="222"/>
      <c r="R99" s="222"/>
      <c r="S99" s="222"/>
      <c r="T99" s="222"/>
      <c r="U99" s="222"/>
      <c r="V99" s="222"/>
      <c r="W99" s="222"/>
      <c r="X99" s="222"/>
      <c r="Y99" s="222"/>
      <c r="Z99" s="222"/>
      <c r="AA99" s="222"/>
      <c r="AB99" s="222"/>
      <c r="AC99" s="222"/>
      <c r="AD99" s="223"/>
      <c r="AH99" s="228">
        <f>INT(AH98*0.2)</f>
        <v>895</v>
      </c>
    </row>
    <row r="100" spans="1:35" ht="18" customHeight="1">
      <c r="A100" s="221"/>
      <c r="B100" s="222"/>
      <c r="C100" s="222" t="str">
        <f>"소    계  =  "&amp;FIXED(AH98,0)&amp;"  +  "&amp;FIXED(AH99,0)&amp;"  =  "&amp;FIXED(AH100,0)&amp;"(원/hr)"</f>
        <v>소    계  =  4,476  +  895  =  5,371(원/hr)</v>
      </c>
      <c r="D100" s="222"/>
      <c r="E100" s="222"/>
      <c r="F100" s="222"/>
      <c r="G100" s="222"/>
      <c r="H100" s="222"/>
      <c r="I100" s="222"/>
      <c r="J100" s="222"/>
      <c r="K100" s="222"/>
      <c r="L100" s="222"/>
      <c r="M100" s="222"/>
      <c r="N100" s="222"/>
      <c r="O100" s="222"/>
      <c r="P100" s="222"/>
      <c r="Q100" s="222"/>
      <c r="R100" s="222"/>
      <c r="S100" s="222"/>
      <c r="T100" s="222"/>
      <c r="U100" s="222"/>
      <c r="V100" s="222"/>
      <c r="W100" s="222"/>
      <c r="X100" s="222"/>
      <c r="Y100" s="222"/>
      <c r="Z100" s="222"/>
      <c r="AA100" s="222"/>
      <c r="AB100" s="222"/>
      <c r="AC100" s="222"/>
      <c r="AD100" s="223"/>
      <c r="AH100" s="229">
        <f>SUM(AH98:AH99)</f>
        <v>5371</v>
      </c>
    </row>
    <row r="101" spans="1:35" ht="18" customHeight="1">
      <c r="A101" s="221"/>
      <c r="B101" s="222"/>
      <c r="C101" s="222"/>
      <c r="D101" s="222"/>
      <c r="E101" s="222"/>
      <c r="F101" s="222"/>
      <c r="G101" s="222"/>
      <c r="H101" s="222"/>
      <c r="I101" s="222"/>
      <c r="J101" s="222"/>
      <c r="K101" s="222"/>
      <c r="L101" s="222"/>
      <c r="M101" s="222"/>
      <c r="N101" s="222"/>
      <c r="O101" s="222"/>
      <c r="P101" s="222"/>
      <c r="Q101" s="222"/>
      <c r="R101" s="222"/>
      <c r="S101" s="222"/>
      <c r="T101" s="222"/>
      <c r="U101" s="222"/>
      <c r="V101" s="222"/>
      <c r="W101" s="222"/>
      <c r="X101" s="222"/>
      <c r="Y101" s="222"/>
      <c r="Z101" s="222"/>
      <c r="AA101" s="222"/>
      <c r="AB101" s="222"/>
      <c r="AC101" s="222"/>
      <c r="AD101" s="223"/>
    </row>
    <row r="102" spans="1:35" ht="18" customHeight="1">
      <c r="A102" s="221"/>
      <c r="B102" s="222" t="s">
        <v>381</v>
      </c>
      <c r="C102" s="222"/>
      <c r="D102" s="222"/>
      <c r="E102" s="222"/>
      <c r="F102" s="222"/>
      <c r="G102" s="222"/>
      <c r="H102" s="222"/>
      <c r="I102" s="222"/>
      <c r="J102" s="222"/>
      <c r="K102" s="222"/>
      <c r="L102" s="222"/>
      <c r="M102" s="222"/>
      <c r="N102" s="222"/>
      <c r="O102" s="222"/>
      <c r="P102" s="222"/>
      <c r="Q102" s="222"/>
      <c r="R102" s="222"/>
      <c r="S102" s="222"/>
      <c r="T102" s="222"/>
      <c r="U102" s="222"/>
      <c r="V102" s="222"/>
      <c r="W102" s="222"/>
      <c r="X102" s="222"/>
      <c r="Y102" s="222"/>
      <c r="Z102" s="222"/>
      <c r="AA102" s="222"/>
      <c r="AB102" s="222"/>
      <c r="AC102" s="222"/>
      <c r="AD102" s="223"/>
    </row>
    <row r="103" spans="1:35" ht="18" customHeight="1">
      <c r="A103" s="221"/>
      <c r="B103" s="222" t="s">
        <v>382</v>
      </c>
      <c r="C103" s="222" t="str">
        <f>"조 종 원 = "&amp;FIXED('중기사용료--'!$N$11,0)&amp;"  x "&amp;AH91&amp;"/0.7/60  =  "&amp;FIXED(AH103,0)&amp;"(원/hr)"</f>
        <v>조 종 원 = 105,884  x 33/0.7/60  =  17,327(원/hr)</v>
      </c>
      <c r="D103" s="222"/>
      <c r="E103" s="222"/>
      <c r="F103" s="222"/>
      <c r="G103" s="222"/>
      <c r="H103" s="222"/>
      <c r="I103" s="222"/>
      <c r="J103" s="222"/>
      <c r="K103" s="222"/>
      <c r="L103" s="222"/>
      <c r="M103" s="222"/>
      <c r="N103" s="222"/>
      <c r="O103" s="222"/>
      <c r="P103" s="222"/>
      <c r="Q103" s="222"/>
      <c r="R103" s="222"/>
      <c r="S103" s="222"/>
      <c r="T103" s="222"/>
      <c r="U103" s="222"/>
      <c r="V103" s="222"/>
      <c r="W103" s="222"/>
      <c r="X103" s="222"/>
      <c r="Y103" s="222"/>
      <c r="Z103" s="222"/>
      <c r="AA103" s="222"/>
      <c r="AB103" s="222"/>
      <c r="AC103" s="222"/>
      <c r="AD103" s="223"/>
      <c r="AH103" s="228">
        <f>INT('중기사용료--'!$V$11*AH90)</f>
        <v>17327</v>
      </c>
    </row>
    <row r="104" spans="1:35" ht="18" customHeight="1">
      <c r="A104" s="221"/>
      <c r="B104" s="222" t="s">
        <v>382</v>
      </c>
      <c r="C104" s="222" t="s">
        <v>400</v>
      </c>
      <c r="D104" s="222"/>
      <c r="E104" s="222"/>
      <c r="F104" s="222"/>
      <c r="G104" s="222"/>
      <c r="H104" s="222"/>
      <c r="I104" s="222"/>
      <c r="J104" s="222"/>
      <c r="K104" s="222"/>
      <c r="L104" s="222"/>
      <c r="M104" s="222"/>
      <c r="N104" s="222"/>
      <c r="O104" s="222"/>
      <c r="P104" s="222"/>
      <c r="Q104" s="222"/>
      <c r="R104" s="222"/>
      <c r="S104" s="222"/>
      <c r="T104" s="222"/>
      <c r="U104" s="222"/>
      <c r="V104" s="222"/>
      <c r="W104" s="222"/>
      <c r="X104" s="222"/>
      <c r="Y104" s="222"/>
      <c r="Z104" s="222"/>
      <c r="AA104" s="222"/>
      <c r="AB104" s="222"/>
      <c r="AC104" s="222"/>
      <c r="AD104" s="223"/>
      <c r="AH104" s="228">
        <v>44714</v>
      </c>
      <c r="AI104" s="218">
        <v>0.31</v>
      </c>
    </row>
    <row r="105" spans="1:35" ht="18" customHeight="1">
      <c r="A105" s="221"/>
      <c r="B105" s="222" t="s">
        <v>382</v>
      </c>
      <c r="C105" s="222"/>
      <c r="D105" s="222"/>
      <c r="E105" s="222"/>
      <c r="F105" s="222"/>
      <c r="G105" s="222"/>
      <c r="H105" s="222"/>
      <c r="I105" s="222"/>
      <c r="J105" s="222"/>
      <c r="K105" s="222"/>
      <c r="L105" s="222"/>
      <c r="M105" s="222"/>
      <c r="N105" s="222"/>
      <c r="O105" s="222"/>
      <c r="P105" s="222"/>
      <c r="Q105" s="222"/>
      <c r="R105" s="222"/>
      <c r="S105" s="222"/>
      <c r="T105" s="222"/>
      <c r="U105" s="222"/>
      <c r="V105" s="222"/>
      <c r="W105" s="222"/>
      <c r="X105" s="222"/>
      <c r="Y105" s="222"/>
      <c r="Z105" s="222"/>
      <c r="AA105" s="222"/>
      <c r="AB105" s="222"/>
      <c r="AC105" s="222"/>
      <c r="AD105" s="223"/>
    </row>
    <row r="106" spans="1:35" ht="18" customHeight="1">
      <c r="A106" s="221"/>
      <c r="B106" s="222" t="s">
        <v>382</v>
      </c>
      <c r="C106" s="222" t="str">
        <f>"소    계  =  "&amp;FIXED(AH103,0)&amp;"  +  "&amp;FIXED(AH104,0)&amp;"  =  "&amp;FIXED(AH106,0)&amp;"(원/본)"</f>
        <v>소    계  =  17,327  +  44,714  =  62,041(원/본)</v>
      </c>
      <c r="D106" s="222"/>
      <c r="E106" s="222"/>
      <c r="F106" s="222"/>
      <c r="G106" s="222"/>
      <c r="H106" s="222"/>
      <c r="I106" s="222"/>
      <c r="J106" s="222"/>
      <c r="K106" s="222"/>
      <c r="L106" s="222"/>
      <c r="M106" s="222"/>
      <c r="N106" s="222"/>
      <c r="O106" s="222"/>
      <c r="P106" s="222"/>
      <c r="Q106" s="222"/>
      <c r="R106" s="222"/>
      <c r="S106" s="222"/>
      <c r="T106" s="222"/>
      <c r="U106" s="222"/>
      <c r="V106" s="222"/>
      <c r="W106" s="222"/>
      <c r="X106" s="222"/>
      <c r="Y106" s="222"/>
      <c r="Z106" s="222"/>
      <c r="AA106" s="222"/>
      <c r="AB106" s="222"/>
      <c r="AC106" s="222"/>
      <c r="AD106" s="223"/>
      <c r="AH106" s="230">
        <f>SUM(AH103:AH105)</f>
        <v>62041</v>
      </c>
    </row>
    <row r="107" spans="1:35" ht="15" customHeight="1">
      <c r="A107" s="221"/>
      <c r="B107" s="222" t="s">
        <v>20</v>
      </c>
      <c r="C107" s="222"/>
      <c r="D107" s="222"/>
      <c r="E107" s="222"/>
      <c r="F107" s="222"/>
      <c r="G107" s="222"/>
      <c r="H107" s="222"/>
      <c r="I107" s="222"/>
      <c r="J107" s="222"/>
      <c r="K107" s="222"/>
      <c r="L107" s="222"/>
      <c r="M107" s="222"/>
      <c r="N107" s="222"/>
      <c r="O107" s="222"/>
      <c r="P107" s="222"/>
      <c r="Q107" s="222"/>
      <c r="R107" s="222"/>
      <c r="S107" s="222"/>
      <c r="T107" s="222"/>
      <c r="U107" s="222"/>
      <c r="V107" s="222"/>
      <c r="W107" s="222"/>
      <c r="X107" s="222"/>
      <c r="Y107" s="222"/>
      <c r="Z107" s="222"/>
      <c r="AA107" s="222"/>
      <c r="AB107" s="222"/>
      <c r="AC107" s="222"/>
      <c r="AD107" s="223"/>
    </row>
    <row r="108" spans="1:35" ht="15" customHeight="1">
      <c r="A108" s="221"/>
      <c r="B108" s="222"/>
      <c r="C108" s="222"/>
      <c r="D108" s="222"/>
      <c r="E108" s="222"/>
      <c r="F108" s="222"/>
      <c r="G108" s="222"/>
      <c r="H108" s="222"/>
      <c r="I108" s="222"/>
      <c r="J108" s="222"/>
      <c r="K108" s="222"/>
      <c r="L108" s="222"/>
      <c r="M108" s="222"/>
      <c r="N108" s="222"/>
      <c r="O108" s="222"/>
      <c r="P108" s="222"/>
      <c r="Q108" s="222"/>
      <c r="R108" s="222"/>
      <c r="S108" s="222"/>
      <c r="T108" s="222"/>
      <c r="U108" s="222"/>
      <c r="V108" s="222"/>
      <c r="W108" s="222"/>
      <c r="X108" s="222"/>
      <c r="Y108" s="222"/>
      <c r="Z108" s="222"/>
      <c r="AA108" s="222"/>
      <c r="AB108" s="222"/>
      <c r="AC108" s="222"/>
      <c r="AD108" s="223"/>
    </row>
    <row r="109" spans="1:35" ht="15" customHeight="1">
      <c r="A109" s="221"/>
      <c r="B109" s="222"/>
      <c r="C109" s="222" t="str">
        <f>"재료비 =     "&amp;FIXED(AH109,0)&amp;"원"</f>
        <v>재료비 =     5,371원</v>
      </c>
      <c r="D109" s="222"/>
      <c r="E109" s="222"/>
      <c r="F109" s="222"/>
      <c r="G109" s="222"/>
      <c r="H109" s="222"/>
      <c r="I109" s="222"/>
      <c r="J109" s="222"/>
      <c r="K109" s="222"/>
      <c r="L109" s="222"/>
      <c r="M109" s="222"/>
      <c r="N109" s="222"/>
      <c r="O109" s="222"/>
      <c r="P109" s="222"/>
      <c r="Q109" s="222"/>
      <c r="R109" s="222"/>
      <c r="S109" s="222"/>
      <c r="T109" s="222"/>
      <c r="U109" s="222"/>
      <c r="V109" s="222"/>
      <c r="W109" s="222"/>
      <c r="X109" s="222"/>
      <c r="Y109" s="222"/>
      <c r="Z109" s="222"/>
      <c r="AA109" s="222"/>
      <c r="AB109" s="222"/>
      <c r="AC109" s="222"/>
      <c r="AD109" s="223"/>
      <c r="AH109" s="228">
        <f>AH100</f>
        <v>5371</v>
      </c>
    </row>
    <row r="110" spans="1:35" ht="15" customHeight="1">
      <c r="A110" s="221"/>
      <c r="B110" s="222"/>
      <c r="C110" s="222" t="str">
        <f>"노무비 =    "&amp;FIXED(AH110,0)&amp;"원"</f>
        <v>노무비 =    62,041원</v>
      </c>
      <c r="D110" s="222"/>
      <c r="E110" s="222"/>
      <c r="F110" s="222"/>
      <c r="G110" s="222"/>
      <c r="H110" s="222"/>
      <c r="I110" s="222"/>
      <c r="J110" s="222"/>
      <c r="K110" s="222"/>
      <c r="L110" s="222"/>
      <c r="M110" s="222"/>
      <c r="N110" s="222"/>
      <c r="O110" s="222"/>
      <c r="P110" s="222"/>
      <c r="Q110" s="222"/>
      <c r="R110" s="222"/>
      <c r="S110" s="222"/>
      <c r="T110" s="222"/>
      <c r="U110" s="222"/>
      <c r="V110" s="222"/>
      <c r="W110" s="222"/>
      <c r="X110" s="222"/>
      <c r="Y110" s="222"/>
      <c r="Z110" s="222"/>
      <c r="AA110" s="222"/>
      <c r="AB110" s="222"/>
      <c r="AC110" s="222"/>
      <c r="AD110" s="223"/>
      <c r="AH110" s="228">
        <f>AH106</f>
        <v>62041</v>
      </c>
    </row>
    <row r="111" spans="1:35" ht="15" customHeight="1">
      <c r="A111" s="221"/>
      <c r="B111" s="222"/>
      <c r="C111" s="222" t="str">
        <f>"경  비 =     "&amp;FIXED(AH111,0)&amp;"원"</f>
        <v>경  비 =     8,607원</v>
      </c>
      <c r="D111" s="222"/>
      <c r="E111" s="222"/>
      <c r="F111" s="222"/>
      <c r="G111" s="222"/>
      <c r="H111" s="222"/>
      <c r="I111" s="222"/>
      <c r="J111" s="222"/>
      <c r="K111" s="222"/>
      <c r="L111" s="222"/>
      <c r="M111" s="222"/>
      <c r="N111" s="222"/>
      <c r="O111" s="222"/>
      <c r="P111" s="222"/>
      <c r="Q111" s="222"/>
      <c r="R111" s="222"/>
      <c r="S111" s="222"/>
      <c r="T111" s="222"/>
      <c r="U111" s="222"/>
      <c r="V111" s="222"/>
      <c r="W111" s="222"/>
      <c r="X111" s="222"/>
      <c r="Y111" s="222"/>
      <c r="Z111" s="222"/>
      <c r="AA111" s="222"/>
      <c r="AB111" s="222"/>
      <c r="AC111" s="222"/>
      <c r="AD111" s="223"/>
      <c r="AH111" s="228">
        <f>AH94</f>
        <v>8607</v>
      </c>
    </row>
    <row r="112" spans="1:35">
      <c r="A112" s="219"/>
      <c r="B112" s="80"/>
      <c r="C112" s="80"/>
      <c r="D112" s="80"/>
      <c r="E112" s="80"/>
      <c r="F112" s="80"/>
      <c r="G112" s="80"/>
      <c r="H112" s="80"/>
      <c r="I112" s="80"/>
      <c r="J112" s="80"/>
      <c r="K112" s="80"/>
      <c r="L112" s="80"/>
      <c r="M112" s="80"/>
      <c r="N112" s="80"/>
      <c r="O112" s="80"/>
      <c r="P112" s="80"/>
      <c r="Q112" s="80"/>
      <c r="R112" s="80"/>
      <c r="S112" s="80"/>
      <c r="T112" s="80"/>
      <c r="U112" s="80"/>
      <c r="V112" s="80"/>
      <c r="W112" s="80"/>
      <c r="X112" s="80"/>
      <c r="Y112" s="80"/>
      <c r="Z112" s="80"/>
      <c r="AA112" s="80"/>
      <c r="AB112" s="80"/>
      <c r="AC112" s="80"/>
      <c r="AD112" s="220"/>
    </row>
    <row r="113" spans="1:34" ht="26.1" customHeight="1">
      <c r="A113" s="215" t="s">
        <v>28</v>
      </c>
      <c r="B113" s="216"/>
      <c r="C113" s="216"/>
      <c r="D113" s="216"/>
      <c r="E113" s="216"/>
      <c r="F113" s="216"/>
      <c r="G113" s="216"/>
      <c r="H113" s="216"/>
      <c r="I113" s="216"/>
      <c r="J113" s="216"/>
      <c r="K113" s="216"/>
      <c r="L113" s="216"/>
      <c r="M113" s="216"/>
      <c r="N113" s="216"/>
      <c r="O113" s="216"/>
      <c r="P113" s="216"/>
      <c r="Q113" s="216"/>
      <c r="R113" s="216"/>
      <c r="S113" s="216"/>
      <c r="T113" s="216"/>
      <c r="U113" s="216"/>
      <c r="V113" s="216"/>
      <c r="W113" s="216"/>
      <c r="X113" s="216"/>
      <c r="Y113" s="216"/>
      <c r="Z113" s="216"/>
      <c r="AA113" s="216"/>
      <c r="AB113" s="216"/>
      <c r="AC113" s="216"/>
      <c r="AD113" s="217"/>
    </row>
    <row r="114" spans="1:34" ht="26.1" customHeight="1">
      <c r="A114" s="219"/>
      <c r="B114" s="80" t="s">
        <v>29</v>
      </c>
      <c r="C114" s="80"/>
      <c r="D114" s="80"/>
      <c r="E114" s="80"/>
      <c r="F114" s="80"/>
      <c r="G114" s="80"/>
      <c r="H114" s="80"/>
      <c r="I114" s="80"/>
      <c r="J114" s="80"/>
      <c r="K114" s="80"/>
      <c r="L114" s="80"/>
      <c r="M114" s="80"/>
      <c r="N114" s="80"/>
      <c r="O114" s="80"/>
      <c r="P114" s="80"/>
      <c r="Q114" s="80"/>
      <c r="R114" s="80"/>
      <c r="S114" s="80"/>
      <c r="T114" s="80"/>
      <c r="U114" s="80"/>
      <c r="V114" s="80"/>
      <c r="W114" s="80"/>
      <c r="X114" s="80"/>
      <c r="Y114" s="80"/>
      <c r="Z114" s="80"/>
      <c r="AA114" s="80"/>
      <c r="AB114" s="80"/>
      <c r="AC114" s="80"/>
      <c r="AD114" s="220"/>
    </row>
    <row r="115" spans="1:34" ht="18" customHeight="1">
      <c r="A115" s="221"/>
      <c r="B115" s="222"/>
      <c r="C115" s="222"/>
      <c r="D115" s="222"/>
      <c r="E115" s="222"/>
      <c r="F115" s="222"/>
      <c r="G115" s="222"/>
      <c r="H115" s="222"/>
      <c r="I115" s="222"/>
      <c r="J115" s="222"/>
      <c r="K115" s="222"/>
      <c r="L115" s="222"/>
      <c r="M115" s="222"/>
      <c r="N115" s="222"/>
      <c r="O115" s="222"/>
      <c r="P115" s="222"/>
      <c r="Q115" s="222"/>
      <c r="R115" s="222"/>
      <c r="S115" s="222"/>
      <c r="T115" s="222"/>
      <c r="U115" s="222"/>
      <c r="V115" s="222"/>
      <c r="W115" s="222"/>
      <c r="X115" s="222"/>
      <c r="Y115" s="222"/>
      <c r="Z115" s="222"/>
      <c r="AA115" s="222"/>
      <c r="AB115" s="222"/>
      <c r="AC115" s="222"/>
      <c r="AD115" s="223"/>
    </row>
    <row r="116" spans="1:34" ht="18" customHeight="1">
      <c r="A116" s="221" t="s">
        <v>23</v>
      </c>
      <c r="B116" s="222"/>
      <c r="D116" s="222"/>
      <c r="E116" s="222"/>
      <c r="F116" s="222"/>
      <c r="G116" s="222"/>
      <c r="H116" s="222"/>
      <c r="I116" s="222"/>
      <c r="J116" s="222"/>
      <c r="K116" s="222"/>
      <c r="L116" s="222"/>
      <c r="M116" s="222"/>
      <c r="N116" s="222"/>
      <c r="O116" s="222"/>
      <c r="P116" s="222"/>
      <c r="Q116" s="222"/>
      <c r="R116" s="222"/>
      <c r="S116" s="222"/>
      <c r="T116" s="222"/>
      <c r="U116" s="222"/>
      <c r="V116" s="222"/>
      <c r="W116" s="222"/>
      <c r="X116" s="222"/>
      <c r="Y116" s="222"/>
      <c r="Z116" s="222"/>
      <c r="AA116" s="222"/>
      <c r="AB116" s="222"/>
      <c r="AC116" s="222"/>
      <c r="AD116" s="223"/>
    </row>
    <row r="117" spans="1:34" ht="18" customHeight="1">
      <c r="A117" s="221"/>
      <c r="B117" s="222"/>
      <c r="C117" s="222" t="str">
        <f>"    T = Tc / F = "&amp;AH119&amp;" / 0.7 = "&amp;FIXED(AH117,2)&amp;"(분/본)"</f>
        <v xml:space="preserve">    T = Tc / F = 36 / 0.7 = 51.42(분/본)</v>
      </c>
      <c r="D117" s="222"/>
      <c r="E117" s="222"/>
      <c r="F117" s="222"/>
      <c r="G117" s="222"/>
      <c r="H117" s="222"/>
      <c r="I117" s="222"/>
      <c r="J117" s="222"/>
      <c r="K117" s="222"/>
      <c r="L117" s="222"/>
      <c r="M117" s="222"/>
      <c r="N117" s="222"/>
      <c r="O117" s="222"/>
      <c r="P117" s="222"/>
      <c r="Q117" s="222"/>
      <c r="R117" s="222"/>
      <c r="S117" s="222"/>
      <c r="T117" s="222"/>
      <c r="U117" s="222"/>
      <c r="V117" s="222"/>
      <c r="W117" s="222"/>
      <c r="X117" s="222"/>
      <c r="Y117" s="222"/>
      <c r="Z117" s="222"/>
      <c r="AA117" s="222"/>
      <c r="AB117" s="222"/>
      <c r="AC117" s="222"/>
      <c r="AD117" s="223"/>
      <c r="AH117" s="218">
        <f>ROUNDDOWN((AH119/0.7),2)</f>
        <v>51.42</v>
      </c>
    </row>
    <row r="118" spans="1:34" ht="18" customHeight="1">
      <c r="A118" s="221"/>
      <c r="B118" s="222"/>
      <c r="C118" s="222" t="s">
        <v>24</v>
      </c>
      <c r="D118" s="222"/>
      <c r="E118" s="222"/>
      <c r="F118" s="222"/>
      <c r="G118" s="222"/>
      <c r="H118" s="222"/>
      <c r="I118" s="222"/>
      <c r="J118" s="222"/>
      <c r="K118" s="222"/>
      <c r="L118" s="222"/>
      <c r="M118" s="222"/>
      <c r="N118" s="222"/>
      <c r="O118" s="222"/>
      <c r="P118" s="222"/>
      <c r="Q118" s="222"/>
      <c r="R118" s="222"/>
      <c r="S118" s="222"/>
      <c r="T118" s="222"/>
      <c r="U118" s="222"/>
      <c r="V118" s="222"/>
      <c r="W118" s="222"/>
      <c r="X118" s="222"/>
      <c r="Y118" s="222"/>
      <c r="Z118" s="222"/>
      <c r="AA118" s="222"/>
      <c r="AB118" s="222"/>
      <c r="AC118" s="222"/>
      <c r="AD118" s="223"/>
      <c r="AH118" s="218">
        <f>ROUNDDOWN((AH119/0.7/60),6)</f>
        <v>0.85714199999999996</v>
      </c>
    </row>
    <row r="119" spans="1:34" ht="18" customHeight="1">
      <c r="A119" s="221"/>
      <c r="B119" s="222"/>
      <c r="C119" s="222" t="s">
        <v>30</v>
      </c>
      <c r="D119" s="222"/>
      <c r="E119" s="222"/>
      <c r="F119" s="222"/>
      <c r="G119" s="222"/>
      <c r="H119" s="222"/>
      <c r="I119" s="222"/>
      <c r="J119" s="222"/>
      <c r="K119" s="222"/>
      <c r="L119" s="222"/>
      <c r="M119" s="222"/>
      <c r="N119" s="222"/>
      <c r="O119" s="222"/>
      <c r="P119" s="222"/>
      <c r="Q119" s="222"/>
      <c r="R119" s="222"/>
      <c r="S119" s="222"/>
      <c r="T119" s="222"/>
      <c r="U119" s="222"/>
      <c r="V119" s="222"/>
      <c r="W119" s="222"/>
      <c r="X119" s="222"/>
      <c r="Y119" s="222"/>
      <c r="Z119" s="222"/>
      <c r="AA119" s="222"/>
      <c r="AB119" s="222"/>
      <c r="AC119" s="222"/>
      <c r="AD119" s="223"/>
      <c r="AH119" s="218">
        <v>36</v>
      </c>
    </row>
    <row r="120" spans="1:34" ht="18" customHeight="1">
      <c r="A120" s="221" t="s">
        <v>26</v>
      </c>
      <c r="B120" s="222"/>
      <c r="C120" s="222" t="s">
        <v>27</v>
      </c>
      <c r="D120" s="222"/>
      <c r="E120" s="222"/>
      <c r="F120" s="222"/>
      <c r="G120" s="222"/>
      <c r="H120" s="222"/>
      <c r="I120" s="222"/>
      <c r="J120" s="222"/>
      <c r="K120" s="222"/>
      <c r="L120" s="222"/>
      <c r="M120" s="222"/>
      <c r="N120" s="222"/>
      <c r="O120" s="222"/>
      <c r="P120" s="222"/>
      <c r="Q120" s="222"/>
      <c r="R120" s="222"/>
      <c r="S120" s="222"/>
      <c r="T120" s="222"/>
      <c r="U120" s="222"/>
      <c r="V120" s="222"/>
      <c r="W120" s="222"/>
      <c r="X120" s="222"/>
      <c r="Y120" s="222"/>
      <c r="Z120" s="222"/>
      <c r="AA120" s="222"/>
      <c r="AB120" s="222"/>
      <c r="AC120" s="222"/>
      <c r="AD120" s="223"/>
    </row>
    <row r="121" spans="1:34" ht="18" customHeight="1">
      <c r="A121" s="221"/>
      <c r="B121" s="222"/>
      <c r="C121" s="222"/>
      <c r="D121" s="222"/>
      <c r="E121" s="222"/>
      <c r="F121" s="222"/>
      <c r="G121" s="222"/>
      <c r="H121" s="222"/>
      <c r="I121" s="222"/>
      <c r="J121" s="222"/>
      <c r="K121" s="222"/>
      <c r="L121" s="222"/>
      <c r="M121" s="222"/>
      <c r="N121" s="222"/>
      <c r="O121" s="222"/>
      <c r="P121" s="222"/>
      <c r="Q121" s="222"/>
      <c r="R121" s="222"/>
      <c r="S121" s="222"/>
      <c r="T121" s="222"/>
      <c r="U121" s="222"/>
      <c r="V121" s="222"/>
      <c r="W121" s="222"/>
      <c r="X121" s="222"/>
      <c r="Y121" s="222"/>
      <c r="Z121" s="222"/>
      <c r="AA121" s="222"/>
      <c r="AB121" s="222"/>
      <c r="AC121" s="222"/>
      <c r="AD121" s="223"/>
      <c r="AH121" s="228">
        <v>32107000</v>
      </c>
    </row>
    <row r="122" spans="1:34" ht="18" customHeight="1">
      <c r="A122" s="221"/>
      <c r="B122" s="222" t="str">
        <f>"2. 기계손료 =  "&amp;FIXED(AH121,0)&amp;"  ×3,412 ×10-7×"&amp;FIXED(AH119,0)&amp;" / 0.7 / 60 =  "&amp;FIXED(AH122,0)&amp;"(원/본)"</f>
        <v>2. 기계손료 =  32,107,000  ×3,412 ×10-7×36 / 0.7 / 60 =  9,389(원/본)</v>
      </c>
      <c r="C122" s="222"/>
      <c r="D122" s="222"/>
      <c r="E122" s="222"/>
      <c r="F122" s="222"/>
      <c r="G122" s="222"/>
      <c r="H122" s="222"/>
      <c r="I122" s="222"/>
      <c r="J122" s="222"/>
      <c r="K122" s="222"/>
      <c r="L122" s="222"/>
      <c r="M122" s="222"/>
      <c r="N122" s="222"/>
      <c r="O122" s="222"/>
      <c r="P122" s="222"/>
      <c r="Q122" s="222"/>
      <c r="R122" s="222"/>
      <c r="S122" s="222"/>
      <c r="T122" s="222"/>
      <c r="U122" s="222"/>
      <c r="V122" s="222"/>
      <c r="W122" s="222"/>
      <c r="X122" s="222"/>
      <c r="Y122" s="222"/>
      <c r="Z122" s="222"/>
      <c r="AA122" s="222"/>
      <c r="AB122" s="222"/>
      <c r="AC122" s="222"/>
      <c r="AD122" s="223"/>
      <c r="AH122" s="229">
        <f>INT(AH121*3412*10^-7*AH118)</f>
        <v>9389</v>
      </c>
    </row>
    <row r="123" spans="1:34" ht="18" customHeight="1">
      <c r="A123" s="221"/>
      <c r="B123" s="222"/>
      <c r="C123" s="222"/>
      <c r="D123" s="222"/>
      <c r="E123" s="222"/>
      <c r="F123" s="222"/>
      <c r="G123" s="222"/>
      <c r="H123" s="222"/>
      <c r="I123" s="222"/>
      <c r="J123" s="222"/>
      <c r="K123" s="222"/>
      <c r="L123" s="222"/>
      <c r="M123" s="222"/>
      <c r="N123" s="222"/>
      <c r="O123" s="222"/>
      <c r="P123" s="222"/>
      <c r="Q123" s="222"/>
      <c r="R123" s="222"/>
      <c r="S123" s="222"/>
      <c r="T123" s="222"/>
      <c r="U123" s="222"/>
      <c r="V123" s="222"/>
      <c r="W123" s="222"/>
      <c r="X123" s="222"/>
      <c r="Y123" s="222"/>
      <c r="Z123" s="222"/>
      <c r="AA123" s="222"/>
      <c r="AB123" s="222"/>
      <c r="AC123" s="222"/>
      <c r="AD123" s="223"/>
    </row>
    <row r="124" spans="1:34" ht="18" customHeight="1">
      <c r="A124" s="221"/>
      <c r="B124" s="222" t="s">
        <v>378</v>
      </c>
      <c r="C124" s="222"/>
      <c r="D124" s="222"/>
      <c r="E124" s="222"/>
      <c r="F124" s="222"/>
      <c r="G124" s="222"/>
      <c r="H124" s="222"/>
      <c r="I124" s="222"/>
      <c r="J124" s="222"/>
      <c r="K124" s="222"/>
      <c r="L124" s="222"/>
      <c r="M124" s="222"/>
      <c r="N124" s="222"/>
      <c r="O124" s="222"/>
      <c r="P124" s="222"/>
      <c r="Q124" s="222"/>
      <c r="R124" s="222"/>
      <c r="S124" s="222"/>
      <c r="T124" s="222"/>
      <c r="U124" s="222"/>
      <c r="V124" s="222"/>
      <c r="W124" s="222"/>
      <c r="X124" s="222"/>
      <c r="Y124" s="222"/>
      <c r="Z124" s="222"/>
      <c r="AA124" s="222"/>
      <c r="AB124" s="222"/>
      <c r="AC124" s="222"/>
      <c r="AD124" s="223"/>
    </row>
    <row r="125" spans="1:34" ht="18" customHeight="1">
      <c r="A125" s="221"/>
      <c r="B125" s="222" t="s">
        <v>379</v>
      </c>
      <c r="C125" s="222"/>
      <c r="D125" s="222"/>
      <c r="E125" s="222"/>
      <c r="F125" s="222"/>
      <c r="G125" s="222"/>
      <c r="H125" s="222"/>
      <c r="I125" s="222"/>
      <c r="J125" s="222"/>
      <c r="K125" s="222"/>
      <c r="L125" s="222"/>
      <c r="M125" s="222"/>
      <c r="N125" s="222"/>
      <c r="O125" s="222"/>
      <c r="P125" s="222"/>
      <c r="Q125" s="222"/>
      <c r="R125" s="222"/>
      <c r="S125" s="222"/>
      <c r="T125" s="222"/>
      <c r="U125" s="222"/>
      <c r="V125" s="222"/>
      <c r="W125" s="222"/>
      <c r="X125" s="222"/>
      <c r="Y125" s="222"/>
      <c r="Z125" s="222"/>
      <c r="AA125" s="222"/>
      <c r="AB125" s="222"/>
      <c r="AC125" s="222"/>
      <c r="AD125" s="223"/>
    </row>
    <row r="126" spans="1:34" ht="18" customHeight="1">
      <c r="A126" s="221"/>
      <c r="B126" s="222"/>
      <c r="C126" s="222" t="str">
        <f>"주연료(경유) = 3.1 x "&amp;FIXED('중기사용료--'!$N$1,0)&amp;" x "&amp;AH119&amp;"/0.7/60  =  "&amp;FIXED(AH126,0)&amp;"(원/hr)"</f>
        <v>주연료(경유) = 3.1 x 1,838 x 36/0.7/60  =  4,883(원/hr)</v>
      </c>
      <c r="D126" s="222"/>
      <c r="E126" s="222"/>
      <c r="F126" s="222"/>
      <c r="G126" s="222"/>
      <c r="H126" s="222"/>
      <c r="I126" s="222"/>
      <c r="J126" s="222"/>
      <c r="K126" s="222"/>
      <c r="L126" s="222"/>
      <c r="M126" s="222"/>
      <c r="N126" s="222"/>
      <c r="O126" s="222"/>
      <c r="P126" s="222"/>
      <c r="Q126" s="222"/>
      <c r="R126" s="222"/>
      <c r="S126" s="222"/>
      <c r="T126" s="222"/>
      <c r="U126" s="222"/>
      <c r="V126" s="222"/>
      <c r="W126" s="222"/>
      <c r="X126" s="222"/>
      <c r="Y126" s="222"/>
      <c r="Z126" s="222"/>
      <c r="AA126" s="222"/>
      <c r="AB126" s="222"/>
      <c r="AC126" s="222"/>
      <c r="AD126" s="223"/>
      <c r="AH126" s="228">
        <f>INT(3.1*'중기사용료--'!$N$1*AH118)</f>
        <v>4883</v>
      </c>
    </row>
    <row r="127" spans="1:34" ht="18" customHeight="1">
      <c r="A127" s="221"/>
      <c r="B127" s="222"/>
      <c r="C127" s="222" t="str">
        <f>"잡유(주연료의 20%) =  "&amp;FIXED(AH126,0)&amp;"  x 0.2  =  "&amp;FIXED(AH127,0)&amp;"(원/hr)"</f>
        <v>잡유(주연료의 20%) =  4,883  x 0.2  =  976(원/hr)</v>
      </c>
      <c r="D127" s="222"/>
      <c r="E127" s="222"/>
      <c r="F127" s="222"/>
      <c r="G127" s="222"/>
      <c r="H127" s="222"/>
      <c r="I127" s="222"/>
      <c r="J127" s="222"/>
      <c r="K127" s="222"/>
      <c r="L127" s="222"/>
      <c r="M127" s="222"/>
      <c r="N127" s="222"/>
      <c r="O127" s="222"/>
      <c r="P127" s="222"/>
      <c r="Q127" s="222"/>
      <c r="R127" s="222"/>
      <c r="S127" s="222"/>
      <c r="T127" s="222"/>
      <c r="U127" s="222"/>
      <c r="V127" s="222"/>
      <c r="W127" s="222"/>
      <c r="X127" s="222"/>
      <c r="Y127" s="222"/>
      <c r="Z127" s="222"/>
      <c r="AA127" s="222"/>
      <c r="AB127" s="222"/>
      <c r="AC127" s="222"/>
      <c r="AD127" s="223"/>
      <c r="AH127" s="228">
        <f>INT(AH126*0.2)</f>
        <v>976</v>
      </c>
    </row>
    <row r="128" spans="1:34" ht="18" customHeight="1">
      <c r="A128" s="221"/>
      <c r="B128" s="222"/>
      <c r="C128" s="222" t="str">
        <f>"소    계  =  "&amp;FIXED(AH126,0)&amp;"  +  "&amp;FIXED(AH127,0)&amp;"  =  "&amp;FIXED(AH128,0)&amp;"(원/hr)"</f>
        <v>소    계  =  4,883  +  976  =  5,859(원/hr)</v>
      </c>
      <c r="D128" s="222"/>
      <c r="E128" s="222"/>
      <c r="F128" s="222"/>
      <c r="G128" s="222"/>
      <c r="H128" s="222"/>
      <c r="I128" s="222"/>
      <c r="J128" s="222"/>
      <c r="K128" s="222"/>
      <c r="L128" s="222"/>
      <c r="M128" s="222"/>
      <c r="N128" s="222"/>
      <c r="O128" s="222"/>
      <c r="P128" s="222"/>
      <c r="Q128" s="222"/>
      <c r="R128" s="222"/>
      <c r="S128" s="222"/>
      <c r="T128" s="222"/>
      <c r="U128" s="222"/>
      <c r="V128" s="222"/>
      <c r="W128" s="222"/>
      <c r="X128" s="222"/>
      <c r="Y128" s="222"/>
      <c r="Z128" s="222"/>
      <c r="AA128" s="222"/>
      <c r="AB128" s="222"/>
      <c r="AC128" s="222"/>
      <c r="AD128" s="223"/>
      <c r="AH128" s="229">
        <f>SUM(AH126:AH127)</f>
        <v>5859</v>
      </c>
    </row>
    <row r="129" spans="1:35" ht="18" customHeight="1">
      <c r="A129" s="221"/>
      <c r="B129" s="222"/>
      <c r="C129" s="222"/>
      <c r="D129" s="222"/>
      <c r="E129" s="222"/>
      <c r="F129" s="222"/>
      <c r="G129" s="222"/>
      <c r="H129" s="222"/>
      <c r="I129" s="222"/>
      <c r="J129" s="222"/>
      <c r="K129" s="222"/>
      <c r="L129" s="222"/>
      <c r="M129" s="222"/>
      <c r="N129" s="222"/>
      <c r="O129" s="222"/>
      <c r="P129" s="222"/>
      <c r="Q129" s="222"/>
      <c r="R129" s="222"/>
      <c r="S129" s="222"/>
      <c r="T129" s="222"/>
      <c r="U129" s="222"/>
      <c r="V129" s="222"/>
      <c r="W129" s="222"/>
      <c r="X129" s="222"/>
      <c r="Y129" s="222"/>
      <c r="Z129" s="222"/>
      <c r="AA129" s="222"/>
      <c r="AB129" s="222"/>
      <c r="AC129" s="222"/>
      <c r="AD129" s="223"/>
    </row>
    <row r="130" spans="1:35" ht="18" customHeight="1">
      <c r="A130" s="221"/>
      <c r="B130" s="222" t="s">
        <v>381</v>
      </c>
      <c r="C130" s="222"/>
      <c r="D130" s="222"/>
      <c r="E130" s="222"/>
      <c r="F130" s="222"/>
      <c r="G130" s="222"/>
      <c r="H130" s="222"/>
      <c r="I130" s="222"/>
      <c r="J130" s="222"/>
      <c r="K130" s="222"/>
      <c r="L130" s="222"/>
      <c r="M130" s="222"/>
      <c r="N130" s="222"/>
      <c r="O130" s="222"/>
      <c r="P130" s="222"/>
      <c r="Q130" s="222"/>
      <c r="R130" s="222"/>
      <c r="S130" s="222"/>
      <c r="T130" s="222"/>
      <c r="U130" s="222"/>
      <c r="V130" s="222"/>
      <c r="W130" s="222"/>
      <c r="X130" s="222"/>
      <c r="Y130" s="222"/>
      <c r="Z130" s="222"/>
      <c r="AA130" s="222"/>
      <c r="AB130" s="222"/>
      <c r="AC130" s="222"/>
      <c r="AD130" s="223"/>
    </row>
    <row r="131" spans="1:35" ht="18" customHeight="1">
      <c r="A131" s="221"/>
      <c r="B131" s="222" t="s">
        <v>382</v>
      </c>
      <c r="C131" s="222" t="str">
        <f>"조 종 원 = "&amp;FIXED('중기사용료--'!$N$11,0)&amp;"  x "&amp;AH119&amp;"/0.7/60  =  "&amp;FIXED(AH131,0)&amp;"(원/hr)"</f>
        <v>조 종 원 = 105,884  x 36/0.7/60  =  18,902(원/hr)</v>
      </c>
      <c r="D131" s="222"/>
      <c r="E131" s="222"/>
      <c r="F131" s="222"/>
      <c r="G131" s="222"/>
      <c r="H131" s="222"/>
      <c r="I131" s="222"/>
      <c r="J131" s="222"/>
      <c r="K131" s="222"/>
      <c r="L131" s="222"/>
      <c r="M131" s="222"/>
      <c r="N131" s="222"/>
      <c r="O131" s="222"/>
      <c r="P131" s="222"/>
      <c r="Q131" s="222"/>
      <c r="R131" s="222"/>
      <c r="S131" s="222"/>
      <c r="T131" s="222"/>
      <c r="U131" s="222"/>
      <c r="V131" s="222"/>
      <c r="W131" s="222"/>
      <c r="X131" s="222"/>
      <c r="Y131" s="222"/>
      <c r="Z131" s="222"/>
      <c r="AA131" s="222"/>
      <c r="AB131" s="222"/>
      <c r="AC131" s="222"/>
      <c r="AD131" s="223"/>
      <c r="AH131" s="228">
        <f>INT('중기사용료--'!$V$11*AH118)</f>
        <v>18902</v>
      </c>
    </row>
    <row r="132" spans="1:35" ht="18" customHeight="1">
      <c r="A132" s="221"/>
      <c r="B132" s="222" t="s">
        <v>382</v>
      </c>
      <c r="C132" s="222" t="s">
        <v>401</v>
      </c>
      <c r="D132" s="222"/>
      <c r="E132" s="222"/>
      <c r="F132" s="222"/>
      <c r="G132" s="222"/>
      <c r="H132" s="222"/>
      <c r="I132" s="222"/>
      <c r="J132" s="222"/>
      <c r="K132" s="222"/>
      <c r="L132" s="222"/>
      <c r="M132" s="222"/>
      <c r="N132" s="222"/>
      <c r="O132" s="222"/>
      <c r="P132" s="222"/>
      <c r="Q132" s="222"/>
      <c r="R132" s="222"/>
      <c r="S132" s="222"/>
      <c r="T132" s="222"/>
      <c r="U132" s="222"/>
      <c r="V132" s="222"/>
      <c r="W132" s="222"/>
      <c r="X132" s="222"/>
      <c r="Y132" s="222"/>
      <c r="Z132" s="222"/>
      <c r="AA132" s="222"/>
      <c r="AB132" s="222"/>
      <c r="AC132" s="222"/>
      <c r="AD132" s="223"/>
      <c r="AH132" s="228">
        <v>51926</v>
      </c>
      <c r="AI132" s="218">
        <v>0.36</v>
      </c>
    </row>
    <row r="133" spans="1:35" ht="18" customHeight="1">
      <c r="A133" s="221"/>
      <c r="B133" s="222" t="s">
        <v>382</v>
      </c>
      <c r="C133" s="222"/>
      <c r="D133" s="222"/>
      <c r="E133" s="222"/>
      <c r="F133" s="222"/>
      <c r="G133" s="222"/>
      <c r="H133" s="222"/>
      <c r="I133" s="222"/>
      <c r="J133" s="222"/>
      <c r="K133" s="222"/>
      <c r="L133" s="222"/>
      <c r="M133" s="222"/>
      <c r="N133" s="222"/>
      <c r="O133" s="222"/>
      <c r="P133" s="222"/>
      <c r="Q133" s="222"/>
      <c r="R133" s="222"/>
      <c r="S133" s="222"/>
      <c r="T133" s="222"/>
      <c r="U133" s="222"/>
      <c r="V133" s="222"/>
      <c r="W133" s="222"/>
      <c r="X133" s="222"/>
      <c r="Y133" s="222"/>
      <c r="Z133" s="222"/>
      <c r="AA133" s="222"/>
      <c r="AB133" s="222"/>
      <c r="AC133" s="222"/>
      <c r="AD133" s="223"/>
    </row>
    <row r="134" spans="1:35" ht="18" customHeight="1">
      <c r="A134" s="221"/>
      <c r="B134" s="222" t="s">
        <v>382</v>
      </c>
      <c r="C134" s="222" t="str">
        <f>"소    계  =  "&amp;FIXED(AH131,0)&amp;"  +  "&amp;FIXED(AH132,0)&amp;"  =  "&amp;FIXED(AH134,0)&amp;"(원/본)"</f>
        <v>소    계  =  18,902  +  51,926  =  70,828(원/본)</v>
      </c>
      <c r="D134" s="222"/>
      <c r="E134" s="222"/>
      <c r="F134" s="222"/>
      <c r="G134" s="222"/>
      <c r="H134" s="222"/>
      <c r="I134" s="222"/>
      <c r="J134" s="222"/>
      <c r="K134" s="222"/>
      <c r="L134" s="222"/>
      <c r="M134" s="222"/>
      <c r="N134" s="222"/>
      <c r="O134" s="222"/>
      <c r="P134" s="222"/>
      <c r="Q134" s="222"/>
      <c r="R134" s="222"/>
      <c r="S134" s="222"/>
      <c r="T134" s="222"/>
      <c r="U134" s="222"/>
      <c r="V134" s="222"/>
      <c r="W134" s="222"/>
      <c r="X134" s="222"/>
      <c r="Y134" s="222"/>
      <c r="Z134" s="222"/>
      <c r="AA134" s="222"/>
      <c r="AB134" s="222"/>
      <c r="AC134" s="222"/>
      <c r="AD134" s="223"/>
      <c r="AH134" s="230">
        <f>SUM(AH131:AH133)</f>
        <v>70828</v>
      </c>
    </row>
    <row r="135" spans="1:35" ht="15" customHeight="1">
      <c r="A135" s="221"/>
      <c r="B135" s="222" t="s">
        <v>20</v>
      </c>
      <c r="C135" s="222"/>
      <c r="D135" s="222"/>
      <c r="E135" s="222"/>
      <c r="F135" s="222"/>
      <c r="G135" s="222"/>
      <c r="H135" s="222"/>
      <c r="I135" s="222"/>
      <c r="J135" s="222"/>
      <c r="K135" s="222"/>
      <c r="L135" s="222"/>
      <c r="M135" s="222"/>
      <c r="N135" s="222"/>
      <c r="O135" s="222"/>
      <c r="P135" s="222"/>
      <c r="Q135" s="222"/>
      <c r="R135" s="222"/>
      <c r="S135" s="222"/>
      <c r="T135" s="222"/>
      <c r="U135" s="222"/>
      <c r="V135" s="222"/>
      <c r="W135" s="222"/>
      <c r="X135" s="222"/>
      <c r="Y135" s="222"/>
      <c r="Z135" s="222"/>
      <c r="AA135" s="222"/>
      <c r="AB135" s="222"/>
      <c r="AC135" s="222"/>
      <c r="AD135" s="223"/>
    </row>
    <row r="136" spans="1:35" ht="15" customHeight="1">
      <c r="A136" s="221"/>
      <c r="B136" s="222"/>
      <c r="C136" s="222"/>
      <c r="D136" s="222"/>
      <c r="E136" s="222"/>
      <c r="F136" s="222"/>
      <c r="G136" s="222"/>
      <c r="H136" s="222"/>
      <c r="I136" s="222"/>
      <c r="J136" s="222"/>
      <c r="K136" s="222"/>
      <c r="L136" s="222"/>
      <c r="M136" s="222"/>
      <c r="N136" s="222"/>
      <c r="O136" s="222"/>
      <c r="P136" s="222"/>
      <c r="Q136" s="222"/>
      <c r="R136" s="222"/>
      <c r="S136" s="222"/>
      <c r="T136" s="222"/>
      <c r="U136" s="222"/>
      <c r="V136" s="222"/>
      <c r="W136" s="222"/>
      <c r="X136" s="222"/>
      <c r="Y136" s="222"/>
      <c r="Z136" s="222"/>
      <c r="AA136" s="222"/>
      <c r="AB136" s="222"/>
      <c r="AC136" s="222"/>
      <c r="AD136" s="223"/>
    </row>
    <row r="137" spans="1:35" ht="15" customHeight="1">
      <c r="A137" s="221"/>
      <c r="B137" s="222"/>
      <c r="C137" s="222" t="str">
        <f>"재료비 =     "&amp;FIXED(AH137,0)&amp;"원"</f>
        <v>재료비 =     5,859원</v>
      </c>
      <c r="D137" s="222"/>
      <c r="E137" s="222"/>
      <c r="F137" s="222"/>
      <c r="G137" s="222"/>
      <c r="H137" s="222"/>
      <c r="I137" s="222"/>
      <c r="J137" s="222"/>
      <c r="K137" s="222"/>
      <c r="L137" s="222"/>
      <c r="M137" s="222"/>
      <c r="N137" s="222"/>
      <c r="O137" s="222"/>
      <c r="P137" s="222"/>
      <c r="Q137" s="222"/>
      <c r="R137" s="222"/>
      <c r="S137" s="222"/>
      <c r="T137" s="222"/>
      <c r="U137" s="222"/>
      <c r="V137" s="222"/>
      <c r="W137" s="222"/>
      <c r="X137" s="222"/>
      <c r="Y137" s="222"/>
      <c r="Z137" s="222"/>
      <c r="AA137" s="222"/>
      <c r="AB137" s="222"/>
      <c r="AC137" s="222"/>
      <c r="AD137" s="223"/>
      <c r="AH137" s="228">
        <f>AH128</f>
        <v>5859</v>
      </c>
    </row>
    <row r="138" spans="1:35" ht="15" customHeight="1">
      <c r="A138" s="221"/>
      <c r="B138" s="222"/>
      <c r="C138" s="222" t="str">
        <f>"노무비 =    "&amp;FIXED(AH138,0)&amp;"원"</f>
        <v>노무비 =    70,828원</v>
      </c>
      <c r="D138" s="222"/>
      <c r="E138" s="222"/>
      <c r="F138" s="222"/>
      <c r="G138" s="222"/>
      <c r="H138" s="222"/>
      <c r="I138" s="222"/>
      <c r="J138" s="222"/>
      <c r="K138" s="222"/>
      <c r="L138" s="222"/>
      <c r="M138" s="222"/>
      <c r="N138" s="222"/>
      <c r="O138" s="222"/>
      <c r="P138" s="222"/>
      <c r="Q138" s="222"/>
      <c r="R138" s="222"/>
      <c r="S138" s="222"/>
      <c r="T138" s="222"/>
      <c r="U138" s="222"/>
      <c r="V138" s="222"/>
      <c r="W138" s="222"/>
      <c r="X138" s="222"/>
      <c r="Y138" s="222"/>
      <c r="Z138" s="222"/>
      <c r="AA138" s="222"/>
      <c r="AB138" s="222"/>
      <c r="AC138" s="222"/>
      <c r="AD138" s="223"/>
      <c r="AH138" s="228">
        <f>AH134</f>
        <v>70828</v>
      </c>
    </row>
    <row r="139" spans="1:35" ht="15" customHeight="1">
      <c r="A139" s="221"/>
      <c r="B139" s="222"/>
      <c r="C139" s="222" t="str">
        <f>"경  비 =     "&amp;FIXED(AH139,0)&amp;"원"</f>
        <v>경  비 =     9,389원</v>
      </c>
      <c r="D139" s="222"/>
      <c r="E139" s="222"/>
      <c r="F139" s="222"/>
      <c r="G139" s="222"/>
      <c r="H139" s="222"/>
      <c r="I139" s="222"/>
      <c r="J139" s="222"/>
      <c r="K139" s="222"/>
      <c r="L139" s="222"/>
      <c r="M139" s="222"/>
      <c r="N139" s="222"/>
      <c r="O139" s="222"/>
      <c r="P139" s="222"/>
      <c r="Q139" s="222"/>
      <c r="R139" s="222"/>
      <c r="S139" s="222"/>
      <c r="T139" s="222"/>
      <c r="U139" s="222"/>
      <c r="V139" s="222"/>
      <c r="W139" s="222"/>
      <c r="X139" s="222"/>
      <c r="Y139" s="222"/>
      <c r="Z139" s="222"/>
      <c r="AA139" s="222"/>
      <c r="AB139" s="222"/>
      <c r="AC139" s="222"/>
      <c r="AD139" s="223"/>
      <c r="AH139" s="228">
        <f>AH122</f>
        <v>9389</v>
      </c>
    </row>
    <row r="140" spans="1:35">
      <c r="A140" s="219"/>
      <c r="B140" s="80"/>
      <c r="C140" s="80"/>
      <c r="D140" s="80"/>
      <c r="E140" s="80"/>
      <c r="F140" s="80"/>
      <c r="G140" s="80"/>
      <c r="H140" s="80"/>
      <c r="I140" s="80"/>
      <c r="J140" s="80"/>
      <c r="K140" s="80"/>
      <c r="L140" s="80"/>
      <c r="M140" s="80"/>
      <c r="N140" s="80"/>
      <c r="O140" s="80"/>
      <c r="P140" s="80"/>
      <c r="Q140" s="80"/>
      <c r="R140" s="80"/>
      <c r="S140" s="80"/>
      <c r="T140" s="80"/>
      <c r="U140" s="80"/>
      <c r="V140" s="80"/>
      <c r="W140" s="80"/>
      <c r="X140" s="80"/>
      <c r="Y140" s="80"/>
      <c r="Z140" s="80"/>
      <c r="AA140" s="80"/>
      <c r="AB140" s="80"/>
      <c r="AC140" s="80"/>
      <c r="AD140" s="220"/>
    </row>
    <row r="141" spans="1:35" ht="18" customHeight="1"/>
    <row r="142" spans="1:35" ht="18" customHeight="1"/>
    <row r="143" spans="1:35" ht="18" customHeight="1"/>
    <row r="144" spans="1:35" ht="18" customHeight="1"/>
    <row r="145" ht="18" customHeight="1"/>
    <row r="146" ht="18" customHeight="1"/>
    <row r="147" ht="18" customHeight="1"/>
  </sheetData>
  <mergeCells count="20">
    <mergeCell ref="E38:G38"/>
    <mergeCell ref="I38:J38"/>
    <mergeCell ref="L38:N38"/>
    <mergeCell ref="L41:N41"/>
    <mergeCell ref="E39:G39"/>
    <mergeCell ref="I39:J39"/>
    <mergeCell ref="L39:N39"/>
    <mergeCell ref="E37:G37"/>
    <mergeCell ref="I37:J37"/>
    <mergeCell ref="L37:N37"/>
    <mergeCell ref="E12:G12"/>
    <mergeCell ref="I12:J12"/>
    <mergeCell ref="L12:N12"/>
    <mergeCell ref="L15:N15"/>
    <mergeCell ref="E11:G11"/>
    <mergeCell ref="I11:J11"/>
    <mergeCell ref="L11:N11"/>
    <mergeCell ref="E13:G13"/>
    <mergeCell ref="I13:J13"/>
    <mergeCell ref="L13:N13"/>
  </mergeCells>
  <phoneticPr fontId="2" type="noConversion"/>
  <printOptions horizontalCentered="1"/>
  <pageMargins left="0.59055118110236227" right="0.19685039370078741" top="0.78" bottom="0.46" header="0.51181102362204722" footer="0.31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21"/>
  <dimension ref="A1:X86"/>
  <sheetViews>
    <sheetView showZeros="0" view="pageBreakPreview" zoomScale="115" zoomScaleSheetLayoutView="90" workbookViewId="0">
      <pane xSplit="2" ySplit="2" topLeftCell="C3" activePane="bottomRight" state="frozen"/>
      <selection activeCell="M33" sqref="M33"/>
      <selection pane="topRight" activeCell="M33" sqref="M33"/>
      <selection pane="bottomLeft" activeCell="M33" sqref="M33"/>
      <selection pane="bottomRight" activeCell="B25" sqref="B25"/>
    </sheetView>
  </sheetViews>
  <sheetFormatPr defaultRowHeight="21" customHeight="1"/>
  <cols>
    <col min="1" max="1" width="7.77734375" style="37" customWidth="1"/>
    <col min="2" max="2" width="6.77734375" style="59" customWidth="1"/>
    <col min="3" max="3" width="12.77734375" style="37" customWidth="1"/>
    <col min="4" max="4" width="3.21875" style="37" customWidth="1"/>
    <col min="5" max="5" width="9.77734375" style="37" customWidth="1"/>
    <col min="6" max="6" width="3.21875" style="37" customWidth="1"/>
    <col min="7" max="7" width="12.77734375" style="37" customWidth="1"/>
    <col min="8" max="8" width="3.109375" style="37" customWidth="1"/>
    <col min="9" max="9" width="47.77734375" style="91" customWidth="1"/>
    <col min="10" max="10" width="6.33203125" style="92" customWidth="1"/>
    <col min="11" max="11" width="6.33203125" style="93" customWidth="1"/>
    <col min="12" max="12" width="6.33203125" style="94" customWidth="1"/>
    <col min="13" max="16384" width="8.88671875" style="37"/>
  </cols>
  <sheetData>
    <row r="1" spans="1:24" ht="21" customHeight="1">
      <c r="A1" s="80" t="s">
        <v>268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2" t="s">
        <v>199</v>
      </c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</row>
    <row r="2" spans="1:24" s="36" customFormat="1" ht="21" customHeight="1">
      <c r="A2" s="29" t="s">
        <v>120</v>
      </c>
      <c r="B2" s="39" t="s">
        <v>200</v>
      </c>
      <c r="C2" s="331" t="s">
        <v>201</v>
      </c>
      <c r="D2" s="332"/>
      <c r="E2" s="332"/>
      <c r="F2" s="332"/>
      <c r="G2" s="332"/>
      <c r="H2" s="333"/>
      <c r="I2" s="29" t="s">
        <v>202</v>
      </c>
      <c r="J2" s="12" t="s">
        <v>203</v>
      </c>
      <c r="K2" s="331" t="s">
        <v>121</v>
      </c>
      <c r="L2" s="333"/>
    </row>
    <row r="3" spans="1:24" s="25" customFormat="1" ht="22.5" customHeight="1">
      <c r="A3" s="43" t="s">
        <v>207</v>
      </c>
      <c r="B3" s="26"/>
      <c r="C3" s="102"/>
      <c r="D3" s="101"/>
      <c r="E3" s="102"/>
      <c r="F3" s="101"/>
      <c r="G3" s="28"/>
      <c r="H3" s="101"/>
      <c r="I3" s="51"/>
      <c r="J3" s="96"/>
      <c r="K3" s="99"/>
      <c r="L3" s="100"/>
      <c r="M3" s="95"/>
    </row>
    <row r="4" spans="1:24" s="25" customFormat="1" ht="22.5" customHeight="1">
      <c r="A4" s="26" t="s">
        <v>118</v>
      </c>
      <c r="B4" s="26" t="s">
        <v>237</v>
      </c>
      <c r="C4" s="102" t="s">
        <v>238</v>
      </c>
      <c r="D4" s="101">
        <v>1</v>
      </c>
      <c r="E4" s="102"/>
      <c r="F4" s="101"/>
      <c r="G4" s="28" t="s">
        <v>119</v>
      </c>
      <c r="H4" s="101">
        <v>2</v>
      </c>
      <c r="I4" s="51" t="s">
        <v>239</v>
      </c>
      <c r="J4" s="96">
        <f ca="1">djs(I4,1)*H4</f>
        <v>46</v>
      </c>
      <c r="K4" s="99">
        <f ca="1">((djs(I4,0)+djs(I4,1))*D4)*H4</f>
        <v>52</v>
      </c>
      <c r="L4" s="100">
        <f ca="1">((djs(I4,0)+djs(I4,1))*F4)*H4</f>
        <v>0</v>
      </c>
      <c r="M4" s="95"/>
    </row>
    <row r="5" spans="1:24" s="25" customFormat="1" ht="22.5" customHeight="1">
      <c r="A5" s="12"/>
      <c r="B5" s="26"/>
      <c r="C5" s="102"/>
      <c r="D5" s="101"/>
      <c r="E5" s="102"/>
      <c r="F5" s="101"/>
      <c r="G5" s="28"/>
      <c r="H5" s="101"/>
      <c r="I5" s="51"/>
      <c r="J5" s="96"/>
      <c r="K5" s="99"/>
      <c r="L5" s="100"/>
      <c r="M5" s="95"/>
    </row>
    <row r="6" spans="1:24" s="25" customFormat="1" ht="22.5" customHeight="1">
      <c r="A6" s="26"/>
      <c r="B6" s="26" t="s">
        <v>240</v>
      </c>
      <c r="C6" s="102" t="s">
        <v>238</v>
      </c>
      <c r="D6" s="101">
        <v>1</v>
      </c>
      <c r="E6" s="102"/>
      <c r="F6" s="101"/>
      <c r="G6" s="28" t="s">
        <v>119</v>
      </c>
      <c r="H6" s="101">
        <v>1</v>
      </c>
      <c r="I6" s="51" t="s">
        <v>241</v>
      </c>
      <c r="J6" s="96">
        <f ca="1">djs(I6,1)*H6</f>
        <v>32</v>
      </c>
      <c r="K6" s="99">
        <f ca="1">((djs(I6,0)+djs(I6,1))*D6)*H6</f>
        <v>34</v>
      </c>
      <c r="L6" s="100">
        <f ca="1">((djs(I6,0)+djs(I6,1))*F6)*H6</f>
        <v>0</v>
      </c>
      <c r="M6" s="95"/>
    </row>
    <row r="7" spans="1:24" s="25" customFormat="1" ht="22.5" customHeight="1">
      <c r="A7" s="12"/>
      <c r="B7" s="26"/>
      <c r="C7" s="102"/>
      <c r="D7" s="101"/>
      <c r="E7" s="102"/>
      <c r="F7" s="101"/>
      <c r="G7" s="28"/>
      <c r="H7" s="101"/>
      <c r="I7" s="51"/>
      <c r="J7" s="96"/>
      <c r="K7" s="99"/>
      <c r="L7" s="100"/>
      <c r="M7" s="95"/>
    </row>
    <row r="8" spans="1:24" s="25" customFormat="1" ht="22.5" customHeight="1">
      <c r="A8" s="12"/>
      <c r="B8" s="26"/>
      <c r="C8" s="102"/>
      <c r="D8" s="101"/>
      <c r="E8" s="102"/>
      <c r="F8" s="101"/>
      <c r="G8" s="28"/>
      <c r="H8" s="101"/>
      <c r="I8" s="51"/>
      <c r="J8" s="96"/>
      <c r="K8" s="99"/>
      <c r="L8" s="100"/>
      <c r="M8" s="95"/>
    </row>
    <row r="9" spans="1:24" s="25" customFormat="1" ht="22.5" customHeight="1">
      <c r="A9" s="12"/>
      <c r="B9" s="26"/>
      <c r="C9" s="28"/>
      <c r="D9" s="101"/>
      <c r="E9" s="28"/>
      <c r="F9" s="101"/>
      <c r="G9" s="28"/>
      <c r="H9" s="101"/>
      <c r="I9" s="51"/>
      <c r="J9" s="96"/>
      <c r="K9" s="99"/>
      <c r="L9" s="100"/>
      <c r="M9" s="95"/>
    </row>
    <row r="10" spans="1:24" s="25" customFormat="1" ht="22.5" customHeight="1">
      <c r="A10" s="26"/>
      <c r="B10" s="26"/>
      <c r="C10" s="102"/>
      <c r="D10" s="101"/>
      <c r="E10" s="102"/>
      <c r="F10" s="101"/>
      <c r="G10" s="28"/>
      <c r="H10" s="101"/>
      <c r="I10" s="51"/>
      <c r="J10" s="96"/>
      <c r="K10" s="99"/>
      <c r="L10" s="100"/>
      <c r="M10" s="95"/>
    </row>
    <row r="11" spans="1:24" s="25" customFormat="1" ht="22.5" customHeight="1">
      <c r="A11" s="12"/>
      <c r="B11" s="26"/>
      <c r="C11" s="28"/>
      <c r="D11" s="101"/>
      <c r="E11" s="28"/>
      <c r="F11" s="101"/>
      <c r="G11" s="28"/>
      <c r="H11" s="101"/>
      <c r="I11" s="51"/>
      <c r="J11" s="96"/>
      <c r="K11" s="99"/>
      <c r="L11" s="100"/>
      <c r="M11" s="95"/>
    </row>
    <row r="12" spans="1:24" s="25" customFormat="1" ht="22.5" customHeight="1">
      <c r="A12" s="26"/>
      <c r="B12" s="26"/>
      <c r="C12" s="102"/>
      <c r="D12" s="101"/>
      <c r="E12" s="102"/>
      <c r="F12" s="101"/>
      <c r="G12" s="28"/>
      <c r="H12" s="101"/>
      <c r="I12" s="51"/>
      <c r="J12" s="96"/>
      <c r="K12" s="99"/>
      <c r="L12" s="100"/>
      <c r="M12" s="95"/>
    </row>
    <row r="13" spans="1:24" s="25" customFormat="1" ht="22.5" customHeight="1">
      <c r="A13" s="12"/>
      <c r="B13" s="26"/>
      <c r="C13" s="28"/>
      <c r="D13" s="101"/>
      <c r="E13" s="28"/>
      <c r="F13" s="101"/>
      <c r="G13" s="28"/>
      <c r="H13" s="101"/>
      <c r="I13" s="51"/>
      <c r="J13" s="96"/>
      <c r="K13" s="99"/>
      <c r="L13" s="100"/>
      <c r="M13" s="95"/>
    </row>
    <row r="14" spans="1:24" s="25" customFormat="1" ht="22.5" customHeight="1">
      <c r="A14" s="26"/>
      <c r="B14" s="26"/>
      <c r="C14" s="102"/>
      <c r="D14" s="101"/>
      <c r="E14" s="102"/>
      <c r="F14" s="101"/>
      <c r="G14" s="28"/>
      <c r="H14" s="101"/>
      <c r="I14" s="51"/>
      <c r="J14" s="96"/>
      <c r="K14" s="99"/>
      <c r="L14" s="100"/>
      <c r="M14" s="95"/>
    </row>
    <row r="15" spans="1:24" s="25" customFormat="1" ht="22.5" customHeight="1">
      <c r="A15" s="26"/>
      <c r="B15" s="26"/>
      <c r="C15" s="102"/>
      <c r="D15" s="101"/>
      <c r="E15" s="102"/>
      <c r="F15" s="101"/>
      <c r="G15" s="28"/>
      <c r="H15" s="101"/>
      <c r="I15" s="51"/>
      <c r="J15" s="96"/>
      <c r="K15" s="99"/>
      <c r="L15" s="100"/>
      <c r="M15" s="95"/>
    </row>
    <row r="16" spans="1:24" s="25" customFormat="1" ht="22.5" customHeight="1">
      <c r="A16" s="26"/>
      <c r="B16" s="26"/>
      <c r="C16" s="28"/>
      <c r="D16" s="101"/>
      <c r="E16" s="28"/>
      <c r="F16" s="101"/>
      <c r="G16" s="28"/>
      <c r="H16" s="101"/>
      <c r="I16" s="98"/>
      <c r="J16" s="96"/>
      <c r="K16" s="99"/>
      <c r="L16" s="100"/>
      <c r="M16" s="95"/>
    </row>
    <row r="17" spans="1:13" s="25" customFormat="1" ht="22.5" customHeight="1">
      <c r="A17" s="12"/>
      <c r="B17" s="26"/>
      <c r="C17" s="28"/>
      <c r="D17" s="101"/>
      <c r="E17" s="28"/>
      <c r="F17" s="101"/>
      <c r="G17" s="28"/>
      <c r="H17" s="101"/>
      <c r="I17" s="51"/>
      <c r="J17" s="96"/>
      <c r="K17" s="99"/>
      <c r="L17" s="100"/>
      <c r="M17" s="95"/>
    </row>
    <row r="18" spans="1:13" s="25" customFormat="1" ht="22.5" customHeight="1">
      <c r="A18" s="26"/>
      <c r="B18" s="26"/>
      <c r="C18" s="102"/>
      <c r="D18" s="101"/>
      <c r="E18" s="102"/>
      <c r="F18" s="101"/>
      <c r="G18" s="28"/>
      <c r="H18" s="101"/>
      <c r="I18" s="51"/>
      <c r="J18" s="96"/>
      <c r="K18" s="99"/>
      <c r="L18" s="100"/>
      <c r="M18" s="95"/>
    </row>
    <row r="19" spans="1:13" s="25" customFormat="1" ht="22.5" customHeight="1">
      <c r="A19" s="26"/>
      <c r="B19" s="26"/>
      <c r="C19" s="102"/>
      <c r="D19" s="101"/>
      <c r="E19" s="102"/>
      <c r="F19" s="101"/>
      <c r="G19" s="28"/>
      <c r="H19" s="101"/>
      <c r="I19" s="51"/>
      <c r="J19" s="96"/>
      <c r="K19" s="99"/>
      <c r="L19" s="100"/>
      <c r="M19" s="95"/>
    </row>
    <row r="20" spans="1:13" s="25" customFormat="1" ht="22.5" customHeight="1">
      <c r="A20" s="26"/>
      <c r="B20" s="26"/>
      <c r="C20" s="102"/>
      <c r="D20" s="101"/>
      <c r="E20" s="102"/>
      <c r="F20" s="101"/>
      <c r="G20" s="28"/>
      <c r="H20" s="101"/>
      <c r="I20" s="51"/>
      <c r="J20" s="96"/>
      <c r="K20" s="99"/>
      <c r="L20" s="100"/>
      <c r="M20" s="95"/>
    </row>
    <row r="21" spans="1:13" s="25" customFormat="1" ht="22.5" customHeight="1">
      <c r="A21" s="12"/>
      <c r="B21" s="26"/>
      <c r="C21" s="102"/>
      <c r="D21" s="101"/>
      <c r="E21" s="102"/>
      <c r="F21" s="101"/>
      <c r="G21" s="28"/>
      <c r="H21" s="101"/>
      <c r="I21" s="51"/>
      <c r="J21" s="96"/>
      <c r="K21" s="99"/>
      <c r="L21" s="100"/>
      <c r="M21" s="95"/>
    </row>
    <row r="22" spans="1:13" s="25" customFormat="1" ht="22.5" customHeight="1">
      <c r="A22" s="12"/>
      <c r="B22" s="26"/>
      <c r="C22" s="102"/>
      <c r="D22" s="101"/>
      <c r="E22" s="102"/>
      <c r="F22" s="101"/>
      <c r="G22" s="28"/>
      <c r="H22" s="101"/>
      <c r="I22" s="51"/>
      <c r="J22" s="96"/>
      <c r="K22" s="99"/>
      <c r="L22" s="100"/>
      <c r="M22" s="95"/>
    </row>
    <row r="23" spans="1:13" s="25" customFormat="1" ht="22.5" customHeight="1">
      <c r="A23" s="26"/>
      <c r="B23" s="26"/>
      <c r="C23" s="102"/>
      <c r="D23" s="101"/>
      <c r="E23" s="102"/>
      <c r="F23" s="101"/>
      <c r="G23" s="28"/>
      <c r="H23" s="101"/>
      <c r="I23" s="51"/>
      <c r="J23" s="96"/>
      <c r="K23" s="99"/>
      <c r="L23" s="100"/>
      <c r="M23" s="95"/>
    </row>
    <row r="24" spans="1:13" s="25" customFormat="1" ht="22.5" customHeight="1">
      <c r="A24" s="26"/>
      <c r="B24" s="26"/>
      <c r="C24" s="102"/>
      <c r="D24" s="101"/>
      <c r="E24" s="102"/>
      <c r="F24" s="101"/>
      <c r="G24" s="28"/>
      <c r="H24" s="101"/>
      <c r="I24" s="51"/>
      <c r="J24" s="96"/>
      <c r="K24" s="99"/>
      <c r="L24" s="100"/>
      <c r="M24" s="95"/>
    </row>
    <row r="25" spans="1:13" s="25" customFormat="1" ht="22.5" customHeight="1">
      <c r="A25" s="26"/>
      <c r="B25" s="26"/>
      <c r="C25" s="102"/>
      <c r="D25" s="101"/>
      <c r="E25" s="102"/>
      <c r="F25" s="101"/>
      <c r="G25" s="28"/>
      <c r="H25" s="101"/>
      <c r="I25" s="51"/>
      <c r="J25" s="96"/>
      <c r="K25" s="99"/>
      <c r="L25" s="100"/>
      <c r="M25" s="95"/>
    </row>
    <row r="26" spans="1:13" s="25" customFormat="1" ht="22.5" customHeight="1">
      <c r="A26" s="43" t="s">
        <v>208</v>
      </c>
      <c r="B26" s="26"/>
      <c r="C26" s="102"/>
      <c r="D26" s="101"/>
      <c r="E26" s="102"/>
      <c r="F26" s="101"/>
      <c r="G26" s="28"/>
      <c r="H26" s="101"/>
      <c r="I26" s="51"/>
      <c r="J26" s="96"/>
      <c r="K26" s="99"/>
      <c r="L26" s="100"/>
      <c r="M26" s="95"/>
    </row>
    <row r="27" spans="1:13" s="25" customFormat="1" ht="22.5" customHeight="1">
      <c r="A27" s="26" t="s">
        <v>118</v>
      </c>
      <c r="B27" s="26" t="s">
        <v>242</v>
      </c>
      <c r="C27" s="102" t="s">
        <v>177</v>
      </c>
      <c r="D27" s="101">
        <v>1</v>
      </c>
      <c r="E27" s="102" t="s">
        <v>142</v>
      </c>
      <c r="F27" s="101">
        <v>1</v>
      </c>
      <c r="G27" s="28" t="s">
        <v>178</v>
      </c>
      <c r="H27" s="101">
        <v>1</v>
      </c>
      <c r="I27" s="51" t="s">
        <v>243</v>
      </c>
      <c r="J27" s="96">
        <f ca="1">djs(I27,1)*H27</f>
        <v>22.4</v>
      </c>
      <c r="K27" s="99">
        <f ca="1">((djs(I27,0)+djs(I27,1))*D27)*H27</f>
        <v>24.4</v>
      </c>
      <c r="L27" s="100">
        <f ca="1">((djs(I27,0)+djs(I27,1))*F27)*H27</f>
        <v>24.4</v>
      </c>
      <c r="M27" s="95"/>
    </row>
    <row r="28" spans="1:13" s="25" customFormat="1" ht="22.5" customHeight="1">
      <c r="A28" s="26"/>
      <c r="B28" s="26"/>
      <c r="C28" s="102" t="s">
        <v>255</v>
      </c>
      <c r="D28" s="101"/>
      <c r="E28" s="102"/>
      <c r="F28" s="101"/>
      <c r="G28" s="28" t="s">
        <v>258</v>
      </c>
      <c r="H28" s="101">
        <v>1</v>
      </c>
      <c r="I28" s="51" t="s">
        <v>259</v>
      </c>
      <c r="J28" s="105">
        <f ca="1">djs(I28,1)*H28</f>
        <v>4.4000000000000004</v>
      </c>
      <c r="K28" s="106">
        <f ca="1">((djs(I28,0)+djs(I28,1))*D28)*H28</f>
        <v>0</v>
      </c>
      <c r="L28" s="107">
        <f ca="1">((djs(I28,0)+djs(I28,1))*F28)*H28</f>
        <v>0</v>
      </c>
      <c r="M28" s="95"/>
    </row>
    <row r="29" spans="1:13" s="25" customFormat="1" ht="22.5" customHeight="1">
      <c r="A29" s="26"/>
      <c r="B29" s="26"/>
      <c r="C29" s="102"/>
      <c r="D29" s="101"/>
      <c r="E29" s="102"/>
      <c r="F29" s="101"/>
      <c r="G29" s="28"/>
      <c r="H29" s="101"/>
      <c r="I29" s="51"/>
      <c r="J29" s="96"/>
      <c r="K29" s="99"/>
      <c r="L29" s="100"/>
      <c r="M29" s="95"/>
    </row>
    <row r="30" spans="1:13" s="25" customFormat="1" ht="22.5" customHeight="1">
      <c r="A30" s="26"/>
      <c r="B30" s="26" t="s">
        <v>244</v>
      </c>
      <c r="C30" s="102" t="s">
        <v>190</v>
      </c>
      <c r="D30" s="101">
        <v>4</v>
      </c>
      <c r="E30" s="102" t="s">
        <v>205</v>
      </c>
      <c r="F30" s="101">
        <v>1</v>
      </c>
      <c r="G30" s="28" t="s">
        <v>204</v>
      </c>
      <c r="H30" s="101">
        <v>1</v>
      </c>
      <c r="I30" s="51" t="s">
        <v>245</v>
      </c>
      <c r="J30" s="96">
        <f ca="1">djs(I30,1)*H30</f>
        <v>26.2</v>
      </c>
      <c r="K30" s="99">
        <f ca="1">((djs(I30,0)+djs(I30,1))*D30)*H30</f>
        <v>108.8</v>
      </c>
      <c r="L30" s="100">
        <f ca="1">((djs(I30,0)+djs(I30,1))*F30)*H30</f>
        <v>27.2</v>
      </c>
      <c r="M30" s="95"/>
    </row>
    <row r="31" spans="1:13" s="25" customFormat="1" ht="22.5" customHeight="1">
      <c r="A31" s="26"/>
      <c r="B31" s="26"/>
      <c r="C31" s="102" t="s">
        <v>190</v>
      </c>
      <c r="D31" s="101">
        <v>4</v>
      </c>
      <c r="E31" s="102" t="s">
        <v>205</v>
      </c>
      <c r="F31" s="101">
        <v>1</v>
      </c>
      <c r="G31" s="28" t="s">
        <v>198</v>
      </c>
      <c r="H31" s="101">
        <v>1</v>
      </c>
      <c r="I31" s="51" t="s">
        <v>246</v>
      </c>
      <c r="J31" s="96">
        <f ca="1">djs(I31,1)*H31</f>
        <v>10</v>
      </c>
      <c r="K31" s="99">
        <f ca="1">((djs(I31,0)+djs(I31,1))*D31)*H31</f>
        <v>40</v>
      </c>
      <c r="L31" s="100">
        <f ca="1">((djs(I31,0)+djs(I31,1))*F31)*H31</f>
        <v>10</v>
      </c>
      <c r="M31" s="95"/>
    </row>
    <row r="32" spans="1:13" s="25" customFormat="1" ht="22.5" customHeight="1">
      <c r="A32" s="26"/>
      <c r="B32" s="26"/>
      <c r="C32" s="102"/>
      <c r="D32" s="101"/>
      <c r="E32" s="102"/>
      <c r="F32" s="101"/>
      <c r="G32" s="28"/>
      <c r="H32" s="101"/>
      <c r="I32" s="51"/>
      <c r="J32" s="96"/>
      <c r="K32" s="99"/>
      <c r="L32" s="100"/>
      <c r="M32" s="95"/>
    </row>
    <row r="33" spans="1:13" s="25" customFormat="1" ht="22.5" customHeight="1">
      <c r="A33" s="26"/>
      <c r="B33" s="26" t="s">
        <v>247</v>
      </c>
      <c r="C33" s="102" t="s">
        <v>187</v>
      </c>
      <c r="D33" s="101">
        <v>1</v>
      </c>
      <c r="E33" s="102" t="s">
        <v>188</v>
      </c>
      <c r="F33" s="101">
        <v>1</v>
      </c>
      <c r="G33" s="28" t="s">
        <v>180</v>
      </c>
      <c r="H33" s="101">
        <v>1</v>
      </c>
      <c r="I33" s="51" t="s">
        <v>248</v>
      </c>
      <c r="J33" s="96">
        <f ca="1">djs(I33,1)*H33</f>
        <v>38.9</v>
      </c>
      <c r="K33" s="99">
        <f ca="1">((djs(I33,0)+djs(I33,1))*D33)*H33</f>
        <v>41.9</v>
      </c>
      <c r="L33" s="100">
        <f ca="1">((djs(I33,0)+djs(I33,1))*F33)*H33</f>
        <v>41.9</v>
      </c>
      <c r="M33" s="95"/>
    </row>
    <row r="34" spans="1:13" s="25" customFormat="1" ht="22.5" customHeight="1">
      <c r="A34" s="26"/>
      <c r="B34" s="26"/>
      <c r="C34" s="102" t="s">
        <v>187</v>
      </c>
      <c r="D34" s="101">
        <v>1</v>
      </c>
      <c r="E34" s="102" t="s">
        <v>188</v>
      </c>
      <c r="F34" s="101">
        <v>1</v>
      </c>
      <c r="G34" s="28" t="s">
        <v>197</v>
      </c>
      <c r="H34" s="101">
        <v>1</v>
      </c>
      <c r="I34" s="51">
        <v>2</v>
      </c>
      <c r="J34" s="96">
        <f ca="1">djs(I34,1)*H34</f>
        <v>2</v>
      </c>
      <c r="K34" s="99">
        <f ca="1">((djs(I34,0)+djs(I34,1))*D34)*H34</f>
        <v>2</v>
      </c>
      <c r="L34" s="100">
        <f ca="1">((djs(I34,0)+djs(I34,1))*F34)*H34</f>
        <v>2</v>
      </c>
      <c r="M34" s="95"/>
    </row>
    <row r="35" spans="1:13" s="25" customFormat="1" ht="22.5" customHeight="1">
      <c r="A35" s="26"/>
      <c r="B35" s="26"/>
      <c r="C35" s="102" t="s">
        <v>255</v>
      </c>
      <c r="D35" s="101"/>
      <c r="E35" s="102"/>
      <c r="F35" s="101"/>
      <c r="G35" s="28" t="s">
        <v>260</v>
      </c>
      <c r="H35" s="101">
        <v>1</v>
      </c>
      <c r="I35" s="51">
        <v>4</v>
      </c>
      <c r="J35" s="105">
        <f ca="1">djs(I35,1)*H35</f>
        <v>4</v>
      </c>
      <c r="K35" s="106">
        <f ca="1">((djs(I35,0)+djs(I35,1))*D35)*H35</f>
        <v>0</v>
      </c>
      <c r="L35" s="107">
        <f ca="1">((djs(I35,0)+djs(I35,1))*F35)*H35</f>
        <v>0</v>
      </c>
      <c r="M35" s="95"/>
    </row>
    <row r="36" spans="1:13" s="25" customFormat="1" ht="22.5" customHeight="1">
      <c r="A36" s="26"/>
      <c r="B36" s="26"/>
      <c r="C36" s="102"/>
      <c r="D36" s="101"/>
      <c r="E36" s="102"/>
      <c r="F36" s="101"/>
      <c r="G36" s="28"/>
      <c r="H36" s="101"/>
      <c r="I36" s="51"/>
      <c r="J36" s="105"/>
      <c r="K36" s="106"/>
      <c r="L36" s="107"/>
      <c r="M36" s="95"/>
    </row>
    <row r="37" spans="1:13" s="25" customFormat="1" ht="22.5" customHeight="1">
      <c r="A37" s="26"/>
      <c r="B37" s="26" t="s">
        <v>247</v>
      </c>
      <c r="C37" s="102" t="s">
        <v>187</v>
      </c>
      <c r="D37" s="101">
        <v>1</v>
      </c>
      <c r="E37" s="102" t="s">
        <v>188</v>
      </c>
      <c r="F37" s="101">
        <v>1</v>
      </c>
      <c r="G37" s="28" t="s">
        <v>180</v>
      </c>
      <c r="H37" s="101">
        <v>1</v>
      </c>
      <c r="I37" s="51" t="s">
        <v>261</v>
      </c>
      <c r="J37" s="96">
        <f ca="1">djs(I37,1)*H37</f>
        <v>37.9</v>
      </c>
      <c r="K37" s="99">
        <f ca="1">((djs(I37,0)+djs(I37,1))*D37)*H37</f>
        <v>40.9</v>
      </c>
      <c r="L37" s="100">
        <f ca="1">((djs(I37,0)+djs(I37,1))*F37)*H37</f>
        <v>40.9</v>
      </c>
      <c r="M37" s="95"/>
    </row>
    <row r="38" spans="1:13" s="25" customFormat="1" ht="22.5" customHeight="1">
      <c r="A38" s="26"/>
      <c r="B38" s="26"/>
      <c r="C38" s="102" t="s">
        <v>187</v>
      </c>
      <c r="D38" s="101">
        <v>1</v>
      </c>
      <c r="E38" s="102" t="s">
        <v>188</v>
      </c>
      <c r="F38" s="101">
        <v>1</v>
      </c>
      <c r="G38" s="28" t="s">
        <v>197</v>
      </c>
      <c r="H38" s="101">
        <v>1</v>
      </c>
      <c r="I38" s="51">
        <v>2</v>
      </c>
      <c r="J38" s="96">
        <f ca="1">djs(I38,1)*H38</f>
        <v>2</v>
      </c>
      <c r="K38" s="99">
        <f ca="1">((djs(I38,0)+djs(I38,1))*D38)*H38</f>
        <v>2</v>
      </c>
      <c r="L38" s="100">
        <f ca="1">((djs(I38,0)+djs(I38,1))*F38)*H38</f>
        <v>2</v>
      </c>
      <c r="M38" s="95"/>
    </row>
    <row r="39" spans="1:13" s="25" customFormat="1" ht="22.5" customHeight="1">
      <c r="A39" s="26"/>
      <c r="B39" s="26"/>
      <c r="C39" s="102" t="s">
        <v>255</v>
      </c>
      <c r="D39" s="101"/>
      <c r="E39" s="102"/>
      <c r="F39" s="101"/>
      <c r="G39" s="28" t="s">
        <v>260</v>
      </c>
      <c r="H39" s="101">
        <v>1</v>
      </c>
      <c r="I39" s="51">
        <v>4</v>
      </c>
      <c r="J39" s="105">
        <f ca="1">djs(I39,1)*H39</f>
        <v>4</v>
      </c>
      <c r="K39" s="106">
        <f ca="1">((djs(I39,0)+djs(I39,1))*D39)*H39</f>
        <v>0</v>
      </c>
      <c r="L39" s="107">
        <f ca="1">((djs(I39,0)+djs(I39,1))*F39)*H39</f>
        <v>0</v>
      </c>
      <c r="M39" s="95"/>
    </row>
    <row r="40" spans="1:13" s="25" customFormat="1" ht="22.5" customHeight="1">
      <c r="A40" s="26"/>
      <c r="B40" s="26"/>
      <c r="C40" s="102"/>
      <c r="D40" s="101"/>
      <c r="E40" s="102"/>
      <c r="F40" s="101"/>
      <c r="G40" s="28"/>
      <c r="H40" s="101"/>
      <c r="I40" s="51"/>
      <c r="J40" s="96"/>
      <c r="K40" s="99"/>
      <c r="L40" s="100"/>
      <c r="M40" s="95"/>
    </row>
    <row r="41" spans="1:13" s="25" customFormat="1" ht="22.5" customHeight="1">
      <c r="A41" s="26" t="s">
        <v>242</v>
      </c>
      <c r="B41" s="26" t="s">
        <v>249</v>
      </c>
      <c r="C41" s="102" t="s">
        <v>196</v>
      </c>
      <c r="D41" s="101">
        <v>1</v>
      </c>
      <c r="E41" s="102" t="s">
        <v>186</v>
      </c>
      <c r="F41" s="101">
        <v>1</v>
      </c>
      <c r="G41" s="28" t="s">
        <v>189</v>
      </c>
      <c r="H41" s="101">
        <v>1</v>
      </c>
      <c r="I41" s="51" t="s">
        <v>250</v>
      </c>
      <c r="J41" s="96">
        <f ca="1">djs(I41,1)*H41</f>
        <v>9.1999999999999993</v>
      </c>
      <c r="K41" s="99">
        <f ca="1">((djs(I41,0)+djs(I41,1))*D41)*H41</f>
        <v>10.199999999999999</v>
      </c>
      <c r="L41" s="100">
        <f ca="1">((djs(I41,0)+djs(I41,1))*F41)*H41</f>
        <v>10.199999999999999</v>
      </c>
      <c r="M41" s="95"/>
    </row>
    <row r="42" spans="1:13" s="25" customFormat="1" ht="22.5" customHeight="1">
      <c r="A42" s="26"/>
      <c r="B42" s="26"/>
      <c r="C42" s="102" t="s">
        <v>196</v>
      </c>
      <c r="D42" s="101">
        <v>1</v>
      </c>
      <c r="E42" s="102" t="s">
        <v>186</v>
      </c>
      <c r="F42" s="101">
        <v>1</v>
      </c>
      <c r="G42" s="28" t="s">
        <v>195</v>
      </c>
      <c r="H42" s="101">
        <v>1</v>
      </c>
      <c r="I42" s="51">
        <v>2</v>
      </c>
      <c r="J42" s="96">
        <f ca="1">djs(I42,1)*H42</f>
        <v>2</v>
      </c>
      <c r="K42" s="99">
        <f ca="1">((djs(I42,0)+djs(I42,1))*D42)*H42</f>
        <v>2</v>
      </c>
      <c r="L42" s="100">
        <f ca="1">((djs(I42,0)+djs(I42,1))*F42)*H42</f>
        <v>2</v>
      </c>
      <c r="M42" s="95"/>
    </row>
    <row r="43" spans="1:13" s="25" customFormat="1" ht="22.5" customHeight="1">
      <c r="A43" s="26"/>
      <c r="B43" s="26"/>
      <c r="C43" s="102"/>
      <c r="D43" s="101"/>
      <c r="E43" s="102"/>
      <c r="F43" s="101"/>
      <c r="G43" s="28"/>
      <c r="H43" s="101"/>
      <c r="I43" s="51"/>
      <c r="J43" s="96"/>
      <c r="K43" s="99"/>
      <c r="L43" s="100"/>
      <c r="M43" s="95"/>
    </row>
    <row r="44" spans="1:13" s="25" customFormat="1" ht="22.5" customHeight="1">
      <c r="A44" s="26"/>
      <c r="B44" s="26" t="s">
        <v>249</v>
      </c>
      <c r="C44" s="102" t="s">
        <v>196</v>
      </c>
      <c r="D44" s="101">
        <v>1</v>
      </c>
      <c r="E44" s="102" t="s">
        <v>186</v>
      </c>
      <c r="F44" s="101">
        <v>1</v>
      </c>
      <c r="G44" s="28" t="s">
        <v>189</v>
      </c>
      <c r="H44" s="101">
        <v>1</v>
      </c>
      <c r="I44" s="51" t="s">
        <v>251</v>
      </c>
      <c r="J44" s="96">
        <f ca="1">djs(I44,1)*H44</f>
        <v>14.2</v>
      </c>
      <c r="K44" s="99">
        <f ca="1">((djs(I44,0)+djs(I44,1))*D44)*H44</f>
        <v>15.2</v>
      </c>
      <c r="L44" s="100">
        <f ca="1">((djs(I44,0)+djs(I44,1))*F44)*H44</f>
        <v>15.2</v>
      </c>
      <c r="M44" s="95"/>
    </row>
    <row r="45" spans="1:13" s="25" customFormat="1" ht="22.5" customHeight="1">
      <c r="A45" s="26"/>
      <c r="B45" s="26"/>
      <c r="C45" s="102" t="s">
        <v>196</v>
      </c>
      <c r="D45" s="101">
        <v>1</v>
      </c>
      <c r="E45" s="102" t="s">
        <v>186</v>
      </c>
      <c r="F45" s="101">
        <v>1</v>
      </c>
      <c r="G45" s="28" t="s">
        <v>195</v>
      </c>
      <c r="H45" s="101">
        <v>1</v>
      </c>
      <c r="I45" s="51">
        <v>2</v>
      </c>
      <c r="J45" s="96">
        <f ca="1">djs(I45,1)*H45</f>
        <v>2</v>
      </c>
      <c r="K45" s="99">
        <f ca="1">((djs(I45,0)+djs(I45,1))*D45)*H45</f>
        <v>2</v>
      </c>
      <c r="L45" s="100">
        <f ca="1">((djs(I45,0)+djs(I45,1))*F45)*H45</f>
        <v>2</v>
      </c>
      <c r="M45" s="95"/>
    </row>
    <row r="46" spans="1:13" s="25" customFormat="1" ht="22.5" customHeight="1">
      <c r="A46" s="26"/>
      <c r="B46" s="26"/>
      <c r="C46" s="102"/>
      <c r="D46" s="101"/>
      <c r="E46" s="102"/>
      <c r="F46" s="101"/>
      <c r="G46" s="28"/>
      <c r="H46" s="101"/>
      <c r="I46" s="51"/>
      <c r="J46" s="105"/>
      <c r="K46" s="106"/>
      <c r="L46" s="107"/>
      <c r="M46" s="95"/>
    </row>
    <row r="47" spans="1:13" s="25" customFormat="1" ht="22.5" customHeight="1">
      <c r="A47" s="26"/>
      <c r="B47" s="26" t="s">
        <v>252</v>
      </c>
      <c r="C47" s="102" t="s">
        <v>238</v>
      </c>
      <c r="D47" s="101">
        <v>1</v>
      </c>
      <c r="E47" s="102"/>
      <c r="F47" s="101"/>
      <c r="G47" s="28" t="s">
        <v>119</v>
      </c>
      <c r="H47" s="101">
        <v>2</v>
      </c>
      <c r="I47" s="51" t="s">
        <v>253</v>
      </c>
      <c r="J47" s="96">
        <f ca="1">djs(I47,1)*H47</f>
        <v>52</v>
      </c>
      <c r="K47" s="99">
        <f ca="1">((djs(I47,0)+djs(I47,1))*D47)*H47</f>
        <v>54</v>
      </c>
      <c r="L47" s="100">
        <f ca="1">((djs(I47,0)+djs(I47,1))*F47)*H47</f>
        <v>0</v>
      </c>
      <c r="M47" s="95"/>
    </row>
    <row r="48" spans="1:13" s="25" customFormat="1" ht="22.5" customHeight="1">
      <c r="A48" s="12"/>
      <c r="B48" s="26"/>
      <c r="C48" s="102"/>
      <c r="D48" s="101"/>
      <c r="E48" s="102"/>
      <c r="F48" s="101"/>
      <c r="G48" s="28"/>
      <c r="H48" s="101"/>
      <c r="I48" s="51"/>
      <c r="J48" s="96"/>
      <c r="K48" s="99"/>
      <c r="L48" s="100"/>
      <c r="M48" s="95"/>
    </row>
    <row r="49" spans="1:13" s="25" customFormat="1" ht="22.5" customHeight="1">
      <c r="A49" s="26" t="s">
        <v>118</v>
      </c>
      <c r="B49" s="26" t="s">
        <v>185</v>
      </c>
      <c r="C49" s="110" t="s">
        <v>152</v>
      </c>
      <c r="D49" s="109">
        <v>2</v>
      </c>
      <c r="E49" s="110" t="s">
        <v>152</v>
      </c>
      <c r="F49" s="109">
        <v>1</v>
      </c>
      <c r="G49" s="110" t="s">
        <v>117</v>
      </c>
      <c r="H49" s="109">
        <v>1</v>
      </c>
      <c r="I49" s="108" t="s">
        <v>254</v>
      </c>
      <c r="J49" s="105">
        <f ca="1">djs(I49,1)*H49</f>
        <v>108.2</v>
      </c>
      <c r="K49" s="106">
        <f ca="1">((djs(I49,0)+djs(I49,1))*D49)*H49</f>
        <v>218.4</v>
      </c>
      <c r="L49" s="107">
        <f ca="1">((djs(I49,0)+djs(I49,1))*F49)*H49</f>
        <v>109.2</v>
      </c>
      <c r="M49" s="95"/>
    </row>
    <row r="50" spans="1:13" s="25" customFormat="1" ht="22.5" customHeight="1">
      <c r="A50" s="26"/>
      <c r="B50" s="26"/>
      <c r="C50" s="102" t="s">
        <v>255</v>
      </c>
      <c r="D50" s="101"/>
      <c r="E50" s="102"/>
      <c r="F50" s="101"/>
      <c r="G50" s="28" t="s">
        <v>256</v>
      </c>
      <c r="H50" s="101">
        <v>1</v>
      </c>
      <c r="I50" s="51" t="s">
        <v>257</v>
      </c>
      <c r="J50" s="105">
        <f ca="1">djs(I50,1)*H50</f>
        <v>21</v>
      </c>
      <c r="K50" s="106">
        <f ca="1">((djs(I50,0)+djs(I50,1))*D50)*H50</f>
        <v>0</v>
      </c>
      <c r="L50" s="107">
        <f ca="1">((djs(I50,0)+djs(I50,1))*F50)*H50</f>
        <v>0</v>
      </c>
      <c r="M50" s="95"/>
    </row>
    <row r="51" spans="1:13" s="25" customFormat="1" ht="22.5" customHeight="1">
      <c r="A51" s="26"/>
      <c r="B51" s="26"/>
      <c r="C51" s="102"/>
      <c r="D51" s="101"/>
      <c r="E51" s="102"/>
      <c r="F51" s="101"/>
      <c r="G51" s="28"/>
      <c r="H51" s="101"/>
      <c r="I51" s="51"/>
      <c r="J51" s="105"/>
      <c r="K51" s="106"/>
      <c r="L51" s="107"/>
      <c r="M51" s="95"/>
    </row>
    <row r="52" spans="1:13" s="25" customFormat="1" ht="22.5" customHeight="1">
      <c r="A52" s="26"/>
      <c r="B52" s="26" t="s">
        <v>206</v>
      </c>
      <c r="C52" s="110" t="s">
        <v>152</v>
      </c>
      <c r="D52" s="109">
        <v>2</v>
      </c>
      <c r="E52" s="110" t="s">
        <v>152</v>
      </c>
      <c r="F52" s="109">
        <v>1</v>
      </c>
      <c r="G52" s="110" t="s">
        <v>117</v>
      </c>
      <c r="H52" s="109">
        <v>1</v>
      </c>
      <c r="I52" s="108" t="s">
        <v>263</v>
      </c>
      <c r="J52" s="105">
        <f t="shared" ref="J52:J58" ca="1" si="0">djs(I52,1)*H52</f>
        <v>70.2</v>
      </c>
      <c r="K52" s="106">
        <f t="shared" ref="K52:K58" ca="1" si="1">((djs(I52,0)+djs(I52,1))*D52)*H52</f>
        <v>142.4</v>
      </c>
      <c r="L52" s="107">
        <f t="shared" ref="L52:L58" ca="1" si="2">((djs(I52,0)+djs(I52,1))*F52)*H52</f>
        <v>71.2</v>
      </c>
      <c r="M52" s="95"/>
    </row>
    <row r="53" spans="1:13" s="25" customFormat="1" ht="22.5" customHeight="1">
      <c r="A53" s="26"/>
      <c r="B53" s="26"/>
      <c r="C53" s="110" t="s">
        <v>152</v>
      </c>
      <c r="D53" s="109">
        <v>2</v>
      </c>
      <c r="E53" s="110" t="s">
        <v>152</v>
      </c>
      <c r="F53" s="109">
        <v>1</v>
      </c>
      <c r="G53" s="110" t="s">
        <v>262</v>
      </c>
      <c r="H53" s="109">
        <v>1</v>
      </c>
      <c r="I53" s="108" t="s">
        <v>264</v>
      </c>
      <c r="J53" s="105">
        <f t="shared" ca="1" si="0"/>
        <v>13.5</v>
      </c>
      <c r="K53" s="106">
        <f t="shared" ca="1" si="1"/>
        <v>27</v>
      </c>
      <c r="L53" s="107">
        <f t="shared" ca="1" si="2"/>
        <v>13.5</v>
      </c>
      <c r="M53" s="95"/>
    </row>
    <row r="54" spans="1:13" s="25" customFormat="1" ht="22.5" customHeight="1">
      <c r="A54" s="26"/>
      <c r="B54" s="26"/>
      <c r="C54" s="102" t="s">
        <v>193</v>
      </c>
      <c r="D54" s="101"/>
      <c r="E54" s="102"/>
      <c r="F54" s="101"/>
      <c r="G54" s="110" t="s">
        <v>117</v>
      </c>
      <c r="H54" s="109">
        <v>1</v>
      </c>
      <c r="I54" s="51" t="s">
        <v>265</v>
      </c>
      <c r="J54" s="105">
        <f t="shared" ca="1" si="0"/>
        <v>39</v>
      </c>
      <c r="K54" s="106">
        <f t="shared" ca="1" si="1"/>
        <v>0</v>
      </c>
      <c r="L54" s="107">
        <f t="shared" ca="1" si="2"/>
        <v>0</v>
      </c>
      <c r="M54" s="95"/>
    </row>
    <row r="55" spans="1:13" s="25" customFormat="1" ht="22.5" customHeight="1">
      <c r="A55" s="26"/>
      <c r="B55" s="26"/>
      <c r="C55" s="102" t="s">
        <v>193</v>
      </c>
      <c r="D55" s="101"/>
      <c r="E55" s="102"/>
      <c r="F55" s="101"/>
      <c r="G55" s="110" t="s">
        <v>119</v>
      </c>
      <c r="H55" s="109">
        <v>1</v>
      </c>
      <c r="I55" s="51">
        <v>9</v>
      </c>
      <c r="J55" s="105">
        <f t="shared" ca="1" si="0"/>
        <v>9</v>
      </c>
      <c r="K55" s="106">
        <f t="shared" ca="1" si="1"/>
        <v>0</v>
      </c>
      <c r="L55" s="107">
        <f t="shared" ca="1" si="2"/>
        <v>0</v>
      </c>
      <c r="M55" s="95"/>
    </row>
    <row r="56" spans="1:13" s="25" customFormat="1" ht="22.5" customHeight="1">
      <c r="A56" s="26"/>
      <c r="B56" s="26"/>
      <c r="C56" s="102" t="s">
        <v>193</v>
      </c>
      <c r="D56" s="101"/>
      <c r="E56" s="102"/>
      <c r="F56" s="101"/>
      <c r="G56" s="110" t="s">
        <v>180</v>
      </c>
      <c r="H56" s="109">
        <v>1</v>
      </c>
      <c r="I56" s="51">
        <v>9</v>
      </c>
      <c r="J56" s="105">
        <f t="shared" ca="1" si="0"/>
        <v>9</v>
      </c>
      <c r="K56" s="106">
        <f t="shared" ca="1" si="1"/>
        <v>0</v>
      </c>
      <c r="L56" s="107">
        <f t="shared" ca="1" si="2"/>
        <v>0</v>
      </c>
      <c r="M56" s="95"/>
    </row>
    <row r="57" spans="1:13" s="25" customFormat="1" ht="22.5" customHeight="1">
      <c r="A57" s="26"/>
      <c r="B57" s="26"/>
      <c r="C57" s="102" t="s">
        <v>193</v>
      </c>
      <c r="D57" s="101"/>
      <c r="E57" s="102"/>
      <c r="F57" s="101"/>
      <c r="G57" s="110" t="s">
        <v>236</v>
      </c>
      <c r="H57" s="109">
        <v>1</v>
      </c>
      <c r="I57" s="51" t="s">
        <v>266</v>
      </c>
      <c r="J57" s="105">
        <f t="shared" ca="1" si="0"/>
        <v>7.4</v>
      </c>
      <c r="K57" s="106">
        <f t="shared" ca="1" si="1"/>
        <v>0</v>
      </c>
      <c r="L57" s="107">
        <f t="shared" ca="1" si="2"/>
        <v>0</v>
      </c>
      <c r="M57" s="95"/>
    </row>
    <row r="58" spans="1:13" s="25" customFormat="1" ht="22.5" customHeight="1">
      <c r="A58" s="26"/>
      <c r="B58" s="26"/>
      <c r="C58" s="102" t="s">
        <v>255</v>
      </c>
      <c r="D58" s="101"/>
      <c r="E58" s="102"/>
      <c r="F58" s="101"/>
      <c r="G58" s="28" t="s">
        <v>267</v>
      </c>
      <c r="H58" s="101">
        <v>1</v>
      </c>
      <c r="I58" s="51">
        <v>2.4</v>
      </c>
      <c r="J58" s="105">
        <f t="shared" ca="1" si="0"/>
        <v>2.4</v>
      </c>
      <c r="K58" s="106">
        <f t="shared" ca="1" si="1"/>
        <v>0</v>
      </c>
      <c r="L58" s="107">
        <f t="shared" ca="1" si="2"/>
        <v>0</v>
      </c>
      <c r="M58" s="95"/>
    </row>
    <row r="59" spans="1:13" s="25" customFormat="1" ht="22.5" customHeight="1">
      <c r="A59" s="26"/>
      <c r="B59" s="26"/>
      <c r="C59" s="102"/>
      <c r="D59" s="101"/>
      <c r="E59" s="102"/>
      <c r="F59" s="101"/>
      <c r="G59" s="28"/>
      <c r="H59" s="101"/>
      <c r="I59" s="51"/>
      <c r="J59" s="105"/>
      <c r="K59" s="106"/>
      <c r="L59" s="107"/>
      <c r="M59" s="95"/>
    </row>
    <row r="60" spans="1:13" s="25" customFormat="1" ht="22.5" customHeight="1">
      <c r="A60" s="26"/>
      <c r="B60" s="26"/>
      <c r="C60" s="102"/>
      <c r="D60" s="101"/>
      <c r="E60" s="102"/>
      <c r="F60" s="101"/>
      <c r="G60" s="28"/>
      <c r="H60" s="101"/>
      <c r="I60" s="51"/>
      <c r="J60" s="105"/>
      <c r="K60" s="106"/>
      <c r="L60" s="107"/>
      <c r="M60" s="95"/>
    </row>
    <row r="61" spans="1:13" s="25" customFormat="1" ht="22.5" customHeight="1">
      <c r="A61" s="26"/>
      <c r="B61" s="26"/>
      <c r="C61" s="102"/>
      <c r="D61" s="101"/>
      <c r="E61" s="102"/>
      <c r="F61" s="101"/>
      <c r="G61" s="28"/>
      <c r="H61" s="101"/>
      <c r="I61" s="51"/>
      <c r="J61" s="105"/>
      <c r="K61" s="106"/>
      <c r="L61" s="107"/>
      <c r="M61" s="95"/>
    </row>
    <row r="62" spans="1:13" s="25" customFormat="1" ht="22.5" customHeight="1">
      <c r="A62" s="26"/>
      <c r="B62" s="26"/>
      <c r="C62" s="102"/>
      <c r="D62" s="101"/>
      <c r="E62" s="102"/>
      <c r="F62" s="101"/>
      <c r="G62" s="28"/>
      <c r="H62" s="101"/>
      <c r="I62" s="51"/>
      <c r="J62" s="105"/>
      <c r="K62" s="106"/>
      <c r="L62" s="107"/>
      <c r="M62" s="95"/>
    </row>
    <row r="63" spans="1:13" s="25" customFormat="1" ht="22.5" customHeight="1">
      <c r="A63" s="26"/>
      <c r="B63" s="26"/>
      <c r="C63" s="102"/>
      <c r="D63" s="101"/>
      <c r="E63" s="102"/>
      <c r="F63" s="101"/>
      <c r="G63" s="28"/>
      <c r="H63" s="101"/>
      <c r="I63" s="51"/>
      <c r="J63" s="105"/>
      <c r="K63" s="106"/>
      <c r="L63" s="107"/>
      <c r="M63" s="95"/>
    </row>
    <row r="64" spans="1:13" s="25" customFormat="1" ht="22.5" customHeight="1">
      <c r="A64" s="26"/>
      <c r="B64" s="26"/>
      <c r="C64" s="102"/>
      <c r="D64" s="101"/>
      <c r="E64" s="102"/>
      <c r="F64" s="101"/>
      <c r="G64" s="28"/>
      <c r="H64" s="101"/>
      <c r="I64" s="51"/>
      <c r="J64" s="105"/>
      <c r="K64" s="106"/>
      <c r="L64" s="107"/>
      <c r="M64" s="95"/>
    </row>
    <row r="65" spans="1:13" s="25" customFormat="1" ht="22.5" customHeight="1">
      <c r="A65" s="26"/>
      <c r="B65" s="26"/>
      <c r="C65" s="102"/>
      <c r="D65" s="101"/>
      <c r="E65" s="102"/>
      <c r="F65" s="101"/>
      <c r="G65" s="28"/>
      <c r="H65" s="101"/>
      <c r="I65" s="51"/>
      <c r="J65" s="96"/>
      <c r="K65" s="99"/>
      <c r="L65" s="100"/>
      <c r="M65" s="95"/>
    </row>
    <row r="66" spans="1:13" s="25" customFormat="1" ht="22.5" customHeight="1">
      <c r="A66" s="26"/>
      <c r="B66" s="26"/>
      <c r="C66" s="102"/>
      <c r="D66" s="101"/>
      <c r="E66" s="102"/>
      <c r="F66" s="101"/>
      <c r="G66" s="28"/>
      <c r="H66" s="101"/>
      <c r="I66" s="51"/>
      <c r="J66" s="96"/>
      <c r="K66" s="99"/>
      <c r="L66" s="100"/>
      <c r="M66" s="95"/>
    </row>
    <row r="67" spans="1:13" s="25" customFormat="1" ht="22.5" customHeight="1">
      <c r="A67" s="26"/>
      <c r="B67" s="26"/>
      <c r="C67" s="102"/>
      <c r="D67" s="101"/>
      <c r="E67" s="102"/>
      <c r="F67" s="101"/>
      <c r="G67" s="28"/>
      <c r="H67" s="101"/>
      <c r="I67" s="51"/>
      <c r="J67" s="96"/>
      <c r="K67" s="99"/>
      <c r="L67" s="100"/>
      <c r="M67" s="95"/>
    </row>
    <row r="68" spans="1:13" s="25" customFormat="1" ht="22.5" customHeight="1">
      <c r="A68" s="26"/>
      <c r="B68" s="26"/>
      <c r="C68" s="102"/>
      <c r="D68" s="101"/>
      <c r="E68" s="102"/>
      <c r="F68" s="101"/>
      <c r="G68" s="28"/>
      <c r="H68" s="101"/>
      <c r="I68" s="51"/>
      <c r="J68" s="96"/>
      <c r="K68" s="99"/>
      <c r="L68" s="100"/>
      <c r="M68" s="95"/>
    </row>
    <row r="69" spans="1:13" s="25" customFormat="1" ht="22.5" customHeight="1">
      <c r="A69" s="26"/>
      <c r="B69" s="26"/>
      <c r="C69" s="102"/>
      <c r="D69" s="101"/>
      <c r="E69" s="102"/>
      <c r="F69" s="101"/>
      <c r="G69" s="28"/>
      <c r="H69" s="101"/>
      <c r="I69" s="51"/>
      <c r="J69" s="96"/>
      <c r="K69" s="99"/>
      <c r="L69" s="100"/>
      <c r="M69" s="95"/>
    </row>
    <row r="70" spans="1:13" s="25" customFormat="1" ht="22.5" customHeight="1">
      <c r="A70" s="26"/>
      <c r="B70" s="26"/>
      <c r="C70" s="102"/>
      <c r="D70" s="101"/>
      <c r="E70" s="102"/>
      <c r="F70" s="101"/>
      <c r="G70" s="28"/>
      <c r="H70" s="101"/>
      <c r="I70" s="51"/>
      <c r="J70" s="96"/>
      <c r="K70" s="99"/>
      <c r="L70" s="100"/>
      <c r="M70" s="95"/>
    </row>
    <row r="71" spans="1:13" s="25" customFormat="1" ht="22.5" customHeight="1">
      <c r="A71" s="12"/>
      <c r="B71" s="26"/>
      <c r="C71" s="102"/>
      <c r="D71" s="101"/>
      <c r="E71" s="102"/>
      <c r="F71" s="101"/>
      <c r="G71" s="28"/>
      <c r="H71" s="101"/>
      <c r="I71" s="51"/>
      <c r="J71" s="96"/>
      <c r="K71" s="99"/>
      <c r="L71" s="100"/>
      <c r="M71" s="95"/>
    </row>
    <row r="72" spans="1:13" s="25" customFormat="1" ht="22.5" customHeight="1">
      <c r="A72" s="12"/>
      <c r="B72" s="26"/>
      <c r="C72" s="102"/>
      <c r="D72" s="101"/>
      <c r="E72" s="102"/>
      <c r="F72" s="101"/>
      <c r="G72" s="28"/>
      <c r="H72" s="101"/>
      <c r="I72" s="51"/>
      <c r="J72" s="96"/>
      <c r="K72" s="99"/>
      <c r="L72" s="100"/>
      <c r="M72" s="95"/>
    </row>
    <row r="73" spans="1:13" s="25" customFormat="1" ht="22.5" customHeight="1">
      <c r="A73" s="12"/>
      <c r="B73" s="26"/>
      <c r="C73" s="24"/>
      <c r="D73" s="97"/>
      <c r="E73" s="102"/>
      <c r="F73" s="101"/>
      <c r="G73" s="28"/>
      <c r="H73" s="101"/>
      <c r="I73" s="51"/>
      <c r="J73" s="96"/>
      <c r="K73" s="99"/>
      <c r="L73" s="100"/>
      <c r="M73" s="95"/>
    </row>
    <row r="74" spans="1:13" s="25" customFormat="1" ht="22.5" customHeight="1">
      <c r="A74" s="84"/>
      <c r="B74" s="85"/>
      <c r="C74" s="86"/>
      <c r="D74" s="87"/>
      <c r="E74" s="86"/>
      <c r="F74" s="87"/>
      <c r="G74" s="86"/>
      <c r="H74" s="87"/>
      <c r="I74" s="104"/>
      <c r="J74" s="83"/>
      <c r="K74" s="89"/>
      <c r="L74" s="90"/>
    </row>
    <row r="75" spans="1:13" s="25" customFormat="1" ht="22.5" customHeight="1">
      <c r="A75" s="84"/>
      <c r="B75" s="85"/>
      <c r="C75" s="86"/>
      <c r="D75" s="87"/>
      <c r="E75" s="86"/>
      <c r="F75" s="87"/>
      <c r="G75" s="86"/>
      <c r="H75" s="87"/>
      <c r="I75" s="88"/>
      <c r="J75" s="83"/>
      <c r="K75" s="89"/>
      <c r="L75" s="90"/>
    </row>
    <row r="76" spans="1:13" s="25" customFormat="1" ht="22.5" customHeight="1">
      <c r="A76" s="84"/>
      <c r="B76" s="85"/>
      <c r="C76" s="86"/>
      <c r="D76" s="87"/>
      <c r="E76" s="86"/>
      <c r="F76" s="87"/>
      <c r="G76" s="86"/>
      <c r="H76" s="87"/>
      <c r="I76" s="88"/>
      <c r="J76" s="83"/>
      <c r="K76" s="89"/>
      <c r="L76" s="90"/>
    </row>
    <row r="77" spans="1:13" s="25" customFormat="1" ht="22.5" customHeight="1">
      <c r="A77" s="84"/>
      <c r="B77" s="85"/>
      <c r="C77" s="86"/>
      <c r="D77" s="87"/>
      <c r="E77" s="86"/>
      <c r="F77" s="87"/>
      <c r="G77" s="86"/>
      <c r="H77" s="87"/>
      <c r="I77" s="88"/>
      <c r="J77" s="83"/>
      <c r="K77" s="89"/>
      <c r="L77" s="90"/>
    </row>
    <row r="78" spans="1:13" s="25" customFormat="1" ht="22.5" customHeight="1">
      <c r="A78" s="84"/>
      <c r="B78" s="85"/>
      <c r="C78" s="86"/>
      <c r="D78" s="87"/>
      <c r="E78" s="86"/>
      <c r="F78" s="87"/>
      <c r="G78" s="86"/>
      <c r="H78" s="87"/>
      <c r="I78" s="88"/>
      <c r="J78" s="83"/>
      <c r="K78" s="89"/>
      <c r="L78" s="90"/>
    </row>
    <row r="79" spans="1:13" s="25" customFormat="1" ht="22.5" customHeight="1">
      <c r="A79" s="84"/>
      <c r="B79" s="85"/>
      <c r="C79" s="86"/>
      <c r="D79" s="87"/>
      <c r="E79" s="86"/>
      <c r="F79" s="87"/>
      <c r="G79" s="86"/>
      <c r="H79" s="87"/>
      <c r="I79" s="88"/>
      <c r="J79" s="83"/>
      <c r="K79" s="89"/>
      <c r="L79" s="90"/>
    </row>
    <row r="80" spans="1:13" s="25" customFormat="1" ht="22.5" customHeight="1">
      <c r="A80" s="84"/>
      <c r="B80" s="85"/>
      <c r="C80" s="86"/>
      <c r="D80" s="87"/>
      <c r="E80" s="86"/>
      <c r="F80" s="87"/>
      <c r="G80" s="86"/>
      <c r="H80" s="87"/>
      <c r="I80" s="88"/>
      <c r="J80" s="83"/>
      <c r="K80" s="89"/>
      <c r="L80" s="90"/>
    </row>
    <row r="81" spans="1:12" s="25" customFormat="1" ht="22.5" customHeight="1">
      <c r="A81" s="84"/>
      <c r="B81" s="85"/>
      <c r="C81" s="86"/>
      <c r="D81" s="87"/>
      <c r="E81" s="86"/>
      <c r="F81" s="87"/>
      <c r="G81" s="86"/>
      <c r="H81" s="87"/>
      <c r="I81" s="88"/>
      <c r="J81" s="83"/>
      <c r="K81" s="89"/>
      <c r="L81" s="90"/>
    </row>
    <row r="82" spans="1:12" s="25" customFormat="1" ht="22.5" customHeight="1">
      <c r="A82" s="84"/>
      <c r="B82" s="85"/>
      <c r="C82" s="86"/>
      <c r="D82" s="87"/>
      <c r="E82" s="86"/>
      <c r="F82" s="87"/>
      <c r="G82" s="86"/>
      <c r="H82" s="87"/>
      <c r="I82" s="88"/>
      <c r="J82" s="83"/>
      <c r="K82" s="89"/>
      <c r="L82" s="90"/>
    </row>
    <row r="83" spans="1:12" s="25" customFormat="1" ht="22.5" customHeight="1">
      <c r="A83" s="84"/>
      <c r="B83" s="85"/>
      <c r="C83" s="86"/>
      <c r="D83" s="87"/>
      <c r="E83" s="86"/>
      <c r="F83" s="87"/>
      <c r="G83" s="86"/>
      <c r="H83" s="87"/>
      <c r="I83" s="88"/>
      <c r="J83" s="83"/>
      <c r="K83" s="89"/>
      <c r="L83" s="90"/>
    </row>
    <row r="84" spans="1:12" s="25" customFormat="1" ht="22.5" customHeight="1">
      <c r="A84" s="84"/>
      <c r="B84" s="85"/>
      <c r="C84" s="86"/>
      <c r="D84" s="87"/>
      <c r="E84" s="86"/>
      <c r="F84" s="87"/>
      <c r="G84" s="86"/>
      <c r="H84" s="87"/>
      <c r="I84" s="88"/>
      <c r="J84" s="83"/>
      <c r="K84" s="89"/>
      <c r="L84" s="90"/>
    </row>
    <row r="85" spans="1:12" s="25" customFormat="1" ht="22.5" customHeight="1">
      <c r="A85" s="84"/>
      <c r="B85" s="85"/>
      <c r="C85" s="86"/>
      <c r="D85" s="87"/>
      <c r="E85" s="86"/>
      <c r="F85" s="87"/>
      <c r="G85" s="86"/>
      <c r="H85" s="87"/>
      <c r="I85" s="88"/>
      <c r="J85" s="83"/>
      <c r="K85" s="89"/>
      <c r="L85" s="90"/>
    </row>
    <row r="86" spans="1:12" s="25" customFormat="1" ht="22.5" customHeight="1">
      <c r="A86" s="84"/>
      <c r="B86" s="85"/>
      <c r="C86" s="86"/>
      <c r="D86" s="87"/>
      <c r="E86" s="86"/>
      <c r="F86" s="87"/>
      <c r="G86" s="86"/>
      <c r="H86" s="87"/>
      <c r="I86" s="88"/>
      <c r="J86" s="83"/>
      <c r="K86" s="89"/>
      <c r="L86" s="90"/>
    </row>
  </sheetData>
  <mergeCells count="2">
    <mergeCell ref="C2:H2"/>
    <mergeCell ref="K2:L2"/>
  </mergeCells>
  <phoneticPr fontId="2" type="noConversion"/>
  <pageMargins left="0.69" right="0" top="0.78740157480314965" bottom="0.27" header="0.51181102362204722" footer="0.19685039370078741"/>
  <pageSetup paperSize="9" scale="90" orientation="landscape" horizontalDpi="4294967292" verticalDpi="300" r:id="rId1"/>
  <headerFooter alignWithMargins="0">
    <oddHeader>&amp;C&amp;"돋움,굵게"&amp;14전선관 및 전선 산출근거서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A1:M20"/>
  <sheetViews>
    <sheetView showZeros="0" view="pageBreakPreview" workbookViewId="0">
      <selection activeCell="D13" sqref="D13"/>
    </sheetView>
  </sheetViews>
  <sheetFormatPr defaultRowHeight="13.5"/>
  <sheetData>
    <row r="1" spans="1:13" s="31" customFormat="1" ht="24" customHeight="1"/>
    <row r="2" spans="1:13" s="32" customFormat="1" ht="24" customHeight="1"/>
    <row r="3" spans="1:13" s="31" customFormat="1" ht="30.95" customHeight="1">
      <c r="A3" s="334" t="e">
        <f>#REF!</f>
        <v>#REF!</v>
      </c>
      <c r="B3" s="334"/>
      <c r="C3" s="334"/>
      <c r="D3" s="334"/>
      <c r="E3" s="334"/>
      <c r="F3" s="334"/>
      <c r="G3" s="334"/>
      <c r="H3" s="334"/>
      <c r="I3" s="334"/>
      <c r="J3" s="334"/>
      <c r="K3" s="334"/>
      <c r="L3" s="334"/>
      <c r="M3" s="334"/>
    </row>
    <row r="4" spans="1:13" s="31" customFormat="1" ht="21" customHeight="1"/>
    <row r="5" spans="1:13" s="31" customFormat="1" ht="27" customHeight="1">
      <c r="A5" s="334" t="s">
        <v>141</v>
      </c>
      <c r="B5" s="334"/>
      <c r="C5" s="334"/>
      <c r="D5" s="334"/>
      <c r="E5" s="334"/>
      <c r="F5" s="334"/>
      <c r="G5" s="334"/>
      <c r="H5" s="334"/>
      <c r="I5" s="334"/>
      <c r="J5" s="334"/>
      <c r="K5" s="334"/>
      <c r="L5" s="334"/>
      <c r="M5" s="334"/>
    </row>
    <row r="6" spans="1:13" s="31" customFormat="1" ht="24" customHeight="1"/>
    <row r="7" spans="1:13" s="31" customFormat="1" ht="24" customHeight="1"/>
    <row r="8" spans="1:13" s="31" customFormat="1" ht="24" customHeight="1"/>
    <row r="9" spans="1:13" s="31" customFormat="1" ht="24" customHeight="1"/>
    <row r="10" spans="1:13" s="31" customFormat="1" ht="24" customHeight="1"/>
    <row r="11" spans="1:13" s="31" customFormat="1" ht="24" customHeight="1">
      <c r="A11" s="334" t="e">
        <f>#REF!</f>
        <v>#REF!</v>
      </c>
      <c r="B11" s="334"/>
      <c r="C11" s="334"/>
      <c r="D11" s="334"/>
      <c r="E11" s="334"/>
      <c r="F11" s="334"/>
      <c r="G11" s="334"/>
      <c r="H11" s="334"/>
      <c r="I11" s="334"/>
      <c r="J11" s="334"/>
      <c r="K11" s="334"/>
      <c r="L11" s="334"/>
      <c r="M11" s="334"/>
    </row>
    <row r="12" spans="1:13" s="31" customFormat="1" ht="24" customHeight="1"/>
    <row r="13" spans="1:13" s="31" customFormat="1" ht="24" customHeight="1"/>
    <row r="14" spans="1:13" s="31" customFormat="1" ht="24" customHeight="1"/>
    <row r="15" spans="1:13" s="31" customFormat="1" ht="24" customHeight="1"/>
    <row r="16" spans="1:13" s="31" customFormat="1" ht="24" customHeight="1"/>
    <row r="17" spans="1:13" s="31" customFormat="1" ht="24" customHeight="1">
      <c r="A17" s="334" t="e">
        <f>#REF!</f>
        <v>#REF!</v>
      </c>
      <c r="B17" s="334"/>
      <c r="C17" s="334"/>
      <c r="D17" s="334"/>
      <c r="E17" s="334"/>
      <c r="F17" s="334"/>
      <c r="G17" s="334"/>
      <c r="H17" s="334"/>
      <c r="I17" s="334"/>
      <c r="J17" s="334"/>
      <c r="K17" s="334"/>
      <c r="L17" s="334"/>
      <c r="M17" s="334"/>
    </row>
    <row r="18" spans="1:13" s="31" customFormat="1" ht="24" customHeight="1"/>
    <row r="19" spans="1:13" s="31" customFormat="1" ht="24" customHeight="1"/>
    <row r="20" spans="1:13" s="32" customFormat="1" ht="24" customHeight="1"/>
  </sheetData>
  <mergeCells count="4">
    <mergeCell ref="A3:M3"/>
    <mergeCell ref="A5:M5"/>
    <mergeCell ref="A11:M11"/>
    <mergeCell ref="A17:M17"/>
  </mergeCells>
  <phoneticPr fontId="2" type="noConversion"/>
  <pageMargins left="0.55118110236220474" right="0.55118110236220474" top="0.98425196850393704" bottom="0.98425196850393704" header="0.51181102362204722" footer="0.51181102362204722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V47"/>
  <sheetViews>
    <sheetView showGridLines="0" showZeros="0" view="pageBreakPreview" zoomScale="90" workbookViewId="0">
      <selection activeCell="D13" sqref="D13:D14"/>
    </sheetView>
  </sheetViews>
  <sheetFormatPr defaultRowHeight="13.5"/>
  <cols>
    <col min="1" max="2" width="3.77734375" style="67" customWidth="1"/>
    <col min="3" max="3" width="4.77734375" style="67" customWidth="1"/>
    <col min="4" max="4" width="3.77734375" style="67" customWidth="1"/>
    <col min="5" max="5" width="2.6640625" style="67" customWidth="1"/>
    <col min="6" max="6" width="7.88671875" style="67" customWidth="1"/>
    <col min="7" max="7" width="2.5546875" style="67" customWidth="1"/>
    <col min="8" max="8" width="3.77734375" style="67" customWidth="1"/>
    <col min="9" max="9" width="4.77734375" style="67" customWidth="1"/>
    <col min="10" max="18" width="3.77734375" style="67" customWidth="1"/>
    <col min="19" max="22" width="8" style="67" customWidth="1"/>
    <col min="23" max="16384" width="8.88671875" style="67"/>
  </cols>
  <sheetData>
    <row r="1" spans="1:22" s="65" customFormat="1">
      <c r="A1" s="62"/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4"/>
    </row>
    <row r="2" spans="1:22" s="65" customFormat="1">
      <c r="A2" s="66"/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8"/>
    </row>
    <row r="3" spans="1:22" s="65" customFormat="1" ht="18.75">
      <c r="A3" s="66"/>
      <c r="B3" s="67"/>
      <c r="C3" s="69" t="s">
        <v>191</v>
      </c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U3" s="67"/>
      <c r="V3" s="68"/>
    </row>
    <row r="4" spans="1:22" s="65" customForma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8"/>
    </row>
    <row r="5" spans="1:22" s="65" customFormat="1">
      <c r="A5" s="70"/>
      <c r="B5" s="71"/>
      <c r="C5" s="71"/>
      <c r="D5" s="67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  <c r="R5" s="71"/>
      <c r="S5" s="71"/>
      <c r="T5" s="71"/>
      <c r="U5" s="71"/>
      <c r="V5" s="72"/>
    </row>
    <row r="6" spans="1:22" s="65" customFormat="1" ht="37.5" customHeight="1">
      <c r="A6" s="62"/>
      <c r="B6" s="63"/>
      <c r="C6" s="63"/>
      <c r="D6" s="63"/>
      <c r="E6" s="63"/>
      <c r="F6" s="63"/>
      <c r="G6" s="63"/>
      <c r="H6" s="63"/>
      <c r="I6" s="63"/>
      <c r="J6" s="63"/>
      <c r="K6" s="64"/>
      <c r="L6" s="63"/>
      <c r="M6" s="63"/>
      <c r="N6" s="63"/>
      <c r="O6" s="63"/>
      <c r="P6" s="63"/>
      <c r="Q6" s="63"/>
      <c r="R6" s="63"/>
      <c r="S6" s="63"/>
      <c r="T6" s="63"/>
      <c r="U6" s="63"/>
      <c r="V6" s="64"/>
    </row>
    <row r="7" spans="1:22" s="65" customFormat="1">
      <c r="A7" s="66"/>
      <c r="B7" s="67"/>
      <c r="C7" s="67"/>
      <c r="D7" s="67"/>
      <c r="E7" s="67"/>
      <c r="F7" s="67"/>
      <c r="G7" s="67"/>
      <c r="H7" s="67"/>
      <c r="I7" s="67"/>
      <c r="J7" s="67"/>
      <c r="K7" s="68"/>
      <c r="L7" s="67"/>
      <c r="M7" s="67"/>
      <c r="N7" s="67"/>
      <c r="O7" s="67"/>
      <c r="P7" s="67"/>
      <c r="Q7" s="67"/>
      <c r="R7" s="67"/>
      <c r="S7" s="67"/>
      <c r="T7" s="67"/>
      <c r="U7" s="67"/>
      <c r="V7" s="68"/>
    </row>
    <row r="8" spans="1:22" s="65" customFormat="1">
      <c r="A8" s="66"/>
      <c r="B8" s="67"/>
      <c r="C8" s="67"/>
      <c r="D8" s="67"/>
      <c r="E8" s="67"/>
      <c r="F8" s="67"/>
      <c r="G8" s="67"/>
      <c r="H8" s="67"/>
      <c r="I8" s="67"/>
      <c r="J8" s="67"/>
      <c r="K8" s="68"/>
      <c r="L8" s="67"/>
      <c r="M8" s="67"/>
      <c r="N8" s="67"/>
      <c r="O8" s="67"/>
      <c r="P8" s="67"/>
      <c r="Q8" s="67"/>
      <c r="R8" s="67"/>
      <c r="S8" s="67"/>
      <c r="T8" s="67"/>
      <c r="U8" s="67"/>
      <c r="V8" s="68"/>
    </row>
    <row r="9" spans="1:22" s="65" customFormat="1">
      <c r="A9" s="66"/>
      <c r="B9" s="67"/>
      <c r="C9" s="67"/>
      <c r="D9" s="67"/>
      <c r="E9" s="67"/>
      <c r="F9" s="67"/>
      <c r="G9" s="67"/>
      <c r="H9" s="67"/>
      <c r="I9" s="67"/>
      <c r="J9" s="67"/>
      <c r="K9" s="68"/>
      <c r="L9" s="67"/>
      <c r="M9" s="67"/>
      <c r="N9" s="67"/>
      <c r="O9" s="67"/>
      <c r="P9" s="67"/>
      <c r="Q9" s="67"/>
      <c r="R9" s="67"/>
      <c r="S9" s="67"/>
      <c r="T9" s="67"/>
      <c r="U9" s="67"/>
      <c r="V9" s="68"/>
    </row>
    <row r="10" spans="1:22" s="65" customFormat="1">
      <c r="A10" s="66"/>
      <c r="B10" s="67"/>
      <c r="C10" s="67"/>
      <c r="D10" s="67"/>
      <c r="E10" s="67"/>
      <c r="F10" s="67"/>
      <c r="G10" s="67"/>
      <c r="H10" s="67"/>
      <c r="I10" s="67"/>
      <c r="J10" s="67"/>
      <c r="K10" s="68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8"/>
    </row>
    <row r="11" spans="1:22" s="65" customFormat="1" ht="14.25">
      <c r="A11" s="66"/>
      <c r="B11" s="67"/>
      <c r="C11" s="67"/>
      <c r="D11" s="66"/>
      <c r="E11" s="67"/>
      <c r="F11" s="73">
        <v>500</v>
      </c>
      <c r="G11" s="67"/>
      <c r="H11" s="68"/>
      <c r="I11" s="67"/>
      <c r="J11" s="67"/>
      <c r="K11" s="68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8"/>
    </row>
    <row r="12" spans="1:22" s="65" customFormat="1">
      <c r="A12" s="66"/>
      <c r="B12" s="67"/>
      <c r="C12" s="71"/>
      <c r="D12" s="67"/>
      <c r="E12" s="67"/>
      <c r="F12" s="67"/>
      <c r="G12" s="67"/>
      <c r="H12" s="67"/>
      <c r="I12" s="71"/>
      <c r="J12" s="67"/>
      <c r="K12" s="68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8"/>
    </row>
    <row r="13" spans="1:22" s="65" customFormat="1" ht="128.25" customHeight="1">
      <c r="A13" s="66"/>
      <c r="B13" s="67"/>
      <c r="C13" s="67"/>
      <c r="D13" s="335"/>
      <c r="E13" s="67"/>
      <c r="F13" s="67"/>
      <c r="G13" s="67"/>
      <c r="H13" s="336"/>
      <c r="I13" s="74"/>
      <c r="J13" s="67"/>
      <c r="K13" s="75"/>
      <c r="L13" s="67"/>
      <c r="M13" s="67"/>
      <c r="N13" s="67"/>
      <c r="O13" s="67"/>
      <c r="P13" s="67"/>
      <c r="Q13" s="67"/>
      <c r="R13" s="67"/>
      <c r="S13" s="67"/>
      <c r="T13" s="67"/>
      <c r="U13" s="67"/>
      <c r="V13" s="68"/>
    </row>
    <row r="14" spans="1:22" s="65" customFormat="1" ht="21" customHeight="1">
      <c r="A14" s="66"/>
      <c r="B14" s="76"/>
      <c r="C14" s="67"/>
      <c r="D14" s="335"/>
      <c r="E14" s="77"/>
      <c r="F14" s="78"/>
      <c r="G14" s="77"/>
      <c r="H14" s="336"/>
      <c r="I14" s="71"/>
      <c r="J14" s="67"/>
      <c r="K14" s="68"/>
      <c r="L14" s="67"/>
      <c r="M14" s="67"/>
      <c r="N14" s="67"/>
      <c r="O14" s="67"/>
      <c r="P14" s="67"/>
      <c r="Q14" s="67"/>
      <c r="R14" s="67"/>
      <c r="S14" s="67"/>
      <c r="T14" s="67"/>
      <c r="U14" s="67"/>
      <c r="V14" s="68"/>
    </row>
    <row r="15" spans="1:22" s="65" customFormat="1">
      <c r="A15" s="66"/>
      <c r="B15" s="67"/>
      <c r="C15" s="67"/>
      <c r="D15" s="67"/>
      <c r="E15" s="67"/>
      <c r="F15" s="67"/>
      <c r="G15" s="67"/>
      <c r="H15" s="67"/>
      <c r="I15" s="67"/>
      <c r="J15" s="67"/>
      <c r="K15" s="68"/>
      <c r="L15" s="67"/>
      <c r="M15" s="67"/>
      <c r="N15" s="67"/>
      <c r="O15" s="67"/>
      <c r="P15" s="67"/>
      <c r="Q15" s="67"/>
      <c r="R15" s="67"/>
      <c r="S15" s="67"/>
      <c r="T15" s="67"/>
      <c r="U15" s="67"/>
      <c r="V15" s="68"/>
    </row>
    <row r="16" spans="1:22" s="65" customFormat="1">
      <c r="A16" s="66"/>
      <c r="B16" s="67"/>
      <c r="C16" s="67"/>
      <c r="D16" s="67"/>
      <c r="E16" s="66"/>
      <c r="F16" s="79">
        <v>300</v>
      </c>
      <c r="G16" s="68"/>
      <c r="I16" s="67"/>
      <c r="J16" s="67"/>
      <c r="K16" s="68"/>
      <c r="L16" s="67"/>
      <c r="M16" s="67"/>
      <c r="N16" s="67"/>
      <c r="O16" s="67"/>
      <c r="P16" s="67"/>
      <c r="Q16" s="67"/>
      <c r="R16" s="67"/>
      <c r="S16" s="67"/>
      <c r="T16" s="67"/>
      <c r="U16" s="67"/>
      <c r="V16" s="68"/>
    </row>
    <row r="17" spans="1:22" s="65" customFormat="1">
      <c r="A17" s="66"/>
      <c r="B17" s="67"/>
      <c r="C17" s="67"/>
      <c r="D17" s="67"/>
      <c r="E17" s="67"/>
      <c r="F17" s="67"/>
      <c r="G17" s="67"/>
      <c r="H17" s="67"/>
      <c r="I17" s="67"/>
      <c r="J17" s="67"/>
      <c r="K17" s="68"/>
      <c r="L17" s="67"/>
      <c r="M17" s="67"/>
      <c r="N17" s="67"/>
      <c r="O17" s="67"/>
      <c r="P17" s="67"/>
      <c r="Q17" s="67"/>
      <c r="R17" s="67"/>
      <c r="S17" s="67"/>
      <c r="T17" s="67"/>
      <c r="U17" s="67"/>
      <c r="V17" s="68"/>
    </row>
    <row r="18" spans="1:22" s="65" customFormat="1">
      <c r="A18" s="66"/>
      <c r="B18" s="67"/>
      <c r="C18" s="67"/>
      <c r="D18" s="67"/>
      <c r="E18" s="67"/>
      <c r="F18" s="67"/>
      <c r="G18" s="67"/>
      <c r="H18" s="67"/>
      <c r="I18" s="67"/>
      <c r="J18" s="67"/>
      <c r="K18" s="68"/>
      <c r="L18" s="67"/>
      <c r="M18" s="67"/>
      <c r="N18" s="67"/>
      <c r="O18" s="67"/>
      <c r="P18" s="67"/>
      <c r="Q18" s="67"/>
      <c r="R18" s="67"/>
      <c r="S18" s="67"/>
      <c r="T18" s="67"/>
      <c r="U18" s="67"/>
      <c r="V18" s="68"/>
    </row>
    <row r="19" spans="1:22" s="65" customFormat="1">
      <c r="A19" s="66"/>
      <c r="B19" s="67"/>
      <c r="C19" s="67"/>
      <c r="D19" s="67"/>
      <c r="E19" s="67"/>
      <c r="F19" s="67"/>
      <c r="G19" s="67"/>
      <c r="H19" s="67"/>
      <c r="I19" s="67"/>
      <c r="J19" s="67"/>
      <c r="K19" s="68"/>
      <c r="L19" s="67"/>
      <c r="M19" s="67"/>
      <c r="N19" s="67"/>
      <c r="O19" s="67"/>
      <c r="P19" s="67"/>
      <c r="Q19" s="67"/>
      <c r="R19" s="67"/>
      <c r="S19" s="67"/>
      <c r="T19" s="67"/>
      <c r="U19" s="67"/>
      <c r="V19" s="68"/>
    </row>
    <row r="20" spans="1:22" s="65" customFormat="1">
      <c r="A20" s="66"/>
      <c r="B20" s="67"/>
      <c r="C20" s="67"/>
      <c r="D20" s="67"/>
      <c r="E20" s="67"/>
      <c r="F20" s="67"/>
      <c r="G20" s="67"/>
      <c r="H20" s="67"/>
      <c r="I20" s="67"/>
      <c r="J20" s="67"/>
      <c r="K20" s="68"/>
      <c r="L20" s="67"/>
      <c r="M20" s="67"/>
      <c r="N20" s="67"/>
      <c r="O20" s="67"/>
      <c r="P20" s="67"/>
      <c r="Q20" s="67"/>
      <c r="R20" s="67"/>
      <c r="S20" s="67"/>
      <c r="T20" s="67"/>
      <c r="U20" s="67"/>
      <c r="V20" s="68"/>
    </row>
    <row r="21" spans="1:22" s="65" customFormat="1">
      <c r="A21" s="66"/>
      <c r="B21" s="67"/>
      <c r="C21" s="67"/>
      <c r="D21" s="67"/>
      <c r="E21" s="67"/>
      <c r="F21" s="67"/>
      <c r="G21" s="67"/>
      <c r="H21" s="67"/>
      <c r="I21" s="67"/>
      <c r="J21" s="67"/>
      <c r="K21" s="68"/>
      <c r="L21" s="67"/>
      <c r="M21" s="67"/>
      <c r="N21" s="67"/>
      <c r="O21" s="67"/>
      <c r="P21" s="67"/>
      <c r="Q21" s="67"/>
      <c r="R21" s="67"/>
      <c r="S21" s="67"/>
      <c r="T21" s="67"/>
      <c r="U21" s="67"/>
      <c r="V21" s="68"/>
    </row>
    <row r="22" spans="1:22" s="65" customFormat="1">
      <c r="A22" s="66"/>
      <c r="B22" s="67"/>
      <c r="C22" s="67"/>
      <c r="D22" s="67"/>
      <c r="E22" s="67"/>
      <c r="F22" s="67"/>
      <c r="G22" s="67"/>
      <c r="H22" s="67"/>
      <c r="I22" s="67"/>
      <c r="J22" s="67"/>
      <c r="K22" s="68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8"/>
    </row>
    <row r="23" spans="1:22" s="65" customFormat="1">
      <c r="A23" s="66"/>
      <c r="B23" s="67"/>
      <c r="C23" s="67"/>
      <c r="D23" s="67"/>
      <c r="E23" s="67"/>
      <c r="F23" s="67"/>
      <c r="G23" s="67"/>
      <c r="H23" s="67"/>
      <c r="I23" s="67"/>
      <c r="J23" s="67"/>
      <c r="K23" s="68"/>
      <c r="L23" s="67"/>
      <c r="M23" s="67"/>
      <c r="N23" s="67"/>
      <c r="O23" s="67"/>
      <c r="P23" s="67"/>
      <c r="Q23" s="67"/>
      <c r="R23" s="67"/>
      <c r="S23" s="67"/>
      <c r="T23" s="67"/>
      <c r="U23" s="67"/>
      <c r="V23" s="68"/>
    </row>
    <row r="24" spans="1:22" s="65" customFormat="1">
      <c r="A24" s="70"/>
      <c r="B24" s="71"/>
      <c r="C24" s="71"/>
      <c r="D24" s="71"/>
      <c r="E24" s="71"/>
      <c r="F24" s="71"/>
      <c r="G24" s="71"/>
      <c r="H24" s="71"/>
      <c r="I24" s="71"/>
      <c r="J24" s="71"/>
      <c r="K24" s="72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2"/>
    </row>
    <row r="25" spans="1:22" s="65" customFormat="1" hidden="1">
      <c r="A25" s="62"/>
      <c r="B25" s="63"/>
      <c r="C25" s="63"/>
      <c r="D25" s="63"/>
      <c r="E25" s="63"/>
      <c r="F25" s="63"/>
      <c r="G25" s="63"/>
      <c r="H25" s="63"/>
      <c r="I25" s="63"/>
      <c r="J25" s="63"/>
      <c r="K25" s="63"/>
      <c r="L25" s="63"/>
      <c r="M25" s="63"/>
      <c r="N25" s="63"/>
      <c r="O25" s="63"/>
      <c r="P25" s="63"/>
      <c r="Q25" s="63"/>
      <c r="R25" s="63"/>
      <c r="S25" s="63"/>
      <c r="T25" s="63"/>
      <c r="U25" s="63"/>
      <c r="V25" s="64"/>
    </row>
    <row r="26" spans="1:22" s="65" customFormat="1" hidden="1">
      <c r="A26" s="66"/>
      <c r="B26" s="67"/>
      <c r="C26" s="67"/>
      <c r="D26" s="67"/>
      <c r="E26" s="67"/>
      <c r="F26" s="67"/>
      <c r="G26" s="67"/>
      <c r="H26" s="67"/>
      <c r="I26" s="67"/>
      <c r="J26" s="67"/>
      <c r="K26" s="67"/>
      <c r="L26" s="67"/>
      <c r="M26" s="67"/>
      <c r="N26" s="67"/>
      <c r="O26" s="67"/>
      <c r="P26" s="67"/>
      <c r="Q26" s="67"/>
      <c r="R26" s="67"/>
      <c r="S26" s="67"/>
      <c r="T26" s="67"/>
      <c r="U26" s="67"/>
      <c r="V26" s="68"/>
    </row>
    <row r="27" spans="1:22" s="65" customFormat="1" ht="18.75" hidden="1">
      <c r="A27" s="66"/>
      <c r="B27" s="67"/>
      <c r="C27" s="69" t="s">
        <v>192</v>
      </c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8"/>
    </row>
    <row r="28" spans="1:22" s="65" customFormat="1" hidden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8"/>
    </row>
    <row r="29" spans="1:22" s="65" customFormat="1" hidden="1">
      <c r="A29" s="70"/>
      <c r="B29" s="71"/>
      <c r="C29" s="71"/>
      <c r="D29" s="67"/>
      <c r="E29" s="71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2"/>
    </row>
    <row r="30" spans="1:22" s="65" customFormat="1" ht="30.75" hidden="1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4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4"/>
    </row>
    <row r="31" spans="1:22" s="65" customFormat="1" hidden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8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8"/>
    </row>
    <row r="32" spans="1:22" s="65" customFormat="1" hidden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8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8"/>
    </row>
    <row r="33" spans="1:22" s="65" customFormat="1" hidden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8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8"/>
    </row>
    <row r="34" spans="1:22" s="65" customFormat="1" hidden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8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8"/>
    </row>
    <row r="35" spans="1:22" s="65" customFormat="1" ht="14.25" hidden="1">
      <c r="A35" s="66"/>
      <c r="B35" s="67"/>
      <c r="C35" s="67"/>
      <c r="D35" s="66"/>
      <c r="E35" s="67"/>
      <c r="F35" s="73">
        <v>860</v>
      </c>
      <c r="G35" s="67"/>
      <c r="H35" s="68"/>
      <c r="I35" s="67"/>
      <c r="J35" s="67"/>
      <c r="K35" s="68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8"/>
    </row>
    <row r="36" spans="1:22" s="65" customFormat="1" hidden="1">
      <c r="A36" s="66"/>
      <c r="B36" s="67"/>
      <c r="C36" s="71"/>
      <c r="D36" s="67"/>
      <c r="E36" s="67"/>
      <c r="F36" s="67"/>
      <c r="G36" s="67"/>
      <c r="H36" s="67"/>
      <c r="I36" s="71"/>
      <c r="J36" s="67"/>
      <c r="K36" s="68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8"/>
    </row>
    <row r="37" spans="1:22" s="65" customFormat="1" ht="139.5" hidden="1" customHeight="1">
      <c r="A37" s="66"/>
      <c r="B37" s="67"/>
      <c r="C37" s="67"/>
      <c r="D37" s="335"/>
      <c r="E37" s="67"/>
      <c r="F37" s="67"/>
      <c r="G37" s="67"/>
      <c r="H37" s="336"/>
      <c r="I37" s="74"/>
      <c r="J37" s="67"/>
      <c r="K37" s="75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8"/>
    </row>
    <row r="38" spans="1:22" s="65" customFormat="1" ht="21" hidden="1" customHeight="1">
      <c r="A38" s="66"/>
      <c r="B38" s="76"/>
      <c r="C38" s="67"/>
      <c r="D38" s="335"/>
      <c r="E38" s="77"/>
      <c r="F38" s="78"/>
      <c r="G38" s="77"/>
      <c r="H38" s="336"/>
      <c r="I38" s="71"/>
      <c r="J38" s="67"/>
      <c r="K38" s="68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8"/>
    </row>
    <row r="39" spans="1:22" s="65" customFormat="1" hidden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8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8"/>
    </row>
    <row r="40" spans="1:22" s="65" customFormat="1" hidden="1">
      <c r="A40" s="66"/>
      <c r="B40" s="67"/>
      <c r="C40" s="67"/>
      <c r="D40" s="67"/>
      <c r="E40" s="66"/>
      <c r="F40" s="79">
        <v>500</v>
      </c>
      <c r="G40" s="68"/>
      <c r="I40" s="67"/>
      <c r="J40" s="67"/>
      <c r="K40" s="68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8"/>
    </row>
    <row r="41" spans="1:22" s="65" customFormat="1" hidden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8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8"/>
    </row>
    <row r="42" spans="1:22" s="65" customFormat="1" hidden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8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8"/>
    </row>
    <row r="43" spans="1:22" s="65" customFormat="1" ht="14.25" hidden="1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8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8"/>
    </row>
    <row r="44" spans="1:22" s="65" customFormat="1" hidden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8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8"/>
    </row>
    <row r="45" spans="1:22" s="65" customFormat="1" hidden="1">
      <c r="A45" s="66"/>
      <c r="B45" s="67"/>
      <c r="C45" s="67"/>
      <c r="D45" s="67"/>
      <c r="E45" s="67"/>
      <c r="F45" s="67"/>
      <c r="G45" s="67"/>
      <c r="H45" s="67"/>
      <c r="I45" s="67"/>
      <c r="J45" s="67"/>
      <c r="K45" s="68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8"/>
    </row>
    <row r="46" spans="1:22" s="65" customFormat="1" hidden="1">
      <c r="A46" s="66"/>
      <c r="B46" s="67"/>
      <c r="C46" s="67"/>
      <c r="D46" s="67"/>
      <c r="E46" s="67"/>
      <c r="F46" s="67"/>
      <c r="G46" s="67"/>
      <c r="H46" s="67"/>
      <c r="I46" s="67"/>
      <c r="J46" s="67"/>
      <c r="K46" s="68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8"/>
    </row>
    <row r="47" spans="1:22" s="65" customFormat="1" hidden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2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2"/>
    </row>
  </sheetData>
  <mergeCells count="4">
    <mergeCell ref="D13:D14"/>
    <mergeCell ref="H13:H14"/>
    <mergeCell ref="D37:D38"/>
    <mergeCell ref="H37:H38"/>
  </mergeCells>
  <phoneticPr fontId="2" type="noConversion"/>
  <printOptions horizontalCentered="1"/>
  <pageMargins left="0.78740157480314965" right="0.19685039370078741" top="0.98425196850393704" bottom="0.56999999999999995" header="0.51181102362204722" footer="0.51181102362204722"/>
  <pageSetup paperSize="9" orientation="landscape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28"/>
  <dimension ref="A1:Q44"/>
  <sheetViews>
    <sheetView view="pageBreakPreview" topLeftCell="B1" zoomScaleNormal="115" zoomScaleSheetLayoutView="100" workbookViewId="0">
      <selection activeCell="P15" sqref="P15"/>
    </sheetView>
  </sheetViews>
  <sheetFormatPr defaultColWidth="8.33203125" defaultRowHeight="21.95" customHeight="1"/>
  <cols>
    <col min="1" max="7" width="8.33203125" style="115" customWidth="1"/>
    <col min="8" max="8" width="4.77734375" style="115" customWidth="1"/>
    <col min="9" max="9" width="10.77734375" style="115" customWidth="1"/>
    <col min="10" max="10" width="10.21875" style="115" customWidth="1"/>
    <col min="11" max="13" width="8.33203125" style="115" customWidth="1"/>
    <col min="14" max="14" width="12.109375" style="115" customWidth="1"/>
    <col min="15" max="16384" width="8.33203125" style="115"/>
  </cols>
  <sheetData>
    <row r="1" spans="1:17" ht="21.95" customHeight="1">
      <c r="A1" s="111"/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3"/>
      <c r="O1" s="114" t="s">
        <v>212</v>
      </c>
    </row>
    <row r="2" spans="1:17" ht="21.95" customHeight="1">
      <c r="A2" s="116"/>
      <c r="B2" s="115" t="s">
        <v>234</v>
      </c>
      <c r="N2" s="117"/>
      <c r="O2" s="115" t="s">
        <v>213</v>
      </c>
    </row>
    <row r="3" spans="1:17" ht="21.95" customHeight="1">
      <c r="A3" s="118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20"/>
      <c r="O3" s="114" t="s">
        <v>214</v>
      </c>
    </row>
    <row r="4" spans="1:17" ht="21.95" customHeight="1">
      <c r="A4" s="339"/>
      <c r="B4" s="340"/>
      <c r="C4" s="340"/>
      <c r="D4" s="340"/>
      <c r="E4" s="340"/>
      <c r="F4" s="340"/>
      <c r="G4" s="341"/>
      <c r="H4" s="121"/>
      <c r="I4" s="348" t="s">
        <v>215</v>
      </c>
      <c r="J4" s="348"/>
      <c r="K4" s="348"/>
      <c r="L4" s="348"/>
      <c r="M4" s="348"/>
      <c r="N4" s="349"/>
      <c r="O4" s="123" t="s">
        <v>216</v>
      </c>
      <c r="P4" s="123">
        <v>0.5</v>
      </c>
      <c r="Q4" s="123" t="s">
        <v>217</v>
      </c>
    </row>
    <row r="5" spans="1:17" ht="21.95" customHeight="1">
      <c r="A5" s="342"/>
      <c r="B5" s="343"/>
      <c r="C5" s="343"/>
      <c r="D5" s="343"/>
      <c r="E5" s="343"/>
      <c r="F5" s="343"/>
      <c r="G5" s="344"/>
      <c r="H5" s="124"/>
      <c r="I5" s="337" t="str">
        <f>CONCATENATE(P4," / ",6," x "," ( "," ( ",2," x ",P5," + ",P6," ) "," x ",P7," + "," ( ",2," x ",P6," + ",P5," ) "," x ",P8," )")</f>
        <v>0.5 / 6 x  (  ( 2 x 0.65 + 0.55 )  x 0.65 +  ( 2 x 0.55 + 0.65 )  x 0.55 )</v>
      </c>
      <c r="J5" s="337"/>
      <c r="K5" s="337"/>
      <c r="L5" s="337"/>
      <c r="M5" s="337"/>
      <c r="N5" s="338"/>
      <c r="O5" s="123" t="s">
        <v>218</v>
      </c>
      <c r="P5" s="123">
        <v>0.65</v>
      </c>
      <c r="Q5" s="123" t="s">
        <v>219</v>
      </c>
    </row>
    <row r="6" spans="1:17" ht="21.95" customHeight="1">
      <c r="A6" s="342"/>
      <c r="B6" s="343"/>
      <c r="C6" s="343"/>
      <c r="D6" s="343"/>
      <c r="E6" s="343"/>
      <c r="F6" s="343"/>
      <c r="G6" s="344"/>
      <c r="H6" s="124"/>
      <c r="I6" s="127">
        <f ca="1">ROUND((djs(I5,1)),3)</f>
        <v>0.18</v>
      </c>
      <c r="J6" s="128"/>
      <c r="K6" s="128"/>
      <c r="L6" s="128"/>
      <c r="M6" s="128"/>
      <c r="N6" s="129"/>
      <c r="O6" s="123" t="s">
        <v>220</v>
      </c>
      <c r="P6" s="123">
        <v>0.55000000000000004</v>
      </c>
      <c r="Q6" s="123" t="s">
        <v>221</v>
      </c>
    </row>
    <row r="7" spans="1:17" ht="21.95" customHeight="1">
      <c r="A7" s="342"/>
      <c r="B7" s="343"/>
      <c r="C7" s="343"/>
      <c r="D7" s="343"/>
      <c r="E7" s="343"/>
      <c r="F7" s="343"/>
      <c r="G7" s="344"/>
      <c r="H7" s="124"/>
      <c r="N7" s="117"/>
      <c r="O7" s="123" t="s">
        <v>222</v>
      </c>
      <c r="P7" s="123">
        <v>0.65</v>
      </c>
      <c r="Q7" s="123" t="s">
        <v>223</v>
      </c>
    </row>
    <row r="8" spans="1:17" ht="21.95" customHeight="1">
      <c r="A8" s="342"/>
      <c r="B8" s="343"/>
      <c r="C8" s="343"/>
      <c r="D8" s="343"/>
      <c r="E8" s="343"/>
      <c r="F8" s="343"/>
      <c r="G8" s="344"/>
      <c r="H8" s="124"/>
      <c r="I8" s="348" t="s">
        <v>235</v>
      </c>
      <c r="J8" s="348"/>
      <c r="K8" s="348"/>
      <c r="L8" s="348"/>
      <c r="M8" s="348"/>
      <c r="N8" s="349"/>
      <c r="O8" s="123" t="s">
        <v>225</v>
      </c>
      <c r="P8" s="123">
        <v>0.55000000000000004</v>
      </c>
      <c r="Q8" s="123" t="s">
        <v>226</v>
      </c>
    </row>
    <row r="9" spans="1:17" ht="21.95" customHeight="1">
      <c r="A9" s="342"/>
      <c r="B9" s="343"/>
      <c r="C9" s="343"/>
      <c r="D9" s="343"/>
      <c r="E9" s="343"/>
      <c r="F9" s="343"/>
      <c r="G9" s="344"/>
      <c r="H9" s="124"/>
      <c r="I9" s="337" t="str">
        <f>CONCATENATE(P10," / ",6," x "," ( "," ( ",2," x ",P11," + ",P12," ) "," x ",P13," + "," ( ",2," x ",P12," + ",P11," ) "," * ",P14," )")</f>
        <v>0.3 / 6 x  (  ( 2 x 0.3 + 0.4 )  x 0.3 +  ( 2 x 0.4 + 0.3 )  * 0.4 )</v>
      </c>
      <c r="J9" s="337"/>
      <c r="K9" s="337"/>
      <c r="L9" s="337"/>
      <c r="M9" s="337"/>
      <c r="N9" s="338"/>
      <c r="O9" s="114" t="s">
        <v>227</v>
      </c>
      <c r="P9" s="130"/>
      <c r="Q9" s="130"/>
    </row>
    <row r="10" spans="1:17" ht="21.95" customHeight="1">
      <c r="A10" s="342"/>
      <c r="B10" s="343"/>
      <c r="C10" s="343"/>
      <c r="D10" s="343"/>
      <c r="E10" s="343"/>
      <c r="F10" s="343"/>
      <c r="G10" s="344"/>
      <c r="H10" s="124"/>
      <c r="I10" s="127">
        <f ca="1">ROUND((djs(I9,1)),3)</f>
        <v>3.6999999999999998E-2</v>
      </c>
      <c r="J10" s="125"/>
      <c r="K10" s="125"/>
      <c r="L10" s="125"/>
      <c r="M10" s="125"/>
      <c r="N10" s="126"/>
      <c r="O10" s="123" t="s">
        <v>216</v>
      </c>
      <c r="P10" s="123">
        <v>0.3</v>
      </c>
      <c r="Q10" s="123" t="s">
        <v>217</v>
      </c>
    </row>
    <row r="11" spans="1:17" ht="21.95" customHeight="1">
      <c r="A11" s="342"/>
      <c r="B11" s="343"/>
      <c r="C11" s="343"/>
      <c r="D11" s="343"/>
      <c r="E11" s="343"/>
      <c r="F11" s="343"/>
      <c r="G11" s="344"/>
      <c r="H11" s="124"/>
      <c r="N11" s="117"/>
      <c r="O11" s="123" t="s">
        <v>218</v>
      </c>
      <c r="P11" s="123">
        <v>0.3</v>
      </c>
      <c r="Q11" s="123" t="s">
        <v>219</v>
      </c>
    </row>
    <row r="12" spans="1:17" ht="21.95" customHeight="1">
      <c r="A12" s="342"/>
      <c r="B12" s="343"/>
      <c r="C12" s="343"/>
      <c r="D12" s="343"/>
      <c r="E12" s="343"/>
      <c r="F12" s="343"/>
      <c r="G12" s="344"/>
      <c r="H12" s="124"/>
      <c r="I12" s="348" t="s">
        <v>228</v>
      </c>
      <c r="J12" s="348"/>
      <c r="K12" s="348"/>
      <c r="L12" s="348"/>
      <c r="M12" s="348"/>
      <c r="N12" s="349"/>
      <c r="O12" s="123" t="s">
        <v>220</v>
      </c>
      <c r="P12" s="123">
        <v>0.4</v>
      </c>
      <c r="Q12" s="123" t="s">
        <v>221</v>
      </c>
    </row>
    <row r="13" spans="1:17" ht="21.95" customHeight="1">
      <c r="A13" s="342"/>
      <c r="B13" s="343"/>
      <c r="C13" s="343"/>
      <c r="D13" s="343"/>
      <c r="E13" s="343"/>
      <c r="F13" s="343"/>
      <c r="G13" s="344"/>
      <c r="H13" s="124"/>
      <c r="I13" s="131" t="str">
        <f>CONCATENATE("( ","( ",P12," + ",P11," ) "," x ",P10," ) "," / ",2," x ",4)</f>
        <v>( ( 0.4 + 0.3 )  x 0.3 )  / 2 x 4</v>
      </c>
      <c r="N13" s="122"/>
      <c r="O13" s="123" t="s">
        <v>222</v>
      </c>
      <c r="P13" s="123">
        <v>0.3</v>
      </c>
      <c r="Q13" s="123" t="s">
        <v>223</v>
      </c>
    </row>
    <row r="14" spans="1:17" ht="21.95" customHeight="1">
      <c r="A14" s="342"/>
      <c r="B14" s="343"/>
      <c r="C14" s="343"/>
      <c r="D14" s="343"/>
      <c r="E14" s="343"/>
      <c r="F14" s="343"/>
      <c r="G14" s="344"/>
      <c r="H14" s="124"/>
      <c r="I14" s="127">
        <f ca="1">ROUND((djs(I13,1)),3)</f>
        <v>0.42</v>
      </c>
      <c r="J14" s="125"/>
      <c r="K14" s="125"/>
      <c r="L14" s="125"/>
      <c r="M14" s="125"/>
      <c r="N14" s="126"/>
      <c r="O14" s="123" t="s">
        <v>225</v>
      </c>
      <c r="P14" s="123">
        <v>0.4</v>
      </c>
      <c r="Q14" s="123" t="s">
        <v>226</v>
      </c>
    </row>
    <row r="15" spans="1:17" ht="21.95" customHeight="1">
      <c r="A15" s="342"/>
      <c r="B15" s="343"/>
      <c r="C15" s="343"/>
      <c r="D15" s="343"/>
      <c r="E15" s="343"/>
      <c r="F15" s="343"/>
      <c r="G15" s="344"/>
      <c r="H15" s="124"/>
      <c r="N15" s="117"/>
    </row>
    <row r="16" spans="1:17" ht="21.95" customHeight="1">
      <c r="A16" s="342"/>
      <c r="B16" s="343"/>
      <c r="C16" s="343"/>
      <c r="D16" s="343"/>
      <c r="E16" s="343"/>
      <c r="F16" s="343"/>
      <c r="G16" s="344"/>
      <c r="H16" s="124"/>
      <c r="I16" s="115" t="s">
        <v>229</v>
      </c>
      <c r="N16" s="122"/>
    </row>
    <row r="17" spans="1:17" ht="21.95" customHeight="1">
      <c r="A17" s="342"/>
      <c r="B17" s="343"/>
      <c r="C17" s="343"/>
      <c r="D17" s="343"/>
      <c r="E17" s="343"/>
      <c r="F17" s="343"/>
      <c r="G17" s="344"/>
      <c r="H17" s="124"/>
      <c r="I17" s="132" t="str">
        <f ca="1">CONCATENATE(djs(I6,1),"-",djs(I10,1))</f>
        <v>0.18-0.037</v>
      </c>
      <c r="J17" s="125"/>
      <c r="K17" s="125"/>
      <c r="L17" s="125"/>
      <c r="M17" s="125"/>
      <c r="N17" s="126"/>
    </row>
    <row r="18" spans="1:17" ht="21.95" customHeight="1">
      <c r="A18" s="342"/>
      <c r="B18" s="343"/>
      <c r="C18" s="343"/>
      <c r="D18" s="343"/>
      <c r="E18" s="343"/>
      <c r="F18" s="343"/>
      <c r="G18" s="344"/>
      <c r="H18" s="124"/>
      <c r="I18" s="127">
        <f ca="1">ROUND((djs(I17,1)),3)</f>
        <v>0.14299999999999999</v>
      </c>
      <c r="J18" s="125"/>
      <c r="K18" s="125"/>
      <c r="L18" s="125"/>
      <c r="M18" s="125"/>
      <c r="N18" s="126"/>
    </row>
    <row r="19" spans="1:17" ht="21.95" customHeight="1">
      <c r="A19" s="342"/>
      <c r="B19" s="343"/>
      <c r="C19" s="343"/>
      <c r="D19" s="343"/>
      <c r="E19" s="343"/>
      <c r="F19" s="343"/>
      <c r="G19" s="344"/>
      <c r="H19" s="124"/>
      <c r="N19" s="122"/>
    </row>
    <row r="20" spans="1:17" ht="21.95" customHeight="1">
      <c r="A20" s="342"/>
      <c r="B20" s="343"/>
      <c r="C20" s="343"/>
      <c r="D20" s="343"/>
      <c r="E20" s="343"/>
      <c r="F20" s="343"/>
      <c r="G20" s="344"/>
      <c r="H20" s="124"/>
      <c r="I20" s="115" t="s">
        <v>230</v>
      </c>
      <c r="J20" s="127">
        <f ca="1">I10</f>
        <v>3.6999999999999998E-2</v>
      </c>
      <c r="N20" s="122"/>
    </row>
    <row r="21" spans="1:17" ht="21.95" customHeight="1">
      <c r="A21" s="342"/>
      <c r="B21" s="343"/>
      <c r="C21" s="343"/>
      <c r="D21" s="343"/>
      <c r="E21" s="343"/>
      <c r="F21" s="343"/>
      <c r="G21" s="344"/>
      <c r="H21" s="124"/>
      <c r="J21" s="133"/>
      <c r="N21" s="122"/>
    </row>
    <row r="22" spans="1:17" ht="21.95" customHeight="1">
      <c r="A22" s="345"/>
      <c r="B22" s="346"/>
      <c r="C22" s="346"/>
      <c r="D22" s="346"/>
      <c r="E22" s="346"/>
      <c r="F22" s="346"/>
      <c r="G22" s="347"/>
      <c r="H22" s="134"/>
      <c r="I22" s="350" t="s">
        <v>231</v>
      </c>
      <c r="J22" s="350"/>
      <c r="K22" s="350"/>
      <c r="L22" s="350"/>
      <c r="M22" s="350"/>
      <c r="N22" s="351"/>
    </row>
    <row r="23" spans="1:17" ht="21.95" hidden="1" customHeight="1">
      <c r="A23" s="111"/>
      <c r="B23" s="112"/>
      <c r="C23" s="112"/>
      <c r="D23" s="112"/>
      <c r="E23" s="112"/>
      <c r="F23" s="112"/>
      <c r="G23" s="112"/>
      <c r="H23" s="112"/>
      <c r="I23" s="112"/>
      <c r="J23" s="112"/>
      <c r="K23" s="112"/>
      <c r="L23" s="112"/>
      <c r="M23" s="112"/>
      <c r="N23" s="113"/>
      <c r="O23" s="114" t="s">
        <v>212</v>
      </c>
    </row>
    <row r="24" spans="1:17" ht="21.95" hidden="1" customHeight="1">
      <c r="A24" s="116"/>
      <c r="B24" s="115" t="s">
        <v>232</v>
      </c>
      <c r="N24" s="117"/>
      <c r="O24" s="115" t="s">
        <v>213</v>
      </c>
    </row>
    <row r="25" spans="1:17" ht="21.95" hidden="1" customHeight="1">
      <c r="A25" s="118"/>
      <c r="B25" s="119"/>
      <c r="C25" s="119"/>
      <c r="D25" s="119"/>
      <c r="E25" s="119"/>
      <c r="F25" s="119"/>
      <c r="G25" s="119"/>
      <c r="H25" s="119"/>
      <c r="I25" s="119"/>
      <c r="J25" s="119"/>
      <c r="K25" s="119"/>
      <c r="L25" s="119"/>
      <c r="M25" s="119"/>
      <c r="N25" s="120"/>
      <c r="O25" s="114" t="s">
        <v>214</v>
      </c>
    </row>
    <row r="26" spans="1:17" ht="21.95" hidden="1" customHeight="1">
      <c r="A26" s="339"/>
      <c r="B26" s="340"/>
      <c r="C26" s="340"/>
      <c r="D26" s="340"/>
      <c r="E26" s="340"/>
      <c r="F26" s="340"/>
      <c r="G26" s="341"/>
      <c r="H26" s="121"/>
      <c r="I26" s="348" t="s">
        <v>215</v>
      </c>
      <c r="J26" s="348"/>
      <c r="K26" s="348"/>
      <c r="L26" s="348"/>
      <c r="M26" s="348"/>
      <c r="N26" s="349"/>
      <c r="O26" s="123" t="s">
        <v>216</v>
      </c>
      <c r="P26" s="123">
        <v>1.2</v>
      </c>
      <c r="Q26" s="123" t="s">
        <v>217</v>
      </c>
    </row>
    <row r="27" spans="1:17" ht="21.95" hidden="1" customHeight="1">
      <c r="A27" s="342"/>
      <c r="B27" s="343"/>
      <c r="C27" s="343"/>
      <c r="D27" s="343"/>
      <c r="E27" s="343"/>
      <c r="F27" s="343"/>
      <c r="G27" s="344"/>
      <c r="H27" s="124"/>
      <c r="I27" s="337" t="str">
        <f>CONCATENATE(P26," / ",6," x "," { "," ( ",2," x ",P27," + ",P28," ) "," x ",P29," + "," ( ",2," x ",P28," + ",P27," ) "," x ",P30," }")</f>
        <v>1.2 / 6 x  {  ( 2 x 1.7 + 1.2 )  x 1.7 +  ( 2 x 1.2 + 1.7 )  x 1.2 }</v>
      </c>
      <c r="J27" s="337"/>
      <c r="K27" s="337"/>
      <c r="L27" s="337"/>
      <c r="M27" s="337"/>
      <c r="N27" s="338"/>
      <c r="O27" s="123" t="s">
        <v>218</v>
      </c>
      <c r="P27" s="123">
        <v>1.7</v>
      </c>
      <c r="Q27" s="123" t="s">
        <v>219</v>
      </c>
    </row>
    <row r="28" spans="1:17" ht="21.95" hidden="1" customHeight="1">
      <c r="A28" s="342"/>
      <c r="B28" s="343"/>
      <c r="C28" s="343"/>
      <c r="D28" s="343"/>
      <c r="E28" s="343"/>
      <c r="F28" s="343"/>
      <c r="G28" s="344"/>
      <c r="H28" s="124"/>
      <c r="I28" s="127" t="e">
        <f ca="1">ROUND((dj(I27)),3)</f>
        <v>#NAME?</v>
      </c>
      <c r="J28" s="128"/>
      <c r="K28" s="128"/>
      <c r="L28" s="128"/>
      <c r="M28" s="128"/>
      <c r="N28" s="129"/>
      <c r="O28" s="123" t="s">
        <v>220</v>
      </c>
      <c r="P28" s="123">
        <v>1.2</v>
      </c>
      <c r="Q28" s="123" t="s">
        <v>221</v>
      </c>
    </row>
    <row r="29" spans="1:17" ht="21.95" hidden="1" customHeight="1">
      <c r="A29" s="342"/>
      <c r="B29" s="343"/>
      <c r="C29" s="343"/>
      <c r="D29" s="343"/>
      <c r="E29" s="343"/>
      <c r="F29" s="343"/>
      <c r="G29" s="344"/>
      <c r="H29" s="124"/>
      <c r="N29" s="117"/>
      <c r="O29" s="123" t="s">
        <v>222</v>
      </c>
      <c r="P29" s="123">
        <v>1.7</v>
      </c>
      <c r="Q29" s="123" t="s">
        <v>223</v>
      </c>
    </row>
    <row r="30" spans="1:17" ht="21.95" hidden="1" customHeight="1">
      <c r="A30" s="342"/>
      <c r="B30" s="343"/>
      <c r="C30" s="343"/>
      <c r="D30" s="343"/>
      <c r="E30" s="343"/>
      <c r="F30" s="343"/>
      <c r="G30" s="344"/>
      <c r="H30" s="124"/>
      <c r="I30" s="348" t="s">
        <v>224</v>
      </c>
      <c r="J30" s="348"/>
      <c r="K30" s="348"/>
      <c r="L30" s="348"/>
      <c r="M30" s="348"/>
      <c r="N30" s="349"/>
      <c r="O30" s="123" t="s">
        <v>225</v>
      </c>
      <c r="P30" s="123">
        <v>1.2</v>
      </c>
      <c r="Q30" s="123" t="s">
        <v>226</v>
      </c>
    </row>
    <row r="31" spans="1:17" ht="21.95" hidden="1" customHeight="1">
      <c r="A31" s="342"/>
      <c r="B31" s="343"/>
      <c r="C31" s="343"/>
      <c r="D31" s="343"/>
      <c r="E31" s="343"/>
      <c r="F31" s="343"/>
      <c r="G31" s="344"/>
      <c r="H31" s="124"/>
      <c r="I31" s="337" t="str">
        <f>CONCATENATE(P32," / ",6," x "," { "," ( ",2," x ",P33," + ",P34," ) "," x ",P35," + "," ( ",2," x ",P34," + ",P33," ) "," * ",P36," }")</f>
        <v>1.2 / 6 x  {  ( 2 x 0.55 + 1 )  x 0.55 +  ( 2 x 1 + 0.55 )  * 1 }</v>
      </c>
      <c r="J31" s="337"/>
      <c r="K31" s="337"/>
      <c r="L31" s="337"/>
      <c r="M31" s="337"/>
      <c r="N31" s="338"/>
      <c r="O31" s="114" t="s">
        <v>227</v>
      </c>
      <c r="P31" s="130"/>
      <c r="Q31" s="130"/>
    </row>
    <row r="32" spans="1:17" ht="21.95" hidden="1" customHeight="1">
      <c r="A32" s="342"/>
      <c r="B32" s="343"/>
      <c r="C32" s="343"/>
      <c r="D32" s="343"/>
      <c r="E32" s="343"/>
      <c r="F32" s="343"/>
      <c r="G32" s="344"/>
      <c r="H32" s="124"/>
      <c r="I32" s="127" t="e">
        <f ca="1">ROUND((dj(I31)),3)</f>
        <v>#NAME?</v>
      </c>
      <c r="J32" s="125"/>
      <c r="K32" s="125"/>
      <c r="L32" s="125"/>
      <c r="M32" s="125"/>
      <c r="N32" s="126"/>
      <c r="O32" s="123" t="s">
        <v>216</v>
      </c>
      <c r="P32" s="123">
        <v>1.2</v>
      </c>
      <c r="Q32" s="123" t="s">
        <v>217</v>
      </c>
    </row>
    <row r="33" spans="1:17" ht="21.95" hidden="1" customHeight="1">
      <c r="A33" s="342"/>
      <c r="B33" s="343"/>
      <c r="C33" s="343"/>
      <c r="D33" s="343"/>
      <c r="E33" s="343"/>
      <c r="F33" s="343"/>
      <c r="G33" s="344"/>
      <c r="H33" s="124"/>
      <c r="N33" s="117"/>
      <c r="O33" s="123" t="s">
        <v>218</v>
      </c>
      <c r="P33" s="123">
        <v>0.55000000000000004</v>
      </c>
      <c r="Q33" s="123" t="s">
        <v>219</v>
      </c>
    </row>
    <row r="34" spans="1:17" ht="21.95" hidden="1" customHeight="1">
      <c r="A34" s="342"/>
      <c r="B34" s="343"/>
      <c r="C34" s="343"/>
      <c r="D34" s="343"/>
      <c r="E34" s="343"/>
      <c r="F34" s="343"/>
      <c r="G34" s="344"/>
      <c r="H34" s="124"/>
      <c r="I34" s="348" t="s">
        <v>228</v>
      </c>
      <c r="J34" s="348"/>
      <c r="K34" s="348"/>
      <c r="L34" s="348"/>
      <c r="M34" s="348"/>
      <c r="N34" s="349"/>
      <c r="O34" s="123" t="s">
        <v>220</v>
      </c>
      <c r="P34" s="123">
        <v>1</v>
      </c>
      <c r="Q34" s="123" t="s">
        <v>221</v>
      </c>
    </row>
    <row r="35" spans="1:17" ht="21.95" hidden="1" customHeight="1">
      <c r="A35" s="342"/>
      <c r="B35" s="343"/>
      <c r="C35" s="343"/>
      <c r="D35" s="343"/>
      <c r="E35" s="343"/>
      <c r="F35" s="343"/>
      <c r="G35" s="344"/>
      <c r="H35" s="124"/>
      <c r="I35" s="131" t="str">
        <f>CONCATENATE("{ ","( ",P34," + ",P33," ) "," x ",P32," } "," / ",2," x ",4)</f>
        <v>{ ( 1 + 0.55 )  x 1.2 }  / 2 x 4</v>
      </c>
      <c r="N35" s="122"/>
      <c r="O35" s="123" t="s">
        <v>222</v>
      </c>
      <c r="P35" s="123">
        <v>0.55000000000000004</v>
      </c>
      <c r="Q35" s="123" t="s">
        <v>223</v>
      </c>
    </row>
    <row r="36" spans="1:17" ht="21.95" hidden="1" customHeight="1">
      <c r="A36" s="342"/>
      <c r="B36" s="343"/>
      <c r="C36" s="343"/>
      <c r="D36" s="343"/>
      <c r="E36" s="343"/>
      <c r="F36" s="343"/>
      <c r="G36" s="344"/>
      <c r="H36" s="124"/>
      <c r="I36" s="127" t="e">
        <f ca="1">ROUND((dj(I35)),3)</f>
        <v>#NAME?</v>
      </c>
      <c r="J36" s="125"/>
      <c r="K36" s="125"/>
      <c r="L36" s="125"/>
      <c r="M36" s="125"/>
      <c r="N36" s="126"/>
      <c r="O36" s="123" t="s">
        <v>225</v>
      </c>
      <c r="P36" s="123">
        <v>1</v>
      </c>
      <c r="Q36" s="123" t="s">
        <v>226</v>
      </c>
    </row>
    <row r="37" spans="1:17" ht="21.95" hidden="1" customHeight="1">
      <c r="A37" s="342"/>
      <c r="B37" s="343"/>
      <c r="C37" s="343"/>
      <c r="D37" s="343"/>
      <c r="E37" s="343"/>
      <c r="F37" s="343"/>
      <c r="G37" s="344"/>
      <c r="H37" s="124"/>
      <c r="N37" s="117"/>
    </row>
    <row r="38" spans="1:17" ht="21.95" hidden="1" customHeight="1">
      <c r="A38" s="342"/>
      <c r="B38" s="343"/>
      <c r="C38" s="343"/>
      <c r="D38" s="343"/>
      <c r="E38" s="343"/>
      <c r="F38" s="343"/>
      <c r="G38" s="344"/>
      <c r="H38" s="124"/>
      <c r="I38" s="115" t="s">
        <v>229</v>
      </c>
      <c r="N38" s="122"/>
    </row>
    <row r="39" spans="1:17" ht="21.95" hidden="1" customHeight="1">
      <c r="A39" s="342"/>
      <c r="B39" s="343"/>
      <c r="C39" s="343"/>
      <c r="D39" s="343"/>
      <c r="E39" s="343"/>
      <c r="F39" s="343"/>
      <c r="G39" s="344"/>
      <c r="H39" s="124"/>
      <c r="I39" s="132" t="e">
        <f ca="1">CONCATENATE(dj(I28),"-",dj(I32))</f>
        <v>#NAME?</v>
      </c>
      <c r="J39" s="125"/>
      <c r="K39" s="125"/>
      <c r="L39" s="125"/>
      <c r="M39" s="125"/>
      <c r="N39" s="126"/>
    </row>
    <row r="40" spans="1:17" ht="21.95" hidden="1" customHeight="1">
      <c r="A40" s="342"/>
      <c r="B40" s="343"/>
      <c r="C40" s="343"/>
      <c r="D40" s="343"/>
      <c r="E40" s="343"/>
      <c r="F40" s="343"/>
      <c r="G40" s="344"/>
      <c r="H40" s="124"/>
      <c r="I40" s="127" t="e">
        <f ca="1">ROUND((dj(I39)),3)</f>
        <v>#NAME?</v>
      </c>
      <c r="J40" s="125"/>
      <c r="K40" s="125"/>
      <c r="L40" s="125"/>
      <c r="M40" s="125"/>
      <c r="N40" s="126"/>
    </row>
    <row r="41" spans="1:17" ht="21.95" hidden="1" customHeight="1">
      <c r="A41" s="342"/>
      <c r="B41" s="343"/>
      <c r="C41" s="343"/>
      <c r="D41" s="343"/>
      <c r="E41" s="343"/>
      <c r="F41" s="343"/>
      <c r="G41" s="344"/>
      <c r="H41" s="124"/>
      <c r="N41" s="122"/>
    </row>
    <row r="42" spans="1:17" ht="21.95" hidden="1" customHeight="1">
      <c r="A42" s="342"/>
      <c r="B42" s="343"/>
      <c r="C42" s="343"/>
      <c r="D42" s="343"/>
      <c r="E42" s="343"/>
      <c r="F42" s="343"/>
      <c r="G42" s="344"/>
      <c r="H42" s="124"/>
      <c r="I42" s="115" t="s">
        <v>230</v>
      </c>
      <c r="J42" s="127" t="e">
        <f ca="1">I32</f>
        <v>#NAME?</v>
      </c>
      <c r="N42" s="122"/>
    </row>
    <row r="43" spans="1:17" ht="21.95" hidden="1" customHeight="1">
      <c r="A43" s="342"/>
      <c r="B43" s="343"/>
      <c r="C43" s="343"/>
      <c r="D43" s="343"/>
      <c r="E43" s="343"/>
      <c r="F43" s="343"/>
      <c r="G43" s="344"/>
      <c r="H43" s="124"/>
      <c r="J43" s="133"/>
      <c r="N43" s="122"/>
    </row>
    <row r="44" spans="1:17" ht="21.95" hidden="1" customHeight="1">
      <c r="A44" s="345"/>
      <c r="B44" s="346"/>
      <c r="C44" s="346"/>
      <c r="D44" s="346"/>
      <c r="E44" s="346"/>
      <c r="F44" s="346"/>
      <c r="G44" s="347"/>
      <c r="H44" s="134"/>
      <c r="I44" s="350" t="s">
        <v>231</v>
      </c>
      <c r="J44" s="350"/>
      <c r="K44" s="350"/>
      <c r="L44" s="350"/>
      <c r="M44" s="350"/>
      <c r="N44" s="351"/>
    </row>
  </sheetData>
  <mergeCells count="14">
    <mergeCell ref="A26:G44"/>
    <mergeCell ref="I26:N26"/>
    <mergeCell ref="I27:N27"/>
    <mergeCell ref="I30:N30"/>
    <mergeCell ref="I31:N31"/>
    <mergeCell ref="I34:N34"/>
    <mergeCell ref="I44:N44"/>
    <mergeCell ref="I9:N9"/>
    <mergeCell ref="A4:G22"/>
    <mergeCell ref="I4:N4"/>
    <mergeCell ref="I5:N5"/>
    <mergeCell ref="I8:N8"/>
    <mergeCell ref="I12:N12"/>
    <mergeCell ref="I22:N22"/>
  </mergeCells>
  <phoneticPr fontId="2" type="noConversion"/>
  <pageMargins left="0.59055118110236227" right="0.19685039370078741" top="0.78740157480314965" bottom="0.78740157480314965" header="0.51181102362204722" footer="0.51181102362204722"/>
  <pageSetup paperSize="9" scale="98" orientation="landscape" horizontalDpi="4294967292" verticalDpi="30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31"/>
  <dimension ref="A1:X49"/>
  <sheetViews>
    <sheetView showZeros="0" view="pageBreakPreview" zoomScaleSheetLayoutView="90" workbookViewId="0">
      <pane xSplit="2" ySplit="2" topLeftCell="C3" activePane="bottomRight" state="frozen"/>
      <selection activeCell="A15" sqref="A15:N15"/>
      <selection pane="topRight" activeCell="A15" sqref="A15:N15"/>
      <selection pane="bottomLeft" activeCell="A15" sqref="A15:N15"/>
      <selection pane="bottomRight" activeCell="I29" sqref="I29"/>
    </sheetView>
  </sheetViews>
  <sheetFormatPr defaultRowHeight="21" customHeight="1"/>
  <cols>
    <col min="1" max="1" width="7.77734375" style="13" customWidth="1"/>
    <col min="2" max="2" width="6.77734375" style="21" customWidth="1"/>
    <col min="3" max="3" width="12.77734375" style="13" customWidth="1"/>
    <col min="4" max="4" width="3.21875" style="13" customWidth="1"/>
    <col min="5" max="5" width="9.77734375" style="13" customWidth="1"/>
    <col min="6" max="6" width="3.21875" style="13" customWidth="1"/>
    <col min="7" max="7" width="12.77734375" style="13" customWidth="1"/>
    <col min="8" max="8" width="3.109375" style="13" customWidth="1"/>
    <col min="9" max="9" width="47.77734375" style="22" customWidth="1"/>
    <col min="10" max="10" width="6.33203125" style="17" customWidth="1"/>
    <col min="11" max="11" width="6.33203125" style="18" customWidth="1"/>
    <col min="12" max="12" width="6.33203125" style="19" customWidth="1"/>
    <col min="13" max="16384" width="8.88671875" style="13"/>
  </cols>
  <sheetData>
    <row r="1" spans="1:24" ht="21" customHeight="1">
      <c r="A1" s="80" t="s">
        <v>288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50" t="s">
        <v>271</v>
      </c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</row>
    <row r="2" spans="1:24" s="16" customFormat="1" ht="21" customHeight="1">
      <c r="A2" s="14" t="s">
        <v>120</v>
      </c>
      <c r="B2" s="20" t="s">
        <v>272</v>
      </c>
      <c r="C2" s="352" t="s">
        <v>273</v>
      </c>
      <c r="D2" s="353"/>
      <c r="E2" s="353"/>
      <c r="F2" s="353"/>
      <c r="G2" s="353"/>
      <c r="H2" s="354"/>
      <c r="I2" s="14" t="s">
        <v>274</v>
      </c>
      <c r="J2" s="15" t="s">
        <v>275</v>
      </c>
      <c r="K2" s="352" t="s">
        <v>121</v>
      </c>
      <c r="L2" s="354"/>
    </row>
    <row r="3" spans="1:24" s="44" customFormat="1" ht="22.5" customHeight="1">
      <c r="A3" s="12" t="s">
        <v>276</v>
      </c>
      <c r="B3" s="26"/>
      <c r="C3" s="28" t="s">
        <v>277</v>
      </c>
      <c r="D3" s="101">
        <v>4</v>
      </c>
      <c r="E3" s="28" t="s">
        <v>277</v>
      </c>
      <c r="F3" s="101">
        <v>1</v>
      </c>
      <c r="G3" s="28" t="s">
        <v>278</v>
      </c>
      <c r="H3" s="101">
        <v>1</v>
      </c>
      <c r="I3" s="51" t="s">
        <v>279</v>
      </c>
      <c r="J3" s="96">
        <f ca="1">djs(I3,1)*H3</f>
        <v>2.5</v>
      </c>
      <c r="K3" s="99">
        <f ca="1">((djs(I3,0)+djs(I3,1))*D3)*H3</f>
        <v>11.6</v>
      </c>
      <c r="L3" s="100">
        <f ca="1">((djs(I3,0)+djs(I3,1))*F3)*H3</f>
        <v>2.9</v>
      </c>
      <c r="M3" s="103"/>
    </row>
    <row r="4" spans="1:24" s="44" customFormat="1" ht="22.5" customHeight="1">
      <c r="A4" s="12"/>
      <c r="B4" s="26"/>
      <c r="C4" s="28" t="s">
        <v>280</v>
      </c>
      <c r="D4" s="101"/>
      <c r="E4" s="28"/>
      <c r="F4" s="101"/>
      <c r="G4" s="28" t="s">
        <v>281</v>
      </c>
      <c r="H4" s="101">
        <v>1</v>
      </c>
      <c r="I4" s="51">
        <v>2.5</v>
      </c>
      <c r="J4" s="96">
        <f ca="1">djs(I4,1)*H4</f>
        <v>2.5</v>
      </c>
      <c r="K4" s="99">
        <f ca="1">((djs(I4,0)+djs(I4,1))*D4)*H4</f>
        <v>0</v>
      </c>
      <c r="L4" s="100">
        <f ca="1">((djs(I4,0)+djs(I4,1))*F4)*H4</f>
        <v>0</v>
      </c>
      <c r="M4" s="103"/>
    </row>
    <row r="5" spans="1:24" s="44" customFormat="1" ht="22.5" customHeight="1">
      <c r="A5" s="12"/>
      <c r="B5" s="26"/>
      <c r="C5" s="28"/>
      <c r="D5" s="101"/>
      <c r="E5" s="28"/>
      <c r="F5" s="101"/>
      <c r="G5" s="28"/>
      <c r="H5" s="101"/>
      <c r="I5" s="51"/>
      <c r="J5" s="96"/>
      <c r="K5" s="99"/>
      <c r="L5" s="100"/>
      <c r="M5" s="103"/>
    </row>
    <row r="6" spans="1:24" s="44" customFormat="1" ht="22.5" customHeight="1">
      <c r="A6" s="12" t="s">
        <v>282</v>
      </c>
      <c r="B6" s="26"/>
      <c r="C6" s="28" t="s">
        <v>283</v>
      </c>
      <c r="D6" s="101">
        <v>4</v>
      </c>
      <c r="E6" s="28" t="s">
        <v>283</v>
      </c>
      <c r="F6" s="101">
        <v>1</v>
      </c>
      <c r="G6" s="28" t="s">
        <v>284</v>
      </c>
      <c r="H6" s="101">
        <v>1</v>
      </c>
      <c r="I6" s="51" t="s">
        <v>285</v>
      </c>
      <c r="J6" s="96">
        <f ca="1">djs(I6,1)*H6</f>
        <v>1.2</v>
      </c>
      <c r="K6" s="99">
        <f ca="1">((djs(I6,0)+djs(I6,1))*D6)*H6</f>
        <v>6.4</v>
      </c>
      <c r="L6" s="100">
        <f ca="1">((djs(I6,0)+djs(I6,1))*F6)*H6</f>
        <v>1.6</v>
      </c>
      <c r="M6" s="103"/>
    </row>
    <row r="7" spans="1:24" s="44" customFormat="1" ht="22.5" customHeight="1">
      <c r="A7" s="12"/>
      <c r="B7" s="26"/>
      <c r="C7" s="28" t="s">
        <v>280</v>
      </c>
      <c r="D7" s="101"/>
      <c r="E7" s="28"/>
      <c r="F7" s="101"/>
      <c r="G7" s="28" t="s">
        <v>281</v>
      </c>
      <c r="H7" s="101">
        <v>1</v>
      </c>
      <c r="I7" s="51">
        <v>1.2</v>
      </c>
      <c r="J7" s="96">
        <f ca="1">djs(I7,1)*H7</f>
        <v>1.2</v>
      </c>
      <c r="K7" s="99">
        <f ca="1">((djs(I7,0)+djs(I7,1))*D7)*H7</f>
        <v>0</v>
      </c>
      <c r="L7" s="100">
        <f ca="1">((djs(I7,0)+djs(I7,1))*F7)*H7</f>
        <v>0</v>
      </c>
      <c r="M7" s="103"/>
    </row>
    <row r="8" spans="1:24" s="44" customFormat="1" ht="22.5" customHeight="1">
      <c r="A8" s="12"/>
      <c r="B8" s="26"/>
      <c r="C8" s="102"/>
      <c r="D8" s="101"/>
      <c r="E8" s="102"/>
      <c r="F8" s="101"/>
      <c r="G8" s="28"/>
      <c r="H8" s="101"/>
      <c r="I8" s="51"/>
      <c r="J8" s="96"/>
      <c r="K8" s="99"/>
      <c r="L8" s="100"/>
      <c r="M8" s="103"/>
    </row>
    <row r="9" spans="1:24" s="44" customFormat="1" ht="22.5" customHeight="1">
      <c r="A9" s="12" t="s">
        <v>286</v>
      </c>
      <c r="B9" s="26"/>
      <c r="C9" s="28" t="s">
        <v>269</v>
      </c>
      <c r="D9" s="101">
        <v>4</v>
      </c>
      <c r="E9" s="28" t="s">
        <v>269</v>
      </c>
      <c r="F9" s="101">
        <v>1</v>
      </c>
      <c r="G9" s="28" t="s">
        <v>117</v>
      </c>
      <c r="H9" s="101">
        <v>1</v>
      </c>
      <c r="I9" s="51" t="s">
        <v>287</v>
      </c>
      <c r="J9" s="96">
        <f ca="1">djs(I9,1)*H9</f>
        <v>41.599999999999994</v>
      </c>
      <c r="K9" s="99">
        <f ca="1">((djs(I9,0)+djs(I9,1))*D9)*H9</f>
        <v>172.39999999999998</v>
      </c>
      <c r="L9" s="100">
        <f ca="1">((djs(I9,0)+djs(I9,1))*F9)*H9</f>
        <v>43.099999999999994</v>
      </c>
      <c r="M9" s="103"/>
    </row>
    <row r="10" spans="1:24" s="44" customFormat="1" ht="22.5" customHeight="1">
      <c r="A10" s="12"/>
      <c r="B10" s="26"/>
      <c r="C10" s="28" t="s">
        <v>255</v>
      </c>
      <c r="D10" s="101"/>
      <c r="E10" s="28"/>
      <c r="F10" s="101"/>
      <c r="G10" s="28" t="s">
        <v>256</v>
      </c>
      <c r="H10" s="101">
        <v>1</v>
      </c>
      <c r="I10" s="51">
        <v>2.8</v>
      </c>
      <c r="J10" s="96">
        <f ca="1">djs(I10,1)*H10</f>
        <v>2.8</v>
      </c>
      <c r="K10" s="99">
        <f ca="1">((djs(I10,0)+djs(I10,1))*D10)*H10</f>
        <v>0</v>
      </c>
      <c r="L10" s="100">
        <f ca="1">((djs(I10,0)+djs(I10,1))*F10)*H10</f>
        <v>0</v>
      </c>
      <c r="M10" s="103"/>
    </row>
    <row r="11" spans="1:24" s="44" customFormat="1" ht="22.5" customHeight="1">
      <c r="A11" s="12"/>
      <c r="B11" s="26"/>
      <c r="C11" s="102"/>
      <c r="D11" s="101"/>
      <c r="E11" s="102"/>
      <c r="F11" s="101"/>
      <c r="G11" s="28"/>
      <c r="H11" s="101"/>
      <c r="I11" s="51"/>
      <c r="J11" s="96"/>
      <c r="K11" s="99"/>
      <c r="L11" s="100"/>
      <c r="M11" s="103"/>
    </row>
    <row r="12" spans="1:24" s="44" customFormat="1" ht="22.5" customHeight="1">
      <c r="A12" s="12"/>
      <c r="B12" s="26"/>
      <c r="C12" s="102"/>
      <c r="D12" s="101"/>
      <c r="E12" s="102"/>
      <c r="F12" s="101"/>
      <c r="G12" s="28"/>
      <c r="H12" s="101"/>
      <c r="I12" s="51"/>
      <c r="J12" s="96"/>
      <c r="K12" s="99"/>
      <c r="L12" s="100"/>
      <c r="M12" s="103"/>
    </row>
    <row r="13" spans="1:24" s="44" customFormat="1" ht="22.5" customHeight="1">
      <c r="A13" s="12"/>
      <c r="B13" s="26"/>
      <c r="C13" s="102"/>
      <c r="D13" s="101"/>
      <c r="E13" s="102"/>
      <c r="F13" s="101"/>
      <c r="G13" s="28"/>
      <c r="H13" s="101"/>
      <c r="I13" s="51"/>
      <c r="J13" s="96"/>
      <c r="K13" s="99"/>
      <c r="L13" s="100"/>
      <c r="M13" s="103"/>
    </row>
    <row r="14" spans="1:24" s="44" customFormat="1" ht="22.5" customHeight="1">
      <c r="A14" s="12"/>
      <c r="B14" s="26"/>
      <c r="C14" s="102"/>
      <c r="D14" s="101"/>
      <c r="E14" s="102"/>
      <c r="F14" s="101"/>
      <c r="G14" s="28"/>
      <c r="H14" s="101"/>
      <c r="I14" s="51"/>
      <c r="J14" s="96"/>
      <c r="K14" s="99"/>
      <c r="L14" s="100"/>
      <c r="M14" s="103"/>
    </row>
    <row r="15" spans="1:24" s="44" customFormat="1" ht="22.5" customHeight="1">
      <c r="A15" s="12"/>
      <c r="B15" s="26"/>
      <c r="C15" s="102"/>
      <c r="D15" s="101"/>
      <c r="E15" s="102"/>
      <c r="F15" s="101"/>
      <c r="G15" s="28"/>
      <c r="H15" s="101"/>
      <c r="I15" s="51"/>
      <c r="J15" s="96"/>
      <c r="K15" s="99"/>
      <c r="L15" s="100"/>
      <c r="M15" s="103"/>
    </row>
    <row r="16" spans="1:24" s="44" customFormat="1" ht="22.5" customHeight="1">
      <c r="A16" s="12"/>
      <c r="B16" s="26"/>
      <c r="C16" s="102"/>
      <c r="D16" s="101"/>
      <c r="E16" s="102"/>
      <c r="F16" s="101"/>
      <c r="G16" s="28"/>
      <c r="H16" s="101"/>
      <c r="I16" s="51"/>
      <c r="J16" s="96"/>
      <c r="K16" s="99"/>
      <c r="L16" s="100"/>
      <c r="M16" s="103"/>
    </row>
    <row r="17" spans="1:13" s="44" customFormat="1" ht="22.5" customHeight="1">
      <c r="A17" s="135"/>
      <c r="B17" s="136"/>
      <c r="C17" s="137"/>
      <c r="D17" s="138"/>
      <c r="E17" s="137"/>
      <c r="F17" s="138"/>
      <c r="G17" s="139"/>
      <c r="H17" s="138"/>
      <c r="I17" s="140"/>
      <c r="J17" s="141"/>
      <c r="K17" s="142"/>
      <c r="L17" s="143"/>
      <c r="M17" s="103"/>
    </row>
    <row r="18" spans="1:13" s="44" customFormat="1" ht="22.5" customHeight="1">
      <c r="A18" s="45"/>
      <c r="B18" s="46"/>
      <c r="C18" s="47"/>
      <c r="D18" s="48"/>
      <c r="E18" s="47"/>
      <c r="F18" s="48"/>
      <c r="G18" s="47"/>
      <c r="H18" s="48"/>
      <c r="I18" s="49"/>
      <c r="J18" s="96">
        <f t="shared" ref="J18:J49" ca="1" si="0">djs(I18,1)*H18</f>
        <v>0</v>
      </c>
      <c r="K18" s="99">
        <f t="shared" ref="K18:K49" ca="1" si="1">((djs(I18,0)+djs(I18,1))*D18)*H18</f>
        <v>0</v>
      </c>
      <c r="L18" s="100">
        <f t="shared" ref="L18:L49" ca="1" si="2">((djs(I18,0)+djs(I18,1))*F18)*H18</f>
        <v>0</v>
      </c>
    </row>
    <row r="19" spans="1:13" s="44" customFormat="1" ht="22.5" customHeight="1">
      <c r="A19" s="45"/>
      <c r="B19" s="46"/>
      <c r="C19" s="47"/>
      <c r="D19" s="48"/>
      <c r="E19" s="47"/>
      <c r="F19" s="48"/>
      <c r="G19" s="47"/>
      <c r="H19" s="48"/>
      <c r="I19" s="49"/>
      <c r="J19" s="96">
        <f t="shared" ca="1" si="0"/>
        <v>0</v>
      </c>
      <c r="K19" s="99">
        <f t="shared" ca="1" si="1"/>
        <v>0</v>
      </c>
      <c r="L19" s="100">
        <f t="shared" ca="1" si="2"/>
        <v>0</v>
      </c>
    </row>
    <row r="20" spans="1:13" s="44" customFormat="1" ht="22.5" customHeight="1">
      <c r="A20" s="45"/>
      <c r="B20" s="46"/>
      <c r="C20" s="47"/>
      <c r="D20" s="48"/>
      <c r="E20" s="47"/>
      <c r="F20" s="48"/>
      <c r="G20" s="47"/>
      <c r="H20" s="48"/>
      <c r="I20" s="49"/>
      <c r="J20" s="96">
        <f t="shared" ca="1" si="0"/>
        <v>0</v>
      </c>
      <c r="K20" s="99">
        <f t="shared" ca="1" si="1"/>
        <v>0</v>
      </c>
      <c r="L20" s="100">
        <f t="shared" ca="1" si="2"/>
        <v>0</v>
      </c>
    </row>
    <row r="21" spans="1:13" s="44" customFormat="1" ht="22.5" customHeight="1">
      <c r="A21" s="45"/>
      <c r="B21" s="46"/>
      <c r="C21" s="47"/>
      <c r="D21" s="48"/>
      <c r="E21" s="47"/>
      <c r="F21" s="48"/>
      <c r="G21" s="47"/>
      <c r="H21" s="48"/>
      <c r="I21" s="49"/>
      <c r="J21" s="96">
        <f t="shared" ca="1" si="0"/>
        <v>0</v>
      </c>
      <c r="K21" s="99">
        <f t="shared" ca="1" si="1"/>
        <v>0</v>
      </c>
      <c r="L21" s="100">
        <f t="shared" ca="1" si="2"/>
        <v>0</v>
      </c>
    </row>
    <row r="22" spans="1:13" s="44" customFormat="1" ht="22.5" customHeight="1">
      <c r="A22" s="45"/>
      <c r="B22" s="46"/>
      <c r="C22" s="47"/>
      <c r="D22" s="48"/>
      <c r="E22" s="47"/>
      <c r="F22" s="48"/>
      <c r="G22" s="47"/>
      <c r="H22" s="48"/>
      <c r="I22" s="49"/>
      <c r="J22" s="96">
        <f t="shared" ca="1" si="0"/>
        <v>0</v>
      </c>
      <c r="K22" s="99">
        <f t="shared" ca="1" si="1"/>
        <v>0</v>
      </c>
      <c r="L22" s="100">
        <f t="shared" ca="1" si="2"/>
        <v>0</v>
      </c>
    </row>
    <row r="23" spans="1:13" s="44" customFormat="1" ht="22.5" customHeight="1">
      <c r="A23" s="45"/>
      <c r="B23" s="46"/>
      <c r="C23" s="47"/>
      <c r="D23" s="48"/>
      <c r="E23" s="47"/>
      <c r="F23" s="48"/>
      <c r="G23" s="47"/>
      <c r="H23" s="48"/>
      <c r="I23" s="49"/>
      <c r="J23" s="96">
        <f t="shared" ca="1" si="0"/>
        <v>0</v>
      </c>
      <c r="K23" s="99">
        <f t="shared" ca="1" si="1"/>
        <v>0</v>
      </c>
      <c r="L23" s="100">
        <f t="shared" ca="1" si="2"/>
        <v>0</v>
      </c>
    </row>
    <row r="24" spans="1:13" s="44" customFormat="1" ht="22.5" customHeight="1">
      <c r="A24" s="45"/>
      <c r="B24" s="46"/>
      <c r="C24" s="47"/>
      <c r="D24" s="48"/>
      <c r="E24" s="47"/>
      <c r="F24" s="48"/>
      <c r="G24" s="47"/>
      <c r="H24" s="48"/>
      <c r="I24" s="49"/>
      <c r="J24" s="96">
        <f t="shared" ca="1" si="0"/>
        <v>0</v>
      </c>
      <c r="K24" s="99">
        <f t="shared" ca="1" si="1"/>
        <v>0</v>
      </c>
      <c r="L24" s="100">
        <f t="shared" ca="1" si="2"/>
        <v>0</v>
      </c>
    </row>
    <row r="25" spans="1:13" s="44" customFormat="1" ht="22.5" customHeight="1">
      <c r="A25" s="45"/>
      <c r="B25" s="46"/>
      <c r="C25" s="47"/>
      <c r="D25" s="48"/>
      <c r="E25" s="47"/>
      <c r="F25" s="48"/>
      <c r="G25" s="47"/>
      <c r="H25" s="48"/>
      <c r="I25" s="49"/>
      <c r="J25" s="96">
        <f t="shared" ca="1" si="0"/>
        <v>0</v>
      </c>
      <c r="K25" s="99">
        <f t="shared" ca="1" si="1"/>
        <v>0</v>
      </c>
      <c r="L25" s="100">
        <f t="shared" ca="1" si="2"/>
        <v>0</v>
      </c>
    </row>
    <row r="26" spans="1:13" s="44" customFormat="1" ht="22.5" customHeight="1">
      <c r="A26" s="45"/>
      <c r="B26" s="46"/>
      <c r="C26" s="47"/>
      <c r="D26" s="48"/>
      <c r="E26" s="47"/>
      <c r="F26" s="48"/>
      <c r="G26" s="47"/>
      <c r="H26" s="48"/>
      <c r="I26" s="49"/>
      <c r="J26" s="96">
        <f t="shared" ca="1" si="0"/>
        <v>0</v>
      </c>
      <c r="K26" s="99">
        <f t="shared" ca="1" si="1"/>
        <v>0</v>
      </c>
      <c r="L26" s="100">
        <f t="shared" ca="1" si="2"/>
        <v>0</v>
      </c>
    </row>
    <row r="27" spans="1:13" ht="21" customHeight="1">
      <c r="J27" s="96">
        <f t="shared" ca="1" si="0"/>
        <v>0</v>
      </c>
      <c r="K27" s="99">
        <f t="shared" ca="1" si="1"/>
        <v>0</v>
      </c>
      <c r="L27" s="100">
        <f t="shared" ca="1" si="2"/>
        <v>0</v>
      </c>
    </row>
    <row r="28" spans="1:13" ht="21" customHeight="1">
      <c r="J28" s="96">
        <f t="shared" ca="1" si="0"/>
        <v>0</v>
      </c>
      <c r="K28" s="99">
        <f t="shared" ca="1" si="1"/>
        <v>0</v>
      </c>
      <c r="L28" s="100">
        <f t="shared" ca="1" si="2"/>
        <v>0</v>
      </c>
    </row>
    <row r="29" spans="1:13" ht="21" customHeight="1">
      <c r="J29" s="96">
        <f t="shared" ca="1" si="0"/>
        <v>0</v>
      </c>
      <c r="K29" s="99">
        <f t="shared" ca="1" si="1"/>
        <v>0</v>
      </c>
      <c r="L29" s="100">
        <f t="shared" ca="1" si="2"/>
        <v>0</v>
      </c>
    </row>
    <row r="30" spans="1:13" ht="21" customHeight="1">
      <c r="J30" s="96">
        <f t="shared" ca="1" si="0"/>
        <v>0</v>
      </c>
      <c r="K30" s="99">
        <f t="shared" ca="1" si="1"/>
        <v>0</v>
      </c>
      <c r="L30" s="100">
        <f t="shared" ca="1" si="2"/>
        <v>0</v>
      </c>
    </row>
    <row r="31" spans="1:13" ht="21" customHeight="1">
      <c r="J31" s="96">
        <f t="shared" ca="1" si="0"/>
        <v>0</v>
      </c>
      <c r="K31" s="99">
        <f t="shared" ca="1" si="1"/>
        <v>0</v>
      </c>
      <c r="L31" s="100">
        <f t="shared" ca="1" si="2"/>
        <v>0</v>
      </c>
    </row>
    <row r="32" spans="1:13" ht="21" customHeight="1">
      <c r="J32" s="96">
        <f t="shared" ca="1" si="0"/>
        <v>0</v>
      </c>
      <c r="K32" s="99">
        <f t="shared" ca="1" si="1"/>
        <v>0</v>
      </c>
      <c r="L32" s="100">
        <f t="shared" ca="1" si="2"/>
        <v>0</v>
      </c>
    </row>
    <row r="33" spans="10:12" ht="21" customHeight="1">
      <c r="J33" s="96">
        <f t="shared" ca="1" si="0"/>
        <v>0</v>
      </c>
      <c r="K33" s="99">
        <f t="shared" ca="1" si="1"/>
        <v>0</v>
      </c>
      <c r="L33" s="100">
        <f t="shared" ca="1" si="2"/>
        <v>0</v>
      </c>
    </row>
    <row r="34" spans="10:12" ht="21" customHeight="1">
      <c r="J34" s="96">
        <f t="shared" ca="1" si="0"/>
        <v>0</v>
      </c>
      <c r="K34" s="99">
        <f t="shared" ca="1" si="1"/>
        <v>0</v>
      </c>
      <c r="L34" s="100">
        <f t="shared" ca="1" si="2"/>
        <v>0</v>
      </c>
    </row>
    <row r="35" spans="10:12" ht="21" customHeight="1">
      <c r="J35" s="96">
        <f t="shared" ca="1" si="0"/>
        <v>0</v>
      </c>
      <c r="K35" s="99">
        <f t="shared" ca="1" si="1"/>
        <v>0</v>
      </c>
      <c r="L35" s="100">
        <f t="shared" ca="1" si="2"/>
        <v>0</v>
      </c>
    </row>
    <row r="36" spans="10:12" ht="21" customHeight="1">
      <c r="J36" s="96">
        <f t="shared" ca="1" si="0"/>
        <v>0</v>
      </c>
      <c r="K36" s="99">
        <f t="shared" ca="1" si="1"/>
        <v>0</v>
      </c>
      <c r="L36" s="100">
        <f t="shared" ca="1" si="2"/>
        <v>0</v>
      </c>
    </row>
    <row r="37" spans="10:12" ht="21" customHeight="1">
      <c r="J37" s="96">
        <f t="shared" ca="1" si="0"/>
        <v>0</v>
      </c>
      <c r="K37" s="99">
        <f t="shared" ca="1" si="1"/>
        <v>0</v>
      </c>
      <c r="L37" s="100">
        <f t="shared" ca="1" si="2"/>
        <v>0</v>
      </c>
    </row>
    <row r="38" spans="10:12" ht="21" customHeight="1">
      <c r="J38" s="96">
        <f t="shared" ca="1" si="0"/>
        <v>0</v>
      </c>
      <c r="K38" s="99">
        <f t="shared" ca="1" si="1"/>
        <v>0</v>
      </c>
      <c r="L38" s="100">
        <f t="shared" ca="1" si="2"/>
        <v>0</v>
      </c>
    </row>
    <row r="39" spans="10:12" ht="21" customHeight="1">
      <c r="J39" s="96">
        <f t="shared" ca="1" si="0"/>
        <v>0</v>
      </c>
      <c r="K39" s="99">
        <f t="shared" ca="1" si="1"/>
        <v>0</v>
      </c>
      <c r="L39" s="100">
        <f t="shared" ca="1" si="2"/>
        <v>0</v>
      </c>
    </row>
    <row r="40" spans="10:12" ht="21" customHeight="1">
      <c r="J40" s="96">
        <f t="shared" ca="1" si="0"/>
        <v>0</v>
      </c>
      <c r="K40" s="99">
        <f t="shared" ca="1" si="1"/>
        <v>0</v>
      </c>
      <c r="L40" s="100">
        <f t="shared" ca="1" si="2"/>
        <v>0</v>
      </c>
    </row>
    <row r="41" spans="10:12" ht="21" customHeight="1">
      <c r="J41" s="96">
        <f t="shared" ca="1" si="0"/>
        <v>0</v>
      </c>
      <c r="K41" s="99">
        <f t="shared" ca="1" si="1"/>
        <v>0</v>
      </c>
      <c r="L41" s="100">
        <f t="shared" ca="1" si="2"/>
        <v>0</v>
      </c>
    </row>
    <row r="42" spans="10:12" ht="21" customHeight="1">
      <c r="J42" s="96">
        <f t="shared" ca="1" si="0"/>
        <v>0</v>
      </c>
      <c r="K42" s="99">
        <f t="shared" ca="1" si="1"/>
        <v>0</v>
      </c>
      <c r="L42" s="100">
        <f t="shared" ca="1" si="2"/>
        <v>0</v>
      </c>
    </row>
    <row r="43" spans="10:12" ht="21" customHeight="1">
      <c r="J43" s="96">
        <f t="shared" ca="1" si="0"/>
        <v>0</v>
      </c>
      <c r="K43" s="99">
        <f t="shared" ca="1" si="1"/>
        <v>0</v>
      </c>
      <c r="L43" s="100">
        <f t="shared" ca="1" si="2"/>
        <v>0</v>
      </c>
    </row>
    <row r="44" spans="10:12" ht="21" customHeight="1">
      <c r="J44" s="96">
        <f t="shared" ca="1" si="0"/>
        <v>0</v>
      </c>
      <c r="K44" s="99">
        <f t="shared" ca="1" si="1"/>
        <v>0</v>
      </c>
      <c r="L44" s="100">
        <f t="shared" ca="1" si="2"/>
        <v>0</v>
      </c>
    </row>
    <row r="45" spans="10:12" ht="21" customHeight="1">
      <c r="J45" s="96">
        <f t="shared" ca="1" si="0"/>
        <v>0</v>
      </c>
      <c r="K45" s="99">
        <f t="shared" ca="1" si="1"/>
        <v>0</v>
      </c>
      <c r="L45" s="100">
        <f t="shared" ca="1" si="2"/>
        <v>0</v>
      </c>
    </row>
    <row r="46" spans="10:12" ht="21" customHeight="1">
      <c r="J46" s="96">
        <f t="shared" ca="1" si="0"/>
        <v>0</v>
      </c>
      <c r="K46" s="99">
        <f t="shared" ca="1" si="1"/>
        <v>0</v>
      </c>
      <c r="L46" s="100">
        <f t="shared" ca="1" si="2"/>
        <v>0</v>
      </c>
    </row>
    <row r="47" spans="10:12" ht="21" customHeight="1">
      <c r="J47" s="96">
        <f t="shared" ca="1" si="0"/>
        <v>0</v>
      </c>
      <c r="K47" s="99">
        <f t="shared" ca="1" si="1"/>
        <v>0</v>
      </c>
      <c r="L47" s="100">
        <f t="shared" ca="1" si="2"/>
        <v>0</v>
      </c>
    </row>
    <row r="48" spans="10:12" ht="21" customHeight="1">
      <c r="J48" s="96">
        <f t="shared" ca="1" si="0"/>
        <v>0</v>
      </c>
      <c r="K48" s="99">
        <f t="shared" ca="1" si="1"/>
        <v>0</v>
      </c>
      <c r="L48" s="100">
        <f t="shared" ca="1" si="2"/>
        <v>0</v>
      </c>
    </row>
    <row r="49" spans="10:12" ht="21" customHeight="1">
      <c r="J49" s="96">
        <f t="shared" ca="1" si="0"/>
        <v>0</v>
      </c>
      <c r="K49" s="99">
        <f t="shared" ca="1" si="1"/>
        <v>0</v>
      </c>
      <c r="L49" s="100">
        <f t="shared" ca="1" si="2"/>
        <v>0</v>
      </c>
    </row>
  </sheetData>
  <mergeCells count="2">
    <mergeCell ref="C2:H2"/>
    <mergeCell ref="K2:L2"/>
  </mergeCells>
  <phoneticPr fontId="2" type="noConversion"/>
  <pageMargins left="0.69" right="0" top="0.78740157480314965" bottom="0.27" header="0.51181102362204722" footer="0.19685039370078741"/>
  <pageSetup paperSize="9" scale="90" orientation="landscape" horizontalDpi="4294967292" verticalDpi="300" r:id="rId1"/>
  <headerFooter alignWithMargins="0">
    <oddHeader>&amp;C&amp;"돋움,굵게"&amp;14전선관 및 전선 산출근거서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indexed="17"/>
  </sheetPr>
  <dimension ref="A1:O124"/>
  <sheetViews>
    <sheetView showGridLines="0" showZeros="0" view="pageBreakPreview" zoomScale="115" zoomScaleNormal="130" workbookViewId="0">
      <selection activeCell="A4" sqref="A4"/>
    </sheetView>
  </sheetViews>
  <sheetFormatPr defaultRowHeight="23.1" customHeight="1"/>
  <cols>
    <col min="1" max="1" width="15.109375" style="58" customWidth="1"/>
    <col min="2" max="2" width="14.77734375" style="58" customWidth="1"/>
    <col min="3" max="3" width="4.33203125" style="36" customWidth="1"/>
    <col min="4" max="4" width="6.77734375" style="37" customWidth="1"/>
    <col min="5" max="5" width="9.109375" style="37" customWidth="1"/>
    <col min="6" max="6" width="10.33203125" style="37" customWidth="1"/>
    <col min="7" max="7" width="8.21875" style="37" customWidth="1"/>
    <col min="8" max="8" width="9.77734375" style="37" customWidth="1"/>
    <col min="9" max="9" width="7.33203125" style="37" customWidth="1"/>
    <col min="10" max="10" width="8.77734375" style="37" customWidth="1"/>
    <col min="11" max="11" width="8.21875" style="37" customWidth="1"/>
    <col min="12" max="12" width="9.77734375" style="37" customWidth="1"/>
    <col min="13" max="13" width="6.77734375" style="36" customWidth="1"/>
    <col min="14" max="14" width="1.5546875" style="37" customWidth="1"/>
    <col min="15" max="15" width="8.88671875" style="37"/>
    <col min="16" max="17" width="10" style="37" bestFit="1" customWidth="1"/>
    <col min="18" max="16384" width="8.88671875" style="37"/>
  </cols>
  <sheetData>
    <row r="1" spans="1:15" s="52" customFormat="1" ht="23.1" customHeight="1">
      <c r="A1" s="357" t="s">
        <v>165</v>
      </c>
      <c r="B1" s="357" t="s">
        <v>166</v>
      </c>
      <c r="C1" s="358" t="s">
        <v>167</v>
      </c>
      <c r="D1" s="355" t="s">
        <v>168</v>
      </c>
      <c r="E1" s="355" t="s">
        <v>163</v>
      </c>
      <c r="F1" s="355"/>
      <c r="G1" s="355" t="s">
        <v>164</v>
      </c>
      <c r="H1" s="355"/>
      <c r="I1" s="355" t="s">
        <v>169</v>
      </c>
      <c r="J1" s="355"/>
      <c r="K1" s="355" t="s">
        <v>170</v>
      </c>
      <c r="L1" s="355"/>
      <c r="M1" s="355" t="s">
        <v>171</v>
      </c>
    </row>
    <row r="2" spans="1:15" s="52" customFormat="1" ht="23.1" customHeight="1">
      <c r="A2" s="357"/>
      <c r="B2" s="357"/>
      <c r="C2" s="358"/>
      <c r="D2" s="355"/>
      <c r="E2" s="11" t="s">
        <v>172</v>
      </c>
      <c r="F2" s="11" t="s">
        <v>173</v>
      </c>
      <c r="G2" s="11" t="s">
        <v>172</v>
      </c>
      <c r="H2" s="11" t="s">
        <v>173</v>
      </c>
      <c r="I2" s="11" t="s">
        <v>172</v>
      </c>
      <c r="J2" s="11" t="s">
        <v>173</v>
      </c>
      <c r="K2" s="11" t="s">
        <v>172</v>
      </c>
      <c r="L2" s="11" t="s">
        <v>173</v>
      </c>
      <c r="M2" s="355"/>
    </row>
    <row r="3" spans="1:15" s="53" customFormat="1" ht="23.1" customHeight="1">
      <c r="A3" s="356" t="s">
        <v>175</v>
      </c>
      <c r="B3" s="356"/>
      <c r="C3" s="29"/>
      <c r="D3" s="34"/>
      <c r="E3" s="40"/>
      <c r="F3" s="34"/>
      <c r="G3" s="34"/>
      <c r="H3" s="34"/>
      <c r="I3" s="34"/>
      <c r="J3" s="34"/>
      <c r="K3" s="34"/>
      <c r="L3" s="34"/>
      <c r="M3" s="39"/>
    </row>
    <row r="4" spans="1:15" s="53" customFormat="1" ht="23.1" customHeight="1">
      <c r="A4" s="60" t="e">
        <f>내역서!#REF!</f>
        <v>#REF!</v>
      </c>
      <c r="B4" s="60" t="e">
        <f>내역서!#REF!</f>
        <v>#REF!</v>
      </c>
      <c r="C4" s="60" t="e">
        <f>내역서!#REF!</f>
        <v>#REF!</v>
      </c>
      <c r="D4" s="54" t="e">
        <f>내역서!#REF!</f>
        <v>#REF!</v>
      </c>
      <c r="E4" s="55" t="e">
        <v>#REF!</v>
      </c>
      <c r="F4" s="56" t="e">
        <f>INT(D4*E4)</f>
        <v>#REF!</v>
      </c>
      <c r="G4" s="34"/>
      <c r="H4" s="34" t="e">
        <f>INT(D4*G4)</f>
        <v>#REF!</v>
      </c>
      <c r="I4" s="34"/>
      <c r="J4" s="34"/>
      <c r="K4" s="34"/>
      <c r="L4" s="34" t="e">
        <f>SUM(F4+H4+J4)</f>
        <v>#REF!</v>
      </c>
      <c r="M4" s="39"/>
    </row>
    <row r="5" spans="1:15" s="53" customFormat="1" ht="23.1" customHeight="1">
      <c r="A5" s="60" t="e">
        <f>내역서!#REF!</f>
        <v>#REF!</v>
      </c>
      <c r="B5" s="60" t="e">
        <f>내역서!#REF!</f>
        <v>#REF!</v>
      </c>
      <c r="C5" s="60" t="e">
        <f>내역서!#REF!</f>
        <v>#REF!</v>
      </c>
      <c r="D5" s="54" t="e">
        <f>내역서!#REF!</f>
        <v>#REF!</v>
      </c>
      <c r="E5" s="55" t="e">
        <v>#REF!</v>
      </c>
      <c r="F5" s="56" t="e">
        <f>INT(D5*E5)</f>
        <v>#REF!</v>
      </c>
      <c r="G5" s="34"/>
      <c r="H5" s="34" t="e">
        <f>INT(D5*G5)</f>
        <v>#REF!</v>
      </c>
      <c r="I5" s="34"/>
      <c r="J5" s="34"/>
      <c r="K5" s="34"/>
      <c r="L5" s="34" t="e">
        <f>SUM(F5+H5+J5)</f>
        <v>#REF!</v>
      </c>
      <c r="M5" s="39"/>
    </row>
    <row r="6" spans="1:15" s="53" customFormat="1" ht="23.1" customHeight="1">
      <c r="A6" s="30"/>
      <c r="B6" s="30"/>
      <c r="C6" s="29"/>
      <c r="D6" s="30"/>
      <c r="E6" s="40"/>
      <c r="F6" s="34"/>
      <c r="G6" s="34"/>
      <c r="H6" s="34"/>
      <c r="I6" s="34"/>
      <c r="J6" s="34"/>
      <c r="K6" s="34"/>
      <c r="L6" s="34"/>
      <c r="M6" s="39"/>
    </row>
    <row r="7" spans="1:15" s="53" customFormat="1" ht="23.1" customHeight="1">
      <c r="A7" s="30" t="s">
        <v>174</v>
      </c>
      <c r="B7" s="30"/>
      <c r="C7" s="29"/>
      <c r="D7" s="30"/>
      <c r="E7" s="40"/>
      <c r="F7" s="34" t="e">
        <f>SUM(F4:F6)</f>
        <v>#REF!</v>
      </c>
      <c r="G7" s="34"/>
      <c r="H7" s="34">
        <f>SUM(H6:H6)</f>
        <v>0</v>
      </c>
      <c r="I7" s="34"/>
      <c r="J7" s="34">
        <f>SUM(J6:J6)</f>
        <v>0</v>
      </c>
      <c r="K7" s="34"/>
      <c r="L7" s="34" t="e">
        <f>SUM(F7+H7+J7)</f>
        <v>#REF!</v>
      </c>
      <c r="M7" s="39"/>
      <c r="O7" s="57"/>
    </row>
    <row r="8" spans="1:15" s="53" customFormat="1" ht="23.1" customHeight="1">
      <c r="A8" s="30"/>
      <c r="B8" s="30"/>
      <c r="C8" s="29"/>
      <c r="D8" s="30"/>
      <c r="E8" s="40"/>
      <c r="F8" s="34"/>
      <c r="G8" s="34"/>
      <c r="H8" s="34"/>
      <c r="I8" s="34"/>
      <c r="J8" s="34"/>
      <c r="K8" s="34"/>
      <c r="L8" s="34"/>
      <c r="M8" s="39"/>
    </row>
    <row r="9" spans="1:15" s="53" customFormat="1" ht="23.1" customHeight="1">
      <c r="A9" s="30"/>
      <c r="B9" s="30"/>
      <c r="C9" s="29"/>
      <c r="D9" s="30"/>
      <c r="E9" s="40"/>
      <c r="F9" s="34"/>
      <c r="G9" s="34"/>
      <c r="H9" s="34"/>
      <c r="I9" s="34"/>
      <c r="J9" s="34"/>
      <c r="K9" s="34"/>
      <c r="L9" s="34"/>
      <c r="M9" s="39"/>
    </row>
    <row r="10" spans="1:15" s="53" customFormat="1" ht="23.1" customHeight="1">
      <c r="A10" s="30"/>
      <c r="B10" s="30"/>
      <c r="C10" s="29"/>
      <c r="D10" s="30"/>
      <c r="E10" s="40"/>
      <c r="F10" s="34"/>
      <c r="G10" s="34"/>
      <c r="H10" s="34"/>
      <c r="I10" s="34"/>
      <c r="J10" s="34"/>
      <c r="K10" s="34"/>
      <c r="L10" s="34"/>
      <c r="M10" s="39"/>
    </row>
    <row r="11" spans="1:15" s="53" customFormat="1" ht="23.1" customHeight="1">
      <c r="A11" s="30"/>
      <c r="B11" s="30"/>
      <c r="C11" s="29"/>
      <c r="D11" s="30"/>
      <c r="E11" s="40"/>
      <c r="F11" s="34"/>
      <c r="G11" s="34"/>
      <c r="H11" s="34"/>
      <c r="I11" s="34"/>
      <c r="J11" s="34"/>
      <c r="K11" s="34"/>
      <c r="L11" s="34"/>
      <c r="M11" s="39"/>
    </row>
    <row r="12" spans="1:15" s="53" customFormat="1" ht="23.1" customHeight="1">
      <c r="A12" s="30"/>
      <c r="B12" s="30"/>
      <c r="C12" s="29"/>
      <c r="D12" s="30"/>
      <c r="E12" s="40"/>
      <c r="F12" s="34"/>
      <c r="G12" s="34"/>
      <c r="H12" s="34"/>
      <c r="I12" s="34"/>
      <c r="J12" s="34"/>
      <c r="K12" s="34"/>
      <c r="L12" s="34"/>
      <c r="M12" s="39"/>
    </row>
    <row r="13" spans="1:15" s="53" customFormat="1" ht="23.1" customHeight="1">
      <c r="A13" s="30"/>
      <c r="B13" s="30"/>
      <c r="C13" s="29"/>
      <c r="D13" s="30"/>
      <c r="E13" s="40"/>
      <c r="F13" s="34"/>
      <c r="G13" s="34"/>
      <c r="H13" s="34"/>
      <c r="I13" s="34"/>
      <c r="J13" s="34"/>
      <c r="K13" s="34"/>
      <c r="L13" s="34"/>
      <c r="M13" s="39"/>
    </row>
    <row r="14" spans="1:15" s="53" customFormat="1" ht="23.1" customHeight="1">
      <c r="A14" s="30"/>
      <c r="B14" s="30"/>
      <c r="C14" s="29"/>
      <c r="D14" s="34"/>
      <c r="E14" s="40"/>
      <c r="F14" s="34"/>
      <c r="G14" s="34"/>
      <c r="H14" s="34"/>
      <c r="I14" s="34"/>
      <c r="J14" s="34"/>
      <c r="K14" s="34"/>
      <c r="L14" s="34"/>
      <c r="M14" s="39"/>
    </row>
    <row r="15" spans="1:15" s="53" customFormat="1" ht="23.1" customHeight="1">
      <c r="A15" s="30"/>
      <c r="B15" s="30"/>
      <c r="C15" s="29"/>
      <c r="D15" s="34"/>
      <c r="E15" s="40"/>
      <c r="F15" s="34"/>
      <c r="G15" s="34"/>
      <c r="H15" s="34"/>
      <c r="I15" s="34"/>
      <c r="J15" s="34"/>
      <c r="K15" s="34"/>
      <c r="L15" s="34"/>
      <c r="M15" s="39"/>
    </row>
    <row r="16" spans="1:15" s="53" customFormat="1" ht="23.1" customHeight="1">
      <c r="A16" s="30"/>
      <c r="B16" s="30"/>
      <c r="C16" s="29"/>
      <c r="D16" s="34"/>
      <c r="E16" s="40"/>
      <c r="F16" s="34"/>
      <c r="G16" s="34"/>
      <c r="H16" s="34"/>
      <c r="I16" s="34"/>
      <c r="J16" s="34"/>
      <c r="K16" s="34"/>
      <c r="L16" s="34"/>
      <c r="M16" s="39"/>
    </row>
    <row r="17" spans="1:13" s="53" customFormat="1" ht="23.1" customHeight="1">
      <c r="A17" s="30"/>
      <c r="B17" s="30"/>
      <c r="C17" s="29"/>
      <c r="D17" s="34"/>
      <c r="E17" s="40"/>
      <c r="F17" s="34"/>
      <c r="G17" s="34"/>
      <c r="H17" s="34"/>
      <c r="I17" s="34"/>
      <c r="J17" s="34"/>
      <c r="K17" s="34"/>
      <c r="L17" s="34"/>
      <c r="M17" s="39"/>
    </row>
    <row r="18" spans="1:13" s="53" customFormat="1" ht="23.1" customHeight="1">
      <c r="A18" s="30"/>
      <c r="B18" s="30"/>
      <c r="C18" s="29"/>
      <c r="D18" s="34"/>
      <c r="E18" s="34"/>
      <c r="F18" s="34"/>
      <c r="G18" s="34"/>
      <c r="H18" s="34"/>
      <c r="I18" s="34"/>
      <c r="J18" s="34"/>
      <c r="K18" s="34"/>
      <c r="L18" s="34"/>
      <c r="M18" s="39"/>
    </row>
    <row r="19" spans="1:13" s="53" customFormat="1" ht="23.1" customHeight="1">
      <c r="A19" s="30"/>
      <c r="B19" s="30"/>
      <c r="C19" s="29"/>
      <c r="D19" s="34"/>
      <c r="E19" s="34"/>
      <c r="F19" s="34"/>
      <c r="G19" s="34"/>
      <c r="H19" s="34"/>
      <c r="I19" s="34"/>
      <c r="J19" s="34"/>
      <c r="K19" s="34"/>
      <c r="L19" s="34"/>
      <c r="M19" s="39"/>
    </row>
    <row r="20" spans="1:13" s="53" customFormat="1" ht="23.1" customHeight="1">
      <c r="A20" s="30"/>
      <c r="B20" s="30"/>
      <c r="C20" s="29"/>
      <c r="D20" s="34"/>
      <c r="E20" s="34"/>
      <c r="F20" s="34"/>
      <c r="G20" s="34"/>
      <c r="H20" s="34"/>
      <c r="I20" s="34"/>
      <c r="J20" s="34"/>
      <c r="K20" s="34"/>
      <c r="L20" s="34"/>
      <c r="M20" s="39"/>
    </row>
    <row r="21" spans="1:13" s="53" customFormat="1" ht="23.1" customHeight="1">
      <c r="A21" s="30"/>
      <c r="B21" s="30"/>
      <c r="C21" s="29"/>
      <c r="D21" s="34"/>
      <c r="E21" s="34"/>
      <c r="F21" s="34"/>
      <c r="G21" s="34"/>
      <c r="H21" s="34"/>
      <c r="I21" s="34"/>
      <c r="J21" s="34"/>
      <c r="K21" s="34"/>
      <c r="L21" s="34"/>
      <c r="M21" s="39"/>
    </row>
    <row r="22" spans="1:13" s="53" customFormat="1" ht="23.1" customHeight="1">
      <c r="A22" s="30"/>
      <c r="B22" s="30"/>
      <c r="C22" s="29"/>
      <c r="D22" s="34"/>
      <c r="E22" s="34"/>
      <c r="F22" s="34"/>
      <c r="G22" s="34"/>
      <c r="H22" s="34"/>
      <c r="I22" s="34"/>
      <c r="J22" s="34"/>
      <c r="K22" s="34"/>
      <c r="L22" s="34"/>
      <c r="M22" s="39"/>
    </row>
    <row r="23" spans="1:13" s="53" customFormat="1" ht="23.1" customHeight="1">
      <c r="A23" s="30"/>
      <c r="B23" s="30"/>
      <c r="C23" s="29"/>
      <c r="D23" s="34"/>
      <c r="E23" s="34"/>
      <c r="F23" s="34"/>
      <c r="G23" s="34"/>
      <c r="H23" s="34"/>
      <c r="I23" s="34"/>
      <c r="J23" s="34"/>
      <c r="K23" s="34"/>
      <c r="L23" s="34"/>
      <c r="M23" s="39"/>
    </row>
    <row r="24" spans="1:13" s="53" customFormat="1" ht="23.1" customHeight="1">
      <c r="A24" s="30"/>
      <c r="B24" s="30"/>
      <c r="C24" s="29"/>
      <c r="D24" s="34"/>
      <c r="E24" s="34"/>
      <c r="F24" s="34"/>
      <c r="G24" s="34"/>
      <c r="H24" s="34"/>
      <c r="I24" s="34"/>
      <c r="J24" s="34"/>
      <c r="K24" s="34"/>
      <c r="L24" s="34"/>
      <c r="M24" s="39"/>
    </row>
    <row r="25" spans="1:13" s="53" customFormat="1" ht="23.1" customHeight="1">
      <c r="A25" s="30"/>
      <c r="B25" s="30"/>
      <c r="C25" s="29"/>
      <c r="D25" s="34"/>
      <c r="E25" s="34"/>
      <c r="F25" s="34"/>
      <c r="G25" s="34"/>
      <c r="H25" s="34"/>
      <c r="I25" s="34"/>
      <c r="J25" s="34"/>
      <c r="K25" s="34"/>
      <c r="L25" s="34"/>
      <c r="M25" s="39"/>
    </row>
    <row r="26" spans="1:13" s="53" customFormat="1" ht="23.1" customHeight="1">
      <c r="A26" s="30"/>
      <c r="B26" s="30"/>
      <c r="C26" s="29"/>
      <c r="D26" s="34"/>
      <c r="E26" s="34"/>
      <c r="F26" s="34"/>
      <c r="G26" s="34"/>
      <c r="H26" s="34"/>
      <c r="I26" s="34"/>
      <c r="J26" s="34"/>
      <c r="K26" s="34"/>
      <c r="L26" s="34"/>
      <c r="M26" s="39"/>
    </row>
    <row r="27" spans="1:13" s="53" customFormat="1" ht="23.1" customHeight="1">
      <c r="A27" s="30"/>
      <c r="B27" s="30"/>
      <c r="C27" s="29"/>
      <c r="D27" s="34"/>
      <c r="E27" s="34"/>
      <c r="F27" s="34"/>
      <c r="G27" s="34"/>
      <c r="H27" s="34"/>
      <c r="I27" s="34"/>
      <c r="J27" s="34"/>
      <c r="K27" s="34"/>
      <c r="L27" s="34"/>
      <c r="M27" s="39"/>
    </row>
    <row r="28" spans="1:13" s="53" customFormat="1" ht="23.1" customHeight="1">
      <c r="A28" s="30"/>
      <c r="B28" s="30"/>
      <c r="C28" s="29"/>
      <c r="D28" s="34"/>
      <c r="E28" s="34"/>
      <c r="F28" s="34"/>
      <c r="G28" s="34"/>
      <c r="H28" s="34"/>
      <c r="I28" s="34"/>
      <c r="J28" s="34"/>
      <c r="K28" s="34"/>
      <c r="L28" s="34"/>
      <c r="M28" s="39"/>
    </row>
    <row r="29" spans="1:13" s="53" customFormat="1" ht="23.1" customHeight="1">
      <c r="A29" s="30"/>
      <c r="B29" s="30"/>
      <c r="C29" s="29"/>
      <c r="D29" s="34"/>
      <c r="E29" s="34"/>
      <c r="F29" s="34"/>
      <c r="G29" s="34"/>
      <c r="H29" s="34"/>
      <c r="I29" s="34"/>
      <c r="J29" s="34"/>
      <c r="K29" s="34"/>
      <c r="L29" s="34"/>
      <c r="M29" s="39"/>
    </row>
    <row r="30" spans="1:13" s="53" customFormat="1" ht="23.1" customHeight="1">
      <c r="A30" s="30"/>
      <c r="B30" s="30"/>
      <c r="C30" s="29"/>
      <c r="D30" s="34"/>
      <c r="E30" s="34"/>
      <c r="F30" s="34"/>
      <c r="G30" s="34"/>
      <c r="H30" s="34"/>
      <c r="I30" s="34"/>
      <c r="J30" s="34"/>
      <c r="K30" s="34"/>
      <c r="L30" s="34"/>
      <c r="M30" s="39"/>
    </row>
    <row r="31" spans="1:13" s="53" customFormat="1" ht="23.1" customHeight="1">
      <c r="A31" s="30"/>
      <c r="B31" s="30"/>
      <c r="C31" s="29"/>
      <c r="D31" s="34"/>
      <c r="E31" s="34"/>
      <c r="F31" s="34"/>
      <c r="G31" s="34"/>
      <c r="H31" s="34"/>
      <c r="I31" s="34"/>
      <c r="J31" s="34"/>
      <c r="K31" s="34"/>
      <c r="L31" s="34"/>
      <c r="M31" s="39"/>
    </row>
    <row r="32" spans="1:13" s="53" customFormat="1" ht="23.1" customHeight="1">
      <c r="A32" s="30"/>
      <c r="B32" s="30"/>
      <c r="C32" s="29"/>
      <c r="D32" s="34"/>
      <c r="E32" s="34"/>
      <c r="F32" s="34"/>
      <c r="G32" s="34"/>
      <c r="H32" s="34"/>
      <c r="I32" s="34"/>
      <c r="J32" s="34"/>
      <c r="K32" s="34"/>
      <c r="L32" s="34"/>
      <c r="M32" s="39"/>
    </row>
    <row r="33" spans="1:13" s="53" customFormat="1" ht="23.1" customHeight="1">
      <c r="A33" s="30"/>
      <c r="B33" s="30"/>
      <c r="C33" s="29"/>
      <c r="D33" s="34"/>
      <c r="E33" s="34"/>
      <c r="F33" s="34"/>
      <c r="G33" s="34"/>
      <c r="H33" s="34"/>
      <c r="I33" s="34"/>
      <c r="J33" s="34"/>
      <c r="K33" s="34"/>
      <c r="L33" s="34"/>
      <c r="M33" s="39"/>
    </row>
    <row r="34" spans="1:13" s="53" customFormat="1" ht="23.1" customHeight="1">
      <c r="A34" s="30"/>
      <c r="B34" s="30"/>
      <c r="C34" s="29"/>
      <c r="D34" s="34"/>
      <c r="E34" s="34"/>
      <c r="F34" s="34"/>
      <c r="G34" s="34"/>
      <c r="H34" s="34"/>
      <c r="I34" s="34"/>
      <c r="J34" s="34"/>
      <c r="K34" s="34"/>
      <c r="L34" s="34"/>
      <c r="M34" s="39"/>
    </row>
    <row r="35" spans="1:13" s="53" customFormat="1" ht="23.1" customHeight="1">
      <c r="A35" s="30"/>
      <c r="B35" s="30"/>
      <c r="C35" s="29"/>
      <c r="D35" s="34"/>
      <c r="E35" s="34"/>
      <c r="F35" s="34"/>
      <c r="G35" s="34"/>
      <c r="H35" s="34"/>
      <c r="I35" s="34"/>
      <c r="J35" s="34"/>
      <c r="K35" s="34"/>
      <c r="L35" s="34"/>
      <c r="M35" s="39"/>
    </row>
    <row r="36" spans="1:13" ht="23.1" customHeight="1">
      <c r="M36" s="59"/>
    </row>
    <row r="37" spans="1:13" ht="23.1" customHeight="1">
      <c r="M37" s="59"/>
    </row>
    <row r="38" spans="1:13" ht="23.1" customHeight="1">
      <c r="M38" s="59"/>
    </row>
    <row r="39" spans="1:13" ht="23.1" customHeight="1">
      <c r="M39" s="59"/>
    </row>
    <row r="40" spans="1:13" ht="23.1" customHeight="1">
      <c r="M40" s="59"/>
    </row>
    <row r="41" spans="1:13" ht="23.1" customHeight="1">
      <c r="M41" s="59"/>
    </row>
    <row r="42" spans="1:13" ht="23.1" customHeight="1">
      <c r="M42" s="59"/>
    </row>
    <row r="43" spans="1:13" ht="23.1" customHeight="1">
      <c r="M43" s="59"/>
    </row>
    <row r="44" spans="1:13" ht="23.1" customHeight="1">
      <c r="M44" s="59"/>
    </row>
    <row r="45" spans="1:13" ht="23.1" customHeight="1">
      <c r="M45" s="59"/>
    </row>
    <row r="46" spans="1:13" ht="23.1" customHeight="1">
      <c r="M46" s="59"/>
    </row>
    <row r="47" spans="1:13" ht="23.1" customHeight="1">
      <c r="M47" s="59"/>
    </row>
    <row r="48" spans="1:13" ht="23.1" customHeight="1">
      <c r="M48" s="59"/>
    </row>
    <row r="49" spans="13:13" ht="23.1" customHeight="1">
      <c r="M49" s="59"/>
    </row>
    <row r="50" spans="13:13" ht="23.1" customHeight="1">
      <c r="M50" s="59"/>
    </row>
    <row r="51" spans="13:13" ht="23.1" customHeight="1">
      <c r="M51" s="59"/>
    </row>
    <row r="52" spans="13:13" ht="23.1" customHeight="1">
      <c r="M52" s="59"/>
    </row>
    <row r="53" spans="13:13" ht="23.1" customHeight="1">
      <c r="M53" s="59"/>
    </row>
    <row r="54" spans="13:13" ht="23.1" customHeight="1">
      <c r="M54" s="59"/>
    </row>
    <row r="55" spans="13:13" ht="23.1" customHeight="1">
      <c r="M55" s="59"/>
    </row>
    <row r="56" spans="13:13" ht="23.1" customHeight="1">
      <c r="M56" s="59"/>
    </row>
    <row r="57" spans="13:13" ht="23.1" customHeight="1">
      <c r="M57" s="59"/>
    </row>
    <row r="58" spans="13:13" ht="23.1" customHeight="1">
      <c r="M58" s="59"/>
    </row>
    <row r="59" spans="13:13" ht="23.1" customHeight="1">
      <c r="M59" s="59"/>
    </row>
    <row r="60" spans="13:13" ht="23.1" customHeight="1">
      <c r="M60" s="59"/>
    </row>
    <row r="61" spans="13:13" ht="23.1" customHeight="1">
      <c r="M61" s="59"/>
    </row>
    <row r="62" spans="13:13" ht="23.1" customHeight="1">
      <c r="M62" s="59"/>
    </row>
    <row r="63" spans="13:13" ht="23.1" customHeight="1">
      <c r="M63" s="59"/>
    </row>
    <row r="64" spans="13:13" ht="23.1" customHeight="1">
      <c r="M64" s="59"/>
    </row>
    <row r="65" spans="13:13" ht="23.1" customHeight="1">
      <c r="M65" s="59"/>
    </row>
    <row r="66" spans="13:13" ht="23.1" customHeight="1">
      <c r="M66" s="59"/>
    </row>
    <row r="67" spans="13:13" ht="23.1" customHeight="1">
      <c r="M67" s="59"/>
    </row>
    <row r="68" spans="13:13" ht="23.1" customHeight="1">
      <c r="M68" s="59"/>
    </row>
    <row r="69" spans="13:13" ht="23.1" customHeight="1">
      <c r="M69" s="59"/>
    </row>
    <row r="70" spans="13:13" ht="23.1" customHeight="1">
      <c r="M70" s="59"/>
    </row>
    <row r="71" spans="13:13" ht="23.1" customHeight="1">
      <c r="M71" s="59"/>
    </row>
    <row r="72" spans="13:13" ht="23.1" customHeight="1">
      <c r="M72" s="59"/>
    </row>
    <row r="73" spans="13:13" ht="23.1" customHeight="1">
      <c r="M73" s="59"/>
    </row>
    <row r="74" spans="13:13" ht="23.1" customHeight="1">
      <c r="M74" s="59"/>
    </row>
    <row r="75" spans="13:13" ht="23.1" customHeight="1">
      <c r="M75" s="59"/>
    </row>
    <row r="76" spans="13:13" ht="23.1" customHeight="1">
      <c r="M76" s="59"/>
    </row>
    <row r="77" spans="13:13" ht="23.1" customHeight="1">
      <c r="M77" s="59"/>
    </row>
    <row r="78" spans="13:13" ht="23.1" customHeight="1">
      <c r="M78" s="59"/>
    </row>
    <row r="79" spans="13:13" ht="23.1" customHeight="1">
      <c r="M79" s="59"/>
    </row>
    <row r="80" spans="13:13" ht="23.1" customHeight="1">
      <c r="M80" s="59"/>
    </row>
    <row r="81" spans="13:13" ht="23.1" customHeight="1">
      <c r="M81" s="59"/>
    </row>
    <row r="82" spans="13:13" ht="23.1" customHeight="1">
      <c r="M82" s="59"/>
    </row>
    <row r="83" spans="13:13" ht="23.1" customHeight="1">
      <c r="M83" s="59"/>
    </row>
    <row r="84" spans="13:13" ht="23.1" customHeight="1">
      <c r="M84" s="59"/>
    </row>
    <row r="85" spans="13:13" ht="23.1" customHeight="1">
      <c r="M85" s="59"/>
    </row>
    <row r="86" spans="13:13" ht="23.1" customHeight="1">
      <c r="M86" s="59"/>
    </row>
    <row r="87" spans="13:13" ht="23.1" customHeight="1">
      <c r="M87" s="59"/>
    </row>
    <row r="88" spans="13:13" ht="23.1" customHeight="1">
      <c r="M88" s="59"/>
    </row>
    <row r="89" spans="13:13" ht="23.1" customHeight="1">
      <c r="M89" s="59"/>
    </row>
    <row r="90" spans="13:13" ht="23.1" customHeight="1">
      <c r="M90" s="59"/>
    </row>
    <row r="91" spans="13:13" ht="23.1" customHeight="1">
      <c r="M91" s="59"/>
    </row>
    <row r="92" spans="13:13" ht="23.1" customHeight="1">
      <c r="M92" s="59"/>
    </row>
    <row r="93" spans="13:13" ht="23.1" customHeight="1">
      <c r="M93" s="59"/>
    </row>
    <row r="94" spans="13:13" ht="23.1" customHeight="1">
      <c r="M94" s="59"/>
    </row>
    <row r="95" spans="13:13" ht="23.1" customHeight="1">
      <c r="M95" s="59"/>
    </row>
    <row r="96" spans="13:13" ht="23.1" customHeight="1">
      <c r="M96" s="59"/>
    </row>
    <row r="97" spans="13:13" ht="23.1" customHeight="1">
      <c r="M97" s="59"/>
    </row>
    <row r="98" spans="13:13" ht="23.1" customHeight="1">
      <c r="M98" s="59"/>
    </row>
    <row r="99" spans="13:13" ht="23.1" customHeight="1">
      <c r="M99" s="59"/>
    </row>
    <row r="100" spans="13:13" ht="23.1" customHeight="1">
      <c r="M100" s="59"/>
    </row>
    <row r="101" spans="13:13" ht="23.1" customHeight="1">
      <c r="M101" s="59"/>
    </row>
    <row r="102" spans="13:13" ht="23.1" customHeight="1">
      <c r="M102" s="59"/>
    </row>
    <row r="103" spans="13:13" ht="23.1" customHeight="1">
      <c r="M103" s="59"/>
    </row>
    <row r="104" spans="13:13" ht="23.1" customHeight="1">
      <c r="M104" s="59"/>
    </row>
    <row r="105" spans="13:13" ht="23.1" customHeight="1">
      <c r="M105" s="59"/>
    </row>
    <row r="106" spans="13:13" ht="23.1" customHeight="1">
      <c r="M106" s="59"/>
    </row>
    <row r="107" spans="13:13" ht="23.1" customHeight="1">
      <c r="M107" s="59"/>
    </row>
    <row r="108" spans="13:13" ht="23.1" customHeight="1">
      <c r="M108" s="59"/>
    </row>
    <row r="109" spans="13:13" ht="23.1" customHeight="1">
      <c r="M109" s="59"/>
    </row>
    <row r="110" spans="13:13" ht="23.1" customHeight="1">
      <c r="M110" s="59"/>
    </row>
    <row r="111" spans="13:13" ht="23.1" customHeight="1">
      <c r="M111" s="59"/>
    </row>
    <row r="112" spans="13:13" ht="23.1" customHeight="1">
      <c r="M112" s="59"/>
    </row>
    <row r="113" spans="13:13" ht="23.1" customHeight="1">
      <c r="M113" s="59"/>
    </row>
    <row r="114" spans="13:13" ht="23.1" customHeight="1">
      <c r="M114" s="59"/>
    </row>
    <row r="115" spans="13:13" ht="23.1" customHeight="1">
      <c r="M115" s="59"/>
    </row>
    <row r="116" spans="13:13" ht="23.1" customHeight="1">
      <c r="M116" s="59"/>
    </row>
    <row r="117" spans="13:13" ht="23.1" customHeight="1">
      <c r="M117" s="59"/>
    </row>
    <row r="118" spans="13:13" ht="23.1" customHeight="1">
      <c r="M118" s="59"/>
    </row>
    <row r="119" spans="13:13" ht="23.1" customHeight="1">
      <c r="M119" s="59"/>
    </row>
    <row r="120" spans="13:13" ht="23.1" customHeight="1">
      <c r="M120" s="59"/>
    </row>
    <row r="121" spans="13:13" ht="23.1" customHeight="1">
      <c r="M121" s="59"/>
    </row>
    <row r="122" spans="13:13" ht="23.1" customHeight="1">
      <c r="M122" s="59"/>
    </row>
    <row r="123" spans="13:13" ht="23.1" customHeight="1">
      <c r="M123" s="59"/>
    </row>
    <row r="124" spans="13:13" ht="23.1" customHeight="1">
      <c r="M124" s="59"/>
    </row>
  </sheetData>
  <mergeCells count="10">
    <mergeCell ref="M1:M2"/>
    <mergeCell ref="A3:B3"/>
    <mergeCell ref="E1:F1"/>
    <mergeCell ref="G1:H1"/>
    <mergeCell ref="I1:J1"/>
    <mergeCell ref="K1:L1"/>
    <mergeCell ref="A1:A2"/>
    <mergeCell ref="B1:B2"/>
    <mergeCell ref="C1:C2"/>
    <mergeCell ref="D1:D2"/>
  </mergeCells>
  <phoneticPr fontId="2" type="noConversion"/>
  <pageMargins left="0.72" right="0" top="1.01" bottom="0.35433070866141736" header="0.57999999999999996" footer="0.23622047244094491"/>
  <pageSetup paperSize="9" orientation="landscape" r:id="rId1"/>
  <headerFooter alignWithMargins="0">
    <oddHeader xml:space="preserve">&amp;L&amp;12  &amp;C&amp;"굴림체,굵게"&amp;20설  계  내  역  서&amp;R&amp;"굴림체,보통"&amp;10 </oddHeader>
    <oddFooter xml:space="preserve">&amp;C&amp;"Arial,보통"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13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17</vt:i4>
      </vt:variant>
    </vt:vector>
  </HeadingPairs>
  <TitlesOfParts>
    <vt:vector size="31" baseType="lpstr">
      <vt:lpstr>수수료</vt:lpstr>
      <vt:lpstr>내역서</vt:lpstr>
      <vt:lpstr>관급(관급자설치)</vt:lpstr>
      <vt:lpstr>중기사용료--</vt:lpstr>
      <vt:lpstr>중기사용료</vt:lpstr>
      <vt:lpstr>단가산출</vt:lpstr>
      <vt:lpstr>기계경비</vt:lpstr>
      <vt:lpstr>3.사회과학관(산)</vt:lpstr>
      <vt:lpstr>표지4</vt:lpstr>
      <vt:lpstr>터파기</vt:lpstr>
      <vt:lpstr>가로등 (2)</vt:lpstr>
      <vt:lpstr>1-3.본관소화기(산)</vt:lpstr>
      <vt:lpstr>폐기물처리</vt:lpstr>
      <vt:lpstr>Chart1</vt:lpstr>
      <vt:lpstr>'1-3.본관소화기(산)'!Print_Area</vt:lpstr>
      <vt:lpstr>'3.사회과학관(산)'!Print_Area</vt:lpstr>
      <vt:lpstr>'가로등 (2)'!Print_Area</vt:lpstr>
      <vt:lpstr>'관급(관급자설치)'!Print_Area</vt:lpstr>
      <vt:lpstr>기계경비!Print_Area</vt:lpstr>
      <vt:lpstr>내역서!Print_Area</vt:lpstr>
      <vt:lpstr>수수료!Print_Area</vt:lpstr>
      <vt:lpstr>중기사용료!Print_Area</vt:lpstr>
      <vt:lpstr>'중기사용료--'!Print_Area</vt:lpstr>
      <vt:lpstr>터파기!Print_Area</vt:lpstr>
      <vt:lpstr>폐기물처리!Print_Area</vt:lpstr>
      <vt:lpstr>'1-3.본관소화기(산)'!Print_Titles</vt:lpstr>
      <vt:lpstr>'3.사회과학관(산)'!Print_Titles</vt:lpstr>
      <vt:lpstr>'관급(관급자설치)'!Print_Titles</vt:lpstr>
      <vt:lpstr>내역서!Print_Titles</vt:lpstr>
      <vt:lpstr>수수료!Print_Titles</vt:lpstr>
      <vt:lpstr>폐기물처리!Print_Titles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user09</cp:lastModifiedBy>
  <cp:lastPrinted>2016-12-07T00:35:00Z</cp:lastPrinted>
  <dcterms:created xsi:type="dcterms:W3CDTF">1999-10-25T00:27:55Z</dcterms:created>
  <dcterms:modified xsi:type="dcterms:W3CDTF">2016-12-07T02:26:17Z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475611CF">
    <vt:lpwstr/>
  </property>
  <property fmtid="{D5CDD505-2E9C-101B-9397-08002B2CF9AE}" pid="23" name="IVID302D13DA">
    <vt:lpwstr/>
  </property>
  <property fmtid="{D5CDD505-2E9C-101B-9397-08002B2CF9AE}" pid="24" name="IVIDD5915D9">
    <vt:lpwstr/>
  </property>
  <property fmtid="{D5CDD505-2E9C-101B-9397-08002B2CF9AE}" pid="25" name="IVID17F6384A">
    <vt:lpwstr/>
  </property>
  <property fmtid="{D5CDD505-2E9C-101B-9397-08002B2CF9AE}" pid="26" name="IVID3B5A10EA">
    <vt:lpwstr/>
  </property>
  <property fmtid="{D5CDD505-2E9C-101B-9397-08002B2CF9AE}" pid="27" name="IVID3D0F16E3">
    <vt:lpwstr/>
  </property>
  <property fmtid="{D5CDD505-2E9C-101B-9397-08002B2CF9AE}" pid="28" name="IVID30260FFC">
    <vt:lpwstr/>
  </property>
  <property fmtid="{D5CDD505-2E9C-101B-9397-08002B2CF9AE}" pid="29" name="IVID2F301BED">
    <vt:lpwstr/>
  </property>
  <property fmtid="{D5CDD505-2E9C-101B-9397-08002B2CF9AE}" pid="30" name="IVID2F1117F5">
    <vt:lpwstr/>
  </property>
  <property fmtid="{D5CDD505-2E9C-101B-9397-08002B2CF9AE}" pid="31" name="IVID121617DE">
    <vt:lpwstr/>
  </property>
  <property fmtid="{D5CDD505-2E9C-101B-9397-08002B2CF9AE}" pid="32" name="IVID13691AF2">
    <vt:lpwstr/>
  </property>
  <property fmtid="{D5CDD505-2E9C-101B-9397-08002B2CF9AE}" pid="33" name="IVID1A3B0AF0">
    <vt:lpwstr/>
  </property>
  <property fmtid="{D5CDD505-2E9C-101B-9397-08002B2CF9AE}" pid="34" name="IVID373F12DB">
    <vt:lpwstr/>
  </property>
  <property fmtid="{D5CDD505-2E9C-101B-9397-08002B2CF9AE}" pid="35" name="IVID274B1CF5">
    <vt:lpwstr/>
  </property>
  <property fmtid="{D5CDD505-2E9C-101B-9397-08002B2CF9AE}" pid="36" name="IVID2B4E17FA">
    <vt:lpwstr/>
  </property>
  <property fmtid="{D5CDD505-2E9C-101B-9397-08002B2CF9AE}" pid="37" name="IVID253D11EF">
    <vt:lpwstr/>
  </property>
  <property fmtid="{D5CDD505-2E9C-101B-9397-08002B2CF9AE}" pid="38" name="IVID102124BA">
    <vt:lpwstr/>
  </property>
  <property fmtid="{D5CDD505-2E9C-101B-9397-08002B2CF9AE}" pid="39" name="IVID3D1509D0">
    <vt:lpwstr/>
  </property>
  <property fmtid="{D5CDD505-2E9C-101B-9397-08002B2CF9AE}" pid="40" name="IVID35641901">
    <vt:lpwstr/>
  </property>
  <property fmtid="{D5CDD505-2E9C-101B-9397-08002B2CF9AE}" pid="41" name="IVID45E1ED9">
    <vt:lpwstr/>
  </property>
  <property fmtid="{D5CDD505-2E9C-101B-9397-08002B2CF9AE}" pid="42" name="IVID324113D1">
    <vt:lpwstr/>
  </property>
  <property fmtid="{D5CDD505-2E9C-101B-9397-08002B2CF9AE}" pid="43" name="IVID1A2D1903">
    <vt:lpwstr/>
  </property>
  <property fmtid="{D5CDD505-2E9C-101B-9397-08002B2CF9AE}" pid="44" name="IVID222F6E42">
    <vt:lpwstr/>
  </property>
  <property fmtid="{D5CDD505-2E9C-101B-9397-08002B2CF9AE}" pid="45" name="IVID137012E9">
    <vt:lpwstr/>
  </property>
  <property fmtid="{D5CDD505-2E9C-101B-9397-08002B2CF9AE}" pid="46" name="IVID3D4D17F3">
    <vt:lpwstr/>
  </property>
  <property fmtid="{D5CDD505-2E9C-101B-9397-08002B2CF9AE}" pid="47" name="IVID2F2214CF">
    <vt:lpwstr/>
  </property>
  <property fmtid="{D5CDD505-2E9C-101B-9397-08002B2CF9AE}" pid="48" name="IVID212812E2">
    <vt:lpwstr/>
  </property>
  <property fmtid="{D5CDD505-2E9C-101B-9397-08002B2CF9AE}" pid="49" name="IVID174513DF">
    <vt:lpwstr/>
  </property>
  <property fmtid="{D5CDD505-2E9C-101B-9397-08002B2CF9AE}" pid="50" name="IVID14481408">
    <vt:lpwstr/>
  </property>
  <property fmtid="{D5CDD505-2E9C-101B-9397-08002B2CF9AE}" pid="51" name="IVID2E670A05">
    <vt:lpwstr/>
  </property>
  <property fmtid="{D5CDD505-2E9C-101B-9397-08002B2CF9AE}" pid="52" name="IVID2A161305">
    <vt:lpwstr/>
  </property>
  <property fmtid="{D5CDD505-2E9C-101B-9397-08002B2CF9AE}" pid="53" name="IVID173E1206">
    <vt:lpwstr/>
  </property>
  <property fmtid="{D5CDD505-2E9C-101B-9397-08002B2CF9AE}" pid="54" name="IVID232310EC">
    <vt:lpwstr/>
  </property>
  <property fmtid="{D5CDD505-2E9C-101B-9397-08002B2CF9AE}" pid="55" name="IVID133D1AE5">
    <vt:lpwstr/>
  </property>
  <property fmtid="{D5CDD505-2E9C-101B-9397-08002B2CF9AE}" pid="56" name="IVIDF6113D9">
    <vt:lpwstr/>
  </property>
  <property fmtid="{D5CDD505-2E9C-101B-9397-08002B2CF9AE}" pid="57" name="IVID362E14DB">
    <vt:lpwstr/>
  </property>
  <property fmtid="{D5CDD505-2E9C-101B-9397-08002B2CF9AE}" pid="58" name="IVID1F6511DB">
    <vt:lpwstr/>
  </property>
  <property fmtid="{D5CDD505-2E9C-101B-9397-08002B2CF9AE}" pid="59" name="IVID3F1D10E8">
    <vt:lpwstr/>
  </property>
  <property fmtid="{D5CDD505-2E9C-101B-9397-08002B2CF9AE}" pid="60" name="IVID144313EE">
    <vt:lpwstr/>
  </property>
  <property fmtid="{D5CDD505-2E9C-101B-9397-08002B2CF9AE}" pid="61" name="IVID272C0FEF">
    <vt:lpwstr/>
  </property>
  <property fmtid="{D5CDD505-2E9C-101B-9397-08002B2CF9AE}" pid="62" name="IVID240A1504">
    <vt:lpwstr/>
  </property>
  <property fmtid="{D5CDD505-2E9C-101B-9397-08002B2CF9AE}" pid="63" name="IVID2E511106">
    <vt:lpwstr/>
  </property>
  <property fmtid="{D5CDD505-2E9C-101B-9397-08002B2CF9AE}" pid="64" name="IVID2A6D14EB">
    <vt:lpwstr/>
  </property>
  <property fmtid="{D5CDD505-2E9C-101B-9397-08002B2CF9AE}" pid="65" name="IVID386F14FA">
    <vt:lpwstr/>
  </property>
  <property fmtid="{D5CDD505-2E9C-101B-9397-08002B2CF9AE}" pid="66" name="IVIDA1B07F3">
    <vt:lpwstr/>
  </property>
  <property fmtid="{D5CDD505-2E9C-101B-9397-08002B2CF9AE}" pid="67" name="IVID2A6715D8">
    <vt:lpwstr/>
  </property>
  <property fmtid="{D5CDD505-2E9C-101B-9397-08002B2CF9AE}" pid="68" name="IVID222D19FF">
    <vt:lpwstr/>
  </property>
  <property fmtid="{D5CDD505-2E9C-101B-9397-08002B2CF9AE}" pid="69" name="IVID2D4D15EB">
    <vt:lpwstr/>
  </property>
  <property fmtid="{D5CDD505-2E9C-101B-9397-08002B2CF9AE}" pid="70" name="IVID1A3517F4">
    <vt:lpwstr/>
  </property>
  <property fmtid="{D5CDD505-2E9C-101B-9397-08002B2CF9AE}" pid="71" name="IVID2B0E1302">
    <vt:lpwstr/>
  </property>
  <property fmtid="{D5CDD505-2E9C-101B-9397-08002B2CF9AE}" pid="72" name="IVID332E19D7">
    <vt:lpwstr/>
  </property>
  <property fmtid="{D5CDD505-2E9C-101B-9397-08002B2CF9AE}" pid="73" name="IVID22261800">
    <vt:lpwstr/>
  </property>
  <property fmtid="{D5CDD505-2E9C-101B-9397-08002B2CF9AE}" pid="74" name="IVID325116DE">
    <vt:lpwstr/>
  </property>
  <property fmtid="{D5CDD505-2E9C-101B-9397-08002B2CF9AE}" pid="75" name="IVID81113D2">
    <vt:lpwstr/>
  </property>
  <property fmtid="{D5CDD505-2E9C-101B-9397-08002B2CF9AE}" pid="76" name="IVID1D231201">
    <vt:lpwstr/>
  </property>
  <property fmtid="{D5CDD505-2E9C-101B-9397-08002B2CF9AE}" pid="77" name="IVID366A14F0">
    <vt:lpwstr/>
  </property>
  <property fmtid="{D5CDD505-2E9C-101B-9397-08002B2CF9AE}" pid="78" name="IVID316311F9">
    <vt:lpwstr/>
  </property>
  <property fmtid="{D5CDD505-2E9C-101B-9397-08002B2CF9AE}" pid="79" name="IVIDE0715F1">
    <vt:lpwstr/>
  </property>
  <property fmtid="{D5CDD505-2E9C-101B-9397-08002B2CF9AE}" pid="80" name="IVID3B5816EC">
    <vt:lpwstr/>
  </property>
  <property fmtid="{D5CDD505-2E9C-101B-9397-08002B2CF9AE}" pid="81" name="IVID351414F8">
    <vt:lpwstr/>
  </property>
  <property fmtid="{D5CDD505-2E9C-101B-9397-08002B2CF9AE}" pid="82" name="IVID2F251AE7">
    <vt:lpwstr/>
  </property>
  <property fmtid="{D5CDD505-2E9C-101B-9397-08002B2CF9AE}" pid="83" name="IVID2A5E1D03">
    <vt:lpwstr/>
  </property>
  <property fmtid="{D5CDD505-2E9C-101B-9397-08002B2CF9AE}" pid="84" name="IVID306310DF">
    <vt:lpwstr/>
  </property>
  <property fmtid="{D5CDD505-2E9C-101B-9397-08002B2CF9AE}" pid="85" name="IVID266F16CF">
    <vt:lpwstr/>
  </property>
  <property fmtid="{D5CDD505-2E9C-101B-9397-08002B2CF9AE}" pid="86" name="IVID307414D1">
    <vt:lpwstr/>
  </property>
  <property fmtid="{D5CDD505-2E9C-101B-9397-08002B2CF9AE}" pid="87" name="IVID344B1400">
    <vt:lpwstr/>
  </property>
  <property fmtid="{D5CDD505-2E9C-101B-9397-08002B2CF9AE}" pid="88" name="IVID135B1DF5">
    <vt:lpwstr/>
  </property>
  <property fmtid="{D5CDD505-2E9C-101B-9397-08002B2CF9AE}" pid="89" name="IVID1A3716D3">
    <vt:lpwstr/>
  </property>
  <property fmtid="{D5CDD505-2E9C-101B-9397-08002B2CF9AE}" pid="90" name="IVIDD1916DB">
    <vt:lpwstr/>
  </property>
  <property fmtid="{D5CDD505-2E9C-101B-9397-08002B2CF9AE}" pid="91" name="IVID11431AF1">
    <vt:lpwstr/>
  </property>
  <property fmtid="{D5CDD505-2E9C-101B-9397-08002B2CF9AE}" pid="92" name="IVID1B2C19F3">
    <vt:lpwstr/>
  </property>
  <property fmtid="{D5CDD505-2E9C-101B-9397-08002B2CF9AE}" pid="93" name="IVIDD5E0FE6">
    <vt:lpwstr/>
  </property>
  <property fmtid="{D5CDD505-2E9C-101B-9397-08002B2CF9AE}" pid="94" name="IVID162D1605">
    <vt:lpwstr/>
  </property>
  <property fmtid="{D5CDD505-2E9C-101B-9397-08002B2CF9AE}" pid="95" name="IVID28741007">
    <vt:lpwstr/>
  </property>
  <property fmtid="{D5CDD505-2E9C-101B-9397-08002B2CF9AE}" pid="96" name="IVID2A3614FA">
    <vt:lpwstr/>
  </property>
  <property fmtid="{D5CDD505-2E9C-101B-9397-08002B2CF9AE}" pid="97" name="IVID15231CDF">
    <vt:lpwstr/>
  </property>
  <property fmtid="{D5CDD505-2E9C-101B-9397-08002B2CF9AE}" pid="98" name="IVID322814F3">
    <vt:lpwstr/>
  </property>
  <property fmtid="{D5CDD505-2E9C-101B-9397-08002B2CF9AE}" pid="99" name="IVID2F6C14EF">
    <vt:lpwstr/>
  </property>
  <property fmtid="{D5CDD505-2E9C-101B-9397-08002B2CF9AE}" pid="100" name="IVID252617FB">
    <vt:lpwstr/>
  </property>
  <property fmtid="{D5CDD505-2E9C-101B-9397-08002B2CF9AE}" pid="101" name="IVIDA0D1BD8">
    <vt:lpwstr/>
  </property>
  <property fmtid="{D5CDD505-2E9C-101B-9397-08002B2CF9AE}" pid="102" name="IVID3E4418F8">
    <vt:lpwstr/>
  </property>
  <property fmtid="{D5CDD505-2E9C-101B-9397-08002B2CF9AE}" pid="103" name="IVID18751B08">
    <vt:lpwstr/>
  </property>
  <property fmtid="{D5CDD505-2E9C-101B-9397-08002B2CF9AE}" pid="104" name="IVID292010F5">
    <vt:lpwstr/>
  </property>
  <property fmtid="{D5CDD505-2E9C-101B-9397-08002B2CF9AE}" pid="105" name="IVID44701D06">
    <vt:lpwstr/>
  </property>
  <property fmtid="{D5CDD505-2E9C-101B-9397-08002B2CF9AE}" pid="106" name="IVID212D1901">
    <vt:lpwstr/>
  </property>
  <property fmtid="{D5CDD505-2E9C-101B-9397-08002B2CF9AE}" pid="107" name="IVID203A15F7">
    <vt:lpwstr/>
  </property>
  <property fmtid="{D5CDD505-2E9C-101B-9397-08002B2CF9AE}" pid="108" name="IVID201F1DF3">
    <vt:lpwstr/>
  </property>
  <property fmtid="{D5CDD505-2E9C-101B-9397-08002B2CF9AE}" pid="109" name="IVID283C08F0">
    <vt:lpwstr/>
  </property>
  <property fmtid="{D5CDD505-2E9C-101B-9397-08002B2CF9AE}" pid="110" name="IVIDA541401">
    <vt:lpwstr/>
  </property>
  <property fmtid="{D5CDD505-2E9C-101B-9397-08002B2CF9AE}" pid="111" name="IVID360A1509">
    <vt:lpwstr/>
  </property>
  <property fmtid="{D5CDD505-2E9C-101B-9397-08002B2CF9AE}" pid="112" name="IVIDF1F15E9">
    <vt:lpwstr/>
  </property>
  <property fmtid="{D5CDD505-2E9C-101B-9397-08002B2CF9AE}" pid="113" name="IVID145F19DA">
    <vt:lpwstr/>
  </property>
  <property fmtid="{D5CDD505-2E9C-101B-9397-08002B2CF9AE}" pid="114" name="IVIDE2D13D5">
    <vt:lpwstr/>
  </property>
</Properties>
</file>