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경영정보팀\Desktop\"/>
    </mc:Choice>
  </mc:AlternateContent>
  <bookViews>
    <workbookView xWindow="240" yWindow="45" windowWidth="14955" windowHeight="7320" tabRatio="886" activeTab="2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내역서!$B$1:$Q$20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52511"/>
</workbook>
</file>

<file path=xl/calcChain.xml><?xml version="1.0" encoding="utf-8"?>
<calcChain xmlns="http://schemas.openxmlformats.org/spreadsheetml/2006/main">
  <c r="I6" i="69" l="1"/>
  <c r="H6" i="69"/>
  <c r="G6" i="69"/>
  <c r="F42" i="71" l="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M25" i="71" l="1"/>
  <c r="O12" i="71"/>
  <c r="O26" i="71"/>
  <c r="H5" i="71"/>
  <c r="H6" i="71"/>
  <c r="K12" i="71"/>
  <c r="I12" i="71" s="1"/>
  <c r="H10" i="71"/>
  <c r="I50" i="71"/>
  <c r="I51" i="71"/>
  <c r="H11" i="71"/>
  <c r="K22" i="71"/>
  <c r="I22" i="71" s="1"/>
  <c r="O13" i="71"/>
  <c r="I13" i="71" s="1"/>
  <c r="K14" i="71"/>
  <c r="I14" i="71" s="1"/>
  <c r="O25" i="71"/>
  <c r="K26" i="71"/>
  <c r="I26" i="71" s="1"/>
  <c r="K21" i="71"/>
  <c r="I21" i="71" s="1"/>
  <c r="I25" i="71" l="1"/>
  <c r="F6" i="69" l="1"/>
  <c r="F45" i="71" l="1"/>
  <c r="F46" i="71"/>
  <c r="F44" i="71"/>
  <c r="F32" i="71"/>
  <c r="F43" i="71"/>
  <c r="F30" i="71"/>
  <c r="F39" i="71"/>
  <c r="F37" i="71"/>
  <c r="F38" i="71"/>
  <c r="F28" i="71"/>
  <c r="F27" i="71"/>
  <c r="F36" i="71"/>
  <c r="F24" i="71"/>
  <c r="F35" i="71"/>
  <c r="F23" i="71"/>
  <c r="F31" i="71"/>
  <c r="F40" i="71"/>
  <c r="F29" i="71"/>
  <c r="F7" i="71" l="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40" i="71"/>
  <c r="K40" i="71"/>
  <c r="O38" i="71"/>
  <c r="M38" i="71"/>
  <c r="K38" i="71"/>
  <c r="O43" i="71"/>
  <c r="M43" i="71"/>
  <c r="K43" i="71"/>
  <c r="M44" i="71"/>
  <c r="O44" i="71"/>
  <c r="K44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O5" i="71" l="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44" i="71"/>
  <c r="I36" i="71"/>
  <c r="F16" i="71"/>
  <c r="I31" i="71"/>
  <c r="I37" i="71"/>
  <c r="F19" i="71"/>
  <c r="F20" i="71"/>
  <c r="I27" i="71"/>
  <c r="I46" i="71"/>
  <c r="I43" i="71"/>
  <c r="I40" i="71"/>
  <c r="I23" i="71"/>
  <c r="I45" i="71"/>
  <c r="I35" i="71"/>
  <c r="I28" i="71"/>
  <c r="I24" i="71"/>
  <c r="I38" i="71"/>
  <c r="I32" i="71"/>
  <c r="I11" i="71"/>
  <c r="I5" i="71" l="1"/>
  <c r="I6" i="71"/>
  <c r="I9" i="71"/>
  <c r="I7" i="71"/>
  <c r="I8" i="71"/>
  <c r="I10" i="71"/>
  <c r="I47" i="71"/>
  <c r="B3" i="71" l="1"/>
  <c r="L15" i="71" l="1"/>
  <c r="M15" i="71" s="1"/>
  <c r="L19" i="71"/>
  <c r="M19" i="71" s="1"/>
  <c r="J15" i="71" l="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K48" i="71" l="1"/>
  <c r="K52" i="71" s="1"/>
  <c r="M18" i="71"/>
  <c r="M16" i="71"/>
  <c r="M17" i="71"/>
  <c r="N19" i="71"/>
  <c r="N15" i="71"/>
  <c r="M20" i="71"/>
  <c r="H5" i="69" l="1"/>
  <c r="G5" i="69"/>
  <c r="G4" i="69" s="1"/>
  <c r="K54" i="7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F8" i="69" l="1"/>
  <c r="F10" i="69" s="1"/>
  <c r="G8" i="70"/>
  <c r="H4" i="69"/>
  <c r="K57" i="7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G4" i="70" l="1"/>
  <c r="F14" i="69"/>
  <c r="F9" i="69"/>
  <c r="F15" i="69"/>
  <c r="K67" i="71"/>
  <c r="O67" i="71" s="1"/>
  <c r="I67" i="71" s="1"/>
  <c r="K69" i="71"/>
  <c r="O69" i="71" s="1"/>
  <c r="I69" i="71" s="1"/>
  <c r="P69" i="71" s="1"/>
  <c r="O48" i="71"/>
  <c r="I5" i="69" l="1"/>
  <c r="I4" i="69" s="1"/>
  <c r="I55" i="71"/>
  <c r="O52" i="71"/>
  <c r="I52" i="71" s="1"/>
  <c r="I48" i="71"/>
  <c r="F5" i="69" l="1"/>
  <c r="K71" i="71"/>
  <c r="O71" i="71" s="1"/>
  <c r="I71" i="71" s="1"/>
  <c r="P71" i="71" s="1"/>
  <c r="K73" i="71" l="1"/>
  <c r="O73" i="71" s="1"/>
  <c r="I73" i="71" s="1"/>
  <c r="P73" i="71" s="1"/>
  <c r="I74" i="71" l="1"/>
  <c r="K76" i="71" s="1"/>
  <c r="O76" i="71" s="1"/>
  <c r="I76" i="71" s="1"/>
  <c r="P76" i="71" s="1"/>
  <c r="I77" i="71" l="1"/>
  <c r="I78" i="71" s="1"/>
  <c r="G11" i="70" l="1"/>
  <c r="G7" i="70" l="1"/>
  <c r="G19" i="70" s="1"/>
  <c r="F4" i="69" l="1"/>
  <c r="F16" i="69" s="1"/>
  <c r="G9" i="70" l="1"/>
  <c r="G10" i="70" s="1"/>
  <c r="G13" i="70" s="1"/>
  <c r="F17" i="69"/>
  <c r="F18" i="69" s="1"/>
  <c r="G12" i="70" l="1"/>
  <c r="G23" i="70"/>
  <c r="G24" i="70" l="1"/>
  <c r="G25" i="70" s="1"/>
  <c r="G26" i="70" s="1"/>
  <c r="G27" i="70" s="1"/>
  <c r="F19" i="69"/>
  <c r="F20" i="69" s="1"/>
  <c r="G28" i="70" l="1"/>
  <c r="F22" i="69"/>
  <c r="F23" i="69" s="1"/>
  <c r="G29" i="70" l="1"/>
  <c r="G31" i="70" s="1"/>
  <c r="G34" i="70" s="1"/>
</calcChain>
</file>

<file path=xl/sharedStrings.xml><?xml version="1.0" encoding="utf-8"?>
<sst xmlns="http://schemas.openxmlformats.org/spreadsheetml/2006/main" count="509" uniqueCount="226">
  <si>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</si>
  <si>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</si>
  <si>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</si>
  <si>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</si>
  <si>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</si>
  <si>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</si>
  <si>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</si>
  <si>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</si>
  <si>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</si>
  <si>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</si>
  <si>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</si>
  <si>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</si>
  <si>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</si>
  <si>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</si>
  <si>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</si>
  <si>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</si>
  <si>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</si>
  <si>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</si>
  <si>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</si>
  <si>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</si>
  <si>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</si>
  <si>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</si>
  <si>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</si>
  <si>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</si>
  <si>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</si>
  <si>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</si>
  <si>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</si>
  <si>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</si>
  <si>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</si>
  <si>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</si>
  <si>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</si>
  <si>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</si>
  <si>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</si>
  <si>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</si>
  <si>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</si>
  <si>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</si>
  <si>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</si>
  <si>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</si>
  <si>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</si>
  <si>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</si>
  <si>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</si>
  <si>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</si>
  <si>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</si>
  <si>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</si>
  <si>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</si>
  <si>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</si>
  <si>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</si>
  <si>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</si>
  <si>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</si>
  <si>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</si>
  <si>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</si>
  <si>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</si>
  <si>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</si>
  <si>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</si>
  <si>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</si>
  <si>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</si>
  <si>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</si>
  <si>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</si>
  <si>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</si>
  <si>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</si>
  <si>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</si>
  <si>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</si>
  <si>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</si>
  <si>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</si>
  <si>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</si>
  <si>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</si>
  <si>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</si>
  <si>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</si>
  <si>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</si>
  <si>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</si>
  <si>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</si>
  <si>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</si>
  <si>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</si>
  <si>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</si>
  <si>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</si>
  <si>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</si>
  <si>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</si>
  <si>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</si>
  <si>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</si>
  <si>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</si>
  <si>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</si>
  <si>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</si>
  <si>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</si>
  <si>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</si>
  <si>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</si>
  <si>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</si>
  <si>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</si>
  <si>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</si>
  <si>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</si>
  <si>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</si>
  <si>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</si>
  <si>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</si>
  <si>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</si>
  <si>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</si>
  <si>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</si>
  <si>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</si>
  <si>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</si>
  <si>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</si>
  <si>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</si>
  <si>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</si>
  <si>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</si>
  <si>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</si>
  <si>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</si>
  <si>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</si>
  <si>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</si>
  <si>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</si>
  <si>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</si>
  <si>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</si>
  <si>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</si>
  <si>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</si>
  <si>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</si>
  <si>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</si>
  <si>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</si>
  <si>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</si>
  <si>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</si>
  <si>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</si>
  <si>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</si>
  <si>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</si>
  <si>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</si>
  <si>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</si>
  <si>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</si>
  <si>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</si>
  <si>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</si>
  <si>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</si>
  <si>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</si>
  <si>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</si>
  <si>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</si>
  <si>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</si>
  <si>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</si>
  <si>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</si>
  <si>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</si>
  <si>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</si>
  <si>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</si>
  <si>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</si>
  <si>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</si>
  <si>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</si>
  <si>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</si>
  <si>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</si>
  <si>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</si>
  <si>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</si>
  <si>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</si>
  <si>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</si>
  <si>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</si>
  <si>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</si>
  <si>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</si>
  <si>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</si>
  <si>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</si>
  <si>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</si>
  <si>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</si>
  <si>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</si>
  <si>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</si>
  <si>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</si>
  <si>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</si>
  <si>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</si>
  <si>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</si>
  <si>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</si>
  <si>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</si>
  <si>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</si>
  <si>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</si>
  <si>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</si>
  <si>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</si>
  <si>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</si>
  <si>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</si>
  <si>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</si>
  <si>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</si>
  <si>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</si>
  <si>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</si>
  <si>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</si>
  <si>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</si>
  <si>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</si>
  <si>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</si>
  <si>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</si>
  <si>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</si>
  <si>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</si>
  <si>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</si>
  <si>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</si>
  <si>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</si>
  <si>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</si>
  <si>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</si>
  <si>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</si>
  <si>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</si>
  <si>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</si>
  <si>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</si>
  <si>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</si>
  <si>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</si>
  <si>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</si>
  <si>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</si>
  <si>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</si>
  <si>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</si>
  <si>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</si>
  <si>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</si>
  <si>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</si>
  <si>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</si>
  <si>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</si>
  <si>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</si>
  <si>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</si>
  <si>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</si>
  <si>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</si>
  <si>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</si>
  <si>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</si>
  <si>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</si>
  <si>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</si>
  <si>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</si>
  <si>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</si>
  <si>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노면표시 도색 및 제거</t>
    <phoneticPr fontId="2" type="noConversion"/>
  </si>
  <si>
    <t>인쇄본</t>
    <phoneticPr fontId="2" type="noConversion"/>
  </si>
  <si>
    <t>P3-R4</t>
    <phoneticPr fontId="2" type="noConversion"/>
  </si>
  <si>
    <t>m</t>
    <phoneticPr fontId="2" type="noConversion"/>
  </si>
  <si>
    <t>신설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</si>
  <si>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</si>
  <si>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</si>
  <si>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P3-R5</t>
  </si>
  <si>
    <t>융착성도료(파선)</t>
    <phoneticPr fontId="2" type="noConversion"/>
  </si>
  <si>
    <t>재도색</t>
    <phoneticPr fontId="2" type="noConversion"/>
  </si>
  <si>
    <t>( B ) × 0.0370</t>
    <phoneticPr fontId="2" type="noConversion"/>
  </si>
  <si>
    <t>( 4 ) × 0.0343</t>
    <phoneticPr fontId="2" type="noConversion"/>
  </si>
  <si>
    <t>( 9 ) × 0.1152</t>
    <phoneticPr fontId="2" type="noConversion"/>
  </si>
  <si>
    <t>제거</t>
    <phoneticPr fontId="2" type="noConversion"/>
  </si>
  <si>
    <t>융착성도료(실선)</t>
    <phoneticPr fontId="2" type="noConversion"/>
  </si>
  <si>
    <t>녹색</t>
    <phoneticPr fontId="2" type="noConversion"/>
  </si>
  <si>
    <t>신설</t>
    <phoneticPr fontId="2" type="noConversion"/>
  </si>
  <si>
    <t>분홍색</t>
    <phoneticPr fontId="2" type="noConversion"/>
  </si>
  <si>
    <t>( 4 ) × 0.138</t>
    <phoneticPr fontId="2" type="noConversion"/>
  </si>
  <si>
    <t>( B ) × 0.0101</t>
    <phoneticPr fontId="2" type="noConversion"/>
  </si>
  <si>
    <t>( A + B ) × 0.083</t>
    <phoneticPr fontId="2" type="noConversion"/>
  </si>
  <si>
    <t>송라로(공고네거리~신암지하차도) 등 5개소 노면표시 도색공사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</si>
</sst>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&quot;호표&quot;"/>
    <numFmt numFmtId="193" formatCode="&quot;제&quot;#,##0&quot;호표&quot;"/>
    <numFmt numFmtId="194" formatCode="#,##0.0"/>
    <numFmt numFmtId="195" formatCode="0.000%"/>
    <numFmt numFmtId="196" formatCode="0.00_ "/>
    <numFmt numFmtId="197" formatCode="#,##0.000"/>
    <numFmt numFmtId="198" formatCode="#,##0.0000"/>
    <numFmt numFmtId="199" formatCode="#,##0.00000"/>
    <numFmt numFmtId="200" formatCode="_-* #,##0_-;\-* #,##0_-;_-* &quot;-&quot;??_-;_-@_-"/>
    <numFmt numFmtId="201" formatCode="#,##0.0_);[Red]\(#,##0.0\)"/>
    <numFmt numFmtId="202" formatCode="#,##0.00_);[Red]\(#,##0.00\)"/>
    <numFmt numFmtId="203" formatCode="#,##0.000_);[Red]\(#,##0.000\)"/>
  </numFmts>
  <fonts count="5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2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</cellStyleXfs>
  <cellXfs count="345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/>
    </xf>
    <xf numFmtId="183" fontId="41" fillId="0" borderId="31" xfId="0" applyNumberFormat="1" applyFont="1" applyBorder="1" applyAlignment="1">
      <alignment horizontal="center" vertical="center" shrinkToFit="1"/>
    </xf>
    <xf numFmtId="41" fontId="41" fillId="0" borderId="31" xfId="0" applyNumberFormat="1" applyFont="1" applyBorder="1" applyAlignment="1">
      <alignment horizontal="right" vertical="center" shrinkToFit="1"/>
    </xf>
    <xf numFmtId="41" fontId="28" fillId="0" borderId="31" xfId="0" applyNumberFormat="1" applyFont="1" applyBorder="1" applyAlignment="1">
      <alignment horizontal="right" vertical="center" shrinkToFit="1"/>
    </xf>
    <xf numFmtId="0" fontId="40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3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right" vertical="center"/>
    </xf>
    <xf numFmtId="181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93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1" fontId="24" fillId="0" borderId="31" xfId="0" applyNumberFormat="1" applyFont="1" applyBorder="1" applyAlignment="1">
      <alignment horizontal="right" vertical="center"/>
    </xf>
    <xf numFmtId="181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193" fontId="24" fillId="0" borderId="32" xfId="0" applyNumberFormat="1" applyFont="1" applyBorder="1" applyAlignment="1">
      <alignment horizontal="center" vertical="center" wrapText="1" shrinkToFit="1"/>
    </xf>
    <xf numFmtId="181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3" fontId="24" fillId="0" borderId="22" xfId="0" applyNumberFormat="1" applyFont="1" applyBorder="1" applyAlignment="1">
      <alignment horizontal="center" vertical="center" wrapText="1" shrinkToFit="1"/>
    </xf>
    <xf numFmtId="181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1" fontId="28" fillId="3" borderId="14" xfId="25" applyNumberFormat="1" applyFont="1" applyFill="1" applyBorder="1" applyAlignment="1">
      <alignment horizontal="right" vertical="center"/>
    </xf>
    <xf numFmtId="41" fontId="28" fillId="0" borderId="68" xfId="0" applyNumberFormat="1" applyFont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193" fontId="28" fillId="0" borderId="22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185" fontId="24" fillId="0" borderId="69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185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8" fillId="0" borderId="68" xfId="0" applyNumberFormat="1" applyFont="1" applyBorder="1" applyAlignment="1">
      <alignment horizontal="right" vertical="center"/>
    </xf>
    <xf numFmtId="185" fontId="42" fillId="0" borderId="14" xfId="0" applyNumberFormat="1" applyFont="1" applyBorder="1" applyAlignment="1">
      <alignment vertical="center"/>
    </xf>
    <xf numFmtId="41" fontId="38" fillId="0" borderId="14" xfId="0" applyNumberFormat="1" applyFont="1" applyBorder="1" applyAlignment="1">
      <alignment vertical="center"/>
    </xf>
    <xf numFmtId="41" fontId="38" fillId="0" borderId="22" xfId="0" applyNumberFormat="1" applyFont="1" applyBorder="1" applyAlignment="1">
      <alignment vertical="center"/>
    </xf>
    <xf numFmtId="41" fontId="38" fillId="0" borderId="70" xfId="95" applyNumberFormat="1" applyFont="1" applyFill="1" applyBorder="1" applyAlignment="1">
      <alignment horizontal="left" vertical="center"/>
    </xf>
    <xf numFmtId="3" fontId="42" fillId="0" borderId="71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194" fontId="28" fillId="0" borderId="8" xfId="95" applyNumberFormat="1" applyFont="1" applyFill="1" applyBorder="1" applyAlignment="1">
      <alignment horizontal="center" vertical="center"/>
    </xf>
    <xf numFmtId="184" fontId="24" fillId="0" borderId="70" xfId="0" applyNumberFormat="1" applyFont="1" applyBorder="1" applyAlignment="1">
      <alignment horizontal="center" vertical="center"/>
    </xf>
    <xf numFmtId="182" fontId="42" fillId="0" borderId="72" xfId="0" applyNumberFormat="1" applyFont="1" applyBorder="1" applyAlignment="1">
      <alignment vertical="center"/>
    </xf>
    <xf numFmtId="41" fontId="38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2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7" fontId="42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2" fillId="0" borderId="48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6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84" fontId="42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8" fillId="0" borderId="70" xfId="0" applyNumberFormat="1" applyFont="1" applyBorder="1" applyAlignment="1">
      <alignment horizontal="right" vertical="center"/>
    </xf>
    <xf numFmtId="184" fontId="42" fillId="0" borderId="70" xfId="0" applyNumberFormat="1" applyFont="1" applyBorder="1" applyAlignment="1">
      <alignment horizontal="center" vertical="center"/>
    </xf>
    <xf numFmtId="182" fontId="24" fillId="0" borderId="72" xfId="0" applyNumberFormat="1" applyFont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8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198" fontId="42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2" fillId="0" borderId="46" xfId="0" applyNumberFormat="1" applyFont="1" applyBorder="1" applyAlignment="1">
      <alignment horizontal="center" vertical="center"/>
    </xf>
    <xf numFmtId="10" fontId="42" fillId="0" borderId="74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8" fillId="0" borderId="77" xfId="0" applyNumberFormat="1" applyFont="1" applyBorder="1" applyAlignment="1">
      <alignment horizontal="righ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vertical="center"/>
    </xf>
    <xf numFmtId="194" fontId="28" fillId="0" borderId="76" xfId="95" applyNumberFormat="1" applyFont="1" applyFill="1" applyBorder="1" applyAlignment="1">
      <alignment horizontal="center" vertical="center"/>
    </xf>
    <xf numFmtId="184" fontId="42" fillId="0" borderId="77" xfId="0" applyNumberFormat="1" applyFont="1" applyBorder="1" applyAlignment="1">
      <alignment horizontal="center" vertical="center"/>
    </xf>
    <xf numFmtId="182" fontId="42" fillId="0" borderId="79" xfId="0" applyNumberFormat="1" applyFont="1" applyBorder="1" applyAlignment="1">
      <alignment vertical="center"/>
    </xf>
    <xf numFmtId="41" fontId="38" fillId="0" borderId="76" xfId="0" applyNumberFormat="1" applyFont="1" applyBorder="1" applyAlignment="1">
      <alignment horizontal="right" vertical="center"/>
    </xf>
    <xf numFmtId="41" fontId="38" fillId="0" borderId="2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194" fontId="28" fillId="0" borderId="0" xfId="95" applyNumberFormat="1" applyFont="1" applyFill="1" applyBorder="1" applyAlignment="1">
      <alignment horizontal="center" vertical="center"/>
    </xf>
    <xf numFmtId="184" fontId="42" fillId="0" borderId="50" xfId="0" applyNumberFormat="1" applyFont="1" applyBorder="1" applyAlignment="1">
      <alignment horizontal="center" vertical="center"/>
    </xf>
    <xf numFmtId="182" fontId="42" fillId="0" borderId="81" xfId="0" applyNumberFormat="1" applyFont="1" applyBorder="1" applyAlignment="1">
      <alignment vertical="center"/>
    </xf>
    <xf numFmtId="41" fontId="38" fillId="0" borderId="31" xfId="0" applyNumberFormat="1" applyFont="1" applyBorder="1" applyAlignment="1">
      <alignment horizontal="right" vertical="center"/>
    </xf>
    <xf numFmtId="41" fontId="42" fillId="0" borderId="48" xfId="0" applyNumberFormat="1" applyFont="1" applyBorder="1" applyAlignment="1">
      <alignment horizontal="center" vertical="center"/>
    </xf>
    <xf numFmtId="41" fontId="42" fillId="0" borderId="26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182" fontId="42" fillId="0" borderId="72" xfId="0" applyNumberFormat="1" applyFont="1" applyBorder="1" applyAlignment="1">
      <alignment horizontal="center" vertical="center"/>
    </xf>
    <xf numFmtId="4" fontId="42" fillId="0" borderId="9" xfId="95" applyNumberFormat="1" applyFont="1" applyFill="1" applyBorder="1" applyAlignment="1">
      <alignment vertical="center"/>
    </xf>
    <xf numFmtId="0" fontId="42" fillId="0" borderId="43" xfId="0" applyFont="1" applyBorder="1" applyAlignment="1">
      <alignment horizontal="center" vertical="center"/>
    </xf>
    <xf numFmtId="184" fontId="24" fillId="0" borderId="43" xfId="0" applyNumberFormat="1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6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2" fillId="0" borderId="26" xfId="95" applyNumberFormat="1" applyFont="1" applyFill="1" applyBorder="1" applyAlignment="1">
      <alignment horizontal="left" vertical="center"/>
    </xf>
    <xf numFmtId="196" fontId="24" fillId="0" borderId="26" xfId="0" applyNumberFormat="1" applyFont="1" applyBorder="1" applyAlignment="1">
      <alignment horizontal="center"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197" fontId="42" fillId="0" borderId="31" xfId="95" applyNumberFormat="1" applyFont="1" applyFill="1" applyBorder="1" applyAlignment="1">
      <alignment vertical="center"/>
    </xf>
    <xf numFmtId="41" fontId="42" fillId="0" borderId="31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right" vertical="center"/>
    </xf>
    <xf numFmtId="183" fontId="24" fillId="0" borderId="68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8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199" fontId="42" fillId="0" borderId="42" xfId="95" applyNumberFormat="1" applyFont="1" applyFill="1" applyBorder="1" applyAlignment="1">
      <alignment vertical="center"/>
    </xf>
    <xf numFmtId="195" fontId="42" fillId="0" borderId="74" xfId="0" applyNumberFormat="1" applyFont="1" applyBorder="1" applyAlignment="1">
      <alignment vertical="center"/>
    </xf>
    <xf numFmtId="0" fontId="48" fillId="0" borderId="0" xfId="0" applyFont="1" applyAlignment="1"/>
    <xf numFmtId="3" fontId="49" fillId="4" borderId="40" xfId="0" applyNumberFormat="1" applyFont="1" applyFill="1" applyBorder="1" applyAlignment="1">
      <alignment horizontal="center" vertical="center"/>
    </xf>
    <xf numFmtId="0" fontId="49" fillId="4" borderId="40" xfId="0" applyNumberFormat="1" applyFont="1" applyFill="1" applyBorder="1" applyAlignment="1">
      <alignment horizontal="center" vertical="center"/>
    </xf>
    <xf numFmtId="3" fontId="49" fillId="4" borderId="41" xfId="0" applyNumberFormat="1" applyFont="1" applyFill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 wrapText="1"/>
    </xf>
    <xf numFmtId="3" fontId="49" fillId="0" borderId="8" xfId="0" applyNumberFormat="1" applyFont="1" applyBorder="1" applyAlignment="1">
      <alignment horizontal="distributed" vertical="center" shrinkToFit="1"/>
    </xf>
    <xf numFmtId="3" fontId="49" fillId="0" borderId="8" xfId="0" applyNumberFormat="1" applyFont="1" applyBorder="1" applyAlignment="1">
      <alignment horizontal="left" vertical="center"/>
    </xf>
    <xf numFmtId="3" fontId="49" fillId="0" borderId="88" xfId="0" applyNumberFormat="1" applyFont="1" applyBorder="1" applyAlignment="1">
      <alignment horizontal="center" vertical="center"/>
    </xf>
    <xf numFmtId="41" fontId="49" fillId="0" borderId="88" xfId="94" applyFont="1" applyBorder="1" applyAlignment="1">
      <alignment vertical="center" shrinkToFit="1"/>
    </xf>
    <xf numFmtId="0" fontId="49" fillId="0" borderId="88" xfId="0" applyNumberFormat="1" applyFont="1" applyBorder="1" applyAlignment="1">
      <alignment horizontal="right" vertical="center" shrinkToFit="1"/>
    </xf>
    <xf numFmtId="3" fontId="49" fillId="0" borderId="89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21" xfId="0" applyNumberFormat="1" applyFont="1" applyBorder="1" applyAlignment="1">
      <alignment horizontal="center" vertical="center"/>
    </xf>
    <xf numFmtId="41" fontId="49" fillId="0" borderId="21" xfId="94" applyFont="1" applyBorder="1" applyAlignment="1">
      <alignment horizontal="right" vertical="center" shrinkToFit="1"/>
    </xf>
    <xf numFmtId="0" fontId="49" fillId="0" borderId="21" xfId="0" applyNumberFormat="1" applyFont="1" applyBorder="1" applyAlignment="1">
      <alignment horizontal="right" vertical="center" shrinkToFit="1"/>
    </xf>
    <xf numFmtId="3" fontId="49" fillId="0" borderId="82" xfId="0" applyNumberFormat="1" applyFont="1" applyBorder="1" applyAlignment="1">
      <alignment horizontal="left" vertical="center"/>
    </xf>
    <xf numFmtId="41" fontId="49" fillId="0" borderId="21" xfId="94" applyFont="1" applyBorder="1" applyAlignment="1">
      <alignment vertical="center" shrinkToFit="1"/>
    </xf>
    <xf numFmtId="3" fontId="49" fillId="0" borderId="11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center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 wrapText="1"/>
    </xf>
    <xf numFmtId="182" fontId="49" fillId="0" borderId="21" xfId="96" applyNumberFormat="1" applyFont="1" applyBorder="1" applyAlignment="1">
      <alignment horizontal="right" vertical="center" shrinkToFit="1"/>
    </xf>
    <xf numFmtId="10" fontId="49" fillId="0" borderId="21" xfId="0" applyNumberFormat="1" applyFont="1" applyBorder="1" applyAlignment="1">
      <alignment horizontal="right" vertical="center" shrinkToFit="1"/>
    </xf>
    <xf numFmtId="10" fontId="49" fillId="0" borderId="21" xfId="96" applyNumberFormat="1" applyFont="1" applyBorder="1" applyAlignment="1">
      <alignment horizontal="right" vertical="center" shrinkToFit="1"/>
    </xf>
    <xf numFmtId="195" fontId="49" fillId="0" borderId="2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3" fontId="49" fillId="0" borderId="85" xfId="0" applyNumberFormat="1" applyFont="1" applyBorder="1" applyAlignment="1">
      <alignment horizontal="left" vertical="center"/>
    </xf>
    <xf numFmtId="182" fontId="49" fillId="0" borderId="1" xfId="96" applyNumberFormat="1" applyFont="1" applyBorder="1" applyAlignment="1">
      <alignment horizontal="right" vertical="center" shrinkToFit="1"/>
    </xf>
    <xf numFmtId="200" fontId="49" fillId="0" borderId="1" xfId="94" applyNumberFormat="1" applyFont="1" applyBorder="1" applyAlignment="1">
      <alignment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3" fontId="49" fillId="0" borderId="86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distributed" vertical="center" shrinkToFit="1"/>
    </xf>
    <xf numFmtId="3" fontId="49" fillId="0" borderId="37" xfId="0" applyNumberFormat="1" applyFont="1" applyBorder="1" applyAlignment="1">
      <alignment horizontal="center" vertical="center"/>
    </xf>
    <xf numFmtId="41" fontId="49" fillId="0" borderId="37" xfId="94" applyFont="1" applyBorder="1" applyAlignment="1">
      <alignment vertical="center" shrinkToFit="1"/>
    </xf>
    <xf numFmtId="0" fontId="49" fillId="0" borderId="37" xfId="0" applyNumberFormat="1" applyFont="1" applyBorder="1" applyAlignment="1">
      <alignment horizontal="right" vertical="center" shrinkToFit="1"/>
    </xf>
    <xf numFmtId="3" fontId="49" fillId="0" borderId="38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0" fillId="4" borderId="39" xfId="0" applyNumberFormat="1" applyFont="1" applyFill="1" applyBorder="1" applyAlignment="1">
      <alignment horizontal="center" vertical="center" shrinkToFit="1"/>
    </xf>
    <xf numFmtId="3" fontId="50" fillId="4" borderId="40" xfId="0" applyNumberFormat="1" applyFont="1" applyFill="1" applyBorder="1" applyAlignment="1">
      <alignment horizontal="center" vertical="center" shrinkToFit="1"/>
    </xf>
    <xf numFmtId="3" fontId="50" fillId="4" borderId="41" xfId="0" applyNumberFormat="1" applyFont="1" applyFill="1" applyBorder="1" applyAlignment="1">
      <alignment horizontal="center" vertical="center" shrinkToFit="1"/>
    </xf>
    <xf numFmtId="3" fontId="50" fillId="0" borderId="34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left" vertical="center" shrinkToFit="1"/>
    </xf>
    <xf numFmtId="203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 shrinkToFit="1"/>
    </xf>
    <xf numFmtId="3" fontId="50" fillId="0" borderId="34" xfId="0" applyNumberFormat="1" applyFont="1" applyBorder="1" applyAlignment="1">
      <alignment horizontal="left" vertical="center" shrinkToFit="1"/>
    </xf>
    <xf numFmtId="201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02" fontId="50" fillId="0" borderId="1" xfId="0" applyNumberFormat="1" applyFont="1" applyBorder="1" applyAlignment="1">
      <alignment horizontal="center" vertical="center" shrinkToFit="1"/>
    </xf>
    <xf numFmtId="183" fontId="50" fillId="0" borderId="1" xfId="0" applyNumberFormat="1" applyFont="1" applyBorder="1" applyAlignment="1">
      <alignment horizontal="center" vertical="center" shrinkToFit="1"/>
    </xf>
    <xf numFmtId="3" fontId="51" fillId="0" borderId="35" xfId="0" applyNumberFormat="1" applyFont="1" applyBorder="1" applyAlignment="1">
      <alignment horizontal="center" vertical="center" shrinkToFit="1"/>
    </xf>
    <xf numFmtId="3" fontId="50" fillId="0" borderId="36" xfId="0" applyNumberFormat="1" applyFont="1" applyBorder="1" applyAlignment="1">
      <alignment horizontal="left" vertical="center" shrinkToFit="1"/>
    </xf>
    <xf numFmtId="3" fontId="50" fillId="0" borderId="37" xfId="0" applyNumberFormat="1" applyFont="1" applyBorder="1" applyAlignment="1">
      <alignment horizontal="left" vertical="center" shrinkToFit="1"/>
    </xf>
    <xf numFmtId="203" fontId="50" fillId="0" borderId="37" xfId="0" applyNumberFormat="1" applyFont="1" applyBorder="1" applyAlignment="1">
      <alignment horizontal="center" vertical="center" shrinkToFit="1"/>
    </xf>
    <xf numFmtId="3" fontId="50" fillId="0" borderId="37" xfId="0" applyNumberFormat="1" applyFont="1" applyBorder="1" applyAlignment="1">
      <alignment horizontal="center" vertical="center" shrinkToFit="1"/>
    </xf>
    <xf numFmtId="41" fontId="50" fillId="0" borderId="37" xfId="94" applyFont="1" applyBorder="1" applyAlignment="1">
      <alignment horizontal="right" vertical="center" shrinkToFit="1"/>
    </xf>
    <xf numFmtId="41" fontId="50" fillId="0" borderId="37" xfId="94" applyFont="1" applyBorder="1" applyAlignment="1">
      <alignment vertical="center" shrinkToFit="1"/>
    </xf>
    <xf numFmtId="3" fontId="52" fillId="0" borderId="38" xfId="0" applyNumberFormat="1" applyFont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83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center" vertical="center"/>
    </xf>
    <xf numFmtId="3" fontId="49" fillId="0" borderId="84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9" xfId="0" applyNumberFormat="1" applyFont="1" applyFill="1" applyBorder="1" applyAlignment="1">
      <alignment horizontal="center" vertical="center"/>
    </xf>
    <xf numFmtId="3" fontId="49" fillId="4" borderId="1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5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 shrinkToFit="1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185" fontId="38" fillId="0" borderId="53" xfId="0" applyNumberFormat="1" applyFont="1" applyBorder="1" applyAlignment="1">
      <alignment horizontal="center" vertical="center"/>
    </xf>
    <xf numFmtId="185" fontId="38" fillId="0" borderId="16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3" fontId="38" fillId="0" borderId="53" xfId="95" applyNumberFormat="1" applyFont="1" applyFill="1" applyBorder="1" applyAlignment="1">
      <alignment horizontal="center" vertical="center"/>
    </xf>
    <xf numFmtId="3" fontId="38" fillId="0" borderId="16" xfId="95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185" fontId="38" fillId="0" borderId="26" xfId="0" applyNumberFormat="1" applyFont="1" applyBorder="1" applyAlignment="1">
      <alignment horizontal="center" vertical="center"/>
    </xf>
    <xf numFmtId="185" fontId="38" fillId="0" borderId="3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0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left" vertical="center" indent="1" shrinkToFit="1"/>
    </xf>
    <xf numFmtId="0" fontId="39" fillId="0" borderId="55" xfId="0" applyFont="1" applyBorder="1" applyAlignment="1">
      <alignment horizontal="left" vertical="center" indent="1" shrinkToFi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</cellXfs>
  <cellStyles count="102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1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7"/>
    <cellStyle name="표준 7" xfId="98"/>
    <cellStyle name="표준 8" xfId="99"/>
    <cellStyle name="표준 9" xfId="100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4"/>
  <sheetViews>
    <sheetView view="pageBreakPreview" topLeftCell="A7" zoomScaleSheetLayoutView="100" workbookViewId="0">
      <selection activeCell="M35" sqref="M35"/>
    </sheetView>
  </sheetViews>
  <sheetFormatPr defaultRowHeight="13.5"/>
  <cols>
    <col min="1" max="2" width="5.83203125" style="200" customWidth="1"/>
    <col min="3" max="3" width="2.83203125" style="200" customWidth="1"/>
    <col min="4" max="4" width="20.1640625" style="200" customWidth="1"/>
    <col min="5" max="5" width="10.83203125" style="200" customWidth="1"/>
    <col min="6" max="6" width="6.33203125" style="200" customWidth="1"/>
    <col min="7" max="7" width="15.83203125" style="200" customWidth="1"/>
    <col min="8" max="8" width="9.33203125" style="200" customWidth="1"/>
    <col min="9" max="9" width="33.83203125" style="200" customWidth="1"/>
    <col min="10" max="16384" width="9.33203125" style="200"/>
  </cols>
  <sheetData>
    <row r="1" spans="1:9" s="157" customFormat="1" ht="24.95" customHeight="1">
      <c r="A1" s="244" t="s">
        <v>152</v>
      </c>
      <c r="B1" s="244"/>
      <c r="C1" s="244"/>
      <c r="D1" s="244"/>
      <c r="E1" s="244"/>
      <c r="F1" s="244"/>
      <c r="G1" s="244"/>
      <c r="H1" s="244"/>
      <c r="I1" s="244"/>
    </row>
    <row r="2" spans="1:9" s="157" customFormat="1" ht="9.9499999999999993" customHeight="1" thickBot="1">
      <c r="A2" s="245"/>
      <c r="B2" s="245"/>
      <c r="C2" s="245"/>
      <c r="D2" s="245"/>
      <c r="E2" s="245"/>
      <c r="F2" s="245"/>
      <c r="G2" s="245"/>
      <c r="H2" s="245"/>
      <c r="I2" s="245"/>
    </row>
    <row r="3" spans="1:9" s="157" customFormat="1" ht="33.6" customHeight="1">
      <c r="A3" s="251" t="s">
        <v>143</v>
      </c>
      <c r="B3" s="252"/>
      <c r="C3" s="252"/>
      <c r="D3" s="252"/>
      <c r="E3" s="252"/>
      <c r="F3" s="158" t="s">
        <v>48</v>
      </c>
      <c r="G3" s="158" t="s">
        <v>144</v>
      </c>
      <c r="H3" s="159" t="s">
        <v>49</v>
      </c>
      <c r="I3" s="160" t="s">
        <v>145</v>
      </c>
    </row>
    <row r="4" spans="1:9" s="157" customFormat="1" ht="21.75" customHeight="1">
      <c r="A4" s="246" t="s">
        <v>142</v>
      </c>
      <c r="B4" s="249" t="s">
        <v>139</v>
      </c>
      <c r="C4" s="161"/>
      <c r="D4" s="162" t="s">
        <v>172</v>
      </c>
      <c r="E4" s="163"/>
      <c r="F4" s="164" t="s">
        <v>50</v>
      </c>
      <c r="G4" s="165">
        <f>내역서총괄표!H4</f>
        <v>0</v>
      </c>
      <c r="H4" s="166" t="s">
        <v>30</v>
      </c>
      <c r="I4" s="167" t="s">
        <v>30</v>
      </c>
    </row>
    <row r="5" spans="1:9" s="157" customFormat="1" ht="21.75" customHeight="1">
      <c r="A5" s="247"/>
      <c r="B5" s="250"/>
      <c r="C5" s="168"/>
      <c r="D5" s="169" t="s">
        <v>173</v>
      </c>
      <c r="E5" s="170"/>
      <c r="F5" s="171" t="s">
        <v>51</v>
      </c>
      <c r="G5" s="172"/>
      <c r="H5" s="173" t="s">
        <v>30</v>
      </c>
      <c r="I5" s="174" t="s">
        <v>30</v>
      </c>
    </row>
    <row r="6" spans="1:9" s="157" customFormat="1" ht="21.75" customHeight="1">
      <c r="A6" s="247"/>
      <c r="B6" s="250"/>
      <c r="C6" s="168"/>
      <c r="D6" s="169" t="s">
        <v>52</v>
      </c>
      <c r="E6" s="170"/>
      <c r="F6" s="171" t="s">
        <v>53</v>
      </c>
      <c r="G6" s="175"/>
      <c r="H6" s="173" t="s">
        <v>30</v>
      </c>
      <c r="I6" s="174" t="s">
        <v>30</v>
      </c>
    </row>
    <row r="7" spans="1:9" s="157" customFormat="1" ht="21.75" customHeight="1">
      <c r="A7" s="247"/>
      <c r="B7" s="250"/>
      <c r="C7" s="176"/>
      <c r="D7" s="177" t="s">
        <v>174</v>
      </c>
      <c r="E7" s="178"/>
      <c r="F7" s="179" t="s">
        <v>54</v>
      </c>
      <c r="G7" s="180">
        <f>TRUNC((G4+G5+G6),0)</f>
        <v>0</v>
      </c>
      <c r="H7" s="181" t="s">
        <v>30</v>
      </c>
      <c r="I7" s="182" t="s">
        <v>55</v>
      </c>
    </row>
    <row r="8" spans="1:9" s="157" customFormat="1" ht="21.75" customHeight="1">
      <c r="A8" s="247"/>
      <c r="B8" s="249" t="s">
        <v>140</v>
      </c>
      <c r="C8" s="183"/>
      <c r="D8" s="169" t="s">
        <v>175</v>
      </c>
      <c r="E8" s="170"/>
      <c r="F8" s="171" t="s">
        <v>56</v>
      </c>
      <c r="G8" s="172">
        <f>내역서총괄표!G4</f>
        <v>0</v>
      </c>
      <c r="H8" s="173" t="s">
        <v>30</v>
      </c>
      <c r="I8" s="174" t="s">
        <v>30</v>
      </c>
    </row>
    <row r="9" spans="1:9" s="157" customFormat="1" ht="21.75" customHeight="1">
      <c r="A9" s="247"/>
      <c r="B9" s="250"/>
      <c r="C9" s="168"/>
      <c r="D9" s="169" t="s">
        <v>176</v>
      </c>
      <c r="E9" s="170"/>
      <c r="F9" s="171" t="s">
        <v>57</v>
      </c>
      <c r="G9" s="175">
        <f>TRUNC((G8*H9),0)</f>
        <v>0</v>
      </c>
      <c r="H9" s="184">
        <v>0.13800000000000001</v>
      </c>
      <c r="I9" s="174" t="s">
        <v>222</v>
      </c>
    </row>
    <row r="10" spans="1:9" s="157" customFormat="1" ht="21.75" customHeight="1">
      <c r="A10" s="247"/>
      <c r="B10" s="250"/>
      <c r="C10" s="176"/>
      <c r="D10" s="177" t="s">
        <v>174</v>
      </c>
      <c r="E10" s="178"/>
      <c r="F10" s="179" t="s">
        <v>58</v>
      </c>
      <c r="G10" s="180">
        <f>TRUNC((G8+G9),0)</f>
        <v>0</v>
      </c>
      <c r="H10" s="181" t="s">
        <v>30</v>
      </c>
      <c r="I10" s="182" t="s">
        <v>59</v>
      </c>
    </row>
    <row r="11" spans="1:9" s="157" customFormat="1" ht="21.75" customHeight="1">
      <c r="A11" s="247"/>
      <c r="B11" s="249" t="s">
        <v>141</v>
      </c>
      <c r="C11" s="183"/>
      <c r="D11" s="169" t="s">
        <v>177</v>
      </c>
      <c r="E11" s="170"/>
      <c r="F11" s="171" t="s">
        <v>60</v>
      </c>
      <c r="G11" s="172">
        <f>내역서총괄표!I4</f>
        <v>0</v>
      </c>
      <c r="H11" s="173" t="s">
        <v>30</v>
      </c>
      <c r="I11" s="174" t="s">
        <v>30</v>
      </c>
    </row>
    <row r="12" spans="1:9" s="157" customFormat="1" ht="21.75" customHeight="1">
      <c r="A12" s="247"/>
      <c r="B12" s="250"/>
      <c r="C12" s="168"/>
      <c r="D12" s="169" t="s">
        <v>178</v>
      </c>
      <c r="E12" s="170"/>
      <c r="F12" s="171" t="s">
        <v>61</v>
      </c>
      <c r="G12" s="175">
        <f>TRUNC((G10*H12),0)</f>
        <v>0</v>
      </c>
      <c r="H12" s="185">
        <v>3.6999999999999998E-2</v>
      </c>
      <c r="I12" s="174" t="s">
        <v>214</v>
      </c>
    </row>
    <row r="13" spans="1:9" s="157" customFormat="1" ht="21.75" customHeight="1">
      <c r="A13" s="247"/>
      <c r="B13" s="250"/>
      <c r="C13" s="168"/>
      <c r="D13" s="169" t="s">
        <v>179</v>
      </c>
      <c r="E13" s="170"/>
      <c r="F13" s="171" t="s">
        <v>62</v>
      </c>
      <c r="G13" s="175">
        <f>TRUNC((G10*H13),0)</f>
        <v>0</v>
      </c>
      <c r="H13" s="186">
        <v>1.01E-2</v>
      </c>
      <c r="I13" s="174" t="s">
        <v>223</v>
      </c>
    </row>
    <row r="14" spans="1:9" s="157" customFormat="1" ht="21.75" customHeight="1">
      <c r="A14" s="247"/>
      <c r="B14" s="250"/>
      <c r="C14" s="168"/>
      <c r="D14" s="169" t="s">
        <v>180</v>
      </c>
      <c r="E14" s="170"/>
      <c r="F14" s="171" t="s">
        <v>63</v>
      </c>
      <c r="G14" s="175"/>
      <c r="H14" s="187">
        <v>3.4299999999999997E-2</v>
      </c>
      <c r="I14" s="174" t="s">
        <v>215</v>
      </c>
    </row>
    <row r="15" spans="1:9" s="157" customFormat="1" ht="21.75" customHeight="1">
      <c r="A15" s="247"/>
      <c r="B15" s="250"/>
      <c r="C15" s="168"/>
      <c r="D15" s="169" t="s">
        <v>181</v>
      </c>
      <c r="E15" s="170"/>
      <c r="F15" s="171" t="s">
        <v>64</v>
      </c>
      <c r="G15" s="175"/>
      <c r="H15" s="184">
        <v>4.4999999999999998E-2</v>
      </c>
      <c r="I15" s="174" t="s">
        <v>169</v>
      </c>
    </row>
    <row r="16" spans="1:9" s="157" customFormat="1" ht="21.75" customHeight="1">
      <c r="A16" s="247"/>
      <c r="B16" s="250"/>
      <c r="C16" s="168"/>
      <c r="D16" s="169" t="s">
        <v>183</v>
      </c>
      <c r="E16" s="170"/>
      <c r="F16" s="171" t="s">
        <v>65</v>
      </c>
      <c r="G16" s="175"/>
      <c r="H16" s="186">
        <v>0.1152</v>
      </c>
      <c r="I16" s="174" t="s">
        <v>216</v>
      </c>
    </row>
    <row r="17" spans="1:9" s="157" customFormat="1" ht="21.75" customHeight="1">
      <c r="A17" s="247"/>
      <c r="B17" s="250"/>
      <c r="C17" s="168"/>
      <c r="D17" s="169" t="s">
        <v>182</v>
      </c>
      <c r="E17" s="170"/>
      <c r="F17" s="171" t="s">
        <v>66</v>
      </c>
      <c r="G17" s="175"/>
      <c r="H17" s="173"/>
      <c r="I17" s="174" t="s">
        <v>30</v>
      </c>
    </row>
    <row r="18" spans="1:9" s="157" customFormat="1" ht="21.75" customHeight="1">
      <c r="A18" s="247"/>
      <c r="B18" s="250"/>
      <c r="C18" s="168"/>
      <c r="D18" s="243" t="s">
        <v>197</v>
      </c>
      <c r="E18" s="243"/>
      <c r="F18" s="171" t="s">
        <v>67</v>
      </c>
      <c r="G18" s="175"/>
      <c r="H18" s="173"/>
      <c r="I18" s="174"/>
    </row>
    <row r="19" spans="1:9" s="157" customFormat="1" ht="21.75" customHeight="1">
      <c r="A19" s="247"/>
      <c r="B19" s="250"/>
      <c r="C19" s="168"/>
      <c r="D19" s="169" t="s">
        <v>184</v>
      </c>
      <c r="E19" s="170"/>
      <c r="F19" s="171" t="s">
        <v>68</v>
      </c>
      <c r="G19" s="175">
        <f>TRUNC(((G7+G8)*H19),0)</f>
        <v>0</v>
      </c>
      <c r="H19" s="186">
        <v>2.93E-2</v>
      </c>
      <c r="I19" s="174" t="s">
        <v>69</v>
      </c>
    </row>
    <row r="20" spans="1:9" s="157" customFormat="1" ht="21.75" customHeight="1">
      <c r="A20" s="247"/>
      <c r="B20" s="250"/>
      <c r="C20" s="168"/>
      <c r="D20" s="169" t="s">
        <v>185</v>
      </c>
      <c r="E20" s="170"/>
      <c r="F20" s="171" t="s">
        <v>70</v>
      </c>
      <c r="G20" s="175"/>
      <c r="H20" s="173"/>
      <c r="I20" s="174"/>
    </row>
    <row r="21" spans="1:9" s="157" customFormat="1" ht="21.75" customHeight="1">
      <c r="A21" s="247"/>
      <c r="B21" s="250"/>
      <c r="C21" s="168"/>
      <c r="D21" s="169" t="s">
        <v>186</v>
      </c>
      <c r="E21" s="170"/>
      <c r="F21" s="171" t="s">
        <v>71</v>
      </c>
      <c r="G21" s="175"/>
      <c r="H21" s="173" t="s">
        <v>30</v>
      </c>
      <c r="I21" s="174"/>
    </row>
    <row r="22" spans="1:9" s="157" customFormat="1" ht="21.75" customHeight="1">
      <c r="A22" s="247"/>
      <c r="B22" s="250"/>
      <c r="C22" s="168"/>
      <c r="D22" s="243" t="s">
        <v>72</v>
      </c>
      <c r="E22" s="243"/>
      <c r="F22" s="171" t="s">
        <v>73</v>
      </c>
      <c r="G22" s="175"/>
      <c r="H22" s="173" t="s">
        <v>30</v>
      </c>
      <c r="I22" s="174"/>
    </row>
    <row r="23" spans="1:9" s="157" customFormat="1" ht="21.75" customHeight="1">
      <c r="A23" s="247"/>
      <c r="B23" s="250"/>
      <c r="C23" s="168"/>
      <c r="D23" s="169" t="s">
        <v>187</v>
      </c>
      <c r="E23" s="170"/>
      <c r="F23" s="171" t="s">
        <v>74</v>
      </c>
      <c r="G23" s="175">
        <f>TRUNC(((G7+G10)*H23),0)</f>
        <v>0</v>
      </c>
      <c r="H23" s="184">
        <v>8.3000000000000004E-2</v>
      </c>
      <c r="I23" s="174" t="s">
        <v>224</v>
      </c>
    </row>
    <row r="24" spans="1:9" s="157" customFormat="1" ht="21.75" customHeight="1">
      <c r="A24" s="248"/>
      <c r="B24" s="250"/>
      <c r="C24" s="188"/>
      <c r="D24" s="177" t="s">
        <v>174</v>
      </c>
      <c r="E24" s="178"/>
      <c r="F24" s="179" t="s">
        <v>75</v>
      </c>
      <c r="G24" s="180">
        <f>TRUNC((G11+G12+G13+G14+G15+G16+G17+G18+G19+G20+G21+G22+G23),0)</f>
        <v>0</v>
      </c>
      <c r="H24" s="181" t="s">
        <v>30</v>
      </c>
      <c r="I24" s="182" t="s">
        <v>76</v>
      </c>
    </row>
    <row r="25" spans="1:9" s="157" customFormat="1" ht="21.75" customHeight="1">
      <c r="A25" s="189" t="s">
        <v>30</v>
      </c>
      <c r="B25" s="178" t="s">
        <v>30</v>
      </c>
      <c r="C25" s="178"/>
      <c r="D25" s="177" t="s">
        <v>188</v>
      </c>
      <c r="E25" s="178"/>
      <c r="F25" s="179" t="s">
        <v>77</v>
      </c>
      <c r="G25" s="180">
        <f>TRUNC((G7+G10+G24),0)</f>
        <v>0</v>
      </c>
      <c r="H25" s="181" t="s">
        <v>30</v>
      </c>
      <c r="I25" s="182" t="s">
        <v>78</v>
      </c>
    </row>
    <row r="26" spans="1:9" s="157" customFormat="1" ht="21.75" customHeight="1">
      <c r="A26" s="189" t="s">
        <v>30</v>
      </c>
      <c r="B26" s="178" t="s">
        <v>30</v>
      </c>
      <c r="C26" s="178"/>
      <c r="D26" s="177" t="s">
        <v>189</v>
      </c>
      <c r="E26" s="178"/>
      <c r="F26" s="179" t="s">
        <v>79</v>
      </c>
      <c r="G26" s="180">
        <f>TRUNC((G25*H26),0)</f>
        <v>0</v>
      </c>
      <c r="H26" s="190">
        <v>0.06</v>
      </c>
      <c r="I26" s="182" t="s">
        <v>80</v>
      </c>
    </row>
    <row r="27" spans="1:9" s="157" customFormat="1" ht="21.75" customHeight="1">
      <c r="A27" s="189" t="s">
        <v>30</v>
      </c>
      <c r="B27" s="178" t="s">
        <v>30</v>
      </c>
      <c r="C27" s="178"/>
      <c r="D27" s="177" t="s">
        <v>190</v>
      </c>
      <c r="E27" s="178"/>
      <c r="F27" s="179" t="s">
        <v>81</v>
      </c>
      <c r="G27" s="180">
        <f>TRUNC(((G10+G24+G26)*H27),0)</f>
        <v>0</v>
      </c>
      <c r="H27" s="190">
        <v>0.15</v>
      </c>
      <c r="I27" s="182" t="s">
        <v>153</v>
      </c>
    </row>
    <row r="28" spans="1:9" s="157" customFormat="1" ht="21.75" customHeight="1">
      <c r="A28" s="189" t="s">
        <v>30</v>
      </c>
      <c r="B28" s="178" t="s">
        <v>30</v>
      </c>
      <c r="C28" s="178"/>
      <c r="D28" s="177" t="s">
        <v>191</v>
      </c>
      <c r="E28" s="178"/>
      <c r="F28" s="179" t="s">
        <v>82</v>
      </c>
      <c r="G28" s="180">
        <f>TRUNC((G25+G26+G27),0)</f>
        <v>0</v>
      </c>
      <c r="H28" s="181" t="s">
        <v>30</v>
      </c>
      <c r="I28" s="182" t="s">
        <v>83</v>
      </c>
    </row>
    <row r="29" spans="1:9" s="157" customFormat="1" ht="21.75" customHeight="1">
      <c r="A29" s="189" t="s">
        <v>30</v>
      </c>
      <c r="B29" s="178" t="s">
        <v>30</v>
      </c>
      <c r="C29" s="178"/>
      <c r="D29" s="177" t="s">
        <v>192</v>
      </c>
      <c r="E29" s="178"/>
      <c r="F29" s="179" t="s">
        <v>84</v>
      </c>
      <c r="G29" s="191">
        <f>TRUNC((G28*H29),0)</f>
        <v>0</v>
      </c>
      <c r="H29" s="190">
        <v>0.1</v>
      </c>
      <c r="I29" s="182" t="s">
        <v>85</v>
      </c>
    </row>
    <row r="30" spans="1:9" s="157" customFormat="1" ht="21.75" hidden="1" customHeight="1">
      <c r="A30" s="189"/>
      <c r="B30" s="178"/>
      <c r="C30" s="178"/>
      <c r="D30" s="177" t="s">
        <v>171</v>
      </c>
      <c r="E30" s="192"/>
      <c r="F30" s="179" t="s">
        <v>146</v>
      </c>
      <c r="G30" s="180"/>
      <c r="H30" s="181"/>
      <c r="I30" s="182"/>
    </row>
    <row r="31" spans="1:9" s="157" customFormat="1" ht="21.75" customHeight="1">
      <c r="A31" s="189" t="s">
        <v>30</v>
      </c>
      <c r="B31" s="178" t="s">
        <v>30</v>
      </c>
      <c r="C31" s="178"/>
      <c r="D31" s="177" t="s">
        <v>193</v>
      </c>
      <c r="E31" s="178"/>
      <c r="F31" s="179" t="s">
        <v>147</v>
      </c>
      <c r="G31" s="180">
        <f>TRUNC((G28+G29+G30),0)</f>
        <v>0</v>
      </c>
      <c r="H31" s="181" t="s">
        <v>30</v>
      </c>
      <c r="I31" s="182" t="s">
        <v>151</v>
      </c>
    </row>
    <row r="32" spans="1:9" s="157" customFormat="1" ht="21.75" customHeight="1">
      <c r="A32" s="189" t="s">
        <v>30</v>
      </c>
      <c r="B32" s="178" t="s">
        <v>30</v>
      </c>
      <c r="C32" s="178"/>
      <c r="D32" s="177" t="s">
        <v>194</v>
      </c>
      <c r="E32" s="178"/>
      <c r="F32" s="179" t="s">
        <v>148</v>
      </c>
      <c r="G32" s="180"/>
      <c r="H32" s="181" t="s">
        <v>30</v>
      </c>
      <c r="I32" s="182" t="s">
        <v>30</v>
      </c>
    </row>
    <row r="33" spans="1:9" s="157" customFormat="1" ht="21.75" customHeight="1">
      <c r="A33" s="189" t="s">
        <v>30</v>
      </c>
      <c r="B33" s="178" t="s">
        <v>30</v>
      </c>
      <c r="C33" s="178"/>
      <c r="D33" s="177" t="s">
        <v>195</v>
      </c>
      <c r="E33" s="178"/>
      <c r="F33" s="179" t="s">
        <v>149</v>
      </c>
      <c r="G33" s="180"/>
      <c r="H33" s="181" t="s">
        <v>30</v>
      </c>
      <c r="I33" s="182" t="s">
        <v>30</v>
      </c>
    </row>
    <row r="34" spans="1:9" s="157" customFormat="1" ht="21.75" customHeight="1" thickBot="1">
      <c r="A34" s="193" t="s">
        <v>30</v>
      </c>
      <c r="B34" s="194" t="s">
        <v>30</v>
      </c>
      <c r="C34" s="194"/>
      <c r="D34" s="195" t="s">
        <v>196</v>
      </c>
      <c r="E34" s="194"/>
      <c r="F34" s="196" t="s">
        <v>150</v>
      </c>
      <c r="G34" s="197">
        <f>ROUNDDOWN(TRUNC((G31+G32+G33),0),-3)</f>
        <v>0</v>
      </c>
      <c r="H34" s="198" t="s">
        <v>30</v>
      </c>
      <c r="I34" s="199" t="s">
        <v>198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7"/>
  <sheetViews>
    <sheetView view="pageBreakPreview" zoomScale="85" zoomScaleSheetLayoutView="85" workbookViewId="0">
      <selection activeCell="A21" sqref="A21:XFD21"/>
    </sheetView>
  </sheetViews>
  <sheetFormatPr defaultRowHeight="13.5"/>
  <cols>
    <col min="1" max="1" width="8.83203125" style="200" customWidth="1"/>
    <col min="2" max="2" width="28.83203125" style="200" customWidth="1"/>
    <col min="3" max="3" width="15.83203125" style="200" customWidth="1"/>
    <col min="4" max="4" width="12.83203125" style="200" customWidth="1"/>
    <col min="5" max="5" width="8.83203125" style="200" customWidth="1"/>
    <col min="6" max="9" width="18.83203125" style="200" customWidth="1"/>
    <col min="10" max="10" width="13.33203125" style="200" customWidth="1"/>
    <col min="11" max="16384" width="9.33203125" style="200"/>
  </cols>
  <sheetData>
    <row r="1" spans="1:10" s="157" customFormat="1" ht="24.95" customHeight="1">
      <c r="A1" s="253" t="s">
        <v>154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s="157" customFormat="1" ht="9.9499999999999993" customHeight="1" thickBot="1">
      <c r="A2" s="254"/>
      <c r="B2" s="254"/>
      <c r="C2" s="254"/>
      <c r="D2" s="254"/>
      <c r="E2" s="254"/>
      <c r="F2" s="254"/>
      <c r="G2" s="254"/>
      <c r="H2" s="254"/>
      <c r="I2" s="254"/>
      <c r="J2" s="254"/>
    </row>
    <row r="3" spans="1:10" s="157" customFormat="1" ht="24" customHeight="1">
      <c r="A3" s="201" t="s">
        <v>26</v>
      </c>
      <c r="B3" s="202" t="s">
        <v>155</v>
      </c>
      <c r="C3" s="202" t="s">
        <v>156</v>
      </c>
      <c r="D3" s="202" t="s">
        <v>157</v>
      </c>
      <c r="E3" s="202" t="s">
        <v>27</v>
      </c>
      <c r="F3" s="202" t="s">
        <v>158</v>
      </c>
      <c r="G3" s="202" t="s">
        <v>28</v>
      </c>
      <c r="H3" s="202" t="s">
        <v>29</v>
      </c>
      <c r="I3" s="202" t="s">
        <v>159</v>
      </c>
      <c r="J3" s="203" t="s">
        <v>160</v>
      </c>
    </row>
    <row r="4" spans="1:10" s="157" customFormat="1" ht="24" customHeight="1">
      <c r="A4" s="204">
        <v>1</v>
      </c>
      <c r="B4" s="205" t="s">
        <v>163</v>
      </c>
      <c r="C4" s="205" t="s">
        <v>30</v>
      </c>
      <c r="D4" s="206"/>
      <c r="E4" s="207" t="s">
        <v>30</v>
      </c>
      <c r="F4" s="208">
        <f>G4+H4+I4</f>
        <v>0</v>
      </c>
      <c r="G4" s="208">
        <f>G5+G6</f>
        <v>0</v>
      </c>
      <c r="H4" s="208">
        <f>H5+H6</f>
        <v>0</v>
      </c>
      <c r="I4" s="208">
        <f>I5+I6</f>
        <v>0</v>
      </c>
      <c r="J4" s="209" t="s">
        <v>30</v>
      </c>
    </row>
    <row r="5" spans="1:10" s="157" customFormat="1" ht="24" customHeight="1">
      <c r="A5" s="204">
        <v>2</v>
      </c>
      <c r="B5" s="205" t="s">
        <v>204</v>
      </c>
      <c r="C5" s="205"/>
      <c r="D5" s="206"/>
      <c r="E5" s="207"/>
      <c r="F5" s="208">
        <f>G5+H5+I5</f>
        <v>0</v>
      </c>
      <c r="G5" s="208">
        <f>내역서!L5</f>
        <v>0</v>
      </c>
      <c r="H5" s="208">
        <f>내역서!N5</f>
        <v>0</v>
      </c>
      <c r="I5" s="208">
        <f>내역서!P5</f>
        <v>0</v>
      </c>
      <c r="J5" s="209"/>
    </row>
    <row r="6" spans="1:10" s="157" customFormat="1" ht="24" customHeight="1">
      <c r="A6" s="204">
        <v>3</v>
      </c>
      <c r="B6" s="205" t="s">
        <v>31</v>
      </c>
      <c r="C6" s="205"/>
      <c r="D6" s="206"/>
      <c r="E6" s="207"/>
      <c r="F6" s="208">
        <f>G6+H6+I6</f>
        <v>0</v>
      </c>
      <c r="G6" s="208">
        <f>내역서!L19</f>
        <v>0</v>
      </c>
      <c r="H6" s="208">
        <f>내역서!N19</f>
        <v>0</v>
      </c>
      <c r="I6" s="208">
        <f>내역서!P19</f>
        <v>0</v>
      </c>
      <c r="J6" s="209"/>
    </row>
    <row r="7" spans="1:10" s="157" customFormat="1" ht="24" customHeight="1">
      <c r="A7" s="204"/>
      <c r="B7" s="205"/>
      <c r="C7" s="205"/>
      <c r="D7" s="206"/>
      <c r="E7" s="207"/>
      <c r="F7" s="208"/>
      <c r="G7" s="208"/>
      <c r="H7" s="208"/>
      <c r="I7" s="208"/>
      <c r="J7" s="209"/>
    </row>
    <row r="8" spans="1:10" s="157" customFormat="1" ht="24" customHeight="1">
      <c r="A8" s="210" t="s">
        <v>30</v>
      </c>
      <c r="B8" s="205" t="s">
        <v>32</v>
      </c>
      <c r="C8" s="205" t="s">
        <v>30</v>
      </c>
      <c r="D8" s="211">
        <v>13.8</v>
      </c>
      <c r="E8" s="207" t="s">
        <v>33</v>
      </c>
      <c r="F8" s="208">
        <f>TRUNC((G4*D8/100),0)</f>
        <v>0</v>
      </c>
      <c r="G8" s="212"/>
      <c r="H8" s="212"/>
      <c r="I8" s="212"/>
      <c r="J8" s="209" t="s">
        <v>30</v>
      </c>
    </row>
    <row r="9" spans="1:10" s="157" customFormat="1" ht="24" customHeight="1">
      <c r="A9" s="210" t="s">
        <v>30</v>
      </c>
      <c r="B9" s="205" t="s">
        <v>34</v>
      </c>
      <c r="C9" s="205" t="s">
        <v>30</v>
      </c>
      <c r="D9" s="213">
        <v>3.7</v>
      </c>
      <c r="E9" s="207" t="s">
        <v>33</v>
      </c>
      <c r="F9" s="208">
        <f>TRUNC(((G4+F8)*D9/100),0)</f>
        <v>0</v>
      </c>
      <c r="G9" s="212"/>
      <c r="H9" s="212"/>
      <c r="I9" s="212"/>
      <c r="J9" s="209" t="s">
        <v>30</v>
      </c>
    </row>
    <row r="10" spans="1:10" s="157" customFormat="1" ht="24" customHeight="1">
      <c r="A10" s="210" t="s">
        <v>30</v>
      </c>
      <c r="B10" s="205" t="s">
        <v>35</v>
      </c>
      <c r="C10" s="205" t="s">
        <v>30</v>
      </c>
      <c r="D10" s="213">
        <v>1.01</v>
      </c>
      <c r="E10" s="207" t="s">
        <v>33</v>
      </c>
      <c r="F10" s="208">
        <f>TRUNC(((G4+F8)*D10/100),0)</f>
        <v>0</v>
      </c>
      <c r="G10" s="212"/>
      <c r="H10" s="212"/>
      <c r="I10" s="212"/>
      <c r="J10" s="209" t="s">
        <v>30</v>
      </c>
    </row>
    <row r="11" spans="1:10" s="157" customFormat="1" ht="24" customHeight="1">
      <c r="A11" s="210" t="s">
        <v>30</v>
      </c>
      <c r="B11" s="205" t="s">
        <v>36</v>
      </c>
      <c r="C11" s="205" t="s">
        <v>30</v>
      </c>
      <c r="D11" s="206">
        <v>3.43</v>
      </c>
      <c r="E11" s="207" t="s">
        <v>33</v>
      </c>
      <c r="F11" s="208"/>
      <c r="G11" s="212"/>
      <c r="H11" s="212"/>
      <c r="I11" s="212"/>
      <c r="J11" s="209" t="s">
        <v>30</v>
      </c>
    </row>
    <row r="12" spans="1:10" s="157" customFormat="1" ht="24" customHeight="1">
      <c r="A12" s="210" t="s">
        <v>30</v>
      </c>
      <c r="B12" s="205" t="s">
        <v>37</v>
      </c>
      <c r="C12" s="205" t="s">
        <v>30</v>
      </c>
      <c r="D12" s="211">
        <v>4.5</v>
      </c>
      <c r="E12" s="207" t="s">
        <v>33</v>
      </c>
      <c r="F12" s="208"/>
      <c r="G12" s="212"/>
      <c r="H12" s="212"/>
      <c r="I12" s="212"/>
      <c r="J12" s="209" t="s">
        <v>30</v>
      </c>
    </row>
    <row r="13" spans="1:10" s="157" customFormat="1" ht="24" customHeight="1">
      <c r="A13" s="210" t="s">
        <v>30</v>
      </c>
      <c r="B13" s="205" t="s">
        <v>38</v>
      </c>
      <c r="C13" s="205" t="s">
        <v>30</v>
      </c>
      <c r="D13" s="213">
        <v>11.52</v>
      </c>
      <c r="E13" s="207" t="s">
        <v>33</v>
      </c>
      <c r="F13" s="208"/>
      <c r="G13" s="212"/>
      <c r="H13" s="212"/>
      <c r="I13" s="212"/>
      <c r="J13" s="209" t="s">
        <v>30</v>
      </c>
    </row>
    <row r="14" spans="1:10" s="157" customFormat="1" ht="24" customHeight="1">
      <c r="A14" s="210" t="s">
        <v>30</v>
      </c>
      <c r="B14" s="205" t="s">
        <v>39</v>
      </c>
      <c r="C14" s="205" t="s">
        <v>30</v>
      </c>
      <c r="D14" s="213">
        <v>2.93</v>
      </c>
      <c r="E14" s="207" t="s">
        <v>33</v>
      </c>
      <c r="F14" s="208">
        <f>TRUNC(((H4+G4)*D14/100),0)</f>
        <v>0</v>
      </c>
      <c r="G14" s="212"/>
      <c r="H14" s="212"/>
      <c r="I14" s="212"/>
      <c r="J14" s="209" t="s">
        <v>30</v>
      </c>
    </row>
    <row r="15" spans="1:10" s="157" customFormat="1" ht="24" customHeight="1">
      <c r="A15" s="210" t="s">
        <v>30</v>
      </c>
      <c r="B15" s="205" t="s">
        <v>40</v>
      </c>
      <c r="C15" s="205" t="s">
        <v>30</v>
      </c>
      <c r="D15" s="211">
        <v>8.3000000000000007</v>
      </c>
      <c r="E15" s="207" t="s">
        <v>33</v>
      </c>
      <c r="F15" s="208">
        <f>TRUNC(((H4+G4+F8)*D15/100),0)</f>
        <v>0</v>
      </c>
      <c r="G15" s="212"/>
      <c r="H15" s="212"/>
      <c r="I15" s="212"/>
      <c r="J15" s="209" t="s">
        <v>30</v>
      </c>
    </row>
    <row r="16" spans="1:10" s="157" customFormat="1" ht="24" customHeight="1">
      <c r="A16" s="210" t="s">
        <v>30</v>
      </c>
      <c r="B16" s="205" t="s">
        <v>41</v>
      </c>
      <c r="C16" s="205" t="s">
        <v>30</v>
      </c>
      <c r="D16" s="206"/>
      <c r="E16" s="207" t="s">
        <v>30</v>
      </c>
      <c r="F16" s="208">
        <f>F4+F8+F9+F10+F11+F12+F13+F14+F15</f>
        <v>0</v>
      </c>
      <c r="G16" s="212"/>
      <c r="H16" s="212"/>
      <c r="I16" s="212"/>
      <c r="J16" s="209" t="s">
        <v>30</v>
      </c>
    </row>
    <row r="17" spans="1:10" s="157" customFormat="1" ht="24" customHeight="1">
      <c r="A17" s="210" t="s">
        <v>30</v>
      </c>
      <c r="B17" s="205" t="s">
        <v>42</v>
      </c>
      <c r="C17" s="205" t="s">
        <v>30</v>
      </c>
      <c r="D17" s="214">
        <v>6</v>
      </c>
      <c r="E17" s="207" t="s">
        <v>33</v>
      </c>
      <c r="F17" s="208">
        <f>TRUNC((F16*D17/100),0)</f>
        <v>0</v>
      </c>
      <c r="G17" s="212"/>
      <c r="H17" s="212"/>
      <c r="I17" s="212"/>
      <c r="J17" s="209" t="s">
        <v>30</v>
      </c>
    </row>
    <row r="18" spans="1:10" s="157" customFormat="1" ht="24" customHeight="1">
      <c r="A18" s="210" t="s">
        <v>30</v>
      </c>
      <c r="B18" s="205" t="s">
        <v>43</v>
      </c>
      <c r="C18" s="205" t="s">
        <v>30</v>
      </c>
      <c r="D18" s="214">
        <v>15</v>
      </c>
      <c r="E18" s="207" t="s">
        <v>33</v>
      </c>
      <c r="F18" s="208">
        <f>TRUNC(((G4+F8+I4+F15+F9+F10+F11+F12+F13+F14+F17)*D18/100),0)</f>
        <v>0</v>
      </c>
      <c r="G18" s="212"/>
      <c r="H18" s="212"/>
      <c r="I18" s="212"/>
      <c r="J18" s="215"/>
    </row>
    <row r="19" spans="1:10" s="157" customFormat="1" ht="24" customHeight="1">
      <c r="A19" s="210" t="s">
        <v>30</v>
      </c>
      <c r="B19" s="205" t="s">
        <v>44</v>
      </c>
      <c r="C19" s="205" t="s">
        <v>30</v>
      </c>
      <c r="D19" s="206"/>
      <c r="E19" s="207" t="s">
        <v>30</v>
      </c>
      <c r="F19" s="208">
        <f>F16+F17+F18</f>
        <v>0</v>
      </c>
      <c r="G19" s="212"/>
      <c r="H19" s="212"/>
      <c r="I19" s="212"/>
      <c r="J19" s="209" t="s">
        <v>30</v>
      </c>
    </row>
    <row r="20" spans="1:10" s="157" customFormat="1" ht="24" customHeight="1">
      <c r="A20" s="210" t="s">
        <v>30</v>
      </c>
      <c r="B20" s="205" t="s">
        <v>45</v>
      </c>
      <c r="C20" s="205" t="s">
        <v>30</v>
      </c>
      <c r="D20" s="214">
        <v>10</v>
      </c>
      <c r="E20" s="207" t="s">
        <v>33</v>
      </c>
      <c r="F20" s="208">
        <f>TRUNC((F19*D20/100),0)</f>
        <v>0</v>
      </c>
      <c r="G20" s="212"/>
      <c r="H20" s="212"/>
      <c r="I20" s="212"/>
      <c r="J20" s="209" t="s">
        <v>30</v>
      </c>
    </row>
    <row r="21" spans="1:10" s="157" customFormat="1" ht="24" hidden="1" customHeight="1">
      <c r="A21" s="210"/>
      <c r="B21" s="205" t="s">
        <v>170</v>
      </c>
      <c r="C21" s="205"/>
      <c r="D21" s="206"/>
      <c r="E21" s="207"/>
      <c r="F21" s="208"/>
      <c r="G21" s="212"/>
      <c r="H21" s="212"/>
      <c r="I21" s="212"/>
      <c r="J21" s="209"/>
    </row>
    <row r="22" spans="1:10" s="157" customFormat="1" ht="24" customHeight="1">
      <c r="A22" s="210" t="s">
        <v>30</v>
      </c>
      <c r="B22" s="205" t="s">
        <v>46</v>
      </c>
      <c r="C22" s="205" t="s">
        <v>30</v>
      </c>
      <c r="D22" s="206"/>
      <c r="E22" s="207" t="s">
        <v>30</v>
      </c>
      <c r="F22" s="208">
        <f>F19+F20+F21</f>
        <v>0</v>
      </c>
      <c r="G22" s="212"/>
      <c r="H22" s="212"/>
      <c r="I22" s="212"/>
      <c r="J22" s="209" t="s">
        <v>30</v>
      </c>
    </row>
    <row r="23" spans="1:10" s="157" customFormat="1" ht="24" customHeight="1" thickBot="1">
      <c r="A23" s="216" t="s">
        <v>30</v>
      </c>
      <c r="B23" s="217" t="s">
        <v>47</v>
      </c>
      <c r="C23" s="217" t="s">
        <v>30</v>
      </c>
      <c r="D23" s="218"/>
      <c r="E23" s="219" t="s">
        <v>30</v>
      </c>
      <c r="F23" s="220">
        <f>ROUNDDOWN(TRUNC((F22),0),-3)</f>
        <v>0</v>
      </c>
      <c r="G23" s="221"/>
      <c r="H23" s="221"/>
      <c r="I23" s="221"/>
      <c r="J23" s="222" t="s">
        <v>199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20"/>
  <sheetViews>
    <sheetView tabSelected="1" view="pageBreakPreview" zoomScaleSheetLayoutView="100" workbookViewId="0">
      <selection activeCell="G15" sqref="G15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257" t="s">
        <v>161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2:24" ht="19.5" customHeight="1">
      <c r="B2" s="258" t="s">
        <v>138</v>
      </c>
      <c r="C2" s="258" t="s">
        <v>90</v>
      </c>
      <c r="D2" s="258"/>
      <c r="E2" s="258"/>
      <c r="F2" s="258"/>
      <c r="G2" s="258" t="s">
        <v>137</v>
      </c>
      <c r="H2" s="258" t="s">
        <v>19</v>
      </c>
      <c r="I2" s="258" t="s">
        <v>23</v>
      </c>
      <c r="J2" s="258"/>
      <c r="K2" s="258" t="s">
        <v>202</v>
      </c>
      <c r="L2" s="258"/>
      <c r="M2" s="258" t="s">
        <v>201</v>
      </c>
      <c r="N2" s="258"/>
      <c r="O2" s="258" t="s">
        <v>162</v>
      </c>
      <c r="P2" s="258"/>
      <c r="Q2" s="258" t="s">
        <v>20</v>
      </c>
    </row>
    <row r="3" spans="2:24" ht="19.5" customHeight="1">
      <c r="B3" s="258"/>
      <c r="C3" s="238" t="s">
        <v>155</v>
      </c>
      <c r="D3" s="238" t="s">
        <v>21</v>
      </c>
      <c r="E3" s="238" t="s">
        <v>2</v>
      </c>
      <c r="F3" s="238" t="s">
        <v>22</v>
      </c>
      <c r="G3" s="258"/>
      <c r="H3" s="258"/>
      <c r="I3" s="238" t="s">
        <v>164</v>
      </c>
      <c r="J3" s="238" t="s">
        <v>144</v>
      </c>
      <c r="K3" s="238" t="s">
        <v>166</v>
      </c>
      <c r="L3" s="238" t="s">
        <v>167</v>
      </c>
      <c r="M3" s="238" t="s">
        <v>166</v>
      </c>
      <c r="N3" s="238" t="s">
        <v>167</v>
      </c>
      <c r="O3" s="238" t="s">
        <v>168</v>
      </c>
      <c r="P3" s="238" t="s">
        <v>167</v>
      </c>
      <c r="Q3" s="258"/>
      <c r="S3" s="255" t="s">
        <v>205</v>
      </c>
      <c r="T3" s="256"/>
      <c r="U3" s="256"/>
      <c r="V3" s="256"/>
      <c r="W3" s="256"/>
      <c r="X3" s="256"/>
    </row>
    <row r="4" spans="2:24" ht="19.5" customHeight="1">
      <c r="B4" s="223" t="s">
        <v>203</v>
      </c>
      <c r="C4" s="224" t="s">
        <v>225</v>
      </c>
      <c r="D4" s="225"/>
      <c r="E4" s="225"/>
      <c r="F4" s="225"/>
      <c r="G4" s="225"/>
      <c r="H4" s="225"/>
      <c r="I4" s="225"/>
      <c r="J4" s="226"/>
      <c r="K4" s="225"/>
      <c r="L4" s="226"/>
      <c r="M4" s="225"/>
      <c r="N4" s="226"/>
      <c r="O4" s="225"/>
      <c r="P4" s="226"/>
      <c r="Q4" s="225"/>
      <c r="S4" s="256"/>
      <c r="T4" s="256"/>
      <c r="U4" s="256"/>
      <c r="V4" s="256"/>
      <c r="W4" s="256"/>
      <c r="X4" s="256"/>
    </row>
    <row r="5" spans="2:24" ht="19.5" customHeight="1">
      <c r="B5" s="225">
        <v>1</v>
      </c>
      <c r="C5" s="224" t="s">
        <v>200</v>
      </c>
      <c r="D5" s="225"/>
      <c r="E5" s="225"/>
      <c r="F5" s="225"/>
      <c r="G5" s="225"/>
      <c r="H5" s="225"/>
      <c r="I5" s="225"/>
      <c r="J5" s="226"/>
      <c r="K5" s="225"/>
      <c r="L5" s="226"/>
      <c r="M5" s="225"/>
      <c r="N5" s="226"/>
      <c r="O5" s="225"/>
      <c r="P5" s="226"/>
      <c r="Q5" s="225"/>
      <c r="S5" s="256"/>
      <c r="T5" s="256"/>
      <c r="U5" s="256"/>
      <c r="V5" s="256"/>
      <c r="W5" s="256"/>
      <c r="X5" s="256"/>
    </row>
    <row r="6" spans="2:24" ht="19.5" customHeight="1">
      <c r="B6" s="227"/>
      <c r="C6" s="228" t="s">
        <v>12</v>
      </c>
      <c r="D6" s="229" t="s">
        <v>8</v>
      </c>
      <c r="E6" s="229" t="s">
        <v>208</v>
      </c>
      <c r="F6" s="229" t="s">
        <v>6</v>
      </c>
      <c r="G6" s="233">
        <v>1330</v>
      </c>
      <c r="H6" s="238" t="s">
        <v>101</v>
      </c>
      <c r="I6" s="230"/>
      <c r="J6" s="230"/>
      <c r="K6" s="231"/>
      <c r="L6" s="231"/>
      <c r="M6" s="231"/>
      <c r="N6" s="231"/>
      <c r="O6" s="231"/>
      <c r="P6" s="231"/>
      <c r="Q6" s="232"/>
      <c r="S6" s="256"/>
      <c r="T6" s="256"/>
      <c r="U6" s="256"/>
      <c r="V6" s="256"/>
      <c r="W6" s="256"/>
      <c r="X6" s="256"/>
    </row>
    <row r="7" spans="2:24" ht="19.5" customHeight="1">
      <c r="B7" s="227"/>
      <c r="C7" s="228" t="s">
        <v>11</v>
      </c>
      <c r="D7" s="229" t="s">
        <v>8</v>
      </c>
      <c r="E7" s="229" t="s">
        <v>208</v>
      </c>
      <c r="F7" s="229" t="s">
        <v>6</v>
      </c>
      <c r="G7" s="233">
        <v>1323</v>
      </c>
      <c r="H7" s="238" t="s">
        <v>101</v>
      </c>
      <c r="I7" s="230"/>
      <c r="J7" s="230"/>
      <c r="K7" s="231"/>
      <c r="L7" s="231"/>
      <c r="M7" s="231"/>
      <c r="N7" s="231"/>
      <c r="O7" s="231"/>
      <c r="P7" s="231"/>
      <c r="Q7" s="232"/>
      <c r="S7" s="256"/>
      <c r="T7" s="256"/>
      <c r="U7" s="256"/>
      <c r="V7" s="256"/>
      <c r="W7" s="256"/>
      <c r="X7" s="256"/>
    </row>
    <row r="8" spans="2:24" ht="19.5" customHeight="1">
      <c r="B8" s="227"/>
      <c r="C8" s="228" t="s">
        <v>209</v>
      </c>
      <c r="D8" s="229" t="s">
        <v>8</v>
      </c>
      <c r="E8" s="229" t="s">
        <v>208</v>
      </c>
      <c r="F8" s="229" t="s">
        <v>6</v>
      </c>
      <c r="G8" s="233">
        <v>1159</v>
      </c>
      <c r="H8" s="239" t="s">
        <v>101</v>
      </c>
      <c r="I8" s="230"/>
      <c r="J8" s="230"/>
      <c r="K8" s="231"/>
      <c r="L8" s="231"/>
      <c r="M8" s="231"/>
      <c r="N8" s="231"/>
      <c r="O8" s="231"/>
      <c r="P8" s="231"/>
      <c r="Q8" s="232"/>
      <c r="S8" s="256"/>
      <c r="T8" s="256"/>
      <c r="U8" s="256"/>
      <c r="V8" s="256"/>
      <c r="W8" s="256"/>
      <c r="X8" s="256"/>
    </row>
    <row r="9" spans="2:24" ht="19.5" customHeight="1">
      <c r="B9" s="227"/>
      <c r="C9" s="228" t="s">
        <v>210</v>
      </c>
      <c r="D9" s="229" t="s">
        <v>9</v>
      </c>
      <c r="E9" s="229" t="s">
        <v>208</v>
      </c>
      <c r="F9" s="229" t="s">
        <v>6</v>
      </c>
      <c r="G9" s="233">
        <v>933</v>
      </c>
      <c r="H9" s="238" t="s">
        <v>101</v>
      </c>
      <c r="I9" s="230"/>
      <c r="J9" s="230"/>
      <c r="K9" s="231"/>
      <c r="L9" s="231"/>
      <c r="M9" s="231"/>
      <c r="N9" s="231"/>
      <c r="O9" s="231"/>
      <c r="P9" s="231"/>
      <c r="Q9" s="232"/>
      <c r="S9" s="256"/>
      <c r="T9" s="256"/>
      <c r="U9" s="256"/>
      <c r="V9" s="256"/>
      <c r="W9" s="256"/>
      <c r="X9" s="256"/>
    </row>
    <row r="10" spans="2:24" ht="19.5" customHeight="1">
      <c r="B10" s="227"/>
      <c r="C10" s="228" t="s">
        <v>12</v>
      </c>
      <c r="D10" s="229" t="s">
        <v>206</v>
      </c>
      <c r="E10" s="229" t="s">
        <v>208</v>
      </c>
      <c r="F10" s="229" t="s">
        <v>7</v>
      </c>
      <c r="G10" s="233">
        <v>1827</v>
      </c>
      <c r="H10" s="239" t="s">
        <v>207</v>
      </c>
      <c r="I10" s="230"/>
      <c r="J10" s="230"/>
      <c r="K10" s="231"/>
      <c r="L10" s="231"/>
      <c r="M10" s="231"/>
      <c r="N10" s="231"/>
      <c r="O10" s="231"/>
      <c r="P10" s="231"/>
      <c r="Q10" s="232"/>
      <c r="S10" s="256"/>
      <c r="T10" s="256"/>
      <c r="U10" s="256"/>
      <c r="V10" s="256"/>
      <c r="W10" s="256"/>
      <c r="X10" s="256"/>
    </row>
    <row r="11" spans="2:24" ht="19.5" customHeight="1">
      <c r="B11" s="227"/>
      <c r="C11" s="228" t="s">
        <v>212</v>
      </c>
      <c r="D11" s="229" t="s">
        <v>211</v>
      </c>
      <c r="E11" s="229" t="s">
        <v>208</v>
      </c>
      <c r="F11" s="229" t="s">
        <v>7</v>
      </c>
      <c r="G11" s="233">
        <v>121</v>
      </c>
      <c r="H11" s="240" t="s">
        <v>101</v>
      </c>
      <c r="I11" s="230"/>
      <c r="J11" s="230"/>
      <c r="K11" s="231"/>
      <c r="L11" s="231"/>
      <c r="M11" s="231"/>
      <c r="N11" s="231"/>
      <c r="O11" s="231"/>
      <c r="P11" s="231"/>
      <c r="Q11" s="232"/>
      <c r="S11" s="256"/>
      <c r="T11" s="256"/>
      <c r="U11" s="256"/>
      <c r="V11" s="256"/>
      <c r="W11" s="256"/>
      <c r="X11" s="256"/>
    </row>
    <row r="12" spans="2:24" ht="19.5" hidden="1" customHeight="1">
      <c r="B12" s="227"/>
      <c r="C12" s="228" t="s">
        <v>12</v>
      </c>
      <c r="D12" s="229" t="s">
        <v>8</v>
      </c>
      <c r="E12" s="229" t="s">
        <v>213</v>
      </c>
      <c r="F12" s="229" t="s">
        <v>6</v>
      </c>
      <c r="G12" s="233">
        <v>0</v>
      </c>
      <c r="H12" s="241" t="s">
        <v>101</v>
      </c>
      <c r="I12" s="230"/>
      <c r="J12" s="230"/>
      <c r="K12" s="231"/>
      <c r="L12" s="231"/>
      <c r="M12" s="231"/>
      <c r="N12" s="231"/>
      <c r="O12" s="231"/>
      <c r="P12" s="231"/>
      <c r="Q12" s="232"/>
      <c r="S12" s="256"/>
      <c r="T12" s="256"/>
      <c r="U12" s="256"/>
      <c r="V12" s="256"/>
      <c r="W12" s="256"/>
      <c r="X12" s="256"/>
    </row>
    <row r="13" spans="2:24" ht="19.5" hidden="1" customHeight="1">
      <c r="B13" s="227"/>
      <c r="C13" s="228" t="s">
        <v>11</v>
      </c>
      <c r="D13" s="229" t="s">
        <v>8</v>
      </c>
      <c r="E13" s="229" t="s">
        <v>213</v>
      </c>
      <c r="F13" s="229" t="s">
        <v>6</v>
      </c>
      <c r="G13" s="233">
        <v>0</v>
      </c>
      <c r="H13" s="241" t="s">
        <v>101</v>
      </c>
      <c r="I13" s="230"/>
      <c r="J13" s="230"/>
      <c r="K13" s="231"/>
      <c r="L13" s="231"/>
      <c r="M13" s="231"/>
      <c r="N13" s="231"/>
      <c r="O13" s="231"/>
      <c r="P13" s="231"/>
      <c r="Q13" s="232"/>
      <c r="S13" s="256"/>
      <c r="T13" s="256"/>
      <c r="U13" s="256"/>
      <c r="V13" s="256"/>
      <c r="W13" s="256"/>
      <c r="X13" s="256"/>
    </row>
    <row r="14" spans="2:24" ht="19.5" customHeight="1">
      <c r="B14" s="227"/>
      <c r="C14" s="228" t="s">
        <v>209</v>
      </c>
      <c r="D14" s="229" t="s">
        <v>8</v>
      </c>
      <c r="E14" s="229" t="s">
        <v>213</v>
      </c>
      <c r="F14" s="229" t="s">
        <v>6</v>
      </c>
      <c r="G14" s="233">
        <v>167</v>
      </c>
      <c r="H14" s="241" t="s">
        <v>101</v>
      </c>
      <c r="I14" s="230"/>
      <c r="J14" s="230"/>
      <c r="K14" s="231"/>
      <c r="L14" s="231"/>
      <c r="M14" s="231"/>
      <c r="N14" s="231"/>
      <c r="O14" s="231"/>
      <c r="P14" s="231"/>
      <c r="Q14" s="232"/>
      <c r="S14" s="256"/>
      <c r="T14" s="256"/>
      <c r="U14" s="256"/>
      <c r="V14" s="256"/>
      <c r="W14" s="256"/>
      <c r="X14" s="256"/>
    </row>
    <row r="15" spans="2:24" ht="19.5" customHeight="1">
      <c r="B15" s="227"/>
      <c r="C15" s="228" t="s">
        <v>218</v>
      </c>
      <c r="D15" s="229"/>
      <c r="E15" s="229" t="s">
        <v>220</v>
      </c>
      <c r="F15" s="229" t="s">
        <v>219</v>
      </c>
      <c r="G15" s="233">
        <v>39</v>
      </c>
      <c r="H15" s="241" t="s">
        <v>101</v>
      </c>
      <c r="I15" s="230"/>
      <c r="J15" s="230"/>
      <c r="K15" s="231"/>
      <c r="L15" s="231"/>
      <c r="M15" s="231"/>
      <c r="N15" s="231"/>
      <c r="O15" s="231"/>
      <c r="P15" s="231"/>
      <c r="Q15" s="232"/>
      <c r="S15" s="256"/>
      <c r="T15" s="256"/>
      <c r="U15" s="256"/>
      <c r="V15" s="256"/>
      <c r="W15" s="256"/>
      <c r="X15" s="256"/>
    </row>
    <row r="16" spans="2:24" ht="19.5" customHeight="1">
      <c r="B16" s="227"/>
      <c r="C16" s="228" t="s">
        <v>12</v>
      </c>
      <c r="D16" s="229"/>
      <c r="E16" s="229" t="s">
        <v>220</v>
      </c>
      <c r="F16" s="229" t="s">
        <v>221</v>
      </c>
      <c r="G16" s="233">
        <v>183</v>
      </c>
      <c r="H16" s="241" t="s">
        <v>101</v>
      </c>
      <c r="I16" s="230"/>
      <c r="J16" s="230"/>
      <c r="K16" s="231"/>
      <c r="L16" s="231"/>
      <c r="M16" s="231"/>
      <c r="N16" s="231"/>
      <c r="O16" s="231"/>
      <c r="P16" s="231"/>
      <c r="Q16" s="232"/>
      <c r="S16" s="256"/>
      <c r="T16" s="256"/>
      <c r="U16" s="256"/>
      <c r="V16" s="256"/>
      <c r="W16" s="256"/>
      <c r="X16" s="256"/>
    </row>
    <row r="17" spans="2:24" ht="19.5" hidden="1" customHeight="1">
      <c r="B17" s="227"/>
      <c r="C17" s="228" t="s">
        <v>212</v>
      </c>
      <c r="D17" s="229" t="s">
        <v>211</v>
      </c>
      <c r="E17" s="229" t="s">
        <v>213</v>
      </c>
      <c r="F17" s="229" t="s">
        <v>7</v>
      </c>
      <c r="G17" s="233">
        <v>0</v>
      </c>
      <c r="H17" s="241" t="s">
        <v>101</v>
      </c>
      <c r="I17" s="230"/>
      <c r="J17" s="230"/>
      <c r="K17" s="231"/>
      <c r="L17" s="231"/>
      <c r="M17" s="231"/>
      <c r="N17" s="231"/>
      <c r="O17" s="231"/>
      <c r="P17" s="231"/>
      <c r="Q17" s="232"/>
      <c r="S17" s="256"/>
      <c r="T17" s="256"/>
      <c r="U17" s="256"/>
      <c r="V17" s="256"/>
      <c r="W17" s="256"/>
      <c r="X17" s="256"/>
    </row>
    <row r="18" spans="2:24" ht="19.5" hidden="1" customHeight="1">
      <c r="B18" s="227"/>
      <c r="C18" s="228" t="s">
        <v>217</v>
      </c>
      <c r="D18" s="229"/>
      <c r="E18" s="229"/>
      <c r="F18" s="229"/>
      <c r="G18" s="230">
        <v>0</v>
      </c>
      <c r="H18" s="242" t="s">
        <v>101</v>
      </c>
      <c r="I18" s="230"/>
      <c r="J18" s="230"/>
      <c r="K18" s="231"/>
      <c r="L18" s="231"/>
      <c r="M18" s="231"/>
      <c r="N18" s="231"/>
      <c r="O18" s="231"/>
      <c r="P18" s="231"/>
      <c r="Q18" s="232"/>
      <c r="S18" s="256"/>
      <c r="T18" s="256"/>
      <c r="U18" s="256"/>
      <c r="V18" s="256"/>
      <c r="W18" s="256"/>
      <c r="X18" s="256"/>
    </row>
    <row r="19" spans="2:24" ht="19.5" customHeight="1">
      <c r="B19" s="225">
        <v>2</v>
      </c>
      <c r="C19" s="234" t="s">
        <v>31</v>
      </c>
      <c r="D19" s="225"/>
      <c r="E19" s="225"/>
      <c r="F19" s="225"/>
      <c r="G19" s="235"/>
      <c r="H19" s="225"/>
      <c r="I19" s="235"/>
      <c r="J19" s="235"/>
      <c r="K19" s="235"/>
      <c r="L19" s="235"/>
      <c r="M19" s="235"/>
      <c r="N19" s="235"/>
      <c r="O19" s="235"/>
      <c r="P19" s="235"/>
      <c r="Q19" s="236"/>
    </row>
    <row r="20" spans="2:24" ht="19.5" customHeight="1">
      <c r="B20" s="237"/>
      <c r="C20" s="237" t="s">
        <v>165</v>
      </c>
      <c r="D20" s="237"/>
      <c r="E20" s="237"/>
      <c r="F20" s="237"/>
      <c r="G20" s="231">
        <v>2</v>
      </c>
      <c r="H20" s="238" t="s">
        <v>89</v>
      </c>
      <c r="I20" s="230"/>
      <c r="J20" s="230"/>
      <c r="K20" s="231"/>
      <c r="L20" s="231"/>
      <c r="M20" s="231"/>
      <c r="N20" s="231"/>
      <c r="O20" s="231"/>
      <c r="P20" s="231"/>
      <c r="Q20" s="232"/>
    </row>
  </sheetData>
  <mergeCells count="11">
    <mergeCell ref="S3:X18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337" t="s">
        <v>24</v>
      </c>
      <c r="C1" s="339" t="s">
        <v>90</v>
      </c>
      <c r="D1" s="339" t="s">
        <v>91</v>
      </c>
      <c r="E1" s="339" t="s">
        <v>92</v>
      </c>
      <c r="F1" s="341" t="s">
        <v>0</v>
      </c>
      <c r="G1" s="341" t="s">
        <v>1</v>
      </c>
      <c r="H1" s="341" t="s">
        <v>93</v>
      </c>
      <c r="I1" s="341"/>
      <c r="J1" s="341" t="s">
        <v>94</v>
      </c>
      <c r="K1" s="341"/>
      <c r="L1" s="341" t="s">
        <v>95</v>
      </c>
      <c r="M1" s="341"/>
      <c r="N1" s="341" t="s">
        <v>96</v>
      </c>
      <c r="O1" s="341"/>
      <c r="P1" s="343" t="s">
        <v>3</v>
      </c>
    </row>
    <row r="2" spans="1:19" ht="26.1" customHeight="1">
      <c r="A2" s="1">
        <v>1</v>
      </c>
      <c r="B2" s="338"/>
      <c r="C2" s="340"/>
      <c r="D2" s="340"/>
      <c r="E2" s="340"/>
      <c r="F2" s="342"/>
      <c r="G2" s="342"/>
      <c r="H2" s="2" t="s">
        <v>97</v>
      </c>
      <c r="I2" s="2" t="s">
        <v>98</v>
      </c>
      <c r="J2" s="2" t="s">
        <v>97</v>
      </c>
      <c r="K2" s="2" t="s">
        <v>98</v>
      </c>
      <c r="L2" s="2" t="s">
        <v>97</v>
      </c>
      <c r="M2" s="2" t="s">
        <v>98</v>
      </c>
      <c r="N2" s="2" t="s">
        <v>97</v>
      </c>
      <c r="O2" s="2" t="s">
        <v>98</v>
      </c>
      <c r="P2" s="344"/>
    </row>
    <row r="3" spans="1:19" ht="26.1" customHeight="1" thickBot="1">
      <c r="A3" s="1">
        <v>1</v>
      </c>
      <c r="B3" s="333" t="e">
        <f>#REF!</f>
        <v>#REF!</v>
      </c>
      <c r="C3" s="334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6"/>
    </row>
    <row r="4" spans="1:19" ht="26.1" customHeight="1" thickTop="1">
      <c r="A4" s="3">
        <v>1</v>
      </c>
      <c r="B4" s="327" t="s">
        <v>86</v>
      </c>
      <c r="C4" s="328"/>
      <c r="D4" s="328"/>
      <c r="E4" s="329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330" t="s">
        <v>99</v>
      </c>
      <c r="C5" s="321" t="s">
        <v>8</v>
      </c>
      <c r="D5" s="321" t="s">
        <v>6</v>
      </c>
      <c r="E5" s="9" t="s">
        <v>100</v>
      </c>
      <c r="F5" s="10" t="e">
        <f>#REF!</f>
        <v>#REF!</v>
      </c>
      <c r="G5" s="9" t="s">
        <v>101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102</v>
      </c>
      <c r="S5" s="10"/>
    </row>
    <row r="6" spans="1:19" ht="26.1" hidden="1" customHeight="1">
      <c r="A6" s="3">
        <v>2</v>
      </c>
      <c r="B6" s="331"/>
      <c r="C6" s="322"/>
      <c r="D6" s="322"/>
      <c r="E6" s="16" t="s">
        <v>103</v>
      </c>
      <c r="F6" s="17" t="e">
        <f>#REF!</f>
        <v>#REF!</v>
      </c>
      <c r="G6" s="16" t="s">
        <v>101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104</v>
      </c>
      <c r="S6" s="17"/>
    </row>
    <row r="7" spans="1:19" ht="26.1" hidden="1" customHeight="1">
      <c r="A7" s="3">
        <v>2</v>
      </c>
      <c r="B7" s="331"/>
      <c r="C7" s="322"/>
      <c r="D7" s="322"/>
      <c r="E7" s="22" t="s">
        <v>4</v>
      </c>
      <c r="F7" s="17" t="e">
        <f>#REF!</f>
        <v>#REF!</v>
      </c>
      <c r="G7" s="16" t="s">
        <v>101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105</v>
      </c>
      <c r="S7" s="17"/>
    </row>
    <row r="8" spans="1:19" ht="26.1" hidden="1" customHeight="1">
      <c r="A8" s="3">
        <v>2</v>
      </c>
      <c r="B8" s="331"/>
      <c r="C8" s="322"/>
      <c r="D8" s="322"/>
      <c r="E8" s="16" t="s">
        <v>106</v>
      </c>
      <c r="F8" s="17" t="e">
        <f>#REF!</f>
        <v>#REF!</v>
      </c>
      <c r="G8" s="16" t="s">
        <v>101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107</v>
      </c>
      <c r="S8" s="17"/>
    </row>
    <row r="9" spans="1:19" ht="26.1" hidden="1" customHeight="1">
      <c r="A9" s="3">
        <v>2</v>
      </c>
      <c r="B9" s="331"/>
      <c r="C9" s="322" t="s">
        <v>9</v>
      </c>
      <c r="D9" s="322" t="s">
        <v>7</v>
      </c>
      <c r="E9" s="16" t="s">
        <v>100</v>
      </c>
      <c r="F9" s="17" t="e">
        <f>#REF!</f>
        <v>#REF!</v>
      </c>
      <c r="G9" s="16" t="s">
        <v>101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108</v>
      </c>
      <c r="S9" s="17"/>
    </row>
    <row r="10" spans="1:19" ht="26.1" hidden="1" customHeight="1">
      <c r="A10" s="3">
        <v>2</v>
      </c>
      <c r="B10" s="331"/>
      <c r="C10" s="322"/>
      <c r="D10" s="322"/>
      <c r="E10" s="16" t="s">
        <v>103</v>
      </c>
      <c r="F10" s="17" t="e">
        <f>#REF!</f>
        <v>#REF!</v>
      </c>
      <c r="G10" s="16" t="s">
        <v>101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109</v>
      </c>
      <c r="S10" s="17"/>
    </row>
    <row r="11" spans="1:19" ht="26.1" hidden="1" customHeight="1">
      <c r="A11" s="3">
        <v>2</v>
      </c>
      <c r="B11" s="331"/>
      <c r="C11" s="322"/>
      <c r="D11" s="322" t="s">
        <v>5</v>
      </c>
      <c r="E11" s="16" t="s">
        <v>100</v>
      </c>
      <c r="F11" s="17">
        <v>0</v>
      </c>
      <c r="G11" s="16" t="s">
        <v>101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110</v>
      </c>
      <c r="S11" s="17"/>
    </row>
    <row r="12" spans="1:19" ht="26.1" hidden="1" customHeight="1">
      <c r="A12" s="3">
        <v>2</v>
      </c>
      <c r="B12" s="331"/>
      <c r="C12" s="322"/>
      <c r="D12" s="322"/>
      <c r="E12" s="16" t="s">
        <v>103</v>
      </c>
      <c r="F12" s="17">
        <v>0</v>
      </c>
      <c r="G12" s="16" t="s">
        <v>101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111</v>
      </c>
      <c r="S12" s="17"/>
    </row>
    <row r="13" spans="1:19" ht="26.1" hidden="1" customHeight="1">
      <c r="A13" s="3">
        <v>2</v>
      </c>
      <c r="B13" s="331"/>
      <c r="C13" s="322"/>
      <c r="D13" s="322" t="s">
        <v>14</v>
      </c>
      <c r="E13" s="16" t="s">
        <v>100</v>
      </c>
      <c r="F13" s="17"/>
      <c r="G13" s="16" t="s">
        <v>101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332"/>
      <c r="C14" s="323"/>
      <c r="D14" s="323"/>
      <c r="E14" s="23" t="s">
        <v>103</v>
      </c>
      <c r="F14" s="24"/>
      <c r="G14" s="23" t="s">
        <v>101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318" t="s">
        <v>112</v>
      </c>
      <c r="C15" s="321" t="s">
        <v>8</v>
      </c>
      <c r="D15" s="321" t="s">
        <v>6</v>
      </c>
      <c r="E15" s="9" t="s">
        <v>100</v>
      </c>
      <c r="F15" s="10" t="e">
        <f>#REF!</f>
        <v>#REF!</v>
      </c>
      <c r="G15" s="9" t="s">
        <v>101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319"/>
      <c r="C16" s="322"/>
      <c r="D16" s="322"/>
      <c r="E16" s="16" t="s">
        <v>103</v>
      </c>
      <c r="F16" s="17" t="e">
        <f>#REF!</f>
        <v>#REF!</v>
      </c>
      <c r="G16" s="16" t="s">
        <v>101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319"/>
      <c r="C17" s="322"/>
      <c r="D17" s="322"/>
      <c r="E17" s="22" t="s">
        <v>4</v>
      </c>
      <c r="F17" s="17" t="e">
        <f>#REF!</f>
        <v>#REF!</v>
      </c>
      <c r="G17" s="16" t="s">
        <v>101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319"/>
      <c r="C18" s="322"/>
      <c r="D18" s="322"/>
      <c r="E18" s="16" t="s">
        <v>106</v>
      </c>
      <c r="F18" s="17" t="e">
        <f>#REF!</f>
        <v>#REF!</v>
      </c>
      <c r="G18" s="16" t="s">
        <v>101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319"/>
      <c r="C19" s="322" t="s">
        <v>9</v>
      </c>
      <c r="D19" s="322" t="s">
        <v>7</v>
      </c>
      <c r="E19" s="16" t="s">
        <v>100</v>
      </c>
      <c r="F19" s="17" t="e">
        <f>#REF!</f>
        <v>#REF!</v>
      </c>
      <c r="G19" s="16" t="s">
        <v>101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319"/>
      <c r="C20" s="322"/>
      <c r="D20" s="322"/>
      <c r="E20" s="16" t="s">
        <v>103</v>
      </c>
      <c r="F20" s="17" t="e">
        <f>#REF!</f>
        <v>#REF!</v>
      </c>
      <c r="G20" s="16" t="s">
        <v>101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319"/>
      <c r="C21" s="322"/>
      <c r="D21" s="322" t="s">
        <v>5</v>
      </c>
      <c r="E21" s="16" t="s">
        <v>100</v>
      </c>
      <c r="F21" s="17"/>
      <c r="G21" s="16" t="s">
        <v>101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113</v>
      </c>
      <c r="S21" s="17"/>
    </row>
    <row r="22" spans="1:19" ht="26.1" hidden="1" customHeight="1">
      <c r="A22" s="3">
        <v>2</v>
      </c>
      <c r="B22" s="320"/>
      <c r="C22" s="323"/>
      <c r="D22" s="323"/>
      <c r="E22" s="23" t="s">
        <v>103</v>
      </c>
      <c r="F22" s="24"/>
      <c r="G22" s="23" t="s">
        <v>101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114</v>
      </c>
      <c r="S22" s="17"/>
    </row>
    <row r="23" spans="1:19" ht="26.1" hidden="1" customHeight="1">
      <c r="A23" s="3">
        <v>2</v>
      </c>
      <c r="B23" s="318" t="s">
        <v>115</v>
      </c>
      <c r="C23" s="321" t="s">
        <v>10</v>
      </c>
      <c r="D23" s="321" t="s">
        <v>6</v>
      </c>
      <c r="E23" s="9" t="s">
        <v>100</v>
      </c>
      <c r="F23" s="10" t="e">
        <f>#REF!</f>
        <v>#REF!</v>
      </c>
      <c r="G23" s="9" t="s">
        <v>101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319"/>
      <c r="C24" s="322"/>
      <c r="D24" s="322"/>
      <c r="E24" s="16" t="s">
        <v>103</v>
      </c>
      <c r="F24" s="17" t="e">
        <f>#REF!</f>
        <v>#REF!</v>
      </c>
      <c r="G24" s="16" t="s">
        <v>101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319"/>
      <c r="C25" s="322"/>
      <c r="D25" s="322"/>
      <c r="E25" s="22" t="s">
        <v>4</v>
      </c>
      <c r="F25" s="17" t="e">
        <f>#REF!</f>
        <v>#REF!</v>
      </c>
      <c r="G25" s="16" t="s">
        <v>101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319"/>
      <c r="C26" s="322"/>
      <c r="D26" s="322"/>
      <c r="E26" s="16" t="s">
        <v>106</v>
      </c>
      <c r="F26" s="17" t="e">
        <f>#REF!</f>
        <v>#REF!</v>
      </c>
      <c r="G26" s="16" t="s">
        <v>101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319"/>
      <c r="C27" s="322" t="s">
        <v>13</v>
      </c>
      <c r="D27" s="322" t="s">
        <v>7</v>
      </c>
      <c r="E27" s="16" t="s">
        <v>100</v>
      </c>
      <c r="F27" s="17" t="e">
        <f>#REF!</f>
        <v>#REF!</v>
      </c>
      <c r="G27" s="16" t="s">
        <v>101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319"/>
      <c r="C28" s="322"/>
      <c r="D28" s="322"/>
      <c r="E28" s="16" t="s">
        <v>103</v>
      </c>
      <c r="F28" s="17" t="e">
        <f>#REF!</f>
        <v>#REF!</v>
      </c>
      <c r="G28" s="16" t="s">
        <v>101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319"/>
      <c r="C29" s="322"/>
      <c r="D29" s="322" t="s">
        <v>5</v>
      </c>
      <c r="E29" s="16" t="s">
        <v>100</v>
      </c>
      <c r="F29" s="17" t="e">
        <f>#REF!</f>
        <v>#REF!</v>
      </c>
      <c r="G29" s="16" t="s">
        <v>101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320"/>
      <c r="C30" s="323"/>
      <c r="D30" s="323"/>
      <c r="E30" s="23" t="s">
        <v>103</v>
      </c>
      <c r="F30" s="24" t="e">
        <f>#REF!</f>
        <v>#REF!</v>
      </c>
      <c r="G30" s="23" t="s">
        <v>101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318" t="s">
        <v>116</v>
      </c>
      <c r="C31" s="324" t="s">
        <v>10</v>
      </c>
      <c r="D31" s="324" t="s">
        <v>6</v>
      </c>
      <c r="E31" s="9" t="s">
        <v>100</v>
      </c>
      <c r="F31" s="10" t="e">
        <f>#REF!</f>
        <v>#REF!</v>
      </c>
      <c r="G31" s="9" t="s">
        <v>101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319"/>
      <c r="C32" s="325"/>
      <c r="D32" s="325"/>
      <c r="E32" s="16" t="s">
        <v>103</v>
      </c>
      <c r="F32" s="17" t="e">
        <f>#REF!</f>
        <v>#REF!</v>
      </c>
      <c r="G32" s="16" t="s">
        <v>101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319"/>
      <c r="C33" s="325"/>
      <c r="D33" s="325"/>
      <c r="E33" s="22" t="s">
        <v>4</v>
      </c>
      <c r="F33" s="17" t="e">
        <f>#REF!</f>
        <v>#REF!</v>
      </c>
      <c r="G33" s="16" t="s">
        <v>101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319"/>
      <c r="C34" s="326"/>
      <c r="D34" s="326"/>
      <c r="E34" s="16" t="s">
        <v>106</v>
      </c>
      <c r="F34" s="17" t="e">
        <f>#REF!</f>
        <v>#REF!</v>
      </c>
      <c r="G34" s="16" t="s">
        <v>101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319"/>
      <c r="C35" s="322" t="s">
        <v>13</v>
      </c>
      <c r="D35" s="322" t="s">
        <v>7</v>
      </c>
      <c r="E35" s="16" t="s">
        <v>100</v>
      </c>
      <c r="F35" s="17" t="e">
        <f>#REF!</f>
        <v>#REF!</v>
      </c>
      <c r="G35" s="16" t="s">
        <v>101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319"/>
      <c r="C36" s="322"/>
      <c r="D36" s="322"/>
      <c r="E36" s="16" t="s">
        <v>103</v>
      </c>
      <c r="F36" s="17" t="e">
        <f>#REF!</f>
        <v>#REF!</v>
      </c>
      <c r="G36" s="16" t="s">
        <v>101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319"/>
      <c r="C37" s="322"/>
      <c r="D37" s="322" t="s">
        <v>5</v>
      </c>
      <c r="E37" s="16" t="s">
        <v>100</v>
      </c>
      <c r="F37" s="17" t="e">
        <f>#REF!</f>
        <v>#REF!</v>
      </c>
      <c r="G37" s="16" t="s">
        <v>101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320"/>
      <c r="C38" s="323"/>
      <c r="D38" s="323"/>
      <c r="E38" s="23" t="s">
        <v>103</v>
      </c>
      <c r="F38" s="17" t="e">
        <f>#REF!</f>
        <v>#REF!</v>
      </c>
      <c r="G38" s="23" t="s">
        <v>101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318" t="s">
        <v>117</v>
      </c>
      <c r="C39" s="321" t="s">
        <v>118</v>
      </c>
      <c r="D39" s="321" t="s">
        <v>6</v>
      </c>
      <c r="E39" s="9" t="s">
        <v>100</v>
      </c>
      <c r="F39" s="10" t="e">
        <f>#REF!</f>
        <v>#REF!</v>
      </c>
      <c r="G39" s="9" t="s">
        <v>101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319"/>
      <c r="C40" s="322"/>
      <c r="D40" s="322"/>
      <c r="E40" s="16" t="s">
        <v>103</v>
      </c>
      <c r="F40" s="17" t="e">
        <f>#REF!</f>
        <v>#REF!</v>
      </c>
      <c r="G40" s="16" t="s">
        <v>101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319"/>
      <c r="C41" s="322"/>
      <c r="D41" s="322"/>
      <c r="E41" s="22" t="s">
        <v>4</v>
      </c>
      <c r="F41" s="17" t="e">
        <f>#REF!</f>
        <v>#REF!</v>
      </c>
      <c r="G41" s="16" t="s">
        <v>101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319"/>
      <c r="C42" s="322"/>
      <c r="D42" s="322"/>
      <c r="E42" s="16" t="s">
        <v>106</v>
      </c>
      <c r="F42" s="17" t="e">
        <f>#REF!</f>
        <v>#REF!</v>
      </c>
      <c r="G42" s="16" t="s">
        <v>101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319"/>
      <c r="C43" s="322" t="s">
        <v>119</v>
      </c>
      <c r="D43" s="322" t="s">
        <v>7</v>
      </c>
      <c r="E43" s="16" t="s">
        <v>100</v>
      </c>
      <c r="F43" s="17" t="e">
        <f>#REF!</f>
        <v>#REF!</v>
      </c>
      <c r="G43" s="16" t="s">
        <v>101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319"/>
      <c r="C44" s="322"/>
      <c r="D44" s="322"/>
      <c r="E44" s="16" t="s">
        <v>103</v>
      </c>
      <c r="F44" s="17" t="e">
        <f>#REF!</f>
        <v>#REF!</v>
      </c>
      <c r="G44" s="16" t="s">
        <v>101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319"/>
      <c r="C45" s="322"/>
      <c r="D45" s="322" t="s">
        <v>5</v>
      </c>
      <c r="E45" s="16" t="s">
        <v>100</v>
      </c>
      <c r="F45" s="17" t="e">
        <f>#REF!</f>
        <v>#REF!</v>
      </c>
      <c r="G45" s="16" t="s">
        <v>101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320"/>
      <c r="C46" s="323"/>
      <c r="D46" s="323"/>
      <c r="E46" s="23" t="s">
        <v>103</v>
      </c>
      <c r="F46" s="17" t="e">
        <f>#REF!</f>
        <v>#REF!</v>
      </c>
      <c r="G46" s="23" t="s">
        <v>101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99" t="s">
        <v>120</v>
      </c>
      <c r="C47" s="300"/>
      <c r="D47" s="300"/>
      <c r="E47" s="301"/>
      <c r="F47" s="39" t="e">
        <f>#REF!</f>
        <v>#REF!</v>
      </c>
      <c r="G47" s="40" t="s">
        <v>101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314" t="s">
        <v>121</v>
      </c>
      <c r="C48" s="315"/>
      <c r="D48" s="315"/>
      <c r="E48" s="315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316" t="s">
        <v>87</v>
      </c>
      <c r="C49" s="317"/>
      <c r="D49" s="317"/>
      <c r="E49" s="292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99" t="s">
        <v>88</v>
      </c>
      <c r="C50" s="300"/>
      <c r="D50" s="300"/>
      <c r="E50" s="301"/>
      <c r="F50" s="10">
        <v>2</v>
      </c>
      <c r="G50" s="9" t="s">
        <v>122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02" t="s">
        <v>121</v>
      </c>
      <c r="C51" s="303"/>
      <c r="D51" s="303"/>
      <c r="E51" s="304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05" t="s">
        <v>25</v>
      </c>
      <c r="C52" s="306"/>
      <c r="D52" s="306"/>
      <c r="E52" s="307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08" t="s">
        <v>123</v>
      </c>
      <c r="C53" s="309"/>
      <c r="D53" s="309"/>
      <c r="E53" s="310"/>
      <c r="F53" s="297">
        <v>1</v>
      </c>
      <c r="G53" s="277" t="s">
        <v>15</v>
      </c>
      <c r="H53" s="289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11"/>
      <c r="C54" s="312"/>
      <c r="D54" s="312"/>
      <c r="E54" s="313"/>
      <c r="F54" s="298"/>
      <c r="G54" s="279"/>
      <c r="H54" s="290"/>
      <c r="I54" s="77" t="e">
        <f>O54</f>
        <v>#REF!</v>
      </c>
      <c r="J54" s="78"/>
      <c r="K54" s="79" t="e">
        <f>K52</f>
        <v>#REF!</v>
      </c>
      <c r="L54" s="80" t="s">
        <v>124</v>
      </c>
      <c r="M54" s="81">
        <v>0.127</v>
      </c>
      <c r="N54" s="82" t="s">
        <v>125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291" t="s">
        <v>126</v>
      </c>
      <c r="C55" s="292"/>
      <c r="D55" s="293"/>
      <c r="E55" s="293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294" t="s">
        <v>16</v>
      </c>
      <c r="C56" s="295"/>
      <c r="D56" s="295"/>
      <c r="E56" s="296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83"/>
      <c r="C57" s="284"/>
      <c r="D57" s="284"/>
      <c r="E57" s="285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124</v>
      </c>
      <c r="M57" s="106">
        <v>3.73E-2</v>
      </c>
      <c r="N57" s="107" t="s">
        <v>125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80" t="s">
        <v>127</v>
      </c>
      <c r="C58" s="281"/>
      <c r="D58" s="281"/>
      <c r="E58" s="282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83"/>
      <c r="C59" s="284"/>
      <c r="D59" s="284"/>
      <c r="E59" s="285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124</v>
      </c>
      <c r="M59" s="106">
        <v>8.6999999999999994E-3</v>
      </c>
      <c r="N59" s="107" t="s">
        <v>125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80" t="s">
        <v>128</v>
      </c>
      <c r="C60" s="281"/>
      <c r="D60" s="281"/>
      <c r="E60" s="282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83"/>
      <c r="C61" s="284"/>
      <c r="D61" s="284"/>
      <c r="E61" s="285"/>
      <c r="F61" s="100"/>
      <c r="G61" s="101"/>
      <c r="H61" s="100"/>
      <c r="I61" s="102"/>
      <c r="J61" s="103"/>
      <c r="K61" s="104" t="e">
        <f>K52</f>
        <v>#REF!</v>
      </c>
      <c r="L61" s="105" t="s">
        <v>124</v>
      </c>
      <c r="M61" s="155">
        <v>3.3349999999999998E-2</v>
      </c>
      <c r="N61" s="107" t="s">
        <v>125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80" t="s">
        <v>37</v>
      </c>
      <c r="C62" s="281"/>
      <c r="D62" s="281"/>
      <c r="E62" s="282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83"/>
      <c r="C63" s="284"/>
      <c r="D63" s="284"/>
      <c r="E63" s="285"/>
      <c r="F63" s="100"/>
      <c r="G63" s="101"/>
      <c r="H63" s="100"/>
      <c r="I63" s="102"/>
      <c r="J63" s="103"/>
      <c r="K63" s="104" t="e">
        <f>K52</f>
        <v>#REF!</v>
      </c>
      <c r="L63" s="105" t="s">
        <v>124</v>
      </c>
      <c r="M63" s="106">
        <v>4.4999999999999998E-2</v>
      </c>
      <c r="N63" s="107" t="s">
        <v>125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80" t="s">
        <v>17</v>
      </c>
      <c r="C64" s="281"/>
      <c r="D64" s="281"/>
      <c r="E64" s="282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83"/>
      <c r="C65" s="284"/>
      <c r="D65" s="284"/>
      <c r="E65" s="285"/>
      <c r="F65" s="100"/>
      <c r="G65" s="101"/>
      <c r="H65" s="100"/>
      <c r="I65" s="102"/>
      <c r="J65" s="103"/>
      <c r="K65" s="104">
        <f>I61</f>
        <v>0</v>
      </c>
      <c r="L65" s="105" t="s">
        <v>124</v>
      </c>
      <c r="M65" s="106">
        <v>0.10249999999999999</v>
      </c>
      <c r="N65" s="107" t="s">
        <v>125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80" t="s">
        <v>129</v>
      </c>
      <c r="C66" s="281"/>
      <c r="D66" s="281"/>
      <c r="E66" s="282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83"/>
      <c r="C67" s="284"/>
      <c r="D67" s="284"/>
      <c r="E67" s="285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124</v>
      </c>
      <c r="M67" s="106">
        <v>2.93E-2</v>
      </c>
      <c r="N67" s="107" t="s">
        <v>125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273" t="s">
        <v>130</v>
      </c>
      <c r="C68" s="274"/>
      <c r="D68" s="274"/>
      <c r="E68" s="275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286"/>
      <c r="C69" s="287"/>
      <c r="D69" s="287"/>
      <c r="E69" s="288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124</v>
      </c>
      <c r="M69" s="81">
        <v>8.7999999999999995E-2</v>
      </c>
      <c r="N69" s="82" t="s">
        <v>125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263" t="s">
        <v>131</v>
      </c>
      <c r="C70" s="264"/>
      <c r="D70" s="264"/>
      <c r="E70" s="265"/>
      <c r="F70" s="269">
        <v>1</v>
      </c>
      <c r="G70" s="271" t="s">
        <v>15</v>
      </c>
      <c r="H70" s="261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266"/>
      <c r="C71" s="267"/>
      <c r="D71" s="267"/>
      <c r="E71" s="268"/>
      <c r="F71" s="270"/>
      <c r="G71" s="272"/>
      <c r="H71" s="262"/>
      <c r="I71" s="129" t="e">
        <f>O71</f>
        <v>#REF!</v>
      </c>
      <c r="J71" s="78"/>
      <c r="K71" s="79" t="e">
        <f>I52+I54+I55</f>
        <v>#REF!</v>
      </c>
      <c r="L71" s="80" t="s">
        <v>124</v>
      </c>
      <c r="M71" s="81">
        <v>0.06</v>
      </c>
      <c r="N71" s="82" t="s">
        <v>125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263" t="s">
        <v>132</v>
      </c>
      <c r="C72" s="264"/>
      <c r="D72" s="264"/>
      <c r="E72" s="265"/>
      <c r="F72" s="269">
        <v>1</v>
      </c>
      <c r="G72" s="271" t="s">
        <v>15</v>
      </c>
      <c r="H72" s="261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266"/>
      <c r="C73" s="267"/>
      <c r="D73" s="267"/>
      <c r="E73" s="268"/>
      <c r="F73" s="270"/>
      <c r="G73" s="272"/>
      <c r="H73" s="262"/>
      <c r="I73" s="129" t="e">
        <f>O73</f>
        <v>#REF!</v>
      </c>
      <c r="J73" s="78"/>
      <c r="K73" s="79" t="e">
        <f>I52+I54+I55+I71-M52</f>
        <v>#REF!</v>
      </c>
      <c r="L73" s="80" t="s">
        <v>124</v>
      </c>
      <c r="M73" s="134">
        <v>0.15</v>
      </c>
      <c r="N73" s="82" t="s">
        <v>125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273" t="s">
        <v>18</v>
      </c>
      <c r="C74" s="274"/>
      <c r="D74" s="274"/>
      <c r="E74" s="275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276" t="s">
        <v>133</v>
      </c>
      <c r="C75" s="277"/>
      <c r="D75" s="277"/>
      <c r="E75" s="277"/>
      <c r="F75" s="269">
        <v>1</v>
      </c>
      <c r="G75" s="271" t="s">
        <v>15</v>
      </c>
      <c r="H75" s="261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278"/>
      <c r="C76" s="279"/>
      <c r="D76" s="279"/>
      <c r="E76" s="279"/>
      <c r="F76" s="270"/>
      <c r="G76" s="272"/>
      <c r="H76" s="262"/>
      <c r="I76" s="129" t="e">
        <f>O76</f>
        <v>#REF!</v>
      </c>
      <c r="J76" s="146"/>
      <c r="K76" s="79" t="e">
        <f>I74</f>
        <v>#REF!</v>
      </c>
      <c r="L76" s="80" t="s">
        <v>124</v>
      </c>
      <c r="M76" s="147">
        <v>0.1</v>
      </c>
      <c r="N76" s="82" t="s">
        <v>125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259" t="s">
        <v>134</v>
      </c>
      <c r="C77" s="260"/>
      <c r="D77" s="260"/>
      <c r="E77" s="260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259" t="s">
        <v>135</v>
      </c>
      <c r="C78" s="260"/>
      <c r="D78" s="260"/>
      <c r="E78" s="260"/>
      <c r="F78" s="87"/>
      <c r="G78" s="40"/>
      <c r="H78" s="87"/>
      <c r="I78" s="149" t="e">
        <f>ROUNDDOWN(I77,-3)</f>
        <v>#REF!</v>
      </c>
      <c r="J78" s="153" t="s">
        <v>136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경영정보팀</cp:lastModifiedBy>
  <cp:lastPrinted>2021-11-24T02:38:12Z</cp:lastPrinted>
  <dcterms:created xsi:type="dcterms:W3CDTF">2012-03-07T02:46:43Z</dcterms:created>
  <dcterms:modified xsi:type="dcterms:W3CDTF">2021-11-24T23:29:39Z</dcterms:modified>
</cp:coreProperties>
</file>