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경영정보팀\Desktop\도로시설팀\공사\5030 노면표시 도색공사\이면도로(30) 발주공사\"/>
    </mc:Choice>
  </mc:AlternateContent>
  <bookViews>
    <workbookView xWindow="240" yWindow="45" windowWidth="14955" windowHeight="7320" tabRatio="886" activeTab="1"/>
  </bookViews>
  <sheets>
    <sheet name="원가계산서" sheetId="70" r:id="rId1"/>
    <sheet name="내역서총괄표" sheetId="69" r:id="rId2"/>
    <sheet name="내역서" sheetId="74" r:id="rId3"/>
    <sheet name="내역서2" sheetId="71" state="hidden" r:id="rId4"/>
    <sheet name="수량산출(횡단보도)" sheetId="67" state="hidden" r:id="rId5"/>
    <sheet name="수량산출(차선)" sheetId="66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3" hidden="1">내역서2!$A$1:$P$78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내역서!$B$1:$Q$13</definedName>
    <definedName name="_xlnm.Print_Area" localSheetId="3">내역서2!$B$1:$P$78</definedName>
    <definedName name="_xlnm.Print_Area" localSheetId="1">내역서총괄표!$A$1:$J$23</definedName>
    <definedName name="_xlnm.Print_Area" localSheetId="5">'수량산출(차선)'!$A$1:$AT$175</definedName>
    <definedName name="_xlnm.Print_Area" localSheetId="4">'수량산출(횡단보도)'!$A$1:$AA$53</definedName>
    <definedName name="_xlnm.Print_Area" localSheetId="0">원가계산서!$A$1:$I$34</definedName>
    <definedName name="_xlnm.Print_Titles" localSheetId="5">'수량산출(차선)'!$1:$7</definedName>
    <definedName name="_xlnm.Print_Titles" localSheetId="4">'수량산출(횡단보도)'!$1:$5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52511"/>
</workbook>
</file>

<file path=xl/calcChain.xml><?xml version="1.0" encoding="utf-8"?>
<calcChain xmlns="http://schemas.openxmlformats.org/spreadsheetml/2006/main">
  <c r="J15" i="74" l="1"/>
  <c r="J14" i="74" s="1"/>
  <c r="P15" i="74"/>
  <c r="P14" i="74" s="1"/>
  <c r="J29" i="66" l="1"/>
  <c r="Q75" i="66" l="1"/>
  <c r="O75" i="66"/>
  <c r="M75" i="66"/>
  <c r="L75" i="66"/>
  <c r="J75" i="66"/>
  <c r="P75" i="66" s="1"/>
  <c r="D75" i="66"/>
  <c r="Y75" i="66" s="1"/>
  <c r="D65" i="66"/>
  <c r="E159" i="66"/>
  <c r="D159" i="66" s="1"/>
  <c r="J159" i="66"/>
  <c r="P159" i="66" s="1"/>
  <c r="L159" i="66"/>
  <c r="M159" i="66"/>
  <c r="N159" i="66"/>
  <c r="O159" i="66"/>
  <c r="Q159" i="66"/>
  <c r="E160" i="66"/>
  <c r="D160" i="66" s="1"/>
  <c r="J160" i="66"/>
  <c r="P160" i="66" s="1"/>
  <c r="L160" i="66"/>
  <c r="M160" i="66"/>
  <c r="N160" i="66" s="1"/>
  <c r="O160" i="66"/>
  <c r="Q160" i="66"/>
  <c r="E161" i="66"/>
  <c r="D161" i="66" s="1"/>
  <c r="J161" i="66"/>
  <c r="P161" i="66" s="1"/>
  <c r="L161" i="66"/>
  <c r="M161" i="66"/>
  <c r="O161" i="66"/>
  <c r="Q161" i="66"/>
  <c r="E162" i="66"/>
  <c r="D162" i="66" s="1"/>
  <c r="J162" i="66"/>
  <c r="P162" i="66" s="1"/>
  <c r="L162" i="66"/>
  <c r="N162" i="66" s="1"/>
  <c r="M162" i="66"/>
  <c r="O162" i="66"/>
  <c r="Q162" i="66"/>
  <c r="E163" i="66"/>
  <c r="D163" i="66" s="1"/>
  <c r="J163" i="66"/>
  <c r="P163" i="66" s="1"/>
  <c r="L163" i="66"/>
  <c r="M163" i="66"/>
  <c r="O163" i="66"/>
  <c r="Q163" i="66"/>
  <c r="E164" i="66"/>
  <c r="D164" i="66" s="1"/>
  <c r="J164" i="66"/>
  <c r="P164" i="66" s="1"/>
  <c r="L164" i="66"/>
  <c r="N164" i="66" s="1"/>
  <c r="M164" i="66"/>
  <c r="O164" i="66"/>
  <c r="Q164" i="66"/>
  <c r="E165" i="66"/>
  <c r="D165" i="66" s="1"/>
  <c r="J165" i="66"/>
  <c r="P165" i="66" s="1"/>
  <c r="L165" i="66"/>
  <c r="N165" i="66" s="1"/>
  <c r="M165" i="66"/>
  <c r="O165" i="66"/>
  <c r="Q165" i="66"/>
  <c r="E166" i="66"/>
  <c r="D166" i="66" s="1"/>
  <c r="J166" i="66"/>
  <c r="P166" i="66" s="1"/>
  <c r="L166" i="66"/>
  <c r="M166" i="66"/>
  <c r="O166" i="66"/>
  <c r="Q166" i="66"/>
  <c r="E167" i="66"/>
  <c r="D167" i="66" s="1"/>
  <c r="J167" i="66"/>
  <c r="P167" i="66" s="1"/>
  <c r="R167" i="66" s="1"/>
  <c r="L167" i="66"/>
  <c r="N167" i="66" s="1"/>
  <c r="M167" i="66"/>
  <c r="O167" i="66"/>
  <c r="Q167" i="66"/>
  <c r="E168" i="66"/>
  <c r="D168" i="66" s="1"/>
  <c r="J168" i="66"/>
  <c r="P168" i="66" s="1"/>
  <c r="L168" i="66"/>
  <c r="M168" i="66"/>
  <c r="O168" i="66"/>
  <c r="Q168" i="66"/>
  <c r="E169" i="66"/>
  <c r="D169" i="66" s="1"/>
  <c r="J169" i="66"/>
  <c r="P169" i="66" s="1"/>
  <c r="L169" i="66"/>
  <c r="N169" i="66" s="1"/>
  <c r="M169" i="66"/>
  <c r="O169" i="66"/>
  <c r="Q169" i="66"/>
  <c r="E170" i="66"/>
  <c r="D170" i="66" s="1"/>
  <c r="J170" i="66"/>
  <c r="P170" i="66" s="1"/>
  <c r="L170" i="66"/>
  <c r="M170" i="66"/>
  <c r="O170" i="66"/>
  <c r="Q170" i="66"/>
  <c r="E171" i="66"/>
  <c r="D171" i="66" s="1"/>
  <c r="J171" i="66"/>
  <c r="P171" i="66" s="1"/>
  <c r="L171" i="66"/>
  <c r="N171" i="66" s="1"/>
  <c r="M171" i="66"/>
  <c r="O171" i="66"/>
  <c r="Q171" i="66"/>
  <c r="E172" i="66"/>
  <c r="D172" i="66" s="1"/>
  <c r="J172" i="66"/>
  <c r="P172" i="66" s="1"/>
  <c r="L172" i="66"/>
  <c r="N172" i="66" s="1"/>
  <c r="M172" i="66"/>
  <c r="O172" i="66"/>
  <c r="Q172" i="66"/>
  <c r="E173" i="66"/>
  <c r="D173" i="66" s="1"/>
  <c r="J173" i="66"/>
  <c r="P173" i="66" s="1"/>
  <c r="L173" i="66"/>
  <c r="M173" i="66"/>
  <c r="O173" i="66"/>
  <c r="Q173" i="66"/>
  <c r="E174" i="66"/>
  <c r="D174" i="66" s="1"/>
  <c r="J174" i="66"/>
  <c r="P174" i="66" s="1"/>
  <c r="L174" i="66"/>
  <c r="M174" i="66"/>
  <c r="O174" i="66"/>
  <c r="Q174" i="66"/>
  <c r="E175" i="66"/>
  <c r="D175" i="66" s="1"/>
  <c r="J175" i="66"/>
  <c r="P175" i="66" s="1"/>
  <c r="L175" i="66"/>
  <c r="M175" i="66"/>
  <c r="N175" i="66"/>
  <c r="O175" i="66"/>
  <c r="Q175" i="66"/>
  <c r="E176" i="66"/>
  <c r="D176" i="66" s="1"/>
  <c r="J176" i="66"/>
  <c r="P176" i="66" s="1"/>
  <c r="R176" i="66" s="1"/>
  <c r="L176" i="66"/>
  <c r="N176" i="66" s="1"/>
  <c r="M176" i="66"/>
  <c r="O176" i="66"/>
  <c r="Q176" i="66"/>
  <c r="E149" i="66"/>
  <c r="D149" i="66" s="1"/>
  <c r="J149" i="66"/>
  <c r="P149" i="66" s="1"/>
  <c r="L149" i="66"/>
  <c r="M149" i="66"/>
  <c r="O149" i="66"/>
  <c r="Q149" i="66"/>
  <c r="E150" i="66"/>
  <c r="D150" i="66" s="1"/>
  <c r="J150" i="66"/>
  <c r="P150" i="66" s="1"/>
  <c r="L150" i="66"/>
  <c r="M150" i="66"/>
  <c r="O150" i="66"/>
  <c r="Q150" i="66"/>
  <c r="E151" i="66"/>
  <c r="D151" i="66" s="1"/>
  <c r="J151" i="66"/>
  <c r="P151" i="66" s="1"/>
  <c r="L151" i="66"/>
  <c r="M151" i="66"/>
  <c r="N151" i="66"/>
  <c r="O151" i="66"/>
  <c r="Q151" i="66"/>
  <c r="E152" i="66"/>
  <c r="D152" i="66" s="1"/>
  <c r="J152" i="66"/>
  <c r="P152" i="66" s="1"/>
  <c r="L152" i="66"/>
  <c r="M152" i="66"/>
  <c r="O152" i="66"/>
  <c r="Q152" i="66"/>
  <c r="E153" i="66"/>
  <c r="D153" i="66" s="1"/>
  <c r="J153" i="66"/>
  <c r="P153" i="66" s="1"/>
  <c r="L153" i="66"/>
  <c r="M153" i="66"/>
  <c r="N153" i="66" s="1"/>
  <c r="O153" i="66"/>
  <c r="Q153" i="66"/>
  <c r="E154" i="66"/>
  <c r="D154" i="66" s="1"/>
  <c r="J154" i="66"/>
  <c r="P154" i="66" s="1"/>
  <c r="L154" i="66"/>
  <c r="M154" i="66"/>
  <c r="O154" i="66"/>
  <c r="Q154" i="66"/>
  <c r="E155" i="66"/>
  <c r="D155" i="66" s="1"/>
  <c r="J155" i="66"/>
  <c r="P155" i="66" s="1"/>
  <c r="L155" i="66"/>
  <c r="N155" i="66" s="1"/>
  <c r="M155" i="66"/>
  <c r="O155" i="66"/>
  <c r="Q155" i="66"/>
  <c r="E156" i="66"/>
  <c r="D156" i="66" s="1"/>
  <c r="J156" i="66"/>
  <c r="P156" i="66" s="1"/>
  <c r="L156" i="66"/>
  <c r="N156" i="66" s="1"/>
  <c r="M156" i="66"/>
  <c r="O156" i="66"/>
  <c r="Q156" i="66"/>
  <c r="E157" i="66"/>
  <c r="D157" i="66" s="1"/>
  <c r="J157" i="66"/>
  <c r="P157" i="66" s="1"/>
  <c r="L157" i="66"/>
  <c r="N157" i="66" s="1"/>
  <c r="M157" i="66"/>
  <c r="O157" i="66"/>
  <c r="Q157" i="66"/>
  <c r="E158" i="66"/>
  <c r="D158" i="66" s="1"/>
  <c r="J158" i="66"/>
  <c r="P158" i="66" s="1"/>
  <c r="L158" i="66"/>
  <c r="M158" i="66"/>
  <c r="O158" i="66"/>
  <c r="Q158" i="66"/>
  <c r="E138" i="66"/>
  <c r="D138" i="66" s="1"/>
  <c r="J138" i="66"/>
  <c r="P138" i="66" s="1"/>
  <c r="L138" i="66"/>
  <c r="N138" i="66" s="1"/>
  <c r="M138" i="66"/>
  <c r="O138" i="66"/>
  <c r="Q138" i="66"/>
  <c r="E139" i="66"/>
  <c r="D139" i="66" s="1"/>
  <c r="J139" i="66"/>
  <c r="P139" i="66" s="1"/>
  <c r="L139" i="66"/>
  <c r="M139" i="66"/>
  <c r="O139" i="66"/>
  <c r="Q139" i="66"/>
  <c r="E140" i="66"/>
  <c r="D140" i="66" s="1"/>
  <c r="J140" i="66"/>
  <c r="P140" i="66" s="1"/>
  <c r="L140" i="66"/>
  <c r="N140" i="66" s="1"/>
  <c r="M140" i="66"/>
  <c r="O140" i="66"/>
  <c r="Q140" i="66"/>
  <c r="E141" i="66"/>
  <c r="D141" i="66" s="1"/>
  <c r="J141" i="66"/>
  <c r="P141" i="66" s="1"/>
  <c r="L141" i="66"/>
  <c r="M141" i="66"/>
  <c r="O141" i="66"/>
  <c r="Q141" i="66"/>
  <c r="E142" i="66"/>
  <c r="D142" i="66" s="1"/>
  <c r="J142" i="66"/>
  <c r="P142" i="66" s="1"/>
  <c r="L142" i="66"/>
  <c r="M142" i="66"/>
  <c r="O142" i="66"/>
  <c r="Q142" i="66"/>
  <c r="E143" i="66"/>
  <c r="D143" i="66" s="1"/>
  <c r="J143" i="66"/>
  <c r="P143" i="66" s="1"/>
  <c r="L143" i="66"/>
  <c r="M143" i="66"/>
  <c r="N143" i="66"/>
  <c r="O143" i="66"/>
  <c r="Q143" i="66"/>
  <c r="E144" i="66"/>
  <c r="D144" i="66" s="1"/>
  <c r="J144" i="66"/>
  <c r="P144" i="66" s="1"/>
  <c r="L144" i="66"/>
  <c r="M144" i="66"/>
  <c r="O144" i="66"/>
  <c r="Q144" i="66"/>
  <c r="E145" i="66"/>
  <c r="D145" i="66" s="1"/>
  <c r="J145" i="66"/>
  <c r="P145" i="66" s="1"/>
  <c r="L145" i="66"/>
  <c r="M145" i="66"/>
  <c r="O145" i="66"/>
  <c r="Q145" i="66"/>
  <c r="E146" i="66"/>
  <c r="D146" i="66" s="1"/>
  <c r="J146" i="66"/>
  <c r="L146" i="66"/>
  <c r="M146" i="66"/>
  <c r="O146" i="66"/>
  <c r="P146" i="66"/>
  <c r="Q146" i="66"/>
  <c r="E147" i="66"/>
  <c r="D147" i="66" s="1"/>
  <c r="J147" i="66"/>
  <c r="P147" i="66" s="1"/>
  <c r="L147" i="66"/>
  <c r="M147" i="66"/>
  <c r="O147" i="66"/>
  <c r="Q147" i="66"/>
  <c r="E148" i="66"/>
  <c r="D148" i="66" s="1"/>
  <c r="J148" i="66"/>
  <c r="P148" i="66" s="1"/>
  <c r="L148" i="66"/>
  <c r="M148" i="66"/>
  <c r="O148" i="66"/>
  <c r="Q148" i="66"/>
  <c r="D44" i="67"/>
  <c r="Y44" i="67" s="1"/>
  <c r="E44" i="67"/>
  <c r="I44" i="67"/>
  <c r="L44" i="67"/>
  <c r="N44" i="67"/>
  <c r="Q44" i="67"/>
  <c r="T44" i="67"/>
  <c r="V44" i="67"/>
  <c r="X44" i="67"/>
  <c r="AA44" i="67"/>
  <c r="D45" i="67"/>
  <c r="X45" i="67" s="1"/>
  <c r="E45" i="67"/>
  <c r="I45" i="67"/>
  <c r="L45" i="67"/>
  <c r="N45" i="67"/>
  <c r="Q45" i="67"/>
  <c r="T45" i="67"/>
  <c r="V45" i="67"/>
  <c r="Y45" i="67"/>
  <c r="AA45" i="67"/>
  <c r="D46" i="67"/>
  <c r="V46" i="67" s="1"/>
  <c r="E46" i="67"/>
  <c r="I46" i="67"/>
  <c r="L46" i="67"/>
  <c r="N46" i="67"/>
  <c r="Q46" i="67"/>
  <c r="T46" i="67"/>
  <c r="X46" i="67"/>
  <c r="Y46" i="67"/>
  <c r="AA46" i="67"/>
  <c r="D47" i="67"/>
  <c r="X47" i="67" s="1"/>
  <c r="E47" i="67"/>
  <c r="I47" i="67"/>
  <c r="L47" i="67"/>
  <c r="N47" i="67"/>
  <c r="Q47" i="67"/>
  <c r="T47" i="67"/>
  <c r="Y47" i="67"/>
  <c r="Z47" i="67"/>
  <c r="AA47" i="67"/>
  <c r="D48" i="67"/>
  <c r="V48" i="67" s="1"/>
  <c r="E48" i="67"/>
  <c r="I48" i="67"/>
  <c r="L48" i="67"/>
  <c r="N48" i="67"/>
  <c r="Q48" i="67"/>
  <c r="T48" i="67"/>
  <c r="Y48" i="67"/>
  <c r="Z48" i="67"/>
  <c r="AA48" i="67"/>
  <c r="D49" i="67"/>
  <c r="V49" i="67" s="1"/>
  <c r="E49" i="67"/>
  <c r="I49" i="67"/>
  <c r="L49" i="67"/>
  <c r="N49" i="67"/>
  <c r="Q49" i="67"/>
  <c r="T49" i="67"/>
  <c r="Z49" i="67"/>
  <c r="AA49" i="67"/>
  <c r="D50" i="67"/>
  <c r="V50" i="67" s="1"/>
  <c r="E50" i="67"/>
  <c r="I50" i="67"/>
  <c r="L50" i="67"/>
  <c r="N50" i="67"/>
  <c r="Q50" i="67"/>
  <c r="T50" i="67"/>
  <c r="Z50" i="67"/>
  <c r="AA50" i="67"/>
  <c r="D51" i="67"/>
  <c r="V51" i="67" s="1"/>
  <c r="E51" i="67"/>
  <c r="I51" i="67"/>
  <c r="L51" i="67"/>
  <c r="N51" i="67"/>
  <c r="Q51" i="67"/>
  <c r="T51" i="67"/>
  <c r="AA51" i="67"/>
  <c r="D52" i="67"/>
  <c r="V52" i="67" s="1"/>
  <c r="E52" i="67"/>
  <c r="I52" i="67"/>
  <c r="L52" i="67"/>
  <c r="N52" i="67"/>
  <c r="Q52" i="67"/>
  <c r="T52" i="67"/>
  <c r="AA52" i="67"/>
  <c r="D53" i="67"/>
  <c r="V53" i="67" s="1"/>
  <c r="E53" i="67"/>
  <c r="I53" i="67"/>
  <c r="L53" i="67"/>
  <c r="N53" i="67"/>
  <c r="Q53" i="67"/>
  <c r="T53" i="67"/>
  <c r="AA53" i="67"/>
  <c r="D54" i="67"/>
  <c r="V54" i="67" s="1"/>
  <c r="E54" i="67"/>
  <c r="I54" i="67"/>
  <c r="L54" i="67"/>
  <c r="N54" i="67"/>
  <c r="Q54" i="67"/>
  <c r="T54" i="67"/>
  <c r="AA54" i="67"/>
  <c r="D55" i="67"/>
  <c r="E55" i="67"/>
  <c r="I55" i="67"/>
  <c r="L55" i="67"/>
  <c r="N55" i="67"/>
  <c r="U55" i="67" s="1"/>
  <c r="Q55" i="67"/>
  <c r="T55" i="67"/>
  <c r="AA55" i="67"/>
  <c r="E127" i="66"/>
  <c r="D127" i="66" s="1"/>
  <c r="J127" i="66"/>
  <c r="P127" i="66" s="1"/>
  <c r="L127" i="66"/>
  <c r="M127" i="66"/>
  <c r="O127" i="66"/>
  <c r="Q127" i="66"/>
  <c r="E128" i="66"/>
  <c r="D128" i="66" s="1"/>
  <c r="J128" i="66"/>
  <c r="P128" i="66" s="1"/>
  <c r="L128" i="66"/>
  <c r="M128" i="66"/>
  <c r="O128" i="66"/>
  <c r="Q128" i="66"/>
  <c r="E129" i="66"/>
  <c r="D129" i="66" s="1"/>
  <c r="J129" i="66"/>
  <c r="P129" i="66" s="1"/>
  <c r="L129" i="66"/>
  <c r="M129" i="66"/>
  <c r="O129" i="66"/>
  <c r="Q129" i="66"/>
  <c r="E130" i="66"/>
  <c r="D130" i="66" s="1"/>
  <c r="J130" i="66"/>
  <c r="P130" i="66" s="1"/>
  <c r="L130" i="66"/>
  <c r="M130" i="66"/>
  <c r="O130" i="66"/>
  <c r="Q130" i="66"/>
  <c r="E131" i="66"/>
  <c r="D131" i="66" s="1"/>
  <c r="J131" i="66"/>
  <c r="P131" i="66" s="1"/>
  <c r="L131" i="66"/>
  <c r="M131" i="66"/>
  <c r="O131" i="66"/>
  <c r="Q131" i="66"/>
  <c r="E132" i="66"/>
  <c r="D132" i="66" s="1"/>
  <c r="J132" i="66"/>
  <c r="P132" i="66" s="1"/>
  <c r="L132" i="66"/>
  <c r="N132" i="66" s="1"/>
  <c r="M132" i="66"/>
  <c r="O132" i="66"/>
  <c r="Q132" i="66"/>
  <c r="E133" i="66"/>
  <c r="D133" i="66" s="1"/>
  <c r="J133" i="66"/>
  <c r="P133" i="66" s="1"/>
  <c r="L133" i="66"/>
  <c r="M133" i="66"/>
  <c r="O133" i="66"/>
  <c r="Q133" i="66"/>
  <c r="E134" i="66"/>
  <c r="D134" i="66" s="1"/>
  <c r="J134" i="66"/>
  <c r="P134" i="66" s="1"/>
  <c r="L134" i="66"/>
  <c r="M134" i="66"/>
  <c r="O134" i="66"/>
  <c r="Q134" i="66"/>
  <c r="E135" i="66"/>
  <c r="D135" i="66" s="1"/>
  <c r="J135" i="66"/>
  <c r="P135" i="66" s="1"/>
  <c r="L135" i="66"/>
  <c r="N135" i="66" s="1"/>
  <c r="M135" i="66"/>
  <c r="O135" i="66"/>
  <c r="Q135" i="66"/>
  <c r="E137" i="66"/>
  <c r="D137" i="66" s="1"/>
  <c r="J137" i="66"/>
  <c r="P137" i="66" s="1"/>
  <c r="L137" i="66"/>
  <c r="M137" i="66"/>
  <c r="O137" i="66"/>
  <c r="Q137" i="66"/>
  <c r="D89" i="66"/>
  <c r="U89" i="66" s="1"/>
  <c r="J89" i="66"/>
  <c r="P89" i="66" s="1"/>
  <c r="L89" i="66"/>
  <c r="N89" i="66" s="1"/>
  <c r="M89" i="66"/>
  <c r="O89" i="66"/>
  <c r="Q89" i="66"/>
  <c r="D90" i="66"/>
  <c r="V90" i="66" s="1"/>
  <c r="J90" i="66"/>
  <c r="P90" i="66" s="1"/>
  <c r="L90" i="66"/>
  <c r="M90" i="66"/>
  <c r="O90" i="66"/>
  <c r="Q90" i="66"/>
  <c r="T90" i="66"/>
  <c r="X90" i="66"/>
  <c r="D91" i="66"/>
  <c r="S91" i="66" s="1"/>
  <c r="J91" i="66"/>
  <c r="P91" i="66" s="1"/>
  <c r="L91" i="66"/>
  <c r="M91" i="66"/>
  <c r="O91" i="66"/>
  <c r="Q91" i="66"/>
  <c r="U91" i="66"/>
  <c r="D92" i="66"/>
  <c r="T92" i="66" s="1"/>
  <c r="J92" i="66"/>
  <c r="P92" i="66" s="1"/>
  <c r="L92" i="66"/>
  <c r="N92" i="66" s="1"/>
  <c r="M92" i="66"/>
  <c r="O92" i="66"/>
  <c r="Q92" i="66"/>
  <c r="V92" i="66"/>
  <c r="D93" i="66"/>
  <c r="U93" i="66" s="1"/>
  <c r="J93" i="66"/>
  <c r="P93" i="66" s="1"/>
  <c r="L93" i="66"/>
  <c r="N93" i="66" s="1"/>
  <c r="M93" i="66"/>
  <c r="O93" i="66"/>
  <c r="Q93" i="66"/>
  <c r="D94" i="66"/>
  <c r="S94" i="66" s="1"/>
  <c r="J94" i="66"/>
  <c r="L94" i="66"/>
  <c r="M94" i="66"/>
  <c r="O94" i="66"/>
  <c r="P94" i="66"/>
  <c r="Q94" i="66"/>
  <c r="D95" i="66"/>
  <c r="S95" i="66" s="1"/>
  <c r="J95" i="66"/>
  <c r="P95" i="66" s="1"/>
  <c r="L95" i="66"/>
  <c r="M95" i="66"/>
  <c r="N95" i="66" s="1"/>
  <c r="O95" i="66"/>
  <c r="Q95" i="66"/>
  <c r="V95" i="66"/>
  <c r="Y95" i="66"/>
  <c r="D96" i="66"/>
  <c r="T96" i="66" s="1"/>
  <c r="J96" i="66"/>
  <c r="P96" i="66" s="1"/>
  <c r="L96" i="66"/>
  <c r="M96" i="66"/>
  <c r="N96" i="66"/>
  <c r="O96" i="66"/>
  <c r="Q96" i="66"/>
  <c r="D97" i="66"/>
  <c r="U97" i="66" s="1"/>
  <c r="J97" i="66"/>
  <c r="P97" i="66" s="1"/>
  <c r="L97" i="66"/>
  <c r="M97" i="66"/>
  <c r="O97" i="66"/>
  <c r="Q97" i="66"/>
  <c r="D98" i="66"/>
  <c r="S98" i="66" s="1"/>
  <c r="J98" i="66"/>
  <c r="P98" i="66" s="1"/>
  <c r="L98" i="66"/>
  <c r="M98" i="66"/>
  <c r="O98" i="66"/>
  <c r="Q98" i="66"/>
  <c r="D99" i="66"/>
  <c r="S99" i="66" s="1"/>
  <c r="J99" i="66"/>
  <c r="P99" i="66" s="1"/>
  <c r="L99" i="66"/>
  <c r="M99" i="66"/>
  <c r="O99" i="66"/>
  <c r="Q99" i="66"/>
  <c r="V99" i="66"/>
  <c r="D100" i="66"/>
  <c r="T100" i="66" s="1"/>
  <c r="J100" i="66"/>
  <c r="P100" i="66" s="1"/>
  <c r="L100" i="66"/>
  <c r="N100" i="66" s="1"/>
  <c r="M100" i="66"/>
  <c r="O100" i="66"/>
  <c r="Q100" i="66"/>
  <c r="D101" i="66"/>
  <c r="U101" i="66" s="1"/>
  <c r="J101" i="66"/>
  <c r="P101" i="66" s="1"/>
  <c r="L101" i="66"/>
  <c r="M101" i="66"/>
  <c r="O101" i="66"/>
  <c r="Q101" i="66"/>
  <c r="T101" i="66"/>
  <c r="W101" i="66"/>
  <c r="X101" i="66"/>
  <c r="Z101" i="66"/>
  <c r="D102" i="66"/>
  <c r="U102" i="66" s="1"/>
  <c r="J102" i="66"/>
  <c r="L102" i="66"/>
  <c r="M102" i="66"/>
  <c r="O102" i="66"/>
  <c r="P102" i="66"/>
  <c r="Q102" i="66"/>
  <c r="W102" i="66"/>
  <c r="X102" i="66"/>
  <c r="D103" i="66"/>
  <c r="S103" i="66" s="1"/>
  <c r="J103" i="66"/>
  <c r="P103" i="66" s="1"/>
  <c r="L103" i="66"/>
  <c r="M103" i="66"/>
  <c r="O103" i="66"/>
  <c r="Q103" i="66"/>
  <c r="D104" i="66"/>
  <c r="T104" i="66" s="1"/>
  <c r="J104" i="66"/>
  <c r="P104" i="66" s="1"/>
  <c r="L104" i="66"/>
  <c r="M104" i="66"/>
  <c r="O104" i="66"/>
  <c r="Q104" i="66"/>
  <c r="V104" i="66"/>
  <c r="Z104" i="66"/>
  <c r="D105" i="66"/>
  <c r="U105" i="66" s="1"/>
  <c r="J105" i="66"/>
  <c r="P105" i="66" s="1"/>
  <c r="L105" i="66"/>
  <c r="M105" i="66"/>
  <c r="O105" i="66"/>
  <c r="Q105" i="66"/>
  <c r="V105" i="66"/>
  <c r="D106" i="66"/>
  <c r="S106" i="66" s="1"/>
  <c r="J106" i="66"/>
  <c r="P106" i="66" s="1"/>
  <c r="L106" i="66"/>
  <c r="M106" i="66"/>
  <c r="O106" i="66"/>
  <c r="Q106" i="66"/>
  <c r="D107" i="66"/>
  <c r="S107" i="66" s="1"/>
  <c r="J107" i="66"/>
  <c r="P107" i="66" s="1"/>
  <c r="L107" i="66"/>
  <c r="M107" i="66"/>
  <c r="O107" i="66"/>
  <c r="Q107" i="66"/>
  <c r="D108" i="66"/>
  <c r="T108" i="66" s="1"/>
  <c r="J108" i="66"/>
  <c r="P108" i="66" s="1"/>
  <c r="L108" i="66"/>
  <c r="M108" i="66"/>
  <c r="O108" i="66"/>
  <c r="Q108" i="66"/>
  <c r="D109" i="66"/>
  <c r="U109" i="66" s="1"/>
  <c r="J109" i="66"/>
  <c r="P109" i="66" s="1"/>
  <c r="L109" i="66"/>
  <c r="M109" i="66"/>
  <c r="O109" i="66"/>
  <c r="Q109" i="66"/>
  <c r="S109" i="66"/>
  <c r="T109" i="66"/>
  <c r="D110" i="66"/>
  <c r="U110" i="66" s="1"/>
  <c r="J110" i="66"/>
  <c r="P110" i="66" s="1"/>
  <c r="L110" i="66"/>
  <c r="M110" i="66"/>
  <c r="O110" i="66"/>
  <c r="Q110" i="66"/>
  <c r="T110" i="66"/>
  <c r="D111" i="66"/>
  <c r="S111" i="66" s="1"/>
  <c r="J111" i="66"/>
  <c r="P111" i="66" s="1"/>
  <c r="L111" i="66"/>
  <c r="M111" i="66"/>
  <c r="N111" i="66" s="1"/>
  <c r="O111" i="66"/>
  <c r="Q111" i="66"/>
  <c r="V111" i="66"/>
  <c r="D112" i="66"/>
  <c r="T112" i="66" s="1"/>
  <c r="J112" i="66"/>
  <c r="P112" i="66" s="1"/>
  <c r="L112" i="66"/>
  <c r="M112" i="66"/>
  <c r="O112" i="66"/>
  <c r="Q112" i="66"/>
  <c r="V112" i="66"/>
  <c r="Z112" i="66"/>
  <c r="D113" i="66"/>
  <c r="U113" i="66" s="1"/>
  <c r="J113" i="66"/>
  <c r="P113" i="66" s="1"/>
  <c r="L113" i="66"/>
  <c r="M113" i="66"/>
  <c r="O113" i="66"/>
  <c r="Q113" i="66"/>
  <c r="D114" i="66"/>
  <c r="S114" i="66" s="1"/>
  <c r="J114" i="66"/>
  <c r="P114" i="66" s="1"/>
  <c r="L114" i="66"/>
  <c r="M114" i="66"/>
  <c r="O114" i="66"/>
  <c r="Q114" i="66"/>
  <c r="T114" i="66"/>
  <c r="U114" i="66"/>
  <c r="X114" i="66"/>
  <c r="Z114" i="66"/>
  <c r="D42" i="67"/>
  <c r="V42" i="67" s="1"/>
  <c r="E42" i="67"/>
  <c r="I42" i="67"/>
  <c r="L42" i="67"/>
  <c r="N42" i="67"/>
  <c r="Q42" i="67"/>
  <c r="T42" i="67"/>
  <c r="AA42" i="67"/>
  <c r="D39" i="67"/>
  <c r="V39" i="67" s="1"/>
  <c r="E39" i="67"/>
  <c r="I39" i="67"/>
  <c r="L39" i="67"/>
  <c r="N39" i="67"/>
  <c r="Q39" i="67"/>
  <c r="T39" i="67"/>
  <c r="AA39" i="67"/>
  <c r="D40" i="67"/>
  <c r="V40" i="67" s="1"/>
  <c r="E40" i="67"/>
  <c r="I40" i="67"/>
  <c r="L40" i="67"/>
  <c r="N40" i="67"/>
  <c r="Q40" i="67"/>
  <c r="T40" i="67"/>
  <c r="AA40" i="67"/>
  <c r="D41" i="67"/>
  <c r="Y41" i="67" s="1"/>
  <c r="E41" i="67"/>
  <c r="I41" i="67"/>
  <c r="L41" i="67"/>
  <c r="N41" i="67"/>
  <c r="Q41" i="67"/>
  <c r="T41" i="67"/>
  <c r="V41" i="67"/>
  <c r="X41" i="67"/>
  <c r="AA41" i="67"/>
  <c r="D27" i="67"/>
  <c r="Y27" i="67" s="1"/>
  <c r="E27" i="67"/>
  <c r="I27" i="67"/>
  <c r="L27" i="67"/>
  <c r="N27" i="67"/>
  <c r="Q27" i="67"/>
  <c r="T27" i="67"/>
  <c r="V27" i="67"/>
  <c r="X27" i="67"/>
  <c r="AA27" i="67"/>
  <c r="D28" i="67"/>
  <c r="Y28" i="67" s="1"/>
  <c r="E28" i="67"/>
  <c r="I28" i="67"/>
  <c r="L28" i="67"/>
  <c r="N28" i="67"/>
  <c r="Q28" i="67"/>
  <c r="T28" i="67"/>
  <c r="V28" i="67"/>
  <c r="X28" i="67"/>
  <c r="AA28" i="67"/>
  <c r="D29" i="67"/>
  <c r="V29" i="67" s="1"/>
  <c r="E29" i="67"/>
  <c r="I29" i="67"/>
  <c r="L29" i="67"/>
  <c r="N29" i="67"/>
  <c r="Q29" i="67"/>
  <c r="T29" i="67"/>
  <c r="X29" i="67"/>
  <c r="Y29" i="67"/>
  <c r="AA29" i="67"/>
  <c r="D30" i="67"/>
  <c r="Y30" i="67" s="1"/>
  <c r="E30" i="67"/>
  <c r="I30" i="67"/>
  <c r="L30" i="67"/>
  <c r="N30" i="67"/>
  <c r="Q30" i="67"/>
  <c r="T30" i="67"/>
  <c r="X30" i="67"/>
  <c r="Z30" i="67"/>
  <c r="AA30" i="67"/>
  <c r="D31" i="67"/>
  <c r="V31" i="67" s="1"/>
  <c r="E31" i="67"/>
  <c r="I31" i="67"/>
  <c r="L31" i="67"/>
  <c r="N31" i="67"/>
  <c r="Q31" i="67"/>
  <c r="T31" i="67"/>
  <c r="Y31" i="67"/>
  <c r="Z31" i="67"/>
  <c r="AA31" i="67"/>
  <c r="D32" i="67"/>
  <c r="Y32" i="67" s="1"/>
  <c r="E32" i="67"/>
  <c r="I32" i="67"/>
  <c r="L32" i="67"/>
  <c r="N32" i="67"/>
  <c r="Q32" i="67"/>
  <c r="T32" i="67"/>
  <c r="Z32" i="67"/>
  <c r="AA32" i="67"/>
  <c r="D33" i="67"/>
  <c r="V33" i="67" s="1"/>
  <c r="E33" i="67"/>
  <c r="I33" i="67"/>
  <c r="L33" i="67"/>
  <c r="N33" i="67"/>
  <c r="Q33" i="67"/>
  <c r="T33" i="67"/>
  <c r="Z33" i="67"/>
  <c r="AA33" i="67"/>
  <c r="D34" i="67"/>
  <c r="Y34" i="67" s="1"/>
  <c r="E34" i="67"/>
  <c r="I34" i="67"/>
  <c r="L34" i="67"/>
  <c r="N34" i="67"/>
  <c r="Q34" i="67"/>
  <c r="T34" i="67"/>
  <c r="AA34" i="67"/>
  <c r="D35" i="67"/>
  <c r="V35" i="67" s="1"/>
  <c r="E35" i="67"/>
  <c r="I35" i="67"/>
  <c r="L35" i="67"/>
  <c r="N35" i="67"/>
  <c r="Q35" i="67"/>
  <c r="T35" i="67"/>
  <c r="AA35" i="67"/>
  <c r="D36" i="67"/>
  <c r="Y36" i="67" s="1"/>
  <c r="E36" i="67"/>
  <c r="I36" i="67"/>
  <c r="L36" i="67"/>
  <c r="N36" i="67"/>
  <c r="Q36" i="67"/>
  <c r="T36" i="67"/>
  <c r="AA36" i="67"/>
  <c r="D38" i="67"/>
  <c r="Y38" i="67" s="1"/>
  <c r="E38" i="67"/>
  <c r="I38" i="67"/>
  <c r="L38" i="67"/>
  <c r="N38" i="67"/>
  <c r="Q38" i="67"/>
  <c r="T38" i="67"/>
  <c r="AA38" i="67"/>
  <c r="D20" i="67"/>
  <c r="X20" i="67" s="1"/>
  <c r="E20" i="67"/>
  <c r="I20" i="67"/>
  <c r="L20" i="67"/>
  <c r="N20" i="67"/>
  <c r="Q20" i="67"/>
  <c r="T20" i="67"/>
  <c r="V20" i="67"/>
  <c r="Y20" i="67"/>
  <c r="AA20" i="67"/>
  <c r="D21" i="67"/>
  <c r="Z21" i="67" s="1"/>
  <c r="E21" i="67"/>
  <c r="I21" i="67"/>
  <c r="L21" i="67"/>
  <c r="N21" i="67"/>
  <c r="Q21" i="67"/>
  <c r="T21" i="67"/>
  <c r="V21" i="67"/>
  <c r="X21" i="67"/>
  <c r="Y21" i="67"/>
  <c r="AA21" i="67"/>
  <c r="D22" i="67"/>
  <c r="E22" i="67"/>
  <c r="I22" i="67"/>
  <c r="L22" i="67"/>
  <c r="N22" i="67"/>
  <c r="Q22" i="67"/>
  <c r="T22" i="67"/>
  <c r="V22" i="67"/>
  <c r="Z22" i="67"/>
  <c r="AA22" i="67"/>
  <c r="D23" i="67"/>
  <c r="E23" i="67"/>
  <c r="I23" i="67"/>
  <c r="L23" i="67"/>
  <c r="N23" i="67"/>
  <c r="Q23" i="67"/>
  <c r="T23" i="67"/>
  <c r="V23" i="67"/>
  <c r="X23" i="67"/>
  <c r="Y23" i="67"/>
  <c r="Z23" i="67"/>
  <c r="AA23" i="67"/>
  <c r="D24" i="67"/>
  <c r="E24" i="67"/>
  <c r="I24" i="67"/>
  <c r="L24" i="67"/>
  <c r="N24" i="67"/>
  <c r="Q24" i="67"/>
  <c r="T24" i="67"/>
  <c r="V24" i="67"/>
  <c r="Z24" i="67"/>
  <c r="AA24" i="67"/>
  <c r="D25" i="67"/>
  <c r="X25" i="67" s="1"/>
  <c r="E25" i="67"/>
  <c r="I25" i="67"/>
  <c r="L25" i="67"/>
  <c r="N25" i="67"/>
  <c r="Q25" i="67"/>
  <c r="T25" i="67"/>
  <c r="V25" i="67"/>
  <c r="AA25" i="67"/>
  <c r="Q57" i="66"/>
  <c r="O57" i="66"/>
  <c r="M57" i="66"/>
  <c r="L57" i="66"/>
  <c r="J57" i="66"/>
  <c r="P57" i="66" s="1"/>
  <c r="D57" i="66"/>
  <c r="Y57" i="66" s="1"/>
  <c r="N15" i="67"/>
  <c r="D16" i="67"/>
  <c r="X16" i="67" s="1"/>
  <c r="E16" i="67"/>
  <c r="I16" i="67"/>
  <c r="L16" i="67"/>
  <c r="N16" i="67"/>
  <c r="Q16" i="67"/>
  <c r="T16" i="67"/>
  <c r="AA16" i="67"/>
  <c r="D17" i="67"/>
  <c r="V17" i="67" s="1"/>
  <c r="E17" i="67"/>
  <c r="I17" i="67"/>
  <c r="L17" i="67"/>
  <c r="N17" i="67"/>
  <c r="U17" i="67" s="1"/>
  <c r="Q17" i="67"/>
  <c r="T17" i="67"/>
  <c r="AA17" i="67"/>
  <c r="D18" i="67"/>
  <c r="X18" i="67" s="1"/>
  <c r="E18" i="67"/>
  <c r="I18" i="67"/>
  <c r="L18" i="67"/>
  <c r="N18" i="67"/>
  <c r="Q18" i="67"/>
  <c r="T18" i="67"/>
  <c r="AA18" i="67"/>
  <c r="Q29" i="66"/>
  <c r="O29" i="66"/>
  <c r="M29" i="66"/>
  <c r="L29" i="66"/>
  <c r="P29" i="66"/>
  <c r="D29" i="66"/>
  <c r="E16" i="66"/>
  <c r="D117" i="66"/>
  <c r="T117" i="66" s="1"/>
  <c r="E117" i="66"/>
  <c r="J117" i="66"/>
  <c r="L117" i="66"/>
  <c r="M117" i="66"/>
  <c r="O117" i="66"/>
  <c r="P117" i="66"/>
  <c r="Q117" i="66"/>
  <c r="E118" i="66"/>
  <c r="D118" i="66" s="1"/>
  <c r="T118" i="66" s="1"/>
  <c r="J118" i="66"/>
  <c r="P118" i="66" s="1"/>
  <c r="L118" i="66"/>
  <c r="M118" i="66"/>
  <c r="O118" i="66"/>
  <c r="Q118" i="66"/>
  <c r="E119" i="66"/>
  <c r="D119" i="66" s="1"/>
  <c r="T119" i="66" s="1"/>
  <c r="J119" i="66"/>
  <c r="P119" i="66" s="1"/>
  <c r="L119" i="66"/>
  <c r="M119" i="66"/>
  <c r="O119" i="66"/>
  <c r="Q119" i="66"/>
  <c r="E120" i="66"/>
  <c r="D120" i="66" s="1"/>
  <c r="T120" i="66" s="1"/>
  <c r="J120" i="66"/>
  <c r="L120" i="66"/>
  <c r="M120" i="66"/>
  <c r="O120" i="66"/>
  <c r="P120" i="66"/>
  <c r="Q120" i="66"/>
  <c r="E121" i="66"/>
  <c r="D121" i="66" s="1"/>
  <c r="L121" i="66"/>
  <c r="M121" i="66"/>
  <c r="O121" i="66"/>
  <c r="P121" i="66"/>
  <c r="Q121" i="66"/>
  <c r="E122" i="66"/>
  <c r="D122" i="66" s="1"/>
  <c r="J122" i="66"/>
  <c r="L122" i="66"/>
  <c r="M122" i="66"/>
  <c r="O122" i="66"/>
  <c r="P122" i="66"/>
  <c r="Q122" i="66"/>
  <c r="E123" i="66"/>
  <c r="D123" i="66" s="1"/>
  <c r="J123" i="66"/>
  <c r="L123" i="66"/>
  <c r="M123" i="66"/>
  <c r="O123" i="66"/>
  <c r="P123" i="66"/>
  <c r="Q123" i="66"/>
  <c r="E124" i="66"/>
  <c r="D124" i="66" s="1"/>
  <c r="J124" i="66"/>
  <c r="P124" i="66" s="1"/>
  <c r="L124" i="66"/>
  <c r="M124" i="66"/>
  <c r="O124" i="66"/>
  <c r="Q124" i="66"/>
  <c r="E125" i="66"/>
  <c r="D125" i="66" s="1"/>
  <c r="J125" i="66"/>
  <c r="P125" i="66" s="1"/>
  <c r="L125" i="66"/>
  <c r="M125" i="66"/>
  <c r="O125" i="66"/>
  <c r="Q125" i="66"/>
  <c r="E126" i="66"/>
  <c r="D126" i="66" s="1"/>
  <c r="J126" i="66"/>
  <c r="P126" i="66" s="1"/>
  <c r="L126" i="66"/>
  <c r="M126" i="66"/>
  <c r="O126" i="66"/>
  <c r="Q126" i="66"/>
  <c r="Q116" i="66"/>
  <c r="O116" i="66"/>
  <c r="M116" i="66"/>
  <c r="L116" i="66"/>
  <c r="J116" i="66"/>
  <c r="P116" i="66" s="1"/>
  <c r="E116" i="66"/>
  <c r="D116" i="66" s="1"/>
  <c r="AA12" i="67"/>
  <c r="T12" i="67"/>
  <c r="Q12" i="67"/>
  <c r="N12" i="67"/>
  <c r="L12" i="67"/>
  <c r="I12" i="67"/>
  <c r="E12" i="67"/>
  <c r="D12" i="67"/>
  <c r="X12" i="67" s="1"/>
  <c r="E13" i="66"/>
  <c r="D13" i="66" s="1"/>
  <c r="J13" i="66"/>
  <c r="P13" i="66" s="1"/>
  <c r="L13" i="66"/>
  <c r="M13" i="66"/>
  <c r="O13" i="66"/>
  <c r="Q13" i="66"/>
  <c r="E10" i="66"/>
  <c r="D10" i="66" s="1"/>
  <c r="J10" i="66"/>
  <c r="P10" i="66" s="1"/>
  <c r="L10" i="66"/>
  <c r="M10" i="66"/>
  <c r="O10" i="66"/>
  <c r="Q10" i="66"/>
  <c r="E11" i="66"/>
  <c r="D11" i="66" s="1"/>
  <c r="J11" i="66"/>
  <c r="P11" i="66" s="1"/>
  <c r="L11" i="66"/>
  <c r="M11" i="66"/>
  <c r="O11" i="66"/>
  <c r="Q11" i="66"/>
  <c r="E12" i="66"/>
  <c r="D12" i="66" s="1"/>
  <c r="J12" i="66"/>
  <c r="P12" i="66" s="1"/>
  <c r="L12" i="66"/>
  <c r="M12" i="66"/>
  <c r="O12" i="66"/>
  <c r="Q12" i="66"/>
  <c r="E14" i="66"/>
  <c r="D14" i="66" s="1"/>
  <c r="J14" i="66"/>
  <c r="P14" i="66" s="1"/>
  <c r="L14" i="66"/>
  <c r="M14" i="66"/>
  <c r="O14" i="66"/>
  <c r="Q14" i="66"/>
  <c r="D53" i="66"/>
  <c r="J53" i="66"/>
  <c r="P53" i="66" s="1"/>
  <c r="L53" i="66"/>
  <c r="M53" i="66"/>
  <c r="O53" i="66"/>
  <c r="Q53" i="66"/>
  <c r="D54" i="66"/>
  <c r="J54" i="66"/>
  <c r="P54" i="66" s="1"/>
  <c r="L54" i="66"/>
  <c r="M54" i="66"/>
  <c r="O54" i="66"/>
  <c r="Q54" i="66"/>
  <c r="D55" i="66"/>
  <c r="J55" i="66"/>
  <c r="P55" i="66" s="1"/>
  <c r="L55" i="66"/>
  <c r="M55" i="66"/>
  <c r="O55" i="66"/>
  <c r="Q55" i="66"/>
  <c r="D56" i="66"/>
  <c r="J56" i="66"/>
  <c r="P56" i="66" s="1"/>
  <c r="L56" i="66"/>
  <c r="M56" i="66"/>
  <c r="O56" i="66"/>
  <c r="Q56" i="66"/>
  <c r="W55" i="67" l="1"/>
  <c r="U42" i="67"/>
  <c r="W42" i="67" s="1"/>
  <c r="U27" i="67"/>
  <c r="U52" i="67"/>
  <c r="W52" i="67" s="1"/>
  <c r="U25" i="67"/>
  <c r="W25" i="67" s="1"/>
  <c r="N104" i="66"/>
  <c r="N94" i="66"/>
  <c r="N145" i="66"/>
  <c r="R143" i="66"/>
  <c r="N112" i="66"/>
  <c r="R140" i="66"/>
  <c r="R157" i="66"/>
  <c r="N149" i="66"/>
  <c r="N174" i="66"/>
  <c r="N131" i="66"/>
  <c r="N127" i="66"/>
  <c r="AA127" i="66" s="1"/>
  <c r="N123" i="66"/>
  <c r="AA123" i="66" s="1"/>
  <c r="N137" i="66"/>
  <c r="N130" i="66"/>
  <c r="N128" i="66"/>
  <c r="N163" i="66"/>
  <c r="R75" i="66"/>
  <c r="N154" i="66"/>
  <c r="N161" i="66"/>
  <c r="V38" i="67"/>
  <c r="Z39" i="67"/>
  <c r="Z42" i="67"/>
  <c r="Y114" i="66"/>
  <c r="Z109" i="66"/>
  <c r="W17" i="67"/>
  <c r="Z25" i="67"/>
  <c r="U33" i="67"/>
  <c r="Y39" i="67"/>
  <c r="Y42" i="67"/>
  <c r="X109" i="66"/>
  <c r="N103" i="66"/>
  <c r="Z91" i="66"/>
  <c r="Y25" i="67"/>
  <c r="U35" i="67"/>
  <c r="W35" i="67" s="1"/>
  <c r="Z27" i="67"/>
  <c r="Z41" i="67"/>
  <c r="Z40" i="67"/>
  <c r="X39" i="67"/>
  <c r="X42" i="67"/>
  <c r="W114" i="66"/>
  <c r="X113" i="66"/>
  <c r="W109" i="66"/>
  <c r="Z106" i="66"/>
  <c r="X94" i="66"/>
  <c r="Y91" i="66"/>
  <c r="U53" i="67"/>
  <c r="W53" i="67" s="1"/>
  <c r="Z44" i="67"/>
  <c r="R148" i="66"/>
  <c r="Z148" i="66" s="1"/>
  <c r="R155" i="66"/>
  <c r="N170" i="66"/>
  <c r="W106" i="66"/>
  <c r="N126" i="66"/>
  <c r="Z29" i="67"/>
  <c r="Z28" i="67"/>
  <c r="V114" i="66"/>
  <c r="V113" i="66"/>
  <c r="X110" i="66"/>
  <c r="V109" i="66"/>
  <c r="N108" i="66"/>
  <c r="Y108" i="66" s="1"/>
  <c r="Y106" i="66"/>
  <c r="N99" i="66"/>
  <c r="N98" i="66"/>
  <c r="Z95" i="66"/>
  <c r="T94" i="66"/>
  <c r="V91" i="66"/>
  <c r="Z46" i="67"/>
  <c r="Z45" i="67"/>
  <c r="R145" i="66"/>
  <c r="Z145" i="66" s="1"/>
  <c r="N166" i="66"/>
  <c r="R159" i="66"/>
  <c r="X106" i="66"/>
  <c r="R149" i="66"/>
  <c r="Z149" i="66" s="1"/>
  <c r="N148" i="66"/>
  <c r="Z17" i="67"/>
  <c r="Z35" i="67"/>
  <c r="Z34" i="67"/>
  <c r="Y33" i="67"/>
  <c r="X32" i="67"/>
  <c r="X31" i="67"/>
  <c r="V30" i="67"/>
  <c r="U28" i="67"/>
  <c r="W28" i="67" s="1"/>
  <c r="V107" i="66"/>
  <c r="V106" i="66"/>
  <c r="Z97" i="66"/>
  <c r="Z96" i="66"/>
  <c r="U95" i="66"/>
  <c r="R94" i="66"/>
  <c r="AB94" i="66" s="1"/>
  <c r="N90" i="66"/>
  <c r="R132" i="66"/>
  <c r="Z132" i="66" s="1"/>
  <c r="Z52" i="67"/>
  <c r="Z51" i="67"/>
  <c r="Y50" i="67"/>
  <c r="Y49" i="67"/>
  <c r="X48" i="67"/>
  <c r="V47" i="67"/>
  <c r="N173" i="66"/>
  <c r="Y173" i="66" s="1"/>
  <c r="R164" i="66"/>
  <c r="N122" i="66"/>
  <c r="Z18" i="67"/>
  <c r="Y17" i="67"/>
  <c r="Z16" i="67"/>
  <c r="Z36" i="67"/>
  <c r="Y35" i="67"/>
  <c r="X34" i="67"/>
  <c r="X33" i="67"/>
  <c r="V32" i="67"/>
  <c r="N113" i="66"/>
  <c r="Y113" i="66" s="1"/>
  <c r="U106" i="66"/>
  <c r="T102" i="66"/>
  <c r="V101" i="66"/>
  <c r="Y98" i="66"/>
  <c r="X97" i="66"/>
  <c r="V96" i="66"/>
  <c r="R128" i="66"/>
  <c r="Z55" i="67"/>
  <c r="Z54" i="67"/>
  <c r="Z53" i="67"/>
  <c r="Y52" i="67"/>
  <c r="Y51" i="67"/>
  <c r="X50" i="67"/>
  <c r="N146" i="66"/>
  <c r="R156" i="66"/>
  <c r="R162" i="66"/>
  <c r="Z162" i="66" s="1"/>
  <c r="N116" i="66"/>
  <c r="Y18" i="67"/>
  <c r="X17" i="67"/>
  <c r="Y16" i="67"/>
  <c r="Z38" i="67"/>
  <c r="X36" i="67"/>
  <c r="X35" i="67"/>
  <c r="V34" i="67"/>
  <c r="T106" i="66"/>
  <c r="S102" i="66"/>
  <c r="X98" i="66"/>
  <c r="W97" i="66"/>
  <c r="Y55" i="67"/>
  <c r="Y54" i="67"/>
  <c r="Y53" i="67"/>
  <c r="X52" i="67"/>
  <c r="R160" i="66"/>
  <c r="Z160" i="66" s="1"/>
  <c r="V18" i="67"/>
  <c r="V16" i="67"/>
  <c r="N57" i="66"/>
  <c r="Z20" i="67"/>
  <c r="X38" i="67"/>
  <c r="V36" i="67"/>
  <c r="N105" i="66"/>
  <c r="Y105" i="66" s="1"/>
  <c r="V103" i="66"/>
  <c r="S101" i="66"/>
  <c r="V98" i="66"/>
  <c r="V97" i="66"/>
  <c r="Z89" i="66"/>
  <c r="V55" i="67"/>
  <c r="X54" i="67"/>
  <c r="R171" i="66"/>
  <c r="Z171" i="66" s="1"/>
  <c r="T98" i="66"/>
  <c r="T97" i="66"/>
  <c r="V89" i="66"/>
  <c r="R101" i="66"/>
  <c r="AB101" i="66" s="1"/>
  <c r="S97" i="66"/>
  <c r="U49" i="67"/>
  <c r="N29" i="66"/>
  <c r="N75" i="66"/>
  <c r="AA75" i="66" s="1"/>
  <c r="T75" i="66"/>
  <c r="X75" i="66"/>
  <c r="AB75" i="66"/>
  <c r="S75" i="66"/>
  <c r="W75" i="66"/>
  <c r="V75" i="66"/>
  <c r="Z75" i="66"/>
  <c r="U75" i="66"/>
  <c r="Y89" i="66"/>
  <c r="T89" i="66"/>
  <c r="W89" i="66"/>
  <c r="S57" i="66"/>
  <c r="X89" i="66"/>
  <c r="S89" i="66"/>
  <c r="AA89" i="66"/>
  <c r="R175" i="66"/>
  <c r="Z175" i="66" s="1"/>
  <c r="R174" i="66"/>
  <c r="R173" i="66"/>
  <c r="Z173" i="66" s="1"/>
  <c r="R172" i="66"/>
  <c r="R170" i="66"/>
  <c r="AB170" i="66" s="1"/>
  <c r="R169" i="66"/>
  <c r="N168" i="66"/>
  <c r="R168" i="66"/>
  <c r="AB168" i="66" s="1"/>
  <c r="R166" i="66"/>
  <c r="AB166" i="66" s="1"/>
  <c r="R165" i="66"/>
  <c r="R163" i="66"/>
  <c r="Z163" i="66" s="1"/>
  <c r="R161" i="66"/>
  <c r="AB161" i="66" s="1"/>
  <c r="N158" i="66"/>
  <c r="AA158" i="66" s="1"/>
  <c r="R158" i="66"/>
  <c r="T175" i="66"/>
  <c r="X175" i="66"/>
  <c r="AB175" i="66"/>
  <c r="S175" i="66"/>
  <c r="W175" i="66"/>
  <c r="AA175" i="66"/>
  <c r="V175" i="66"/>
  <c r="U175" i="66"/>
  <c r="Y175" i="66"/>
  <c r="T171" i="66"/>
  <c r="X171" i="66"/>
  <c r="AB171" i="66"/>
  <c r="S171" i="66"/>
  <c r="W171" i="66"/>
  <c r="AA171" i="66"/>
  <c r="V171" i="66"/>
  <c r="U171" i="66"/>
  <c r="Y171" i="66"/>
  <c r="T167" i="66"/>
  <c r="X167" i="66"/>
  <c r="AB167" i="66"/>
  <c r="S167" i="66"/>
  <c r="W167" i="66"/>
  <c r="AA167" i="66"/>
  <c r="V167" i="66"/>
  <c r="Z167" i="66"/>
  <c r="U167" i="66"/>
  <c r="Y167" i="66"/>
  <c r="T163" i="66"/>
  <c r="X163" i="66"/>
  <c r="AB163" i="66"/>
  <c r="S163" i="66"/>
  <c r="W163" i="66"/>
  <c r="AA163" i="66"/>
  <c r="V163" i="66"/>
  <c r="U163" i="66"/>
  <c r="Y163" i="66"/>
  <c r="T159" i="66"/>
  <c r="X159" i="66"/>
  <c r="AB159" i="66"/>
  <c r="S159" i="66"/>
  <c r="W159" i="66"/>
  <c r="AA159" i="66"/>
  <c r="V159" i="66"/>
  <c r="Z159" i="66"/>
  <c r="U159" i="66"/>
  <c r="Y159" i="66"/>
  <c r="T174" i="66"/>
  <c r="X174" i="66"/>
  <c r="AB174" i="66"/>
  <c r="S174" i="66"/>
  <c r="W174" i="66"/>
  <c r="AA174" i="66"/>
  <c r="V174" i="66"/>
  <c r="Z174" i="66"/>
  <c r="U174" i="66"/>
  <c r="Y174" i="66"/>
  <c r="T170" i="66"/>
  <c r="X170" i="66"/>
  <c r="S170" i="66"/>
  <c r="W170" i="66"/>
  <c r="AA170" i="66"/>
  <c r="V170" i="66"/>
  <c r="Z170" i="66"/>
  <c r="U170" i="66"/>
  <c r="Y170" i="66"/>
  <c r="T166" i="66"/>
  <c r="X166" i="66"/>
  <c r="S166" i="66"/>
  <c r="W166" i="66"/>
  <c r="AA166" i="66"/>
  <c r="V166" i="66"/>
  <c r="Z166" i="66"/>
  <c r="U166" i="66"/>
  <c r="Y166" i="66"/>
  <c r="T162" i="66"/>
  <c r="X162" i="66"/>
  <c r="AB162" i="66"/>
  <c r="S162" i="66"/>
  <c r="W162" i="66"/>
  <c r="AA162" i="66"/>
  <c r="V162" i="66"/>
  <c r="U162" i="66"/>
  <c r="Y162" i="66"/>
  <c r="T173" i="66"/>
  <c r="X173" i="66"/>
  <c r="AB173" i="66"/>
  <c r="S173" i="66"/>
  <c r="W173" i="66"/>
  <c r="AA173" i="66"/>
  <c r="V173" i="66"/>
  <c r="U173" i="66"/>
  <c r="T169" i="66"/>
  <c r="X169" i="66"/>
  <c r="AB169" i="66"/>
  <c r="S169" i="66"/>
  <c r="W169" i="66"/>
  <c r="AA169" i="66"/>
  <c r="V169" i="66"/>
  <c r="Z169" i="66"/>
  <c r="U169" i="66"/>
  <c r="Y169" i="66"/>
  <c r="T165" i="66"/>
  <c r="X165" i="66"/>
  <c r="AB165" i="66"/>
  <c r="S165" i="66"/>
  <c r="W165" i="66"/>
  <c r="AA165" i="66"/>
  <c r="V165" i="66"/>
  <c r="Z165" i="66"/>
  <c r="U165" i="66"/>
  <c r="Y165" i="66"/>
  <c r="T161" i="66"/>
  <c r="X161" i="66"/>
  <c r="S161" i="66"/>
  <c r="W161" i="66"/>
  <c r="AA161" i="66"/>
  <c r="V161" i="66"/>
  <c r="Z161" i="66"/>
  <c r="U161" i="66"/>
  <c r="Y161" i="66"/>
  <c r="T176" i="66"/>
  <c r="X176" i="66"/>
  <c r="AB176" i="66"/>
  <c r="S176" i="66"/>
  <c r="W176" i="66"/>
  <c r="AA176" i="66"/>
  <c r="V176" i="66"/>
  <c r="Z176" i="66"/>
  <c r="U176" i="66"/>
  <c r="Y176" i="66"/>
  <c r="T172" i="66"/>
  <c r="X172" i="66"/>
  <c r="AB172" i="66"/>
  <c r="S172" i="66"/>
  <c r="W172" i="66"/>
  <c r="AA172" i="66"/>
  <c r="V172" i="66"/>
  <c r="Z172" i="66"/>
  <c r="U172" i="66"/>
  <c r="Y172" i="66"/>
  <c r="T168" i="66"/>
  <c r="X168" i="66"/>
  <c r="S168" i="66"/>
  <c r="W168" i="66"/>
  <c r="AA168" i="66"/>
  <c r="V168" i="66"/>
  <c r="Z168" i="66"/>
  <c r="U168" i="66"/>
  <c r="Y168" i="66"/>
  <c r="T164" i="66"/>
  <c r="X164" i="66"/>
  <c r="AB164" i="66"/>
  <c r="S164" i="66"/>
  <c r="W164" i="66"/>
  <c r="AA164" i="66"/>
  <c r="V164" i="66"/>
  <c r="Z164" i="66"/>
  <c r="U164" i="66"/>
  <c r="Y164" i="66"/>
  <c r="T160" i="66"/>
  <c r="X160" i="66"/>
  <c r="AB160" i="66"/>
  <c r="S160" i="66"/>
  <c r="W160" i="66"/>
  <c r="AA160" i="66"/>
  <c r="V160" i="66"/>
  <c r="U160" i="66"/>
  <c r="Y160" i="66"/>
  <c r="R154" i="66"/>
  <c r="R153" i="66"/>
  <c r="Z153" i="66" s="1"/>
  <c r="N152" i="66"/>
  <c r="AA152" i="66" s="1"/>
  <c r="R152" i="66"/>
  <c r="R151" i="66"/>
  <c r="Z151" i="66" s="1"/>
  <c r="N150" i="66"/>
  <c r="R150" i="66"/>
  <c r="Z150" i="66" s="1"/>
  <c r="N147" i="66"/>
  <c r="AA147" i="66" s="1"/>
  <c r="R147" i="66"/>
  <c r="R146" i="66"/>
  <c r="T157" i="66"/>
  <c r="X157" i="66"/>
  <c r="AB157" i="66"/>
  <c r="S157" i="66"/>
  <c r="W157" i="66"/>
  <c r="AA157" i="66"/>
  <c r="V157" i="66"/>
  <c r="Z157" i="66"/>
  <c r="U157" i="66"/>
  <c r="Y157" i="66"/>
  <c r="T153" i="66"/>
  <c r="X153" i="66"/>
  <c r="AB153" i="66"/>
  <c r="S153" i="66"/>
  <c r="W153" i="66"/>
  <c r="AA153" i="66"/>
  <c r="V153" i="66"/>
  <c r="U153" i="66"/>
  <c r="Y153" i="66"/>
  <c r="T149" i="66"/>
  <c r="X149" i="66"/>
  <c r="AB149" i="66"/>
  <c r="S149" i="66"/>
  <c r="W149" i="66"/>
  <c r="AA149" i="66"/>
  <c r="V149" i="66"/>
  <c r="U149" i="66"/>
  <c r="Y149" i="66"/>
  <c r="T156" i="66"/>
  <c r="X156" i="66"/>
  <c r="AB156" i="66"/>
  <c r="S156" i="66"/>
  <c r="W156" i="66"/>
  <c r="AA156" i="66"/>
  <c r="V156" i="66"/>
  <c r="Z156" i="66"/>
  <c r="U156" i="66"/>
  <c r="Y156" i="66"/>
  <c r="T152" i="66"/>
  <c r="X152" i="66"/>
  <c r="AB152" i="66"/>
  <c r="S152" i="66"/>
  <c r="W152" i="66"/>
  <c r="V152" i="66"/>
  <c r="Z152" i="66"/>
  <c r="U152" i="66"/>
  <c r="Y152" i="66"/>
  <c r="T155" i="66"/>
  <c r="X155" i="66"/>
  <c r="AB155" i="66"/>
  <c r="S155" i="66"/>
  <c r="W155" i="66"/>
  <c r="AA155" i="66"/>
  <c r="V155" i="66"/>
  <c r="Z155" i="66"/>
  <c r="U155" i="66"/>
  <c r="Y155" i="66"/>
  <c r="T151" i="66"/>
  <c r="X151" i="66"/>
  <c r="AB151" i="66"/>
  <c r="S151" i="66"/>
  <c r="W151" i="66"/>
  <c r="AA151" i="66"/>
  <c r="V151" i="66"/>
  <c r="U151" i="66"/>
  <c r="Y151" i="66"/>
  <c r="T158" i="66"/>
  <c r="X158" i="66"/>
  <c r="AB158" i="66"/>
  <c r="S158" i="66"/>
  <c r="W158" i="66"/>
  <c r="V158" i="66"/>
  <c r="Z158" i="66"/>
  <c r="U158" i="66"/>
  <c r="Y158" i="66"/>
  <c r="T154" i="66"/>
  <c r="X154" i="66"/>
  <c r="AB154" i="66"/>
  <c r="S154" i="66"/>
  <c r="W154" i="66"/>
  <c r="AA154" i="66"/>
  <c r="V154" i="66"/>
  <c r="Z154" i="66"/>
  <c r="U154" i="66"/>
  <c r="Y154" i="66"/>
  <c r="T150" i="66"/>
  <c r="X150" i="66"/>
  <c r="S150" i="66"/>
  <c r="W150" i="66"/>
  <c r="AA150" i="66"/>
  <c r="V150" i="66"/>
  <c r="U150" i="66"/>
  <c r="Y150" i="66"/>
  <c r="N144" i="66"/>
  <c r="AA144" i="66" s="1"/>
  <c r="R144" i="66"/>
  <c r="N142" i="66"/>
  <c r="R142" i="66"/>
  <c r="AB142" i="66" s="1"/>
  <c r="N141" i="66"/>
  <c r="R141" i="66"/>
  <c r="AB141" i="66" s="1"/>
  <c r="N139" i="66"/>
  <c r="R139" i="66"/>
  <c r="AB139" i="66" s="1"/>
  <c r="R138" i="66"/>
  <c r="X147" i="66"/>
  <c r="S147" i="66"/>
  <c r="W147" i="66"/>
  <c r="V147" i="66"/>
  <c r="Z147" i="66"/>
  <c r="T147" i="66"/>
  <c r="AB147" i="66"/>
  <c r="U147" i="66"/>
  <c r="Y147" i="66"/>
  <c r="AB146" i="66"/>
  <c r="S146" i="66"/>
  <c r="W146" i="66"/>
  <c r="AA146" i="66"/>
  <c r="V146" i="66"/>
  <c r="Z146" i="66"/>
  <c r="T146" i="66"/>
  <c r="U146" i="66"/>
  <c r="Y146" i="66"/>
  <c r="X146" i="66"/>
  <c r="T142" i="66"/>
  <c r="X142" i="66"/>
  <c r="S142" i="66"/>
  <c r="W142" i="66"/>
  <c r="AA142" i="66"/>
  <c r="V142" i="66"/>
  <c r="Z142" i="66"/>
  <c r="U142" i="66"/>
  <c r="Y142" i="66"/>
  <c r="T138" i="66"/>
  <c r="X138" i="66"/>
  <c r="AB138" i="66"/>
  <c r="S138" i="66"/>
  <c r="W138" i="66"/>
  <c r="AA138" i="66"/>
  <c r="V138" i="66"/>
  <c r="Z138" i="66"/>
  <c r="U138" i="66"/>
  <c r="Y138" i="66"/>
  <c r="T145" i="66"/>
  <c r="X145" i="66"/>
  <c r="AB145" i="66"/>
  <c r="S145" i="66"/>
  <c r="W145" i="66"/>
  <c r="AA145" i="66"/>
  <c r="V145" i="66"/>
  <c r="U145" i="66"/>
  <c r="Y145" i="66"/>
  <c r="T141" i="66"/>
  <c r="X141" i="66"/>
  <c r="S141" i="66"/>
  <c r="W141" i="66"/>
  <c r="AA141" i="66"/>
  <c r="V141" i="66"/>
  <c r="Z141" i="66"/>
  <c r="U141" i="66"/>
  <c r="Y141" i="66"/>
  <c r="T144" i="66"/>
  <c r="X144" i="66"/>
  <c r="AB144" i="66"/>
  <c r="S144" i="66"/>
  <c r="W144" i="66"/>
  <c r="V144" i="66"/>
  <c r="Z144" i="66"/>
  <c r="U144" i="66"/>
  <c r="Y144" i="66"/>
  <c r="T140" i="66"/>
  <c r="X140" i="66"/>
  <c r="AB140" i="66"/>
  <c r="S140" i="66"/>
  <c r="W140" i="66"/>
  <c r="AA140" i="66"/>
  <c r="V140" i="66"/>
  <c r="Z140" i="66"/>
  <c r="U140" i="66"/>
  <c r="Y140" i="66"/>
  <c r="X148" i="66"/>
  <c r="S148" i="66"/>
  <c r="W148" i="66"/>
  <c r="AA148" i="66"/>
  <c r="AB148" i="66"/>
  <c r="V148" i="66"/>
  <c r="T148" i="66"/>
  <c r="U148" i="66"/>
  <c r="Y148" i="66"/>
  <c r="T143" i="66"/>
  <c r="X143" i="66"/>
  <c r="AB143" i="66"/>
  <c r="S143" i="66"/>
  <c r="W143" i="66"/>
  <c r="AA143" i="66"/>
  <c r="V143" i="66"/>
  <c r="Z143" i="66"/>
  <c r="U143" i="66"/>
  <c r="Y143" i="66"/>
  <c r="T139" i="66"/>
  <c r="X139" i="66"/>
  <c r="S139" i="66"/>
  <c r="W139" i="66"/>
  <c r="AA139" i="66"/>
  <c r="V139" i="66"/>
  <c r="Z139" i="66"/>
  <c r="U139" i="66"/>
  <c r="Y139" i="66"/>
  <c r="U54" i="67"/>
  <c r="W54" i="67" s="1"/>
  <c r="U51" i="67"/>
  <c r="W51" i="67" s="1"/>
  <c r="U50" i="67"/>
  <c r="W50" i="67" s="1"/>
  <c r="W49" i="67"/>
  <c r="U48" i="67"/>
  <c r="W48" i="67" s="1"/>
  <c r="U47" i="67"/>
  <c r="W47" i="67" s="1"/>
  <c r="U46" i="67"/>
  <c r="W46" i="67" s="1"/>
  <c r="U45" i="67"/>
  <c r="W45" i="67" s="1"/>
  <c r="U44" i="67"/>
  <c r="W44" i="67" s="1"/>
  <c r="X55" i="67"/>
  <c r="X53" i="67"/>
  <c r="X51" i="67"/>
  <c r="X49" i="67"/>
  <c r="R135" i="66"/>
  <c r="N134" i="66"/>
  <c r="Y134" i="66" s="1"/>
  <c r="N133" i="66"/>
  <c r="Y133" i="66" s="1"/>
  <c r="R131" i="66"/>
  <c r="AB131" i="66" s="1"/>
  <c r="N129" i="66"/>
  <c r="AA129" i="66" s="1"/>
  <c r="R134" i="66"/>
  <c r="AB134" i="66" s="1"/>
  <c r="R130" i="66"/>
  <c r="Z130" i="66" s="1"/>
  <c r="R137" i="66"/>
  <c r="AB137" i="66" s="1"/>
  <c r="R133" i="66"/>
  <c r="R129" i="66"/>
  <c r="R127" i="66"/>
  <c r="AB127" i="66" s="1"/>
  <c r="T135" i="66"/>
  <c r="X135" i="66"/>
  <c r="AB135" i="66"/>
  <c r="S135" i="66"/>
  <c r="W135" i="66"/>
  <c r="AA135" i="66"/>
  <c r="V135" i="66"/>
  <c r="Z135" i="66"/>
  <c r="U135" i="66"/>
  <c r="Y135" i="66"/>
  <c r="T131" i="66"/>
  <c r="X131" i="66"/>
  <c r="S131" i="66"/>
  <c r="W131" i="66"/>
  <c r="AA131" i="66"/>
  <c r="V131" i="66"/>
  <c r="Z131" i="66"/>
  <c r="U131" i="66"/>
  <c r="Y131" i="66"/>
  <c r="T127" i="66"/>
  <c r="X127" i="66"/>
  <c r="S127" i="66"/>
  <c r="W127" i="66"/>
  <c r="V127" i="66"/>
  <c r="Z127" i="66"/>
  <c r="U127" i="66"/>
  <c r="Y127" i="66"/>
  <c r="T134" i="66"/>
  <c r="X134" i="66"/>
  <c r="S134" i="66"/>
  <c r="W134" i="66"/>
  <c r="AA134" i="66"/>
  <c r="V134" i="66"/>
  <c r="Z134" i="66"/>
  <c r="U134" i="66"/>
  <c r="T130" i="66"/>
  <c r="X130" i="66"/>
  <c r="AB130" i="66"/>
  <c r="S130" i="66"/>
  <c r="W130" i="66"/>
  <c r="AA130" i="66"/>
  <c r="V130" i="66"/>
  <c r="U130" i="66"/>
  <c r="Y130" i="66"/>
  <c r="T137" i="66"/>
  <c r="X137" i="66"/>
  <c r="S137" i="66"/>
  <c r="W137" i="66"/>
  <c r="AA137" i="66"/>
  <c r="V137" i="66"/>
  <c r="Z137" i="66"/>
  <c r="U137" i="66"/>
  <c r="Y137" i="66"/>
  <c r="T133" i="66"/>
  <c r="X133" i="66"/>
  <c r="AB133" i="66"/>
  <c r="S133" i="66"/>
  <c r="W133" i="66"/>
  <c r="AA133" i="66"/>
  <c r="V133" i="66"/>
  <c r="Z133" i="66"/>
  <c r="U133" i="66"/>
  <c r="T129" i="66"/>
  <c r="X129" i="66"/>
  <c r="AB129" i="66"/>
  <c r="S129" i="66"/>
  <c r="W129" i="66"/>
  <c r="V129" i="66"/>
  <c r="Z129" i="66"/>
  <c r="U129" i="66"/>
  <c r="Y129" i="66"/>
  <c r="T132" i="66"/>
  <c r="X132" i="66"/>
  <c r="AB132" i="66"/>
  <c r="S132" i="66"/>
  <c r="W132" i="66"/>
  <c r="AA132" i="66"/>
  <c r="V132" i="66"/>
  <c r="U132" i="66"/>
  <c r="Y132" i="66"/>
  <c r="T128" i="66"/>
  <c r="X128" i="66"/>
  <c r="AB128" i="66"/>
  <c r="S128" i="66"/>
  <c r="W128" i="66"/>
  <c r="AA128" i="66"/>
  <c r="V128" i="66"/>
  <c r="Z128" i="66"/>
  <c r="U128" i="66"/>
  <c r="Y128" i="66"/>
  <c r="W113" i="66"/>
  <c r="S113" i="66"/>
  <c r="AA113" i="66"/>
  <c r="T113" i="66"/>
  <c r="N114" i="66"/>
  <c r="AA114" i="66" s="1"/>
  <c r="R112" i="66"/>
  <c r="AB112" i="66" s="1"/>
  <c r="Y111" i="66"/>
  <c r="U111" i="66"/>
  <c r="N110" i="66"/>
  <c r="Y110" i="66" s="1"/>
  <c r="R110" i="66"/>
  <c r="AB110" i="66" s="1"/>
  <c r="V110" i="66"/>
  <c r="AA110" i="66"/>
  <c r="W110" i="66"/>
  <c r="S110" i="66"/>
  <c r="N109" i="66"/>
  <c r="AA109" i="66" s="1"/>
  <c r="R108" i="66"/>
  <c r="Z108" i="66" s="1"/>
  <c r="R107" i="66"/>
  <c r="Z107" i="66" s="1"/>
  <c r="N107" i="66"/>
  <c r="Y107" i="66" s="1"/>
  <c r="V108" i="66"/>
  <c r="U107" i="66"/>
  <c r="N106" i="66"/>
  <c r="AA106" i="66" s="1"/>
  <c r="X105" i="66"/>
  <c r="S105" i="66"/>
  <c r="AA105" i="66"/>
  <c r="T105" i="66"/>
  <c r="W105" i="66"/>
  <c r="R104" i="66"/>
  <c r="AB104" i="66" s="1"/>
  <c r="U103" i="66"/>
  <c r="Y103" i="66"/>
  <c r="N102" i="66"/>
  <c r="Y102" i="66" s="1"/>
  <c r="R102" i="66"/>
  <c r="AB102" i="66" s="1"/>
  <c r="Z102" i="66"/>
  <c r="V102" i="66"/>
  <c r="AA102" i="66"/>
  <c r="N101" i="66"/>
  <c r="AA101" i="66" s="1"/>
  <c r="R100" i="66"/>
  <c r="Z100" i="66" s="1"/>
  <c r="V100" i="66"/>
  <c r="Y99" i="66"/>
  <c r="U99" i="66"/>
  <c r="U98" i="66"/>
  <c r="AA98" i="66"/>
  <c r="W98" i="66"/>
  <c r="N97" i="66"/>
  <c r="AA97" i="66" s="1"/>
  <c r="R96" i="66"/>
  <c r="Y94" i="66"/>
  <c r="U94" i="66"/>
  <c r="Z94" i="66"/>
  <c r="V94" i="66"/>
  <c r="AA94" i="66"/>
  <c r="W94" i="66"/>
  <c r="V93" i="66"/>
  <c r="T93" i="66"/>
  <c r="W93" i="66"/>
  <c r="X93" i="66"/>
  <c r="S93" i="66"/>
  <c r="AA93" i="66"/>
  <c r="R92" i="66"/>
  <c r="Z92" i="66" s="1"/>
  <c r="W90" i="66"/>
  <c r="S90" i="66"/>
  <c r="Y90" i="66"/>
  <c r="U90" i="66"/>
  <c r="AA90" i="66"/>
  <c r="R99" i="66"/>
  <c r="Z99" i="66" s="1"/>
  <c r="R111" i="66"/>
  <c r="Z111" i="66" s="1"/>
  <c r="R106" i="66"/>
  <c r="AB106" i="66" s="1"/>
  <c r="R105" i="66"/>
  <c r="AB105" i="66" s="1"/>
  <c r="R95" i="66"/>
  <c r="AB95" i="66" s="1"/>
  <c r="R114" i="66"/>
  <c r="AB114" i="66" s="1"/>
  <c r="R103" i="66"/>
  <c r="Z103" i="66" s="1"/>
  <c r="R98" i="66"/>
  <c r="R91" i="66"/>
  <c r="AB91" i="66" s="1"/>
  <c r="N91" i="66"/>
  <c r="AA91" i="66" s="1"/>
  <c r="R90" i="66"/>
  <c r="AB90" i="66" s="1"/>
  <c r="R109" i="66"/>
  <c r="AB109" i="66" s="1"/>
  <c r="R93" i="66"/>
  <c r="AB93" i="66" s="1"/>
  <c r="R89" i="66"/>
  <c r="AB89" i="66" s="1"/>
  <c r="R113" i="66"/>
  <c r="AB113" i="66" s="1"/>
  <c r="R97" i="66"/>
  <c r="AB97" i="66" s="1"/>
  <c r="Y112" i="66"/>
  <c r="U112" i="66"/>
  <c r="AB111" i="66"/>
  <c r="X111" i="66"/>
  <c r="T111" i="66"/>
  <c r="U108" i="66"/>
  <c r="AB107" i="66"/>
  <c r="X107" i="66"/>
  <c r="T107" i="66"/>
  <c r="Y104" i="66"/>
  <c r="U104" i="66"/>
  <c r="AB103" i="66"/>
  <c r="X103" i="66"/>
  <c r="T103" i="66"/>
  <c r="Y100" i="66"/>
  <c r="U100" i="66"/>
  <c r="AB99" i="66"/>
  <c r="X99" i="66"/>
  <c r="T99" i="66"/>
  <c r="Y96" i="66"/>
  <c r="U96" i="66"/>
  <c r="X95" i="66"/>
  <c r="T95" i="66"/>
  <c r="Y92" i="66"/>
  <c r="U92" i="66"/>
  <c r="X91" i="66"/>
  <c r="T91" i="66"/>
  <c r="AA112" i="66"/>
  <c r="W112" i="66"/>
  <c r="S112" i="66"/>
  <c r="AA108" i="66"/>
  <c r="W108" i="66"/>
  <c r="S108" i="66"/>
  <c r="AA104" i="66"/>
  <c r="W104" i="66"/>
  <c r="S104" i="66"/>
  <c r="AA100" i="66"/>
  <c r="W100" i="66"/>
  <c r="S100" i="66"/>
  <c r="AA96" i="66"/>
  <c r="W96" i="66"/>
  <c r="S96" i="66"/>
  <c r="AA92" i="66"/>
  <c r="W92" i="66"/>
  <c r="S92" i="66"/>
  <c r="X112" i="66"/>
  <c r="AA111" i="66"/>
  <c r="W111" i="66"/>
  <c r="Y109" i="66"/>
  <c r="AB108" i="66"/>
  <c r="X108" i="66"/>
  <c r="AA107" i="66"/>
  <c r="W107" i="66"/>
  <c r="X104" i="66"/>
  <c r="AA103" i="66"/>
  <c r="W103" i="66"/>
  <c r="Y101" i="66"/>
  <c r="AB100" i="66"/>
  <c r="X100" i="66"/>
  <c r="AA99" i="66"/>
  <c r="W99" i="66"/>
  <c r="Y97" i="66"/>
  <c r="AB96" i="66"/>
  <c r="X96" i="66"/>
  <c r="AA95" i="66"/>
  <c r="W95" i="66"/>
  <c r="Y93" i="66"/>
  <c r="AB92" i="66"/>
  <c r="X92" i="66"/>
  <c r="W91" i="66"/>
  <c r="U41" i="67"/>
  <c r="W41" i="67" s="1"/>
  <c r="U40" i="67"/>
  <c r="W40" i="67" s="1"/>
  <c r="U39" i="67"/>
  <c r="W39" i="67" s="1"/>
  <c r="U38" i="67"/>
  <c r="W38" i="67" s="1"/>
  <c r="X40" i="67"/>
  <c r="Y40" i="67"/>
  <c r="U36" i="67"/>
  <c r="W36" i="67" s="1"/>
  <c r="U34" i="67"/>
  <c r="W34" i="67" s="1"/>
  <c r="W33" i="67"/>
  <c r="U32" i="67"/>
  <c r="W32" i="67" s="1"/>
  <c r="U31" i="67"/>
  <c r="W31" i="67" s="1"/>
  <c r="U30" i="67"/>
  <c r="W30" i="67" s="1"/>
  <c r="U29" i="67"/>
  <c r="W29" i="67" s="1"/>
  <c r="W27" i="67"/>
  <c r="N121" i="66"/>
  <c r="Y121" i="66" s="1"/>
  <c r="N124" i="66"/>
  <c r="U24" i="67"/>
  <c r="W24" i="67" s="1"/>
  <c r="U23" i="67"/>
  <c r="W23" i="67" s="1"/>
  <c r="U22" i="67"/>
  <c r="W22" i="67" s="1"/>
  <c r="U21" i="67"/>
  <c r="W21" i="67" s="1"/>
  <c r="U20" i="67"/>
  <c r="W20" i="67" s="1"/>
  <c r="X24" i="67"/>
  <c r="X22" i="67"/>
  <c r="Y24" i="67"/>
  <c r="Y22" i="67"/>
  <c r="R57" i="66"/>
  <c r="AB57" i="66" s="1"/>
  <c r="T57" i="66"/>
  <c r="X57" i="66"/>
  <c r="W57" i="66"/>
  <c r="AA57" i="66"/>
  <c r="V57" i="66"/>
  <c r="Z57" i="66"/>
  <c r="U57" i="66"/>
  <c r="U18" i="67"/>
  <c r="W18" i="67" s="1"/>
  <c r="U16" i="67"/>
  <c r="W16" i="67" s="1"/>
  <c r="U12" i="67"/>
  <c r="R29" i="66"/>
  <c r="Y29" i="66"/>
  <c r="U29" i="66"/>
  <c r="Z29" i="66"/>
  <c r="V29" i="66"/>
  <c r="AA29" i="66"/>
  <c r="W29" i="66"/>
  <c r="S29" i="66"/>
  <c r="AB29" i="66"/>
  <c r="X29" i="66"/>
  <c r="T29" i="66"/>
  <c r="N14" i="66"/>
  <c r="N125" i="66"/>
  <c r="R126" i="66"/>
  <c r="T126" i="66"/>
  <c r="Y126" i="66"/>
  <c r="U126" i="66"/>
  <c r="R125" i="66"/>
  <c r="Z125" i="66" s="1"/>
  <c r="T125" i="66"/>
  <c r="U125" i="66"/>
  <c r="Y125" i="66"/>
  <c r="R124" i="66"/>
  <c r="Z124" i="66" s="1"/>
  <c r="R123" i="66"/>
  <c r="Z123" i="66" s="1"/>
  <c r="R122" i="66"/>
  <c r="Z122" i="66" s="1"/>
  <c r="R121" i="66"/>
  <c r="Z121" i="66" s="1"/>
  <c r="T124" i="66"/>
  <c r="Y124" i="66"/>
  <c r="U124" i="66"/>
  <c r="T123" i="66"/>
  <c r="Y123" i="66"/>
  <c r="U123" i="66"/>
  <c r="T122" i="66"/>
  <c r="U122" i="66"/>
  <c r="Y122" i="66"/>
  <c r="T121" i="66"/>
  <c r="U121" i="66"/>
  <c r="N120" i="66"/>
  <c r="R120" i="66"/>
  <c r="Z120" i="66" s="1"/>
  <c r="R119" i="66"/>
  <c r="Z119" i="66" s="1"/>
  <c r="N119" i="66"/>
  <c r="Y119" i="66" s="1"/>
  <c r="N118" i="66"/>
  <c r="Y118" i="66" s="1"/>
  <c r="R118" i="66"/>
  <c r="Z118" i="66" s="1"/>
  <c r="R117" i="66"/>
  <c r="Z117" i="66" s="1"/>
  <c r="N117" i="66"/>
  <c r="Y117" i="66" s="1"/>
  <c r="Y120" i="66"/>
  <c r="U119" i="66"/>
  <c r="U120" i="66"/>
  <c r="U118" i="66"/>
  <c r="Z126" i="66"/>
  <c r="V126" i="66"/>
  <c r="V125" i="66"/>
  <c r="V124" i="66"/>
  <c r="V123" i="66"/>
  <c r="V122" i="66"/>
  <c r="V121" i="66"/>
  <c r="V120" i="66"/>
  <c r="V119" i="66"/>
  <c r="V118" i="66"/>
  <c r="V117" i="66"/>
  <c r="AA126" i="66"/>
  <c r="W126" i="66"/>
  <c r="S126" i="66"/>
  <c r="AA125" i="66"/>
  <c r="W125" i="66"/>
  <c r="S125" i="66"/>
  <c r="AA124" i="66"/>
  <c r="W124" i="66"/>
  <c r="S124" i="66"/>
  <c r="W123" i="66"/>
  <c r="S123" i="66"/>
  <c r="AA122" i="66"/>
  <c r="W122" i="66"/>
  <c r="S122" i="66"/>
  <c r="AA121" i="66"/>
  <c r="W121" i="66"/>
  <c r="S121" i="66"/>
  <c r="AA120" i="66"/>
  <c r="W120" i="66"/>
  <c r="S120" i="66"/>
  <c r="AA119" i="66"/>
  <c r="W119" i="66"/>
  <c r="S119" i="66"/>
  <c r="AA118" i="66"/>
  <c r="W118" i="66"/>
  <c r="S118" i="66"/>
  <c r="AA117" i="66"/>
  <c r="W117" i="66"/>
  <c r="S117" i="66"/>
  <c r="U117" i="66"/>
  <c r="AB126" i="66"/>
  <c r="X126" i="66"/>
  <c r="X125" i="66"/>
  <c r="AB124" i="66"/>
  <c r="X124" i="66"/>
  <c r="X123" i="66"/>
  <c r="AB122" i="66"/>
  <c r="X122" i="66"/>
  <c r="AB121" i="66"/>
  <c r="X121" i="66"/>
  <c r="AB120" i="66"/>
  <c r="X120" i="66"/>
  <c r="AB119" i="66"/>
  <c r="X119" i="66"/>
  <c r="AB118" i="66"/>
  <c r="X118" i="66"/>
  <c r="AB117" i="66"/>
  <c r="X117" i="66"/>
  <c r="R116" i="66"/>
  <c r="Z116" i="66" s="1"/>
  <c r="U116" i="66"/>
  <c r="Y116" i="66"/>
  <c r="T116" i="66"/>
  <c r="X116" i="66"/>
  <c r="S116" i="66"/>
  <c r="W116" i="66"/>
  <c r="AA116" i="66"/>
  <c r="V116" i="66"/>
  <c r="N56" i="66"/>
  <c r="Y56" i="66" s="1"/>
  <c r="N11" i="66"/>
  <c r="Y11" i="66" s="1"/>
  <c r="N13" i="66"/>
  <c r="Y13" i="66" s="1"/>
  <c r="W12" i="67"/>
  <c r="Z12" i="67"/>
  <c r="Y12" i="67"/>
  <c r="V12" i="67"/>
  <c r="R13" i="66"/>
  <c r="Z13" i="66" s="1"/>
  <c r="T13" i="66"/>
  <c r="X13" i="66"/>
  <c r="AB13" i="66"/>
  <c r="V13" i="66"/>
  <c r="W13" i="66"/>
  <c r="U13" i="66"/>
  <c r="S13" i="66"/>
  <c r="AA13" i="66"/>
  <c r="R12" i="66"/>
  <c r="Z12" i="66" s="1"/>
  <c r="R10" i="66"/>
  <c r="AB10" i="66" s="1"/>
  <c r="N12" i="66"/>
  <c r="Y12" i="66" s="1"/>
  <c r="N10" i="66"/>
  <c r="Y10" i="66" s="1"/>
  <c r="R11" i="66"/>
  <c r="Z11" i="66" s="1"/>
  <c r="R14" i="66"/>
  <c r="AB14" i="66" s="1"/>
  <c r="T14" i="66"/>
  <c r="X14" i="66"/>
  <c r="W14" i="66"/>
  <c r="AA14" i="66"/>
  <c r="Z14" i="66"/>
  <c r="U14" i="66"/>
  <c r="Y14" i="66"/>
  <c r="S14" i="66"/>
  <c r="V14" i="66"/>
  <c r="T12" i="66"/>
  <c r="X12" i="66"/>
  <c r="AB12" i="66"/>
  <c r="S12" i="66"/>
  <c r="AA12" i="66"/>
  <c r="V12" i="66"/>
  <c r="U12" i="66"/>
  <c r="W12" i="66"/>
  <c r="T11" i="66"/>
  <c r="X11" i="66"/>
  <c r="AB11" i="66"/>
  <c r="AA11" i="66"/>
  <c r="V11" i="66"/>
  <c r="W11" i="66"/>
  <c r="U11" i="66"/>
  <c r="S11" i="66"/>
  <c r="T10" i="66"/>
  <c r="X10" i="66"/>
  <c r="S10" i="66"/>
  <c r="V10" i="66"/>
  <c r="Z10" i="66"/>
  <c r="U10" i="66"/>
  <c r="W10" i="66"/>
  <c r="R55" i="66"/>
  <c r="Z55" i="66" s="1"/>
  <c r="N54" i="66"/>
  <c r="Y54" i="66" s="1"/>
  <c r="R56" i="66"/>
  <c r="AB56" i="66" s="1"/>
  <c r="N55" i="66"/>
  <c r="Y55" i="66" s="1"/>
  <c r="N53" i="66"/>
  <c r="AA53" i="66" s="1"/>
  <c r="R54" i="66"/>
  <c r="AB54" i="66" s="1"/>
  <c r="R53" i="66"/>
  <c r="AB53" i="66" s="1"/>
  <c r="T53" i="66"/>
  <c r="X53" i="66"/>
  <c r="S53" i="66"/>
  <c r="W53" i="66"/>
  <c r="V53" i="66"/>
  <c r="Z53" i="66"/>
  <c r="U53" i="66"/>
  <c r="Y53" i="66"/>
  <c r="X56" i="66"/>
  <c r="W56" i="66"/>
  <c r="V56" i="66"/>
  <c r="U56" i="66"/>
  <c r="T56" i="66"/>
  <c r="S56" i="66"/>
  <c r="AA56" i="66"/>
  <c r="T55" i="66"/>
  <c r="X55" i="66"/>
  <c r="AB55" i="66"/>
  <c r="W55" i="66"/>
  <c r="AA55" i="66"/>
  <c r="V55" i="66"/>
  <c r="U55" i="66"/>
  <c r="S55" i="66"/>
  <c r="T54" i="66"/>
  <c r="X54" i="66"/>
  <c r="AA54" i="66"/>
  <c r="S54" i="66"/>
  <c r="W54" i="66"/>
  <c r="Z54" i="66"/>
  <c r="V54" i="66"/>
  <c r="U54" i="66"/>
  <c r="AB150" i="66" l="1"/>
  <c r="AB123" i="66"/>
  <c r="Z56" i="66"/>
  <c r="Z113" i="66"/>
  <c r="Z110" i="66"/>
  <c r="AA10" i="66"/>
  <c r="AB125" i="66"/>
  <c r="Z90" i="66"/>
  <c r="AB116" i="66"/>
  <c r="Z105" i="66"/>
  <c r="AB98" i="66"/>
  <c r="Z98" i="66"/>
  <c r="Z93" i="66"/>
  <c r="E25" i="66"/>
  <c r="D25" i="66" s="1"/>
  <c r="E23" i="66"/>
  <c r="E36" i="66"/>
  <c r="D36" i="66" s="1"/>
  <c r="J36" i="66"/>
  <c r="P36" i="66" s="1"/>
  <c r="L36" i="66"/>
  <c r="M36" i="66"/>
  <c r="O36" i="66"/>
  <c r="Q36" i="66"/>
  <c r="D37" i="66"/>
  <c r="J37" i="66"/>
  <c r="P37" i="66" s="1"/>
  <c r="L37" i="66"/>
  <c r="M37" i="66"/>
  <c r="O37" i="66"/>
  <c r="Q37" i="66"/>
  <c r="D10" i="67"/>
  <c r="Y10" i="67" s="1"/>
  <c r="E10" i="67"/>
  <c r="I10" i="67"/>
  <c r="L10" i="67"/>
  <c r="N10" i="67"/>
  <c r="Q10" i="67"/>
  <c r="T10" i="67"/>
  <c r="AA10" i="67"/>
  <c r="Q74" i="66"/>
  <c r="O74" i="66"/>
  <c r="M74" i="66"/>
  <c r="L74" i="66"/>
  <c r="J74" i="66"/>
  <c r="P74" i="66" s="1"/>
  <c r="E74" i="66"/>
  <c r="D74" i="66" s="1"/>
  <c r="Q73" i="66"/>
  <c r="O73" i="66"/>
  <c r="M73" i="66"/>
  <c r="L73" i="66"/>
  <c r="J73" i="66"/>
  <c r="P73" i="66" s="1"/>
  <c r="E73" i="66"/>
  <c r="D73" i="66" s="1"/>
  <c r="E34" i="66"/>
  <c r="D34" i="66" s="1"/>
  <c r="J34" i="66"/>
  <c r="P34" i="66" s="1"/>
  <c r="L34" i="66"/>
  <c r="M34" i="66"/>
  <c r="O34" i="66"/>
  <c r="Q34" i="66"/>
  <c r="E35" i="66"/>
  <c r="D35" i="66" s="1"/>
  <c r="J35" i="66"/>
  <c r="P35" i="66" s="1"/>
  <c r="L35" i="66"/>
  <c r="M35" i="66"/>
  <c r="O35" i="66"/>
  <c r="Q35" i="66"/>
  <c r="J25" i="66"/>
  <c r="P25" i="66" s="1"/>
  <c r="L25" i="66"/>
  <c r="M25" i="66"/>
  <c r="O25" i="66"/>
  <c r="Q25" i="66"/>
  <c r="X10" i="67" l="1"/>
  <c r="V10" i="67"/>
  <c r="Z10" i="67"/>
  <c r="U10" i="67"/>
  <c r="W10" i="67" s="1"/>
  <c r="N74" i="66"/>
  <c r="Y74" i="66" s="1"/>
  <c r="R74" i="66"/>
  <c r="Z74" i="66" s="1"/>
  <c r="S74" i="66"/>
  <c r="W74" i="66"/>
  <c r="R73" i="66"/>
  <c r="T73" i="66" s="1"/>
  <c r="N73" i="66"/>
  <c r="Y73" i="66" s="1"/>
  <c r="U73" i="66"/>
  <c r="U74" i="66"/>
  <c r="S73" i="66"/>
  <c r="X73" i="66"/>
  <c r="T74" i="66"/>
  <c r="X74" i="66"/>
  <c r="AB74" i="66"/>
  <c r="W73" i="66"/>
  <c r="AA73" i="66"/>
  <c r="AA74" i="66"/>
  <c r="V73" i="66"/>
  <c r="V74" i="66"/>
  <c r="N36" i="66"/>
  <c r="Y36" i="66" s="1"/>
  <c r="N35" i="66"/>
  <c r="Y35" i="66" s="1"/>
  <c r="N25" i="66"/>
  <c r="AA25" i="66" s="1"/>
  <c r="N34" i="66"/>
  <c r="N37" i="66"/>
  <c r="AA37" i="66" s="1"/>
  <c r="R37" i="66"/>
  <c r="V37" i="66" s="1"/>
  <c r="R36" i="66"/>
  <c r="T36" i="66" s="1"/>
  <c r="W37" i="66"/>
  <c r="U37" i="66"/>
  <c r="Y37" i="66"/>
  <c r="T37" i="66"/>
  <c r="X37" i="66"/>
  <c r="AB37" i="66"/>
  <c r="S37" i="66"/>
  <c r="W36" i="66"/>
  <c r="S36" i="66"/>
  <c r="U36" i="66"/>
  <c r="X36" i="66"/>
  <c r="AB36" i="66"/>
  <c r="V36" i="66"/>
  <c r="R35" i="66"/>
  <c r="AB35" i="66" s="1"/>
  <c r="R34" i="66"/>
  <c r="AB34" i="66" s="1"/>
  <c r="S35" i="66"/>
  <c r="AA35" i="66"/>
  <c r="Z35" i="66"/>
  <c r="U35" i="66"/>
  <c r="T35" i="66"/>
  <c r="X35" i="66"/>
  <c r="W35" i="66"/>
  <c r="V35" i="66"/>
  <c r="S34" i="66"/>
  <c r="W34" i="66"/>
  <c r="AA34" i="66"/>
  <c r="U34" i="66"/>
  <c r="Y34" i="66"/>
  <c r="T34" i="66"/>
  <c r="X34" i="66"/>
  <c r="V34" i="66"/>
  <c r="R25" i="66"/>
  <c r="Z25" i="66" s="1"/>
  <c r="W25" i="66"/>
  <c r="T25" i="66"/>
  <c r="S25" i="66"/>
  <c r="X25" i="66"/>
  <c r="AB25" i="66"/>
  <c r="U25" i="66"/>
  <c r="V25" i="66"/>
  <c r="E69" i="66"/>
  <c r="E40" i="66"/>
  <c r="D40" i="66" s="1"/>
  <c r="E77" i="66"/>
  <c r="D77" i="66" s="1"/>
  <c r="J77" i="66"/>
  <c r="P77" i="66" s="1"/>
  <c r="L77" i="66"/>
  <c r="M77" i="66"/>
  <c r="O77" i="66"/>
  <c r="Q77" i="66"/>
  <c r="E78" i="66"/>
  <c r="D78" i="66" s="1"/>
  <c r="S78" i="66" s="1"/>
  <c r="J78" i="66"/>
  <c r="P78" i="66" s="1"/>
  <c r="L78" i="66"/>
  <c r="M78" i="66"/>
  <c r="O78" i="66"/>
  <c r="Q78" i="66"/>
  <c r="E79" i="66"/>
  <c r="D79" i="66" s="1"/>
  <c r="J79" i="66"/>
  <c r="P79" i="66" s="1"/>
  <c r="L79" i="66"/>
  <c r="M79" i="66"/>
  <c r="O79" i="66"/>
  <c r="Q79" i="66"/>
  <c r="E80" i="66"/>
  <c r="D80" i="66" s="1"/>
  <c r="J80" i="66"/>
  <c r="P80" i="66" s="1"/>
  <c r="L80" i="66"/>
  <c r="M80" i="66"/>
  <c r="O80" i="66"/>
  <c r="Q80" i="66"/>
  <c r="E81" i="66"/>
  <c r="D81" i="66" s="1"/>
  <c r="J81" i="66"/>
  <c r="P81" i="66" s="1"/>
  <c r="L81" i="66"/>
  <c r="M81" i="66"/>
  <c r="O81" i="66"/>
  <c r="Q81" i="66"/>
  <c r="E82" i="66"/>
  <c r="D82" i="66" s="1"/>
  <c r="S82" i="66" s="1"/>
  <c r="J82" i="66"/>
  <c r="P82" i="66" s="1"/>
  <c r="L82" i="66"/>
  <c r="M82" i="66"/>
  <c r="O82" i="66"/>
  <c r="Q82" i="66"/>
  <c r="E83" i="66"/>
  <c r="D83" i="66" s="1"/>
  <c r="J83" i="66"/>
  <c r="P83" i="66" s="1"/>
  <c r="L83" i="66"/>
  <c r="M83" i="66"/>
  <c r="O83" i="66"/>
  <c r="Q83" i="66"/>
  <c r="E84" i="66"/>
  <c r="D84" i="66" s="1"/>
  <c r="J84" i="66"/>
  <c r="P84" i="66" s="1"/>
  <c r="L84" i="66"/>
  <c r="M84" i="66"/>
  <c r="O84" i="66"/>
  <c r="Q84" i="66"/>
  <c r="D85" i="66"/>
  <c r="J85" i="66"/>
  <c r="P85" i="66" s="1"/>
  <c r="L85" i="66"/>
  <c r="M85" i="66"/>
  <c r="O85" i="66"/>
  <c r="Q85" i="66"/>
  <c r="E86" i="66"/>
  <c r="D86" i="66" s="1"/>
  <c r="J86" i="66"/>
  <c r="P86" i="66" s="1"/>
  <c r="L86" i="66"/>
  <c r="M86" i="66"/>
  <c r="O86" i="66"/>
  <c r="Q86" i="66"/>
  <c r="E87" i="66"/>
  <c r="D87" i="66" s="1"/>
  <c r="U87" i="66" s="1"/>
  <c r="J87" i="66"/>
  <c r="P87" i="66" s="1"/>
  <c r="L87" i="66"/>
  <c r="M87" i="66"/>
  <c r="O87" i="66"/>
  <c r="Q87" i="66"/>
  <c r="D88" i="66"/>
  <c r="J88" i="66"/>
  <c r="P88" i="66" s="1"/>
  <c r="L88" i="66"/>
  <c r="M88" i="66"/>
  <c r="O88" i="66"/>
  <c r="Q88" i="66"/>
  <c r="E39" i="66"/>
  <c r="D39" i="66" s="1"/>
  <c r="J39" i="66"/>
  <c r="P39" i="66" s="1"/>
  <c r="L39" i="66"/>
  <c r="M39" i="66"/>
  <c r="O39" i="66"/>
  <c r="Q39" i="66"/>
  <c r="E28" i="66"/>
  <c r="D28" i="66" s="1"/>
  <c r="D15" i="67"/>
  <c r="X15" i="67" s="1"/>
  <c r="E15" i="67"/>
  <c r="I15" i="67"/>
  <c r="L15" i="67"/>
  <c r="Q15" i="67"/>
  <c r="T15" i="67"/>
  <c r="AA15" i="67"/>
  <c r="D9" i="67"/>
  <c r="Z9" i="67" s="1"/>
  <c r="E9" i="67"/>
  <c r="I9" i="67"/>
  <c r="L9" i="67"/>
  <c r="N9" i="67"/>
  <c r="Q9" i="67"/>
  <c r="T9" i="67"/>
  <c r="AA9" i="67"/>
  <c r="Q72" i="66"/>
  <c r="O72" i="66"/>
  <c r="M72" i="66"/>
  <c r="L72" i="66"/>
  <c r="J72" i="66"/>
  <c r="P72" i="66" s="1"/>
  <c r="E72" i="66"/>
  <c r="D72" i="66" s="1"/>
  <c r="Q71" i="66"/>
  <c r="O71" i="66"/>
  <c r="M71" i="66"/>
  <c r="L71" i="66"/>
  <c r="J71" i="66"/>
  <c r="P71" i="66" s="1"/>
  <c r="E71" i="66"/>
  <c r="D71" i="66" s="1"/>
  <c r="AA71" i="66" s="1"/>
  <c r="Q70" i="66"/>
  <c r="O70" i="66"/>
  <c r="M70" i="66"/>
  <c r="L70" i="66"/>
  <c r="J70" i="66"/>
  <c r="P70" i="66" s="1"/>
  <c r="D70" i="66"/>
  <c r="U70" i="66" s="1"/>
  <c r="Q69" i="66"/>
  <c r="O69" i="66"/>
  <c r="M69" i="66"/>
  <c r="L69" i="66"/>
  <c r="J69" i="66"/>
  <c r="P69" i="66" s="1"/>
  <c r="D69" i="66"/>
  <c r="AB69" i="66" s="1"/>
  <c r="Q68" i="66"/>
  <c r="O68" i="66"/>
  <c r="M68" i="66"/>
  <c r="L68" i="66"/>
  <c r="J68" i="66"/>
  <c r="P68" i="66" s="1"/>
  <c r="E68" i="66"/>
  <c r="D68" i="66" s="1"/>
  <c r="S68" i="66" s="1"/>
  <c r="Q67" i="66"/>
  <c r="O67" i="66"/>
  <c r="M67" i="66"/>
  <c r="L67" i="66"/>
  <c r="J67" i="66"/>
  <c r="P67" i="66" s="1"/>
  <c r="D67" i="66"/>
  <c r="Q66" i="66"/>
  <c r="O66" i="66"/>
  <c r="M66" i="66"/>
  <c r="L66" i="66"/>
  <c r="J66" i="66"/>
  <c r="P66" i="66" s="1"/>
  <c r="E66" i="66"/>
  <c r="D66" i="66" s="1"/>
  <c r="AK66" i="66" s="1"/>
  <c r="Q65" i="66"/>
  <c r="O65" i="66"/>
  <c r="M65" i="66"/>
  <c r="L65" i="66"/>
  <c r="J65" i="66"/>
  <c r="P65" i="66" s="1"/>
  <c r="BE64" i="66"/>
  <c r="Q64" i="66"/>
  <c r="O64" i="66"/>
  <c r="M64" i="66"/>
  <c r="L64" i="66"/>
  <c r="J64" i="66"/>
  <c r="P64" i="66" s="1"/>
  <c r="E64" i="66"/>
  <c r="D64" i="66" s="1"/>
  <c r="BD64" i="66" s="1"/>
  <c r="BE63" i="66"/>
  <c r="Q63" i="66"/>
  <c r="O63" i="66"/>
  <c r="M63" i="66"/>
  <c r="L63" i="66"/>
  <c r="J63" i="66"/>
  <c r="P63" i="66" s="1"/>
  <c r="E63" i="66"/>
  <c r="D63" i="66" s="1"/>
  <c r="BE62" i="66"/>
  <c r="Q62" i="66"/>
  <c r="O62" i="66"/>
  <c r="M62" i="66"/>
  <c r="L62" i="66"/>
  <c r="J62" i="66"/>
  <c r="P62" i="66" s="1"/>
  <c r="E62" i="66"/>
  <c r="D62" i="66" s="1"/>
  <c r="U62" i="66" s="1"/>
  <c r="BE61" i="66"/>
  <c r="AP61" i="66"/>
  <c r="BE60" i="66"/>
  <c r="Q60" i="66"/>
  <c r="O60" i="66"/>
  <c r="M60" i="66"/>
  <c r="L60" i="66"/>
  <c r="J60" i="66"/>
  <c r="P60" i="66" s="1"/>
  <c r="D60" i="66"/>
  <c r="S60" i="66" s="1"/>
  <c r="BE59" i="66"/>
  <c r="Q59" i="66"/>
  <c r="O59" i="66"/>
  <c r="M59" i="66"/>
  <c r="L59" i="66"/>
  <c r="J59" i="66"/>
  <c r="P59" i="66" s="1"/>
  <c r="E59" i="66"/>
  <c r="D59" i="66" s="1"/>
  <c r="AA59" i="66" s="1"/>
  <c r="BE58" i="66"/>
  <c r="Q58" i="66"/>
  <c r="O58" i="66"/>
  <c r="M58" i="66"/>
  <c r="L58" i="66"/>
  <c r="J58" i="66"/>
  <c r="P58" i="66" s="1"/>
  <c r="E58" i="66"/>
  <c r="D58" i="66" s="1"/>
  <c r="AS58" i="66" s="1"/>
  <c r="Q52" i="66"/>
  <c r="O52" i="66"/>
  <c r="M52" i="66"/>
  <c r="L52" i="66"/>
  <c r="J52" i="66"/>
  <c r="P52" i="66" s="1"/>
  <c r="E52" i="66"/>
  <c r="D52" i="66" s="1"/>
  <c r="Q51" i="66"/>
  <c r="O51" i="66"/>
  <c r="M51" i="66"/>
  <c r="L51" i="66"/>
  <c r="J51" i="66"/>
  <c r="P51" i="66" s="1"/>
  <c r="E51" i="66"/>
  <c r="D51" i="66" s="1"/>
  <c r="Q50" i="66"/>
  <c r="O50" i="66"/>
  <c r="M50" i="66"/>
  <c r="L50" i="66"/>
  <c r="J50" i="66"/>
  <c r="P50" i="66" s="1"/>
  <c r="E50" i="66"/>
  <c r="D50" i="66" s="1"/>
  <c r="U50" i="66" s="1"/>
  <c r="Q49" i="66"/>
  <c r="O49" i="66"/>
  <c r="M49" i="66"/>
  <c r="L49" i="66"/>
  <c r="J49" i="66"/>
  <c r="P49" i="66" s="1"/>
  <c r="D49" i="66"/>
  <c r="AL49" i="66" s="1"/>
  <c r="Q48" i="66"/>
  <c r="O48" i="66"/>
  <c r="M48" i="66"/>
  <c r="L48" i="66"/>
  <c r="J48" i="66"/>
  <c r="P48" i="66" s="1"/>
  <c r="E48" i="66"/>
  <c r="D48" i="66" s="1"/>
  <c r="Q47" i="66"/>
  <c r="O47" i="66"/>
  <c r="M47" i="66"/>
  <c r="L47" i="66"/>
  <c r="J47" i="66"/>
  <c r="P47" i="66" s="1"/>
  <c r="E47" i="66"/>
  <c r="D47" i="66" s="1"/>
  <c r="AL47" i="66" s="1"/>
  <c r="Q46" i="66"/>
  <c r="O46" i="66"/>
  <c r="M46" i="66"/>
  <c r="L46" i="66"/>
  <c r="J46" i="66"/>
  <c r="P46" i="66" s="1"/>
  <c r="D46" i="66"/>
  <c r="Q45" i="66"/>
  <c r="O45" i="66"/>
  <c r="M45" i="66"/>
  <c r="L45" i="66"/>
  <c r="J45" i="66"/>
  <c r="P45" i="66" s="1"/>
  <c r="E45" i="66"/>
  <c r="D45" i="66" s="1"/>
  <c r="AL45" i="66" s="1"/>
  <c r="Q44" i="66"/>
  <c r="O44" i="66"/>
  <c r="M44" i="66"/>
  <c r="L44" i="66"/>
  <c r="J44" i="66"/>
  <c r="P44" i="66" s="1"/>
  <c r="E44" i="66"/>
  <c r="D44" i="66" s="1"/>
  <c r="AI43" i="66"/>
  <c r="Q42" i="66"/>
  <c r="O42" i="66"/>
  <c r="M42" i="66"/>
  <c r="L42" i="66"/>
  <c r="J42" i="66"/>
  <c r="P42" i="66" s="1"/>
  <c r="E42" i="66"/>
  <c r="D42" i="66" s="1"/>
  <c r="U42" i="66" s="1"/>
  <c r="Q41" i="66"/>
  <c r="O41" i="66"/>
  <c r="M41" i="66"/>
  <c r="L41" i="66"/>
  <c r="J41" i="66"/>
  <c r="P41" i="66" s="1"/>
  <c r="E41" i="66"/>
  <c r="D41" i="66" s="1"/>
  <c r="Q40" i="66"/>
  <c r="O40" i="66"/>
  <c r="M40" i="66"/>
  <c r="L40" i="66"/>
  <c r="J40" i="66"/>
  <c r="P40" i="66" s="1"/>
  <c r="Q38" i="66"/>
  <c r="O38" i="66"/>
  <c r="M38" i="66"/>
  <c r="L38" i="66"/>
  <c r="J38" i="66"/>
  <c r="P38" i="66" s="1"/>
  <c r="E38" i="66"/>
  <c r="D38" i="66" s="1"/>
  <c r="Q33" i="66"/>
  <c r="O33" i="66"/>
  <c r="M33" i="66"/>
  <c r="L33" i="66"/>
  <c r="J33" i="66"/>
  <c r="P33" i="66" s="1"/>
  <c r="E33" i="66"/>
  <c r="D33" i="66" s="1"/>
  <c r="AI33" i="66" s="1"/>
  <c r="Q32" i="66"/>
  <c r="O32" i="66"/>
  <c r="M32" i="66"/>
  <c r="L32" i="66"/>
  <c r="J32" i="66"/>
  <c r="P32" i="66" s="1"/>
  <c r="E32" i="66"/>
  <c r="D32" i="66" s="1"/>
  <c r="U32" i="66" s="1"/>
  <c r="Q31" i="66"/>
  <c r="O31" i="66"/>
  <c r="M31" i="66"/>
  <c r="L31" i="66"/>
  <c r="J31" i="66"/>
  <c r="P31" i="66" s="1"/>
  <c r="E31" i="66"/>
  <c r="D31" i="66" s="1"/>
  <c r="Q28" i="66"/>
  <c r="O28" i="66"/>
  <c r="M28" i="66"/>
  <c r="L28" i="66"/>
  <c r="J28" i="66"/>
  <c r="P28" i="66" s="1"/>
  <c r="Q27" i="66"/>
  <c r="O27" i="66"/>
  <c r="M27" i="66"/>
  <c r="L27" i="66"/>
  <c r="J27" i="66"/>
  <c r="P27" i="66" s="1"/>
  <c r="E27" i="66"/>
  <c r="D27" i="66" s="1"/>
  <c r="Q26" i="66"/>
  <c r="O26" i="66"/>
  <c r="M26" i="66"/>
  <c r="L26" i="66"/>
  <c r="J26" i="66"/>
  <c r="P26" i="66" s="1"/>
  <c r="E26" i="66"/>
  <c r="D26" i="66" s="1"/>
  <c r="Q24" i="66"/>
  <c r="O24" i="66"/>
  <c r="M24" i="66"/>
  <c r="L24" i="66"/>
  <c r="J24" i="66"/>
  <c r="P24" i="66" s="1"/>
  <c r="D24" i="66"/>
  <c r="Q23" i="66"/>
  <c r="O23" i="66"/>
  <c r="M23" i="66"/>
  <c r="L23" i="66"/>
  <c r="J23" i="66"/>
  <c r="P23" i="66" s="1"/>
  <c r="D23" i="66"/>
  <c r="U23" i="66" s="1"/>
  <c r="Q22" i="66"/>
  <c r="O22" i="66"/>
  <c r="M22" i="66"/>
  <c r="L22" i="66"/>
  <c r="J22" i="66"/>
  <c r="P22" i="66" s="1"/>
  <c r="E22" i="66"/>
  <c r="D22" i="66" s="1"/>
  <c r="Q21" i="66"/>
  <c r="O21" i="66"/>
  <c r="M21" i="66"/>
  <c r="L21" i="66"/>
  <c r="J21" i="66"/>
  <c r="P21" i="66" s="1"/>
  <c r="E21" i="66"/>
  <c r="D21" i="66" s="1"/>
  <c r="Q20" i="66"/>
  <c r="O20" i="66"/>
  <c r="M20" i="66"/>
  <c r="L20" i="66"/>
  <c r="J20" i="66"/>
  <c r="P20" i="66" s="1"/>
  <c r="E20" i="66"/>
  <c r="D20" i="66" s="1"/>
  <c r="Q19" i="66"/>
  <c r="O19" i="66"/>
  <c r="M19" i="66"/>
  <c r="L19" i="66"/>
  <c r="J19" i="66"/>
  <c r="P19" i="66" s="1"/>
  <c r="E19" i="66"/>
  <c r="D19" i="66" s="1"/>
  <c r="AL19" i="66" s="1"/>
  <c r="Q18" i="66"/>
  <c r="O18" i="66"/>
  <c r="M18" i="66"/>
  <c r="L18" i="66"/>
  <c r="J18" i="66"/>
  <c r="P18" i="66" s="1"/>
  <c r="E18" i="66"/>
  <c r="D18" i="66" s="1"/>
  <c r="Q17" i="66"/>
  <c r="O17" i="66"/>
  <c r="M17" i="66"/>
  <c r="L17" i="66"/>
  <c r="J17" i="66"/>
  <c r="P17" i="66" s="1"/>
  <c r="E17" i="66"/>
  <c r="D17" i="66" s="1"/>
  <c r="AB17" i="66" s="1"/>
  <c r="Q16" i="66"/>
  <c r="O16" i="66"/>
  <c r="M16" i="66"/>
  <c r="L16" i="66"/>
  <c r="J16" i="66"/>
  <c r="P16" i="66" s="1"/>
  <c r="D16" i="66"/>
  <c r="Q15" i="66"/>
  <c r="O15" i="66"/>
  <c r="M15" i="66"/>
  <c r="L15" i="66"/>
  <c r="J15" i="66"/>
  <c r="P15" i="66" s="1"/>
  <c r="E15" i="66"/>
  <c r="D15" i="66" s="1"/>
  <c r="BE9" i="66"/>
  <c r="Q9" i="66"/>
  <c r="O9" i="66"/>
  <c r="M9" i="66"/>
  <c r="L9" i="66"/>
  <c r="J9" i="66"/>
  <c r="P9" i="66" s="1"/>
  <c r="E9" i="66"/>
  <c r="D9" i="66" s="1"/>
  <c r="AA13" i="67"/>
  <c r="T13" i="67"/>
  <c r="Q13" i="67"/>
  <c r="N13" i="67"/>
  <c r="L13" i="67"/>
  <c r="I13" i="67"/>
  <c r="E13" i="67"/>
  <c r="D13" i="67"/>
  <c r="Z13" i="67" s="1"/>
  <c r="AA8" i="67"/>
  <c r="T8" i="67"/>
  <c r="Q8" i="67"/>
  <c r="N8" i="67"/>
  <c r="L8" i="67"/>
  <c r="I8" i="67"/>
  <c r="E8" i="67"/>
  <c r="D8" i="67"/>
  <c r="Z8" i="67" s="1"/>
  <c r="AA7" i="67"/>
  <c r="T7" i="67"/>
  <c r="Q7" i="67"/>
  <c r="N7" i="67"/>
  <c r="L7" i="67"/>
  <c r="I7" i="67"/>
  <c r="E7" i="67"/>
  <c r="D7" i="67"/>
  <c r="X7" i="67" s="1"/>
  <c r="AA36" i="66" l="1"/>
  <c r="Z37" i="66"/>
  <c r="AB73" i="66"/>
  <c r="N59" i="66"/>
  <c r="Y59" i="66" s="1"/>
  <c r="N63" i="66"/>
  <c r="AA63" i="66" s="1"/>
  <c r="N72" i="66"/>
  <c r="AA72" i="66" s="1"/>
  <c r="N65" i="66"/>
  <c r="Y15" i="67"/>
  <c r="Z15" i="67"/>
  <c r="Y25" i="66"/>
  <c r="N66" i="66"/>
  <c r="Y66" i="66" s="1"/>
  <c r="Z34" i="66"/>
  <c r="Z36" i="66"/>
  <c r="Z73" i="66"/>
  <c r="N49" i="66"/>
  <c r="R47" i="66"/>
  <c r="Z47" i="66" s="1"/>
  <c r="S72" i="66"/>
  <c r="N31" i="66"/>
  <c r="Y31" i="66" s="1"/>
  <c r="N33" i="66"/>
  <c r="Y33" i="66" s="1"/>
  <c r="U15" i="67"/>
  <c r="V15" i="67" s="1"/>
  <c r="N88" i="66"/>
  <c r="U88" i="66" s="1"/>
  <c r="N86" i="66"/>
  <c r="AA86" i="66" s="1"/>
  <c r="N77" i="66"/>
  <c r="AA77" i="66" s="1"/>
  <c r="N82" i="66"/>
  <c r="Y82" i="66" s="1"/>
  <c r="N80" i="66"/>
  <c r="Y80" i="66" s="1"/>
  <c r="N67" i="66"/>
  <c r="AA67" i="66" s="1"/>
  <c r="N71" i="66"/>
  <c r="Y71" i="66" s="1"/>
  <c r="R24" i="66"/>
  <c r="AB24" i="66" s="1"/>
  <c r="N51" i="66"/>
  <c r="AA51" i="66" s="1"/>
  <c r="S31" i="66"/>
  <c r="S27" i="66"/>
  <c r="S22" i="66"/>
  <c r="S69" i="66"/>
  <c r="S65" i="66"/>
  <c r="S49" i="66"/>
  <c r="S45" i="66"/>
  <c r="T32" i="66"/>
  <c r="T28" i="66"/>
  <c r="T23" i="66"/>
  <c r="T70" i="66"/>
  <c r="T66" i="66"/>
  <c r="T58" i="66"/>
  <c r="T46" i="66"/>
  <c r="T84" i="66"/>
  <c r="U33" i="66"/>
  <c r="U20" i="66"/>
  <c r="U16" i="66"/>
  <c r="U71" i="66"/>
  <c r="U67" i="66"/>
  <c r="U63" i="66"/>
  <c r="U59" i="66"/>
  <c r="U51" i="66"/>
  <c r="U81" i="66"/>
  <c r="V38" i="66"/>
  <c r="V26" i="66"/>
  <c r="V21" i="66"/>
  <c r="V17" i="66"/>
  <c r="V72" i="66"/>
  <c r="V68" i="66"/>
  <c r="V64" i="66"/>
  <c r="V60" i="66"/>
  <c r="V52" i="66"/>
  <c r="V48" i="66"/>
  <c r="V44" i="66"/>
  <c r="Y72" i="66"/>
  <c r="Y60" i="66"/>
  <c r="Y78" i="66"/>
  <c r="Z86" i="66"/>
  <c r="AA17" i="66"/>
  <c r="AA64" i="66"/>
  <c r="AA52" i="66"/>
  <c r="AA44" i="66"/>
  <c r="AA82" i="66"/>
  <c r="AB31" i="66"/>
  <c r="AB66" i="66"/>
  <c r="AB42" i="66"/>
  <c r="S32" i="66"/>
  <c r="S28" i="66"/>
  <c r="S23" i="66"/>
  <c r="S19" i="66"/>
  <c r="S70" i="66"/>
  <c r="S66" i="66"/>
  <c r="S58" i="66"/>
  <c r="S46" i="66"/>
  <c r="S84" i="66"/>
  <c r="S80" i="66"/>
  <c r="T33" i="66"/>
  <c r="T24" i="66"/>
  <c r="T20" i="66"/>
  <c r="T16" i="66"/>
  <c r="T71" i="66"/>
  <c r="T67" i="66"/>
  <c r="T59" i="66"/>
  <c r="T47" i="66"/>
  <c r="T85" i="66"/>
  <c r="T88" i="66"/>
  <c r="U38" i="66"/>
  <c r="U26" i="66"/>
  <c r="U21" i="66"/>
  <c r="U17" i="66"/>
  <c r="U72" i="66"/>
  <c r="U68" i="66"/>
  <c r="U64" i="66"/>
  <c r="U60" i="66"/>
  <c r="U52" i="66"/>
  <c r="U48" i="66"/>
  <c r="U44" i="66"/>
  <c r="U82" i="66"/>
  <c r="V31" i="66"/>
  <c r="V22" i="66"/>
  <c r="V18" i="66"/>
  <c r="V69" i="66"/>
  <c r="V65" i="66"/>
  <c r="V41" i="66"/>
  <c r="V83" i="66"/>
  <c r="V79" i="66"/>
  <c r="Y65" i="66"/>
  <c r="Y49" i="66"/>
  <c r="Z67" i="66"/>
  <c r="Z78" i="66"/>
  <c r="AA31" i="66"/>
  <c r="AA69" i="66"/>
  <c r="AA65" i="66"/>
  <c r="AA49" i="66"/>
  <c r="AB15" i="66"/>
  <c r="AB71" i="66"/>
  <c r="AB47" i="66"/>
  <c r="Z24" i="66"/>
  <c r="N16" i="66"/>
  <c r="AA16" i="66" s="1"/>
  <c r="N24" i="66"/>
  <c r="U24" i="66" s="1"/>
  <c r="R67" i="66"/>
  <c r="AB67" i="66" s="1"/>
  <c r="R71" i="66"/>
  <c r="Z71" i="66" s="1"/>
  <c r="S33" i="66"/>
  <c r="S24" i="66"/>
  <c r="S20" i="66"/>
  <c r="S16" i="66"/>
  <c r="S71" i="66"/>
  <c r="S67" i="66"/>
  <c r="S63" i="66"/>
  <c r="S59" i="66"/>
  <c r="S51" i="66"/>
  <c r="S47" i="66"/>
  <c r="S85" i="66"/>
  <c r="S88" i="66"/>
  <c r="T21" i="66"/>
  <c r="T68" i="66"/>
  <c r="T64" i="66"/>
  <c r="T60" i="66"/>
  <c r="T82" i="66"/>
  <c r="T78" i="66"/>
  <c r="U31" i="66"/>
  <c r="U22" i="66"/>
  <c r="U18" i="66"/>
  <c r="U69" i="66"/>
  <c r="U65" i="66"/>
  <c r="U49" i="66"/>
  <c r="U41" i="66"/>
  <c r="U83" i="66"/>
  <c r="U79" i="66"/>
  <c r="V32" i="66"/>
  <c r="V23" i="66"/>
  <c r="V19" i="66"/>
  <c r="V15" i="66"/>
  <c r="V70" i="66"/>
  <c r="V66" i="66"/>
  <c r="V62" i="66"/>
  <c r="V50" i="66"/>
  <c r="V42" i="66"/>
  <c r="V80" i="66"/>
  <c r="V87" i="66"/>
  <c r="Z60" i="66"/>
  <c r="AA15" i="66"/>
  <c r="AA66" i="66"/>
  <c r="AA42" i="66"/>
  <c r="AB64" i="66"/>
  <c r="AB52" i="66"/>
  <c r="AB44" i="66"/>
  <c r="S21" i="66"/>
  <c r="S64" i="66"/>
  <c r="T31" i="66"/>
  <c r="T27" i="66"/>
  <c r="T22" i="66"/>
  <c r="T69" i="66"/>
  <c r="T65" i="66"/>
  <c r="T49" i="66"/>
  <c r="T45" i="66"/>
  <c r="U19" i="66"/>
  <c r="U66" i="66"/>
  <c r="U80" i="66"/>
  <c r="V33" i="66"/>
  <c r="V24" i="66"/>
  <c r="V20" i="66"/>
  <c r="V16" i="66"/>
  <c r="V71" i="66"/>
  <c r="V67" i="66"/>
  <c r="V63" i="66"/>
  <c r="V51" i="66"/>
  <c r="V47" i="66"/>
  <c r="V81" i="66"/>
  <c r="Y24" i="66"/>
  <c r="Y67" i="66"/>
  <c r="Y63" i="66"/>
  <c r="Y51" i="66"/>
  <c r="Y85" i="66"/>
  <c r="AA33" i="66"/>
  <c r="AA88" i="66"/>
  <c r="N42" i="66"/>
  <c r="S42" i="66" s="1"/>
  <c r="N52" i="66"/>
  <c r="S52" i="66" s="1"/>
  <c r="N60" i="66"/>
  <c r="AA60" i="66" s="1"/>
  <c r="R63" i="66"/>
  <c r="Z63" i="66" s="1"/>
  <c r="N64" i="66"/>
  <c r="Y64" i="66" s="1"/>
  <c r="R66" i="66"/>
  <c r="Z66" i="66" s="1"/>
  <c r="N69" i="66"/>
  <c r="Y69" i="66" s="1"/>
  <c r="N87" i="66"/>
  <c r="S87" i="66" s="1"/>
  <c r="N85" i="66"/>
  <c r="U85" i="66" s="1"/>
  <c r="N83" i="66"/>
  <c r="S83" i="66" s="1"/>
  <c r="N81" i="66"/>
  <c r="S81" i="66" s="1"/>
  <c r="N79" i="66"/>
  <c r="S79" i="66" s="1"/>
  <c r="N26" i="66"/>
  <c r="S26" i="66" s="1"/>
  <c r="N38" i="66"/>
  <c r="S38" i="66" s="1"/>
  <c r="R65" i="66"/>
  <c r="AB65" i="66" s="1"/>
  <c r="N70" i="66"/>
  <c r="AA70" i="66" s="1"/>
  <c r="N68" i="66"/>
  <c r="AA68" i="66" s="1"/>
  <c r="N78" i="66"/>
  <c r="U78" i="66" s="1"/>
  <c r="N84" i="66"/>
  <c r="U84" i="66" s="1"/>
  <c r="AU64" i="66"/>
  <c r="AM64" i="66"/>
  <c r="AE64" i="66"/>
  <c r="AD71" i="66"/>
  <c r="R88" i="66"/>
  <c r="V88" i="66" s="1"/>
  <c r="R84" i="66"/>
  <c r="V84" i="66" s="1"/>
  <c r="R80" i="66"/>
  <c r="T80" i="66" s="1"/>
  <c r="R87" i="66"/>
  <c r="T87" i="66" s="1"/>
  <c r="R83" i="66"/>
  <c r="T83" i="66" s="1"/>
  <c r="R79" i="66"/>
  <c r="T79" i="66" s="1"/>
  <c r="R86" i="66"/>
  <c r="AB86" i="66" s="1"/>
  <c r="R82" i="66"/>
  <c r="V82" i="66" s="1"/>
  <c r="R78" i="66"/>
  <c r="V78" i="66" s="1"/>
  <c r="R85" i="66"/>
  <c r="V85" i="66" s="1"/>
  <c r="R81" i="66"/>
  <c r="T81" i="66" s="1"/>
  <c r="R77" i="66"/>
  <c r="T77" i="66" s="1"/>
  <c r="R72" i="66"/>
  <c r="Z72" i="66" s="1"/>
  <c r="R70" i="66"/>
  <c r="AB70" i="66" s="1"/>
  <c r="R69" i="66"/>
  <c r="Z69" i="66" s="1"/>
  <c r="R68" i="66"/>
  <c r="AB68" i="66" s="1"/>
  <c r="AD67" i="66"/>
  <c r="R64" i="66"/>
  <c r="Z64" i="66" s="1"/>
  <c r="N62" i="66"/>
  <c r="Y62" i="66" s="1"/>
  <c r="R62" i="66"/>
  <c r="Z62" i="66" s="1"/>
  <c r="R60" i="66"/>
  <c r="AB60" i="66" s="1"/>
  <c r="BA60" i="66"/>
  <c r="AR60" i="66"/>
  <c r="AZ60" i="66"/>
  <c r="AJ60" i="66"/>
  <c r="R59" i="66"/>
  <c r="V59" i="66" s="1"/>
  <c r="N58" i="66"/>
  <c r="U58" i="66" s="1"/>
  <c r="R58" i="66"/>
  <c r="V58" i="66" s="1"/>
  <c r="R52" i="66"/>
  <c r="T52" i="66" s="1"/>
  <c r="R51" i="66"/>
  <c r="T51" i="66" s="1"/>
  <c r="R50" i="66"/>
  <c r="T50" i="66" s="1"/>
  <c r="R49" i="66"/>
  <c r="V49" i="66" s="1"/>
  <c r="AE49" i="66"/>
  <c r="R48" i="66"/>
  <c r="T48" i="66" s="1"/>
  <c r="N47" i="66"/>
  <c r="U47" i="66" s="1"/>
  <c r="R46" i="66"/>
  <c r="V46" i="66" s="1"/>
  <c r="N45" i="66"/>
  <c r="U45" i="66" s="1"/>
  <c r="R45" i="66"/>
  <c r="V45" i="66" s="1"/>
  <c r="R44" i="66"/>
  <c r="T44" i="66" s="1"/>
  <c r="AE45" i="66"/>
  <c r="R42" i="66"/>
  <c r="T42" i="66" s="1"/>
  <c r="N41" i="66"/>
  <c r="S41" i="66" s="1"/>
  <c r="R41" i="66"/>
  <c r="T41" i="66" s="1"/>
  <c r="N40" i="66"/>
  <c r="S40" i="66" s="1"/>
  <c r="R40" i="66"/>
  <c r="T40" i="66" s="1"/>
  <c r="X85" i="66"/>
  <c r="W85" i="66"/>
  <c r="X81" i="66"/>
  <c r="W81" i="66"/>
  <c r="X77" i="66"/>
  <c r="S77" i="66"/>
  <c r="W77" i="66"/>
  <c r="V77" i="66"/>
  <c r="U77" i="66"/>
  <c r="Y77" i="66"/>
  <c r="X88" i="66"/>
  <c r="W88" i="66"/>
  <c r="X84" i="66"/>
  <c r="W84" i="66"/>
  <c r="X80" i="66"/>
  <c r="W80" i="66"/>
  <c r="X87" i="66"/>
  <c r="W87" i="66"/>
  <c r="X83" i="66"/>
  <c r="W83" i="66"/>
  <c r="X79" i="66"/>
  <c r="W79" i="66"/>
  <c r="T86" i="66"/>
  <c r="X86" i="66"/>
  <c r="S86" i="66"/>
  <c r="W86" i="66"/>
  <c r="V86" i="66"/>
  <c r="U86" i="66"/>
  <c r="Y86" i="66"/>
  <c r="X82" i="66"/>
  <c r="W82" i="66"/>
  <c r="X78" i="66"/>
  <c r="W78" i="66"/>
  <c r="N39" i="66"/>
  <c r="Y39" i="66" s="1"/>
  <c r="R39" i="66"/>
  <c r="AB39" i="66" s="1"/>
  <c r="AL17" i="66"/>
  <c r="AC62" i="66"/>
  <c r="AS62" i="66"/>
  <c r="AJ24" i="66"/>
  <c r="AI24" i="66"/>
  <c r="AE24" i="66"/>
  <c r="W24" i="66"/>
  <c r="BA59" i="66"/>
  <c r="AV59" i="66"/>
  <c r="AF59" i="66"/>
  <c r="AZ59" i="66"/>
  <c r="AJ59" i="66"/>
  <c r="BD59" i="66"/>
  <c r="AN59" i="66"/>
  <c r="X59" i="66"/>
  <c r="AR59" i="66"/>
  <c r="BA63" i="66"/>
  <c r="AV63" i="66"/>
  <c r="AF63" i="66"/>
  <c r="AZ63" i="66"/>
  <c r="AJ63" i="66"/>
  <c r="BD63" i="66"/>
  <c r="AN63" i="66"/>
  <c r="X63" i="66"/>
  <c r="AR63" i="66"/>
  <c r="AK70" i="66"/>
  <c r="AF70" i="66"/>
  <c r="AJ70" i="66"/>
  <c r="X70" i="66"/>
  <c r="AJ16" i="66"/>
  <c r="W16" i="66"/>
  <c r="AE16" i="66"/>
  <c r="AI16" i="66"/>
  <c r="AK72" i="66"/>
  <c r="AF72" i="66"/>
  <c r="AJ72" i="66"/>
  <c r="X72" i="66"/>
  <c r="AK68" i="66"/>
  <c r="X68" i="66"/>
  <c r="AF68" i="66"/>
  <c r="AJ68" i="66"/>
  <c r="AK52" i="66"/>
  <c r="AJ52" i="66"/>
  <c r="X52" i="66"/>
  <c r="AF52" i="66"/>
  <c r="AE30" i="66"/>
  <c r="AJ30" i="66"/>
  <c r="W45" i="66"/>
  <c r="AE47" i="66"/>
  <c r="AH49" i="66"/>
  <c r="BA58" i="66"/>
  <c r="AE60" i="66"/>
  <c r="AM60" i="66"/>
  <c r="AU60" i="66"/>
  <c r="BC60" i="66"/>
  <c r="W64" i="66"/>
  <c r="AF64" i="66"/>
  <c r="AN64" i="66"/>
  <c r="AV64" i="66"/>
  <c r="X66" i="66"/>
  <c r="AF43" i="66"/>
  <c r="AK58" i="66"/>
  <c r="AJ66" i="66"/>
  <c r="AG30" i="66"/>
  <c r="AF30" i="66"/>
  <c r="W47" i="66"/>
  <c r="X60" i="66"/>
  <c r="AI60" i="66"/>
  <c r="AQ60" i="66"/>
  <c r="AY60" i="66"/>
  <c r="AJ64" i="66"/>
  <c r="AR64" i="66"/>
  <c r="BC64" i="66"/>
  <c r="AF66" i="66"/>
  <c r="AK30" i="66"/>
  <c r="W49" i="66"/>
  <c r="AH51" i="66"/>
  <c r="W60" i="66"/>
  <c r="AF60" i="66"/>
  <c r="AN60" i="66"/>
  <c r="AV60" i="66"/>
  <c r="BD60" i="66"/>
  <c r="X64" i="66"/>
  <c r="AI64" i="66"/>
  <c r="AQ64" i="66"/>
  <c r="AY64" i="66"/>
  <c r="T39" i="66"/>
  <c r="X39" i="66"/>
  <c r="AF39" i="66"/>
  <c r="AJ39" i="66"/>
  <c r="S39" i="66"/>
  <c r="W39" i="66"/>
  <c r="AA39" i="66"/>
  <c r="AE39" i="66"/>
  <c r="AI39" i="66"/>
  <c r="V39" i="66"/>
  <c r="AD39" i="66"/>
  <c r="AH39" i="66"/>
  <c r="AL39" i="66"/>
  <c r="U39" i="66"/>
  <c r="AC39" i="66"/>
  <c r="AG39" i="66"/>
  <c r="AK39" i="66"/>
  <c r="AJ38" i="66"/>
  <c r="AG38" i="66"/>
  <c r="W38" i="66"/>
  <c r="R33" i="66"/>
  <c r="Z33" i="66" s="1"/>
  <c r="AG33" i="66"/>
  <c r="AL33" i="66"/>
  <c r="N32" i="66"/>
  <c r="AA32" i="66" s="1"/>
  <c r="AJ32" i="66"/>
  <c r="AK32" i="66"/>
  <c r="AF32" i="66"/>
  <c r="R31" i="66"/>
  <c r="Z31" i="66" s="1"/>
  <c r="AI31" i="66"/>
  <c r="AE31" i="66"/>
  <c r="AK31" i="66"/>
  <c r="N28" i="66"/>
  <c r="U28" i="66" s="1"/>
  <c r="N27" i="66"/>
  <c r="U27" i="66" s="1"/>
  <c r="AJ27" i="66"/>
  <c r="AI27" i="66"/>
  <c r="W27" i="66"/>
  <c r="AE27" i="66"/>
  <c r="AL26" i="66"/>
  <c r="N23" i="66"/>
  <c r="AA23" i="66" s="1"/>
  <c r="AL23" i="66"/>
  <c r="N22" i="66"/>
  <c r="AA22" i="66" s="1"/>
  <c r="AJ22" i="66"/>
  <c r="AE22" i="66"/>
  <c r="AI22" i="66"/>
  <c r="W22" i="66"/>
  <c r="N21" i="66"/>
  <c r="Y21" i="66" s="1"/>
  <c r="AL21" i="66"/>
  <c r="N20" i="66"/>
  <c r="AA20" i="66" s="1"/>
  <c r="R20" i="66"/>
  <c r="AB20" i="66" s="1"/>
  <c r="AJ20" i="66"/>
  <c r="AE20" i="66"/>
  <c r="AI20" i="66"/>
  <c r="W20" i="66"/>
  <c r="N19" i="66"/>
  <c r="Y19" i="66" s="1"/>
  <c r="N18" i="66"/>
  <c r="S18" i="66" s="1"/>
  <c r="AJ18" i="66"/>
  <c r="AE18" i="66"/>
  <c r="AI18" i="66"/>
  <c r="W18" i="66"/>
  <c r="N17" i="66"/>
  <c r="Y17" i="66" s="1"/>
  <c r="R16" i="66"/>
  <c r="Z16" i="66" s="1"/>
  <c r="N15" i="66"/>
  <c r="S15" i="66" s="1"/>
  <c r="AL15" i="66"/>
  <c r="N9" i="66"/>
  <c r="U9" i="66" s="1"/>
  <c r="R9" i="66"/>
  <c r="V9" i="66" s="1"/>
  <c r="Y9" i="67"/>
  <c r="U9" i="67"/>
  <c r="V9" i="67" s="1"/>
  <c r="U13" i="67"/>
  <c r="V13" i="67" s="1"/>
  <c r="X13" i="67"/>
  <c r="X9" i="67"/>
  <c r="R26" i="66"/>
  <c r="T26" i="66" s="1"/>
  <c r="R22" i="66"/>
  <c r="AB22" i="66" s="1"/>
  <c r="AJ29" i="66"/>
  <c r="AF29" i="66"/>
  <c r="AK29" i="66"/>
  <c r="AE29" i="66"/>
  <c r="AL29" i="66"/>
  <c r="AG29" i="66"/>
  <c r="AH29" i="66"/>
  <c r="AC29" i="66"/>
  <c r="AI29" i="66"/>
  <c r="AD29" i="66"/>
  <c r="BC9" i="66"/>
  <c r="AY9" i="66"/>
  <c r="AU9" i="66"/>
  <c r="AQ9" i="66"/>
  <c r="AM9" i="66"/>
  <c r="AI9" i="66"/>
  <c r="AE9" i="66"/>
  <c r="W9" i="66"/>
  <c r="S9" i="66"/>
  <c r="AT9" i="66"/>
  <c r="BD9" i="66"/>
  <c r="AZ9" i="66"/>
  <c r="AV9" i="66"/>
  <c r="AR9" i="66"/>
  <c r="AN9" i="66"/>
  <c r="AJ9" i="66"/>
  <c r="AF9" i="66"/>
  <c r="X9" i="66"/>
  <c r="T9" i="66"/>
  <c r="AX9" i="66"/>
  <c r="AL9" i="66"/>
  <c r="BA9" i="66"/>
  <c r="AW9" i="66"/>
  <c r="AS9" i="66"/>
  <c r="AO9" i="66"/>
  <c r="AK9" i="66"/>
  <c r="AG9" i="66"/>
  <c r="AC9" i="66"/>
  <c r="BB9" i="66"/>
  <c r="AP9" i="66"/>
  <c r="AH9" i="66"/>
  <c r="AD9" i="66"/>
  <c r="R17" i="66"/>
  <c r="Z17" i="66" s="1"/>
  <c r="R21" i="66"/>
  <c r="Z21" i="66" s="1"/>
  <c r="R18" i="66"/>
  <c r="T18" i="66" s="1"/>
  <c r="R27" i="66"/>
  <c r="V27" i="66" s="1"/>
  <c r="R15" i="66"/>
  <c r="T15" i="66" s="1"/>
  <c r="R19" i="66"/>
  <c r="Z19" i="66" s="1"/>
  <c r="R23" i="66"/>
  <c r="AB23" i="66" s="1"/>
  <c r="AL28" i="66"/>
  <c r="AH28" i="66"/>
  <c r="AD28" i="66"/>
  <c r="AI40" i="66"/>
  <c r="AE40" i="66"/>
  <c r="W40" i="66"/>
  <c r="AK41" i="66"/>
  <c r="AG41" i="66"/>
  <c r="AC41" i="66"/>
  <c r="AI42" i="66"/>
  <c r="AE42" i="66"/>
  <c r="W42" i="66"/>
  <c r="AL44" i="66"/>
  <c r="AH44" i="66"/>
  <c r="AD44" i="66"/>
  <c r="AI44" i="66"/>
  <c r="AE44" i="66"/>
  <c r="W44" i="66"/>
  <c r="AL46" i="66"/>
  <c r="AH46" i="66"/>
  <c r="AD46" i="66"/>
  <c r="AI46" i="66"/>
  <c r="AE46" i="66"/>
  <c r="W46" i="66"/>
  <c r="AL48" i="66"/>
  <c r="AH48" i="66"/>
  <c r="AD48" i="66"/>
  <c r="AI48" i="66"/>
  <c r="AE48" i="66"/>
  <c r="W48" i="66"/>
  <c r="AK50" i="66"/>
  <c r="AG50" i="66"/>
  <c r="AC50" i="66"/>
  <c r="AL50" i="66"/>
  <c r="AH50" i="66"/>
  <c r="AD50" i="66"/>
  <c r="AI50" i="66"/>
  <c r="AE50" i="66"/>
  <c r="W50" i="66"/>
  <c r="AI65" i="66"/>
  <c r="AE65" i="66"/>
  <c r="W65" i="66"/>
  <c r="AJ65" i="66"/>
  <c r="AF65" i="66"/>
  <c r="X65" i="66"/>
  <c r="AK65" i="66"/>
  <c r="AG65" i="66"/>
  <c r="AC65" i="66"/>
  <c r="AI69" i="66"/>
  <c r="AE69" i="66"/>
  <c r="W69" i="66"/>
  <c r="AJ69" i="66"/>
  <c r="AF69" i="66"/>
  <c r="X69" i="66"/>
  <c r="AK69" i="66"/>
  <c r="AG69" i="66"/>
  <c r="AC69" i="66"/>
  <c r="AI76" i="66"/>
  <c r="AE76" i="66"/>
  <c r="AJ76" i="66"/>
  <c r="AF76" i="66"/>
  <c r="AK76" i="66"/>
  <c r="AG76" i="66"/>
  <c r="AC76" i="66"/>
  <c r="AC15" i="66"/>
  <c r="AK15" i="66"/>
  <c r="AG17" i="66"/>
  <c r="AK19" i="66"/>
  <c r="AG21" i="66"/>
  <c r="AG23" i="66"/>
  <c r="AC26" i="66"/>
  <c r="AG26" i="66"/>
  <c r="AK26" i="66"/>
  <c r="X28" i="66"/>
  <c r="AC28" i="66"/>
  <c r="AI28" i="66"/>
  <c r="X40" i="66"/>
  <c r="AC40" i="66"/>
  <c r="AH40" i="66"/>
  <c r="W41" i="66"/>
  <c r="AH41" i="66"/>
  <c r="AG42" i="66"/>
  <c r="AL42" i="66"/>
  <c r="AJ44" i="66"/>
  <c r="AJ46" i="66"/>
  <c r="AJ48" i="66"/>
  <c r="AJ50" i="66"/>
  <c r="AH61" i="66"/>
  <c r="AX61" i="66"/>
  <c r="AL65" i="66"/>
  <c r="AL69" i="66"/>
  <c r="AL76" i="66"/>
  <c r="AL30" i="66"/>
  <c r="AH30" i="66"/>
  <c r="AD30" i="66"/>
  <c r="BB62" i="66"/>
  <c r="AX62" i="66"/>
  <c r="AT62" i="66"/>
  <c r="AP62" i="66"/>
  <c r="AL62" i="66"/>
  <c r="AH62" i="66"/>
  <c r="AD62" i="66"/>
  <c r="BC62" i="66"/>
  <c r="AY62" i="66"/>
  <c r="AU62" i="66"/>
  <c r="AQ62" i="66"/>
  <c r="AM62" i="66"/>
  <c r="AI62" i="66"/>
  <c r="AE62" i="66"/>
  <c r="W62" i="66"/>
  <c r="BD62" i="66"/>
  <c r="AZ62" i="66"/>
  <c r="AV62" i="66"/>
  <c r="AR62" i="66"/>
  <c r="AN62" i="66"/>
  <c r="AJ62" i="66"/>
  <c r="AF62" i="66"/>
  <c r="X62" i="66"/>
  <c r="AG15" i="66"/>
  <c r="AC21" i="66"/>
  <c r="AK21" i="66"/>
  <c r="AC23" i="66"/>
  <c r="AK23" i="66"/>
  <c r="X15" i="66"/>
  <c r="AF15" i="66"/>
  <c r="AJ15" i="66"/>
  <c r="AD16" i="66"/>
  <c r="AH16" i="66"/>
  <c r="AL16" i="66"/>
  <c r="X17" i="66"/>
  <c r="AF17" i="66"/>
  <c r="AJ17" i="66"/>
  <c r="AD18" i="66"/>
  <c r="AH18" i="66"/>
  <c r="AL18" i="66"/>
  <c r="X19" i="66"/>
  <c r="AF19" i="66"/>
  <c r="AJ19" i="66"/>
  <c r="AD20" i="66"/>
  <c r="AH20" i="66"/>
  <c r="AL20" i="66"/>
  <c r="X21" i="66"/>
  <c r="AF21" i="66"/>
  <c r="AJ21" i="66"/>
  <c r="AD22" i="66"/>
  <c r="AH22" i="66"/>
  <c r="AL22" i="66"/>
  <c r="X23" i="66"/>
  <c r="AF23" i="66"/>
  <c r="AJ23" i="66"/>
  <c r="AD24" i="66"/>
  <c r="AH24" i="66"/>
  <c r="AL24" i="66"/>
  <c r="X26" i="66"/>
  <c r="AF26" i="66"/>
  <c r="AJ26" i="66"/>
  <c r="AD27" i="66"/>
  <c r="AH27" i="66"/>
  <c r="AL27" i="66"/>
  <c r="W28" i="66"/>
  <c r="AG28" i="66"/>
  <c r="AC30" i="66"/>
  <c r="AI30" i="66"/>
  <c r="AD31" i="66"/>
  <c r="R32" i="66"/>
  <c r="AB32" i="66" s="1"/>
  <c r="AE32" i="66"/>
  <c r="AE33" i="66"/>
  <c r="AK33" i="66"/>
  <c r="AF38" i="66"/>
  <c r="AK38" i="66"/>
  <c r="AG40" i="66"/>
  <c r="AL40" i="66"/>
  <c r="AF41" i="66"/>
  <c r="AL41" i="66"/>
  <c r="AF42" i="66"/>
  <c r="AK42" i="66"/>
  <c r="AE43" i="66"/>
  <c r="AL43" i="66"/>
  <c r="N44" i="66"/>
  <c r="S44" i="66" s="1"/>
  <c r="AG44" i="66"/>
  <c r="AD45" i="66"/>
  <c r="N46" i="66"/>
  <c r="U46" i="66" s="1"/>
  <c r="AG46" i="66"/>
  <c r="AD47" i="66"/>
  <c r="N48" i="66"/>
  <c r="S48" i="66" s="1"/>
  <c r="AG48" i="66"/>
  <c r="AD49" i="66"/>
  <c r="N50" i="66"/>
  <c r="S50" i="66" s="1"/>
  <c r="AF50" i="66"/>
  <c r="AD51" i="66"/>
  <c r="AG58" i="66"/>
  <c r="AW58" i="66"/>
  <c r="AD61" i="66"/>
  <c r="AT61" i="66"/>
  <c r="AO62" i="66"/>
  <c r="AH65" i="66"/>
  <c r="AH69" i="66"/>
  <c r="AH76" i="66"/>
  <c r="AJ31" i="66"/>
  <c r="AF31" i="66"/>
  <c r="X31" i="66"/>
  <c r="AL32" i="66"/>
  <c r="AH32" i="66"/>
  <c r="AD32" i="66"/>
  <c r="AJ45" i="66"/>
  <c r="AF45" i="66"/>
  <c r="X45" i="66"/>
  <c r="AK45" i="66"/>
  <c r="AG45" i="66"/>
  <c r="AC45" i="66"/>
  <c r="AJ47" i="66"/>
  <c r="AF47" i="66"/>
  <c r="X47" i="66"/>
  <c r="AK47" i="66"/>
  <c r="AG47" i="66"/>
  <c r="AC47" i="66"/>
  <c r="AJ49" i="66"/>
  <c r="AF49" i="66"/>
  <c r="X49" i="66"/>
  <c r="AK49" i="66"/>
  <c r="AG49" i="66"/>
  <c r="AC49" i="66"/>
  <c r="AI67" i="66"/>
  <c r="AE67" i="66"/>
  <c r="W67" i="66"/>
  <c r="AJ67" i="66"/>
  <c r="AF67" i="66"/>
  <c r="X67" i="66"/>
  <c r="AK67" i="66"/>
  <c r="AG67" i="66"/>
  <c r="AC67" i="66"/>
  <c r="AI71" i="66"/>
  <c r="AE71" i="66"/>
  <c r="W71" i="66"/>
  <c r="AJ71" i="66"/>
  <c r="AF71" i="66"/>
  <c r="X71" i="66"/>
  <c r="AK71" i="66"/>
  <c r="AG71" i="66"/>
  <c r="AC71" i="66"/>
  <c r="AC17" i="66"/>
  <c r="AK17" i="66"/>
  <c r="AC19" i="66"/>
  <c r="W15" i="66"/>
  <c r="AE15" i="66"/>
  <c r="AI15" i="66"/>
  <c r="AC16" i="66"/>
  <c r="AG16" i="66"/>
  <c r="AK16" i="66"/>
  <c r="W17" i="66"/>
  <c r="AE17" i="66"/>
  <c r="AI17" i="66"/>
  <c r="AC18" i="66"/>
  <c r="AG18" i="66"/>
  <c r="AK18" i="66"/>
  <c r="W19" i="66"/>
  <c r="AE19" i="66"/>
  <c r="AI19" i="66"/>
  <c r="AC20" i="66"/>
  <c r="AG20" i="66"/>
  <c r="AK20" i="66"/>
  <c r="W21" i="66"/>
  <c r="AE21" i="66"/>
  <c r="AI21" i="66"/>
  <c r="AC22" i="66"/>
  <c r="AG22" i="66"/>
  <c r="AK22" i="66"/>
  <c r="W23" i="66"/>
  <c r="AE23" i="66"/>
  <c r="AI23" i="66"/>
  <c r="AC24" i="66"/>
  <c r="AG24" i="66"/>
  <c r="AK24" i="66"/>
  <c r="W26" i="66"/>
  <c r="AE26" i="66"/>
  <c r="AI26" i="66"/>
  <c r="AC27" i="66"/>
  <c r="AG27" i="66"/>
  <c r="AK27" i="66"/>
  <c r="AF28" i="66"/>
  <c r="AK28" i="66"/>
  <c r="W31" i="66"/>
  <c r="AC31" i="66"/>
  <c r="AH31" i="66"/>
  <c r="X32" i="66"/>
  <c r="AC32" i="66"/>
  <c r="AI32" i="66"/>
  <c r="AD33" i="66"/>
  <c r="R38" i="66"/>
  <c r="T38" i="66" s="1"/>
  <c r="AE38" i="66"/>
  <c r="AF40" i="66"/>
  <c r="AK40" i="66"/>
  <c r="AE41" i="66"/>
  <c r="AJ41" i="66"/>
  <c r="AD42" i="66"/>
  <c r="AJ42" i="66"/>
  <c r="AD43" i="66"/>
  <c r="X44" i="66"/>
  <c r="AF44" i="66"/>
  <c r="AI45" i="66"/>
  <c r="X46" i="66"/>
  <c r="AF46" i="66"/>
  <c r="AI47" i="66"/>
  <c r="X48" i="66"/>
  <c r="AF48" i="66"/>
  <c r="AI49" i="66"/>
  <c r="AC58" i="66"/>
  <c r="AK62" i="66"/>
  <c r="BA62" i="66"/>
  <c r="AD65" i="66"/>
  <c r="AL67" i="66"/>
  <c r="AD69" i="66"/>
  <c r="AL71" i="66"/>
  <c r="AD76" i="66"/>
  <c r="AJ33" i="66"/>
  <c r="AF33" i="66"/>
  <c r="X33" i="66"/>
  <c r="AL38" i="66"/>
  <c r="AH38" i="66"/>
  <c r="AD38" i="66"/>
  <c r="AJ43" i="66"/>
  <c r="AK43" i="66"/>
  <c r="AG43" i="66"/>
  <c r="AC43" i="66"/>
  <c r="AI51" i="66"/>
  <c r="AE51" i="66"/>
  <c r="W51" i="66"/>
  <c r="AJ51" i="66"/>
  <c r="AF51" i="66"/>
  <c r="X51" i="66"/>
  <c r="AK51" i="66"/>
  <c r="AG51" i="66"/>
  <c r="AC51" i="66"/>
  <c r="BB58" i="66"/>
  <c r="AX58" i="66"/>
  <c r="AT58" i="66"/>
  <c r="AP58" i="66"/>
  <c r="AL58" i="66"/>
  <c r="AH58" i="66"/>
  <c r="AD58" i="66"/>
  <c r="BC58" i="66"/>
  <c r="AY58" i="66"/>
  <c r="AU58" i="66"/>
  <c r="AQ58" i="66"/>
  <c r="AM58" i="66"/>
  <c r="AI58" i="66"/>
  <c r="AE58" i="66"/>
  <c r="W58" i="66"/>
  <c r="BD58" i="66"/>
  <c r="AZ58" i="66"/>
  <c r="AV58" i="66"/>
  <c r="AR58" i="66"/>
  <c r="AN58" i="66"/>
  <c r="AJ58" i="66"/>
  <c r="AF58" i="66"/>
  <c r="X58" i="66"/>
  <c r="BC61" i="66"/>
  <c r="AY61" i="66"/>
  <c r="AU61" i="66"/>
  <c r="AQ61" i="66"/>
  <c r="AM61" i="66"/>
  <c r="AI61" i="66"/>
  <c r="AE61" i="66"/>
  <c r="BD61" i="66"/>
  <c r="AZ61" i="66"/>
  <c r="AV61" i="66"/>
  <c r="AR61" i="66"/>
  <c r="AN61" i="66"/>
  <c r="AJ61" i="66"/>
  <c r="AF61" i="66"/>
  <c r="BA61" i="66"/>
  <c r="AW61" i="66"/>
  <c r="AS61" i="66"/>
  <c r="AO61" i="66"/>
  <c r="AK61" i="66"/>
  <c r="AG61" i="66"/>
  <c r="AC61" i="66"/>
  <c r="AG19" i="66"/>
  <c r="AD15" i="66"/>
  <c r="AH15" i="66"/>
  <c r="X16" i="66"/>
  <c r="AF16" i="66"/>
  <c r="AD17" i="66"/>
  <c r="AH17" i="66"/>
  <c r="X18" i="66"/>
  <c r="AF18" i="66"/>
  <c r="AD19" i="66"/>
  <c r="AH19" i="66"/>
  <c r="X20" i="66"/>
  <c r="AF20" i="66"/>
  <c r="AD21" i="66"/>
  <c r="AH21" i="66"/>
  <c r="X22" i="66"/>
  <c r="AF22" i="66"/>
  <c r="AD23" i="66"/>
  <c r="AH23" i="66"/>
  <c r="X24" i="66"/>
  <c r="AF24" i="66"/>
  <c r="AD26" i="66"/>
  <c r="AH26" i="66"/>
  <c r="X27" i="66"/>
  <c r="AF27" i="66"/>
  <c r="R28" i="66"/>
  <c r="V28" i="66" s="1"/>
  <c r="AE28" i="66"/>
  <c r="AJ28" i="66"/>
  <c r="AG31" i="66"/>
  <c r="AL31" i="66"/>
  <c r="W32" i="66"/>
  <c r="AG32" i="66"/>
  <c r="W33" i="66"/>
  <c r="AC33" i="66"/>
  <c r="AH33" i="66"/>
  <c r="X38" i="66"/>
  <c r="AC38" i="66"/>
  <c r="AI38" i="66"/>
  <c r="AD40" i="66"/>
  <c r="AJ40" i="66"/>
  <c r="X41" i="66"/>
  <c r="AD41" i="66"/>
  <c r="AI41" i="66"/>
  <c r="X42" i="66"/>
  <c r="AC42" i="66"/>
  <c r="AH42" i="66"/>
  <c r="AH43" i="66"/>
  <c r="AC44" i="66"/>
  <c r="AK44" i="66"/>
  <c r="AH45" i="66"/>
  <c r="AC46" i="66"/>
  <c r="AK46" i="66"/>
  <c r="AH47" i="66"/>
  <c r="AC48" i="66"/>
  <c r="AK48" i="66"/>
  <c r="X50" i="66"/>
  <c r="AL51" i="66"/>
  <c r="AO58" i="66"/>
  <c r="AL61" i="66"/>
  <c r="BB61" i="66"/>
  <c r="AG62" i="66"/>
  <c r="AW62" i="66"/>
  <c r="AH67" i="66"/>
  <c r="AH71" i="66"/>
  <c r="W52" i="66"/>
  <c r="AE52" i="66"/>
  <c r="AI52" i="66"/>
  <c r="W59" i="66"/>
  <c r="AE59" i="66"/>
  <c r="AI59" i="66"/>
  <c r="AM59" i="66"/>
  <c r="AQ59" i="66"/>
  <c r="AU59" i="66"/>
  <c r="AY59" i="66"/>
  <c r="BC59" i="66"/>
  <c r="AD60" i="66"/>
  <c r="AH60" i="66"/>
  <c r="AL60" i="66"/>
  <c r="AP60" i="66"/>
  <c r="AT60" i="66"/>
  <c r="AX60" i="66"/>
  <c r="BB60" i="66"/>
  <c r="W63" i="66"/>
  <c r="AE63" i="66"/>
  <c r="AI63" i="66"/>
  <c r="AM63" i="66"/>
  <c r="AQ63" i="66"/>
  <c r="AU63" i="66"/>
  <c r="AY63" i="66"/>
  <c r="BC63" i="66"/>
  <c r="AD64" i="66"/>
  <c r="AH64" i="66"/>
  <c r="AL64" i="66"/>
  <c r="AP64" i="66"/>
  <c r="AT64" i="66"/>
  <c r="AX64" i="66"/>
  <c r="BB64" i="66"/>
  <c r="W66" i="66"/>
  <c r="AE66" i="66"/>
  <c r="AI66" i="66"/>
  <c r="W68" i="66"/>
  <c r="AE68" i="66"/>
  <c r="AI68" i="66"/>
  <c r="W70" i="66"/>
  <c r="AE70" i="66"/>
  <c r="AI70" i="66"/>
  <c r="W72" i="66"/>
  <c r="AE72" i="66"/>
  <c r="AI72" i="66"/>
  <c r="AD52" i="66"/>
  <c r="AH52" i="66"/>
  <c r="AL52" i="66"/>
  <c r="AD59" i="66"/>
  <c r="AH59" i="66"/>
  <c r="AL59" i="66"/>
  <c r="AP59" i="66"/>
  <c r="AT59" i="66"/>
  <c r="AX59" i="66"/>
  <c r="BB59" i="66"/>
  <c r="AC60" i="66"/>
  <c r="AG60" i="66"/>
  <c r="AK60" i="66"/>
  <c r="AO60" i="66"/>
  <c r="AS60" i="66"/>
  <c r="AW60" i="66"/>
  <c r="AD63" i="66"/>
  <c r="AH63" i="66"/>
  <c r="AL63" i="66"/>
  <c r="AP63" i="66"/>
  <c r="AT63" i="66"/>
  <c r="AX63" i="66"/>
  <c r="BB63" i="66"/>
  <c r="AC64" i="66"/>
  <c r="AG64" i="66"/>
  <c r="AK64" i="66"/>
  <c r="AO64" i="66"/>
  <c r="AS64" i="66"/>
  <c r="AW64" i="66"/>
  <c r="BA64" i="66"/>
  <c r="AD66" i="66"/>
  <c r="AH66" i="66"/>
  <c r="AL66" i="66"/>
  <c r="AD68" i="66"/>
  <c r="AH68" i="66"/>
  <c r="AL68" i="66"/>
  <c r="AD70" i="66"/>
  <c r="AH70" i="66"/>
  <c r="AL70" i="66"/>
  <c r="AD72" i="66"/>
  <c r="AH72" i="66"/>
  <c r="AL72" i="66"/>
  <c r="AC52" i="66"/>
  <c r="AG52" i="66"/>
  <c r="AC59" i="66"/>
  <c r="AG59" i="66"/>
  <c r="AK59" i="66"/>
  <c r="AO59" i="66"/>
  <c r="AS59" i="66"/>
  <c r="AW59" i="66"/>
  <c r="AC63" i="66"/>
  <c r="AG63" i="66"/>
  <c r="AK63" i="66"/>
  <c r="AO63" i="66"/>
  <c r="AS63" i="66"/>
  <c r="AW63" i="66"/>
  <c r="AZ64" i="66"/>
  <c r="AC66" i="66"/>
  <c r="AG66" i="66"/>
  <c r="AC68" i="66"/>
  <c r="AG68" i="66"/>
  <c r="AC70" i="66"/>
  <c r="AG70" i="66"/>
  <c r="AC72" i="66"/>
  <c r="AG72" i="66"/>
  <c r="U7" i="67"/>
  <c r="V7" i="67" s="1"/>
  <c r="Y8" i="67"/>
  <c r="U8" i="67"/>
  <c r="V8" i="67" s="1"/>
  <c r="X8" i="67"/>
  <c r="Y13" i="67"/>
  <c r="Y7" i="67"/>
  <c r="Z7" i="67"/>
  <c r="AA80" i="66" l="1"/>
  <c r="Z88" i="66"/>
  <c r="Y88" i="66"/>
  <c r="Y16" i="66"/>
  <c r="AA50" i="66"/>
  <c r="Z65" i="66"/>
  <c r="AB50" i="66"/>
  <c r="Y40" i="66"/>
  <c r="Y38" i="66"/>
  <c r="W13" i="67"/>
  <c r="Y9" i="66"/>
  <c r="Z40" i="66"/>
  <c r="Y46" i="66"/>
  <c r="Z38" i="66"/>
  <c r="Y58" i="66"/>
  <c r="Y70" i="66"/>
  <c r="AA41" i="66"/>
  <c r="Z85" i="66"/>
  <c r="AB80" i="66"/>
  <c r="Y28" i="66"/>
  <c r="Z28" i="66"/>
  <c r="Z46" i="66"/>
  <c r="AB41" i="66"/>
  <c r="Z9" i="66"/>
  <c r="AB87" i="66"/>
  <c r="AA87" i="66"/>
  <c r="Y84" i="66"/>
  <c r="Z84" i="66"/>
  <c r="AB77" i="66"/>
  <c r="Z70" i="66"/>
  <c r="Y68" i="66"/>
  <c r="Z68" i="66"/>
  <c r="Z58" i="66"/>
  <c r="Z49" i="66"/>
  <c r="Y23" i="66"/>
  <c r="Z23" i="66"/>
  <c r="W15" i="67"/>
  <c r="W8" i="67"/>
  <c r="Y87" i="66"/>
  <c r="AB88" i="66"/>
  <c r="Z87" i="66"/>
  <c r="AA83" i="66"/>
  <c r="Z82" i="66"/>
  <c r="AB83" i="66"/>
  <c r="AB72" i="66"/>
  <c r="AA79" i="66"/>
  <c r="Z59" i="66"/>
  <c r="AA81" i="66"/>
  <c r="AB79" i="66"/>
  <c r="AB63" i="66"/>
  <c r="AB81" i="66"/>
  <c r="AA62" i="66"/>
  <c r="AB62" i="66"/>
  <c r="Z79" i="66"/>
  <c r="Z83" i="66"/>
  <c r="AB82" i="66"/>
  <c r="AB84" i="66"/>
  <c r="Z81" i="66"/>
  <c r="AA85" i="66"/>
  <c r="Y81" i="66"/>
  <c r="Z80" i="66"/>
  <c r="AA84" i="66"/>
  <c r="Y83" i="66"/>
  <c r="Y79" i="66"/>
  <c r="AB85" i="66"/>
  <c r="AA78" i="66"/>
  <c r="AB78" i="66"/>
  <c r="Z77" i="66"/>
  <c r="AB40" i="66"/>
  <c r="AA58" i="66"/>
  <c r="AB58" i="66"/>
  <c r="AA40" i="66"/>
  <c r="AB59" i="66"/>
  <c r="Y45" i="66"/>
  <c r="Y52" i="66"/>
  <c r="Z52" i="66"/>
  <c r="AB51" i="66"/>
  <c r="AB48" i="66"/>
  <c r="AA48" i="66"/>
  <c r="Y47" i="66"/>
  <c r="Z45" i="66"/>
  <c r="Z41" i="66"/>
  <c r="Z48" i="66"/>
  <c r="Y50" i="66"/>
  <c r="AA45" i="66"/>
  <c r="Z51" i="66"/>
  <c r="AB46" i="66"/>
  <c r="Y48" i="66"/>
  <c r="AB49" i="66"/>
  <c r="AA46" i="66"/>
  <c r="Z44" i="66"/>
  <c r="Z42" i="66"/>
  <c r="Y44" i="66"/>
  <c r="AB45" i="66"/>
  <c r="AA47" i="66"/>
  <c r="Y42" i="66"/>
  <c r="Y41" i="66"/>
  <c r="Z50" i="66"/>
  <c r="V40" i="66"/>
  <c r="V7" i="66" s="1"/>
  <c r="U40" i="66"/>
  <c r="Z39" i="66"/>
  <c r="AB38" i="66"/>
  <c r="AA38" i="66"/>
  <c r="S62" i="66"/>
  <c r="Y27" i="66"/>
  <c r="AB33" i="66"/>
  <c r="Z27" i="66"/>
  <c r="AB26" i="66"/>
  <c r="AA26" i="66"/>
  <c r="Z26" i="66"/>
  <c r="AA28" i="66"/>
  <c r="AA27" i="66"/>
  <c r="AB27" i="66"/>
  <c r="AA24" i="66"/>
  <c r="Y32" i="66"/>
  <c r="AB28" i="66"/>
  <c r="Y26" i="66"/>
  <c r="Y22" i="66"/>
  <c r="Y20" i="66"/>
  <c r="AB19" i="66"/>
  <c r="AA19" i="66"/>
  <c r="AB18" i="66"/>
  <c r="AA18" i="66"/>
  <c r="Y15" i="66"/>
  <c r="Z15" i="66"/>
  <c r="AA9" i="66"/>
  <c r="AB9" i="66"/>
  <c r="T72" i="66"/>
  <c r="T63" i="66"/>
  <c r="T62" i="66"/>
  <c r="Z32" i="66"/>
  <c r="Z22" i="66"/>
  <c r="AB21" i="66"/>
  <c r="AA21" i="66"/>
  <c r="Z20" i="66"/>
  <c r="T19" i="66"/>
  <c r="Y18" i="66"/>
  <c r="Z18" i="66"/>
  <c r="S17" i="66"/>
  <c r="T17" i="66"/>
  <c r="AB16" i="66"/>
  <c r="U15" i="66"/>
  <c r="V5" i="67"/>
  <c r="W9" i="67"/>
  <c r="W7" i="67"/>
  <c r="W5" i="67" l="1"/>
  <c r="AA7" i="66"/>
  <c r="Y7" i="66"/>
  <c r="Z7" i="66"/>
  <c r="AB7" i="66"/>
  <c r="S7" i="66"/>
  <c r="U7" i="66"/>
  <c r="T7" i="66"/>
  <c r="F42" i="71" l="1"/>
  <c r="F41" i="71"/>
  <c r="H33" i="71"/>
  <c r="H34" i="71"/>
  <c r="F34" i="71"/>
  <c r="F33" i="71"/>
  <c r="H30" i="71"/>
  <c r="H29" i="71"/>
  <c r="F26" i="71"/>
  <c r="M26" i="71" s="1"/>
  <c r="F25" i="71"/>
  <c r="K25" i="71" s="1"/>
  <c r="J75" i="71"/>
  <c r="J72" i="71"/>
  <c r="J70" i="71"/>
  <c r="J68" i="71"/>
  <c r="J66" i="71"/>
  <c r="K65" i="71"/>
  <c r="O65" i="71" s="1"/>
  <c r="J64" i="71"/>
  <c r="J62" i="71"/>
  <c r="J60" i="71"/>
  <c r="J58" i="71"/>
  <c r="J56" i="71"/>
  <c r="J53" i="71"/>
  <c r="O50" i="71"/>
  <c r="O51" i="71" s="1"/>
  <c r="M50" i="71"/>
  <c r="M51" i="71" s="1"/>
  <c r="K50" i="71"/>
  <c r="K51" i="71" s="1"/>
  <c r="H47" i="71"/>
  <c r="H46" i="71"/>
  <c r="H45" i="71"/>
  <c r="H44" i="71"/>
  <c r="H43" i="71"/>
  <c r="H40" i="71"/>
  <c r="H39" i="71"/>
  <c r="H38" i="71"/>
  <c r="H37" i="71"/>
  <c r="H36" i="71"/>
  <c r="H35" i="71"/>
  <c r="H32" i="71"/>
  <c r="H31" i="71"/>
  <c r="H28" i="71"/>
  <c r="H27" i="71"/>
  <c r="H26" i="71"/>
  <c r="H25" i="71"/>
  <c r="H24" i="71"/>
  <c r="H23" i="71"/>
  <c r="M22" i="71"/>
  <c r="H22" i="71"/>
  <c r="O22" i="71"/>
  <c r="M21" i="71"/>
  <c r="H21" i="71"/>
  <c r="O21" i="71"/>
  <c r="O14" i="71"/>
  <c r="H14" i="71"/>
  <c r="M14" i="71"/>
  <c r="K13" i="71"/>
  <c r="H13" i="71"/>
  <c r="M13" i="71"/>
  <c r="H12" i="71"/>
  <c r="M12" i="71"/>
  <c r="H9" i="71"/>
  <c r="H8" i="71"/>
  <c r="H7" i="71"/>
  <c r="M25" i="71" l="1"/>
  <c r="O12" i="71"/>
  <c r="O26" i="71"/>
  <c r="H5" i="71"/>
  <c r="H6" i="71"/>
  <c r="K12" i="71"/>
  <c r="I12" i="71" s="1"/>
  <c r="H10" i="71"/>
  <c r="I50" i="71"/>
  <c r="I51" i="71"/>
  <c r="H11" i="71"/>
  <c r="K22" i="71"/>
  <c r="I22" i="71" s="1"/>
  <c r="O13" i="71"/>
  <c r="I13" i="71" s="1"/>
  <c r="K14" i="71"/>
  <c r="I14" i="71" s="1"/>
  <c r="O25" i="71"/>
  <c r="K26" i="71"/>
  <c r="K21" i="71"/>
  <c r="I21" i="71" s="1"/>
  <c r="I26" i="71" l="1"/>
  <c r="I25" i="71"/>
  <c r="AA5" i="67" l="1"/>
  <c r="AW7" i="66"/>
  <c r="Z5" i="67"/>
  <c r="Y5" i="67" l="1"/>
  <c r="G8" i="74"/>
  <c r="X5" i="67"/>
  <c r="G13" i="74"/>
  <c r="AU7" i="66"/>
  <c r="F45" i="71" s="1"/>
  <c r="G9" i="74"/>
  <c r="AV7" i="66"/>
  <c r="F46" i="71" s="1"/>
  <c r="AT7" i="66"/>
  <c r="F44" i="71" s="1"/>
  <c r="AL7" i="66"/>
  <c r="F32" i="71" s="1"/>
  <c r="AS7" i="66"/>
  <c r="F43" i="71" s="1"/>
  <c r="AJ7" i="66"/>
  <c r="F30" i="71" s="1"/>
  <c r="AQ7" i="66"/>
  <c r="F39" i="71" s="1"/>
  <c r="AO7" i="66"/>
  <c r="F37" i="71" s="1"/>
  <c r="AP7" i="66"/>
  <c r="F38" i="71" s="1"/>
  <c r="AH7" i="66"/>
  <c r="F28" i="71" s="1"/>
  <c r="AG7" i="66"/>
  <c r="F27" i="71" s="1"/>
  <c r="AN7" i="66"/>
  <c r="F36" i="71" s="1"/>
  <c r="AF7" i="66"/>
  <c r="F24" i="71" s="1"/>
  <c r="AM7" i="66"/>
  <c r="F35" i="71" s="1"/>
  <c r="AE7" i="66"/>
  <c r="F23" i="71" s="1"/>
  <c r="AC7" i="66"/>
  <c r="AD7" i="66"/>
  <c r="AK7" i="66"/>
  <c r="F31" i="71" s="1"/>
  <c r="AR7" i="66"/>
  <c r="F40" i="71" s="1"/>
  <c r="AI7" i="66"/>
  <c r="F29" i="71" s="1"/>
  <c r="G11" i="74"/>
  <c r="G10" i="74"/>
  <c r="X7" i="66"/>
  <c r="G6" i="74"/>
  <c r="W7" i="66"/>
  <c r="G7" i="74"/>
  <c r="F7" i="71" l="1"/>
  <c r="O7" i="71" s="1"/>
  <c r="F10" i="71"/>
  <c r="M10" i="71" s="1"/>
  <c r="F6" i="71"/>
  <c r="M6" i="71" s="1"/>
  <c r="F5" i="71"/>
  <c r="K5" i="71" s="1"/>
  <c r="F47" i="71"/>
  <c r="K47" i="71" s="1"/>
  <c r="F9" i="71"/>
  <c r="K9" i="71" s="1"/>
  <c r="F8" i="71"/>
  <c r="O8" i="71" s="1"/>
  <c r="F18" i="71"/>
  <c r="K23" i="71"/>
  <c r="M23" i="71"/>
  <c r="O23" i="71"/>
  <c r="M36" i="71"/>
  <c r="O36" i="71"/>
  <c r="K36" i="71"/>
  <c r="K37" i="71"/>
  <c r="M37" i="71"/>
  <c r="O37" i="71"/>
  <c r="M32" i="71"/>
  <c r="O32" i="71"/>
  <c r="K32" i="71"/>
  <c r="M40" i="71"/>
  <c r="O40" i="71"/>
  <c r="K40" i="71"/>
  <c r="O38" i="71"/>
  <c r="M38" i="71"/>
  <c r="K38" i="71"/>
  <c r="O43" i="71"/>
  <c r="M43" i="71"/>
  <c r="K43" i="71"/>
  <c r="M44" i="71"/>
  <c r="O44" i="71"/>
  <c r="K44" i="71"/>
  <c r="O24" i="71"/>
  <c r="K24" i="71"/>
  <c r="M24" i="71"/>
  <c r="O28" i="71"/>
  <c r="M28" i="71"/>
  <c r="K28" i="71"/>
  <c r="K46" i="71"/>
  <c r="M46" i="71"/>
  <c r="O46" i="71"/>
  <c r="M31" i="71"/>
  <c r="O31" i="71"/>
  <c r="K31" i="71"/>
  <c r="M35" i="71"/>
  <c r="K35" i="71"/>
  <c r="O35" i="71"/>
  <c r="K27" i="71"/>
  <c r="M27" i="71"/>
  <c r="O27" i="71"/>
  <c r="M39" i="71"/>
  <c r="K39" i="71"/>
  <c r="O39" i="71"/>
  <c r="M45" i="71"/>
  <c r="K45" i="71"/>
  <c r="O45" i="71"/>
  <c r="F17" i="71"/>
  <c r="O11" i="71"/>
  <c r="M11" i="71"/>
  <c r="K11" i="71"/>
  <c r="O5" i="71" l="1"/>
  <c r="M5" i="71"/>
  <c r="K7" i="71"/>
  <c r="M7" i="71"/>
  <c r="M8" i="71"/>
  <c r="K8" i="71"/>
  <c r="M9" i="71"/>
  <c r="O6" i="71"/>
  <c r="K6" i="71"/>
  <c r="O9" i="71"/>
  <c r="K10" i="71"/>
  <c r="O47" i="71"/>
  <c r="M47" i="71"/>
  <c r="O10" i="71"/>
  <c r="F15" i="71"/>
  <c r="I39" i="71"/>
  <c r="I44" i="71"/>
  <c r="I36" i="71"/>
  <c r="F16" i="71"/>
  <c r="I31" i="71"/>
  <c r="I37" i="71"/>
  <c r="F19" i="71"/>
  <c r="F20" i="71"/>
  <c r="I27" i="71"/>
  <c r="I46" i="71"/>
  <c r="I43" i="71"/>
  <c r="I40" i="71"/>
  <c r="I23" i="71"/>
  <c r="I45" i="71"/>
  <c r="I35" i="71"/>
  <c r="I28" i="71"/>
  <c r="I24" i="71"/>
  <c r="I38" i="71"/>
  <c r="I32" i="71"/>
  <c r="I11" i="71"/>
  <c r="I5" i="71" l="1"/>
  <c r="I6" i="71"/>
  <c r="I9" i="71"/>
  <c r="I7" i="71"/>
  <c r="I8" i="71"/>
  <c r="I10" i="71"/>
  <c r="I47" i="71"/>
  <c r="B3" i="71" l="1"/>
  <c r="M13" i="74" l="1"/>
  <c r="N13" i="74" s="1"/>
  <c r="L15" i="71" l="1"/>
  <c r="M15" i="71" s="1"/>
  <c r="L19" i="71"/>
  <c r="M19" i="71" s="1"/>
  <c r="K13" i="74"/>
  <c r="L13" i="74" l="1"/>
  <c r="J15" i="71"/>
  <c r="K15" i="71" s="1"/>
  <c r="J17" i="71"/>
  <c r="K17" i="71" s="1"/>
  <c r="J19" i="71"/>
  <c r="K19" i="71" s="1"/>
  <c r="J20" i="71"/>
  <c r="K20" i="71" s="1"/>
  <c r="J16" i="71"/>
  <c r="K16" i="71" s="1"/>
  <c r="J18" i="71"/>
  <c r="K18" i="71" s="1"/>
  <c r="L16" i="71"/>
  <c r="L20" i="71"/>
  <c r="L18" i="71"/>
  <c r="L17" i="71"/>
  <c r="O13" i="74"/>
  <c r="P13" i="74" s="1"/>
  <c r="I13" i="74" l="1"/>
  <c r="J13" i="74"/>
  <c r="K48" i="71"/>
  <c r="K52" i="71" s="1"/>
  <c r="M18" i="71"/>
  <c r="M16" i="71"/>
  <c r="M17" i="71"/>
  <c r="N19" i="71"/>
  <c r="N15" i="71"/>
  <c r="M20" i="71"/>
  <c r="K54" i="71" l="1"/>
  <c r="O54" i="71" s="1"/>
  <c r="I54" i="71" s="1"/>
  <c r="P54" i="71" s="1"/>
  <c r="K63" i="71"/>
  <c r="O63" i="71" s="1"/>
  <c r="K61" i="71"/>
  <c r="O61" i="71" s="1"/>
  <c r="N18" i="71"/>
  <c r="N20" i="71"/>
  <c r="N16" i="71"/>
  <c r="O15" i="71"/>
  <c r="H15" i="71"/>
  <c r="M48" i="71"/>
  <c r="N17" i="71"/>
  <c r="O19" i="71"/>
  <c r="I19" i="71" s="1"/>
  <c r="H19" i="71"/>
  <c r="K57" i="71" l="1"/>
  <c r="O57" i="71" s="1"/>
  <c r="I57" i="71" s="1"/>
  <c r="P57" i="71" s="1"/>
  <c r="K59" i="71"/>
  <c r="O59" i="71" s="1"/>
  <c r="I59" i="71" s="1"/>
  <c r="P59" i="71" s="1"/>
  <c r="O17" i="71"/>
  <c r="I17" i="71" s="1"/>
  <c r="H17" i="71"/>
  <c r="O16" i="71"/>
  <c r="I16" i="71" s="1"/>
  <c r="H16" i="71"/>
  <c r="O18" i="71"/>
  <c r="I18" i="71" s="1"/>
  <c r="H18" i="71"/>
  <c r="I15" i="71"/>
  <c r="M52" i="71"/>
  <c r="O20" i="71"/>
  <c r="I20" i="71" s="1"/>
  <c r="H20" i="71"/>
  <c r="K67" i="71" l="1"/>
  <c r="O67" i="71" s="1"/>
  <c r="I67" i="71" s="1"/>
  <c r="K69" i="71"/>
  <c r="O69" i="71" s="1"/>
  <c r="I69" i="71" s="1"/>
  <c r="P69" i="71" s="1"/>
  <c r="O48" i="71"/>
  <c r="I55" i="71" l="1"/>
  <c r="O52" i="71"/>
  <c r="I52" i="71" s="1"/>
  <c r="I48" i="71"/>
  <c r="K71" i="71" l="1"/>
  <c r="O71" i="71" s="1"/>
  <c r="I71" i="71" s="1"/>
  <c r="P71" i="71" s="1"/>
  <c r="K73" i="71" l="1"/>
  <c r="O73" i="71" s="1"/>
  <c r="I73" i="71" s="1"/>
  <c r="P73" i="71" s="1"/>
  <c r="I74" i="71" l="1"/>
  <c r="K76" i="71" s="1"/>
  <c r="O76" i="71" s="1"/>
  <c r="I76" i="71" s="1"/>
  <c r="P76" i="71" s="1"/>
  <c r="I77" i="71" l="1"/>
  <c r="I78" i="71" s="1"/>
</calcChain>
</file>

<file path=xl/sharedStrings.xml><?xml version="1.0" encoding="utf-8"?>
<sst xmlns="http://schemas.openxmlformats.org/spreadsheetml/2006/main" count="1280" uniqueCount="311">
  <si>
    <t>원 수</t>
    <phoneticPr fontId="2" type="noConversion"/>
  </si>
  <si>
    <t>단 위</t>
    <phoneticPr fontId="2" type="noConversion"/>
  </si>
  <si>
    <t>계</t>
    <phoneticPr fontId="2" type="noConversion"/>
  </si>
  <si>
    <t>구분</t>
    <phoneticPr fontId="2" type="noConversion"/>
  </si>
  <si>
    <t>종류</t>
    <phoneticPr fontId="2" type="noConversion"/>
  </si>
  <si>
    <t>비  고</t>
    <phoneticPr fontId="2" type="noConversion"/>
  </si>
  <si>
    <t>횡단보도</t>
    <phoneticPr fontId="2" type="noConversion"/>
  </si>
  <si>
    <t>제거</t>
    <phoneticPr fontId="2" type="noConversion"/>
  </si>
  <si>
    <t>횡단보도</t>
    <phoneticPr fontId="2" type="noConversion"/>
  </si>
  <si>
    <t>재도색</t>
    <phoneticPr fontId="2" type="noConversion"/>
  </si>
  <si>
    <t>실선</t>
    <phoneticPr fontId="2" type="noConversion"/>
  </si>
  <si>
    <t>파선</t>
    <phoneticPr fontId="2" type="noConversion"/>
  </si>
  <si>
    <t>청색</t>
    <phoneticPr fontId="2" type="noConversion"/>
  </si>
  <si>
    <t>수용성페인트</t>
    <phoneticPr fontId="2" type="noConversion"/>
  </si>
  <si>
    <t>백색</t>
    <phoneticPr fontId="2" type="noConversion"/>
  </si>
  <si>
    <t>황색</t>
    <phoneticPr fontId="2" type="noConversion"/>
  </si>
  <si>
    <t>신설</t>
    <phoneticPr fontId="2" type="noConversion"/>
  </si>
  <si>
    <t>P3-R5</t>
    <phoneticPr fontId="2" type="noConversion"/>
  </si>
  <si>
    <t>P3-R4</t>
    <phoneticPr fontId="2" type="noConversion"/>
  </si>
  <si>
    <t>P4-R5</t>
    <phoneticPr fontId="2" type="noConversion"/>
  </si>
  <si>
    <t>P7-R5</t>
    <phoneticPr fontId="2" type="noConversion"/>
  </si>
  <si>
    <t>융착성도료(파선)</t>
    <phoneticPr fontId="2" type="noConversion"/>
  </si>
  <si>
    <t>융착성도료(실선)</t>
    <phoneticPr fontId="2" type="noConversion"/>
  </si>
  <si>
    <t>P4-R4</t>
    <phoneticPr fontId="2" type="noConversion"/>
  </si>
  <si>
    <t>P7-R4</t>
    <phoneticPr fontId="2" type="noConversion"/>
  </si>
  <si>
    <t>분홍색</t>
    <phoneticPr fontId="2" type="noConversion"/>
  </si>
  <si>
    <t>식</t>
    <phoneticPr fontId="2" type="noConversion"/>
  </si>
  <si>
    <t>산재보험료</t>
    <phoneticPr fontId="2" type="noConversion"/>
  </si>
  <si>
    <t>노인장기요양보험료</t>
    <phoneticPr fontId="2" type="noConversion"/>
  </si>
  <si>
    <t>공급가액</t>
    <phoneticPr fontId="2" type="noConversion"/>
  </si>
  <si>
    <t>단위</t>
    <phoneticPr fontId="2" type="noConversion"/>
  </si>
  <si>
    <t>비고</t>
    <phoneticPr fontId="2" type="noConversion"/>
  </si>
  <si>
    <t>NO</t>
    <phoneticPr fontId="2" type="noConversion"/>
  </si>
  <si>
    <t>시공</t>
    <phoneticPr fontId="2" type="noConversion"/>
  </si>
  <si>
    <t>자재</t>
    <phoneticPr fontId="2" type="noConversion"/>
  </si>
  <si>
    <t>등급</t>
    <phoneticPr fontId="2" type="noConversion"/>
  </si>
  <si>
    <t>색상</t>
    <phoneticPr fontId="2" type="noConversion"/>
  </si>
  <si>
    <t>시작</t>
    <phoneticPr fontId="2" type="noConversion"/>
  </si>
  <si>
    <t>중간</t>
    <phoneticPr fontId="2" type="noConversion"/>
  </si>
  <si>
    <t>끝선</t>
    <phoneticPr fontId="2" type="noConversion"/>
  </si>
  <si>
    <t>실선
(시작+끝)</t>
    <phoneticPr fontId="2" type="noConversion"/>
  </si>
  <si>
    <t>파선
(시작+중간+끝)</t>
    <phoneticPr fontId="2" type="noConversion"/>
  </si>
  <si>
    <t>융착식</t>
    <phoneticPr fontId="2" type="noConversion"/>
  </si>
  <si>
    <t>상온경화형</t>
    <phoneticPr fontId="2" type="noConversion"/>
  </si>
  <si>
    <t>길이</t>
    <phoneticPr fontId="2" type="noConversion"/>
  </si>
  <si>
    <t>개수</t>
    <phoneticPr fontId="2" type="noConversion"/>
  </si>
  <si>
    <t>소계</t>
    <phoneticPr fontId="2" type="noConversion"/>
  </si>
  <si>
    <t>합계</t>
    <phoneticPr fontId="2" type="noConversion"/>
  </si>
  <si>
    <t>차선</t>
    <phoneticPr fontId="2" type="noConversion"/>
  </si>
  <si>
    <t>1. 수량산출(횡단보도, 주차선, 정차금지대)</t>
    <phoneticPr fontId="2" type="noConversion"/>
  </si>
  <si>
    <t>시공</t>
    <phoneticPr fontId="2" type="noConversion"/>
  </si>
  <si>
    <t>자재</t>
    <phoneticPr fontId="2" type="noConversion"/>
  </si>
  <si>
    <t>등급</t>
    <phoneticPr fontId="2" type="noConversion"/>
  </si>
  <si>
    <t>색상</t>
    <phoneticPr fontId="2" type="noConversion"/>
  </si>
  <si>
    <t>종류</t>
    <phoneticPr fontId="2" type="noConversion"/>
  </si>
  <si>
    <t>화살표</t>
    <phoneticPr fontId="2" type="noConversion"/>
  </si>
  <si>
    <t>이륜횡단보도</t>
    <phoneticPr fontId="2" type="noConversion"/>
  </si>
  <si>
    <t>계</t>
    <phoneticPr fontId="2" type="noConversion"/>
  </si>
  <si>
    <t>융착식</t>
    <phoneticPr fontId="2" type="noConversion"/>
  </si>
  <si>
    <t>상온경화형</t>
    <phoneticPr fontId="2" type="noConversion"/>
  </si>
  <si>
    <t>수용성페인트</t>
    <phoneticPr fontId="2" type="noConversion"/>
  </si>
  <si>
    <t>제거</t>
    <phoneticPr fontId="2" type="noConversion"/>
  </si>
  <si>
    <t>신설</t>
    <phoneticPr fontId="2" type="noConversion"/>
  </si>
  <si>
    <t>재도색</t>
    <phoneticPr fontId="2" type="noConversion"/>
  </si>
  <si>
    <t>길이</t>
    <phoneticPr fontId="2" type="noConversion"/>
  </si>
  <si>
    <t>개수</t>
    <phoneticPr fontId="2" type="noConversion"/>
  </si>
  <si>
    <t>소 계</t>
    <phoneticPr fontId="2" type="noConversion"/>
  </si>
  <si>
    <t>소계</t>
    <phoneticPr fontId="2" type="noConversion"/>
  </si>
  <si>
    <t>선수</t>
    <phoneticPr fontId="2" type="noConversion"/>
  </si>
  <si>
    <t>P3-R5</t>
    <phoneticPr fontId="2" type="noConversion"/>
  </si>
  <si>
    <t>P7-R5</t>
    <phoneticPr fontId="2" type="noConversion"/>
  </si>
  <si>
    <t>P4-R5</t>
    <phoneticPr fontId="2" type="noConversion"/>
  </si>
  <si>
    <t>합계</t>
    <phoneticPr fontId="2" type="noConversion"/>
  </si>
  <si>
    <t>공종</t>
  </si>
  <si>
    <t>단위</t>
  </si>
  <si>
    <t>노무비</t>
  </si>
  <si>
    <t>재료비</t>
  </si>
  <si>
    <t/>
  </si>
  <si>
    <t>부대공</t>
    <phoneticPr fontId="2" type="noConversion"/>
  </si>
  <si>
    <t>간접노무비</t>
  </si>
  <si>
    <t>%</t>
  </si>
  <si>
    <t>산재보험료</t>
  </si>
  <si>
    <t>고용보험료</t>
  </si>
  <si>
    <t>국민건강보험료</t>
    <phoneticPr fontId="2" type="noConversion"/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</si>
  <si>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</si>
  <si>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</si>
  <si>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</si>
  <si>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</si>
  <si>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</si>
  <si>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</si>
  <si>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</si>
  <si>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</si>
  <si>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</si>
  <si>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</si>
  <si>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</si>
  <si>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구분</t>
  </si>
  <si>
    <t>요율</t>
  </si>
  <si>
    <t>1</t>
  </si>
  <si>
    <t>2</t>
  </si>
  <si>
    <t>작업설.부산물등(△)</t>
  </si>
  <si>
    <t>3</t>
  </si>
  <si>
    <t>A</t>
  </si>
  <si>
    <t>( 1 + 2 + 3 )</t>
    <phoneticPr fontId="2" type="noConversion"/>
  </si>
  <si>
    <t>4</t>
  </si>
  <si>
    <t>5</t>
  </si>
  <si>
    <t>B</t>
  </si>
  <si>
    <t>( 4 + 5 )</t>
  </si>
  <si>
    <t>6</t>
  </si>
  <si>
    <t>7</t>
  </si>
  <si>
    <t>8</t>
  </si>
  <si>
    <t>( B ) × 0.0087</t>
    <phoneticPr fontId="2" type="noConversion"/>
  </si>
  <si>
    <t>9</t>
  </si>
  <si>
    <t>10</t>
  </si>
  <si>
    <t>11</t>
  </si>
  <si>
    <t>12</t>
  </si>
  <si>
    <t>13</t>
  </si>
  <si>
    <t>14</t>
  </si>
  <si>
    <t>( A + 4 ) × 0.0293</t>
    <phoneticPr fontId="2" type="noConversion"/>
  </si>
  <si>
    <t>15</t>
  </si>
  <si>
    <t>16</t>
  </si>
  <si>
    <t>하도급대금지급보증수수료</t>
  </si>
  <si>
    <t>17</t>
  </si>
  <si>
    <t>18</t>
  </si>
  <si>
    <t>C</t>
  </si>
  <si>
    <t>( 6:18 )</t>
    <phoneticPr fontId="2" type="noConversion"/>
  </si>
  <si>
    <t>D</t>
  </si>
  <si>
    <t>( A + B + C )</t>
    <phoneticPr fontId="2" type="noConversion"/>
  </si>
  <si>
    <t>E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</si>
  <si>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</si>
  <si>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</si>
  <si>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</si>
  <si>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</si>
  <si>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</si>
  <si>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</si>
  <si>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가. 노면표시 도색 및 제거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</si>
  <si>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</si>
  <si>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</si>
  <si>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</si>
  <si>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정지선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</si>
  <si>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</si>
  <si>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</si>
  <si>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</si>
  <si>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</si>
  <si>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노  무  비</t>
    <phoneticPr fontId="2" type="noConversion"/>
  </si>
  <si>
    <t>재  료  비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</si>
  <si>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</si>
  <si>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</si>
  <si>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</si>
  <si>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융착성
도료
신설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</si>
  <si>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</si>
  <si>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</si>
  <si>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</si>
  <si>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</si>
  <si>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</si>
  <si>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</si>
  <si>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</si>
  <si>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</si>
  <si>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</si>
  <si>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</si>
  <si>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</si>
  <si>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</si>
  <si>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</si>
  <si>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</si>
  <si>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</si>
  <si>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</si>
  <si>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</si>
  <si>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</si>
  <si>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</si>
  <si>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</si>
  <si>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</si>
  <si>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공종계</t>
    <phoneticPr fontId="2" type="noConversion"/>
  </si>
  <si>
    <t>EA</t>
    <phoneticPr fontId="2" type="noConversion"/>
  </si>
  <si>
    <t>나. 간접노무비</t>
    <phoneticPr fontId="2" type="noConversion"/>
  </si>
  <si>
    <t>X</t>
    <phoneticPr fontId="43" type="noConversion"/>
  </si>
  <si>
    <t>=</t>
    <phoneticPr fontId="43" type="noConversion"/>
  </si>
  <si>
    <t>다. 경비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</si>
  <si>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</si>
  <si>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</si>
  <si>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</si>
  <si>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</si>
  <si>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라. 일반관리비</t>
    <phoneticPr fontId="2" type="noConversion"/>
  </si>
  <si>
    <t>마. 이윤</t>
    <phoneticPr fontId="2" type="noConversion"/>
  </si>
  <si>
    <t>부가가치세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</si>
  <si>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</si>
  <si>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</si>
  <si>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</si>
  <si>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2. 수량산출(차선, 중앙선, 노견선, 유도선, 유턴선, 버스차선, 안전지대)</t>
    <phoneticPr fontId="2" type="noConversion"/>
  </si>
  <si>
    <t>수량</t>
    <phoneticPr fontId="2" type="noConversion"/>
  </si>
  <si>
    <t>공종</t>
    <phoneticPr fontId="2" type="noConversion"/>
  </si>
  <si>
    <t>위치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</si>
  <si>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</si>
  <si>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</si>
  <si>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</si>
  <si>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</si>
  <si>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비목</t>
    <phoneticPr fontId="2" type="noConversion"/>
  </si>
  <si>
    <t>금액</t>
    <phoneticPr fontId="2" type="noConversion"/>
  </si>
  <si>
    <t>산출근거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</si>
  <si>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</si>
  <si>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</si>
  <si>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</si>
  <si>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</si>
  <si>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</si>
  <si>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( G + H + I )</t>
    <phoneticPr fontId="2" type="noConversion"/>
  </si>
  <si>
    <t>원가계산서</t>
    <phoneticPr fontId="2" type="noConversion"/>
  </si>
  <si>
    <t>( B + C + E )  × 0.15</t>
    <phoneticPr fontId="2" type="noConversion"/>
  </si>
  <si>
    <t>내역서총괄표</t>
    <phoneticPr fontId="2" type="noConversion"/>
  </si>
  <si>
    <t>품명</t>
    <phoneticPr fontId="2" type="noConversion"/>
  </si>
  <si>
    <t>규격</t>
    <phoneticPr fontId="2" type="noConversion"/>
  </si>
  <si>
    <t>수량</t>
    <phoneticPr fontId="2" type="noConversion"/>
  </si>
  <si>
    <t>합계</t>
    <phoneticPr fontId="2" type="noConversion"/>
  </si>
  <si>
    <t>경비</t>
    <phoneticPr fontId="2" type="noConversion"/>
  </si>
  <si>
    <t>비고</t>
    <phoneticPr fontId="2" type="noConversion"/>
  </si>
  <si>
    <t>설계내역서</t>
    <phoneticPr fontId="37" type="noConversion"/>
  </si>
  <si>
    <t>경비</t>
    <phoneticPr fontId="37" type="noConversion"/>
  </si>
  <si>
    <t>순공사비</t>
    <phoneticPr fontId="2" type="noConversion"/>
  </si>
  <si>
    <t>단 가</t>
    <phoneticPr fontId="2" type="noConversion"/>
  </si>
  <si>
    <t>현수막(0.9m×6m)</t>
    <phoneticPr fontId="2" type="noConversion"/>
  </si>
  <si>
    <t>단가</t>
    <phoneticPr fontId="37" type="noConversion"/>
  </si>
  <si>
    <t>금액</t>
    <phoneticPr fontId="37" type="noConversion"/>
  </si>
  <si>
    <t>단가</t>
    <phoneticPr fontId="27" type="noConversion"/>
  </si>
  <si>
    <t>횡단보도선</t>
    <phoneticPr fontId="2" type="noConversion"/>
  </si>
  <si>
    <t>테두리선</t>
    <phoneticPr fontId="2" type="noConversion"/>
  </si>
  <si>
    <t xml:space="preserve">길이*선수=소계 </t>
    <phoneticPr fontId="2" type="noConversion"/>
  </si>
  <si>
    <t>길이*선수=소계</t>
    <phoneticPr fontId="2" type="noConversion"/>
  </si>
  <si>
    <t>1.25m*개수=소계</t>
    <phoneticPr fontId="2" type="noConversion"/>
  </si>
  <si>
    <t>길이*개수*3선=소계</t>
    <phoneticPr fontId="2" type="noConversion"/>
  </si>
  <si>
    <t>( 4 ) × 0.045</t>
    <phoneticPr fontId="2" type="noConversion"/>
  </si>
  <si>
    <t>품질시험비</t>
    <phoneticPr fontId="2" type="noConversion"/>
  </si>
  <si>
    <t>품질시험비</t>
    <phoneticPr fontId="2" type="noConversion"/>
  </si>
  <si>
    <t>직접재료비</t>
    <phoneticPr fontId="2" type="noConversion"/>
  </si>
  <si>
    <t>간접재료비</t>
    <phoneticPr fontId="2" type="noConversion"/>
  </si>
  <si>
    <t>소계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</si>
  <si>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</si>
  <si>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</si>
  <si>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</si>
  <si>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</si>
  <si>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</si>
  <si>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건강보험료</t>
    <phoneticPr fontId="2" type="noConversion"/>
  </si>
  <si>
    <t>연금보험료</t>
    <phoneticPr fontId="2" type="noConversion"/>
  </si>
  <si>
    <t>퇴직공제부금비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</si>
  <si>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</si>
  <si>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</si>
  <si>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환경보전비</t>
    <phoneticPr fontId="2" type="noConversion"/>
  </si>
  <si>
    <t>공사이행보증수수료</t>
    <phoneticPr fontId="2" type="noConversion"/>
  </si>
  <si>
    <t>기타경비</t>
    <phoneticPr fontId="2" type="noConversion"/>
  </si>
  <si>
    <t>순공사원가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</si>
  <si>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</si>
  <si>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</si>
  <si>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</si>
  <si>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</si>
  <si>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</si>
  <si>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</si>
  <si>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</si>
  <si>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</si>
  <si>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건설기계대여금지급보증서발급액</t>
    <phoneticPr fontId="2" type="noConversion"/>
  </si>
  <si>
    <t>( J + K + L ) (천단위 미만 절사)</t>
    <phoneticPr fontId="2" type="noConversion"/>
  </si>
  <si>
    <t>노면표시 도색 및 제거</t>
    <phoneticPr fontId="2" type="noConversion"/>
  </si>
  <si>
    <t>재료비</t>
    <phoneticPr fontId="37" type="noConversion"/>
  </si>
  <si>
    <t>노무비</t>
    <phoneticPr fontId="37" type="noConversion"/>
  </si>
  <si>
    <t>▣</t>
    <phoneticPr fontId="2" type="noConversion"/>
  </si>
  <si>
    <t>노면표시 도색 및 제거</t>
    <phoneticPr fontId="2" type="noConversion"/>
  </si>
  <si>
    <t>인쇄본</t>
    <phoneticPr fontId="2" type="noConversion"/>
  </si>
  <si>
    <t>P3-R4</t>
    <phoneticPr fontId="2" type="noConversion"/>
  </si>
  <si>
    <t>m</t>
    <phoneticPr fontId="2" type="noConversion"/>
  </si>
  <si>
    <t>신설</t>
    <phoneticPr fontId="2" type="noConversion"/>
  </si>
  <si>
    <t>융착식</t>
    <phoneticPr fontId="2" type="noConversion"/>
  </si>
  <si>
    <t>횡단보도</t>
    <phoneticPr fontId="2" type="noConversion"/>
  </si>
  <si>
    <t>차선</t>
    <phoneticPr fontId="2" type="noConversion"/>
  </si>
  <si>
    <t>노견선</t>
    <phoneticPr fontId="2" type="noConversion"/>
  </si>
  <si>
    <t>중앙선</t>
    <phoneticPr fontId="2" type="noConversion"/>
  </si>
  <si>
    <t>융착성도료(횡단보도)</t>
    <phoneticPr fontId="2" type="noConversion"/>
  </si>
  <si>
    <t>융착성도료(문자, 기호)</t>
    <phoneticPr fontId="2" type="noConversion"/>
  </si>
  <si>
    <t>P3-R5</t>
  </si>
  <si>
    <t>융착성도료(파선)</t>
    <phoneticPr fontId="2" type="noConversion"/>
  </si>
  <si>
    <t>황색</t>
    <phoneticPr fontId="2" type="noConversion"/>
  </si>
  <si>
    <t>( B ) × 0.0370</t>
    <phoneticPr fontId="2" type="noConversion"/>
  </si>
  <si>
    <t>( 4 ) × 0.0343</t>
    <phoneticPr fontId="2" type="noConversion"/>
  </si>
  <si>
    <t>( 9 ) × 0.1152</t>
    <phoneticPr fontId="2" type="noConversion"/>
  </si>
  <si>
    <t>재도색</t>
    <phoneticPr fontId="2" type="noConversion"/>
  </si>
  <si>
    <t>제거</t>
    <phoneticPr fontId="2" type="noConversion"/>
  </si>
  <si>
    <t>제59호표</t>
    <phoneticPr fontId="2" type="noConversion"/>
  </si>
  <si>
    <t>재도색</t>
    <phoneticPr fontId="2" type="noConversion"/>
  </si>
  <si>
    <t>차선</t>
    <phoneticPr fontId="2" type="noConversion"/>
  </si>
  <si>
    <t>안전지대</t>
    <phoneticPr fontId="2" type="noConversion"/>
  </si>
  <si>
    <t>백색</t>
    <phoneticPr fontId="2" type="noConversion"/>
  </si>
  <si>
    <t>유도선</t>
    <phoneticPr fontId="2" type="noConversion"/>
  </si>
  <si>
    <t>유턴선</t>
    <phoneticPr fontId="2" type="noConversion"/>
  </si>
  <si>
    <t>차선</t>
    <phoneticPr fontId="2" type="noConversion"/>
  </si>
  <si>
    <t>중앙선</t>
    <phoneticPr fontId="2" type="noConversion"/>
  </si>
  <si>
    <t>안전지대</t>
    <phoneticPr fontId="2" type="noConversion"/>
  </si>
  <si>
    <t>황색</t>
    <phoneticPr fontId="2" type="noConversion"/>
  </si>
  <si>
    <t>1-1. 세천로7길(다사지구대~세천로4길)</t>
    <phoneticPr fontId="2" type="noConversion"/>
  </si>
  <si>
    <t>1-2. 세천로7길(메가젠임플란트~세천로3길)</t>
    <phoneticPr fontId="2" type="noConversion"/>
  </si>
  <si>
    <t>유도선</t>
    <phoneticPr fontId="2" type="noConversion"/>
  </si>
  <si>
    <t>백색</t>
    <phoneticPr fontId="2" type="noConversion"/>
  </si>
  <si>
    <t>황색</t>
    <phoneticPr fontId="2" type="noConversion"/>
  </si>
  <si>
    <t>노견선</t>
    <phoneticPr fontId="2" type="noConversion"/>
  </si>
  <si>
    <t>유턴선</t>
    <phoneticPr fontId="2" type="noConversion"/>
  </si>
  <si>
    <t>정지선</t>
    <phoneticPr fontId="2" type="noConversion"/>
  </si>
  <si>
    <t>1-3. 세천로3길(세천로3길 원형교차로~메가젠임플란트)</t>
    <phoneticPr fontId="2" type="noConversion"/>
  </si>
  <si>
    <t>1-4. 세천로3길(에이티~세천로7길)</t>
    <phoneticPr fontId="2" type="noConversion"/>
  </si>
  <si>
    <t>2-1. 금강로</t>
    <phoneticPr fontId="2" type="noConversion"/>
  </si>
  <si>
    <t>3-1. 금포로</t>
    <phoneticPr fontId="2" type="noConversion"/>
  </si>
  <si>
    <t>1-4. 세천로3길(에이티~세천로7길)</t>
    <phoneticPr fontId="2" type="noConversion"/>
  </si>
  <si>
    <t>2-1. 금강로</t>
    <phoneticPr fontId="2" type="noConversion"/>
  </si>
  <si>
    <t>2-2. 금강로</t>
    <phoneticPr fontId="2" type="noConversion"/>
  </si>
  <si>
    <t>1-3. 세천로3길(세천로3길 원형교차로~메가젠임플란트)</t>
    <phoneticPr fontId="2" type="noConversion"/>
  </si>
  <si>
    <t>3-1. 금포로</t>
    <phoneticPr fontId="2" type="noConversion"/>
  </si>
  <si>
    <t>( 4 ) × 0.138</t>
    <phoneticPr fontId="2" type="noConversion"/>
  </si>
  <si>
    <t>( A + B ) × 0.083</t>
    <phoneticPr fontId="2" type="noConversion"/>
  </si>
  <si>
    <t>대구 안전속도(5030) 노면표시 도색공사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</si>
</sst>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3" formatCode="#,##0_ "/>
    <numFmt numFmtId="184" formatCode="0.0%"/>
    <numFmt numFmtId="186" formatCode="#,##0_);[Red]\(#,##0\)"/>
    <numFmt numFmtId="190" formatCode="0.00_);[Red]\(0.00\)"/>
    <numFmt numFmtId="191" formatCode="0.0_);[Red]\(0.0\)"/>
    <numFmt numFmtId="192" formatCode="0_);[Red]\(0\)"/>
    <numFmt numFmtId="196" formatCode="&quot;₩&quot;#,##0;&quot;₩&quot;&quot;₩&quot;&quot;₩&quot;&quot;₩&quot;\-#,##0"/>
    <numFmt numFmtId="197" formatCode="#,##0;[Red]&quot;-&quot;#,##0"/>
    <numFmt numFmtId="198" formatCode="&quot;₩&quot;#,##0;[Red]&quot;₩&quot;&quot;₩&quot;&quot;₩&quot;&quot;₩&quot;\-#,##0"/>
    <numFmt numFmtId="199" formatCode="_-* #,##0.00_-;&quot;₩&quot;&quot;₩&quot;\-* #,##0.00_-;_-* &quot;-&quot;??_-;_-@_-"/>
    <numFmt numFmtId="200" formatCode="_-&quot;₩&quot;* #,##0.00_-;&quot;₩&quot;&quot;₩&quot;\-&quot;₩&quot;* #,##0.00_-;_-&quot;₩&quot;* &quot;-&quot;??_-;_-@_-"/>
    <numFmt numFmtId="201" formatCode="&quot;₩&quot;#,##0.00;&quot;₩&quot;&quot;₩&quot;&quot;₩&quot;&quot;₩&quot;\-#,##0.00"/>
    <numFmt numFmtId="202" formatCode="&quot;제&quot;#&quot;호표&quot;"/>
    <numFmt numFmtId="203" formatCode="&quot;제&quot;#,##0&quot;호표&quot;"/>
    <numFmt numFmtId="205" formatCode="#,##0.0"/>
    <numFmt numFmtId="206" formatCode="0.000%"/>
    <numFmt numFmtId="207" formatCode="0.00_ "/>
    <numFmt numFmtId="208" formatCode="#,##0.000"/>
    <numFmt numFmtId="209" formatCode="#,##0.0000"/>
    <numFmt numFmtId="210" formatCode="#,##0.00000"/>
    <numFmt numFmtId="215" formatCode="_-* #,##0_-;\-* #,##0_-;_-* &quot;-&quot;??_-;_-@_-"/>
    <numFmt numFmtId="216" formatCode="#,##0.0_);[Red]\(#,##0.0\)"/>
    <numFmt numFmtId="217" formatCode="#,##0.00_);[Red]\(#,##0.00\)"/>
    <numFmt numFmtId="218" formatCode="#,##0.000_);[Red]\(#,##0.000\)"/>
  </numFmts>
  <fonts count="61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u/>
      <sz val="11"/>
      <color indexed="36"/>
      <name val="돋움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24"/>
      <color indexed="8"/>
      <name val="HY울릉도M"/>
      <family val="1"/>
      <charset val="129"/>
    </font>
    <font>
      <sz val="18"/>
      <name val="HY울릉도M"/>
      <family val="1"/>
      <charset val="129"/>
    </font>
    <font>
      <sz val="24"/>
      <name val="HY울릉도M"/>
      <family val="1"/>
      <charset val="129"/>
    </font>
    <font>
      <sz val="20"/>
      <name val="HY울릉도M"/>
      <family val="1"/>
      <charset val="129"/>
    </font>
    <font>
      <sz val="16"/>
      <name val="HY울릉도M"/>
      <family val="1"/>
      <charset val="129"/>
    </font>
    <font>
      <sz val="20"/>
      <color indexed="8"/>
      <name val="HY울릉도M"/>
      <family val="1"/>
      <charset val="129"/>
    </font>
    <font>
      <sz val="1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name val="HY울릉도M"/>
      <family val="1"/>
      <charset val="129"/>
    </font>
    <font>
      <b/>
      <sz val="10"/>
      <color rgb="FF0070C0"/>
      <name val="굴림체"/>
      <family val="3"/>
      <charset val="129"/>
    </font>
    <font>
      <sz val="10"/>
      <name val="돋움"/>
      <family val="3"/>
      <charset val="129"/>
    </font>
    <font>
      <sz val="11"/>
      <color indexed="8"/>
      <name val="맑은 고딕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2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96" fontId="5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97" fontId="32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0" fillId="0" borderId="0">
      <protection locked="0"/>
    </xf>
    <xf numFmtId="19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9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0" fillId="0" borderId="3">
      <protection locked="0"/>
    </xf>
    <xf numFmtId="200" fontId="5" fillId="0" borderId="0">
      <protection locked="0"/>
    </xf>
    <xf numFmtId="201" fontId="5" fillId="0" borderId="0">
      <protection locked="0"/>
    </xf>
    <xf numFmtId="42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4" fillId="0" borderId="0"/>
    <xf numFmtId="0" fontId="33" fillId="0" borderId="0"/>
    <xf numFmtId="0" fontId="34" fillId="0" borderId="0"/>
    <xf numFmtId="0" fontId="36" fillId="0" borderId="0" applyNumberFormat="0"/>
    <xf numFmtId="0" fontId="34" fillId="0" borderId="0"/>
    <xf numFmtId="0" fontId="33" fillId="0" borderId="0"/>
    <xf numFmtId="0" fontId="34" fillId="0" borderId="0"/>
    <xf numFmtId="0" fontId="33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5" fillId="0" borderId="0"/>
    <xf numFmtId="9" fontId="1" fillId="0" borderId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</cellStyleXfs>
  <cellXfs count="439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1" fillId="0" borderId="33" xfId="0" applyFont="1" applyBorder="1" applyAlignment="1">
      <alignment horizontal="center" vertical="center"/>
    </xf>
    <xf numFmtId="186" fontId="41" fillId="0" borderId="33" xfId="0" applyNumberFormat="1" applyFont="1" applyBorder="1" applyAlignment="1">
      <alignment horizontal="center" vertical="center" shrinkToFit="1"/>
    </xf>
    <xf numFmtId="41" fontId="41" fillId="0" borderId="33" xfId="0" applyNumberFormat="1" applyFont="1" applyBorder="1" applyAlignment="1">
      <alignment horizontal="right" vertical="center" shrinkToFit="1"/>
    </xf>
    <xf numFmtId="41" fontId="28" fillId="0" borderId="33" xfId="0" applyNumberFormat="1" applyFont="1" applyBorder="1" applyAlignment="1">
      <alignment horizontal="right" vertical="center" shrinkToFit="1"/>
    </xf>
    <xf numFmtId="0" fontId="40" fillId="0" borderId="34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/>
    </xf>
    <xf numFmtId="183" fontId="24" fillId="0" borderId="28" xfId="0" applyNumberFormat="1" applyFont="1" applyBorder="1" applyAlignment="1">
      <alignment horizontal="right" vertical="center"/>
    </xf>
    <xf numFmtId="183" fontId="24" fillId="4" borderId="28" xfId="25" applyNumberFormat="1" applyFont="1" applyFill="1" applyBorder="1" applyAlignment="1">
      <alignment horizontal="right" vertical="center"/>
    </xf>
    <xf numFmtId="41" fontId="24" fillId="0" borderId="28" xfId="0" applyNumberFormat="1" applyFont="1" applyBorder="1" applyAlignment="1">
      <alignment horizontal="right" vertical="center"/>
    </xf>
    <xf numFmtId="3" fontId="24" fillId="0" borderId="28" xfId="0" applyNumberFormat="1" applyFont="1" applyFill="1" applyBorder="1" applyAlignment="1">
      <alignment vertical="center"/>
    </xf>
    <xf numFmtId="41" fontId="24" fillId="0" borderId="28" xfId="0" applyNumberFormat="1" applyFont="1" applyBorder="1" applyAlignment="1">
      <alignment vertical="center"/>
    </xf>
    <xf numFmtId="203" fontId="24" fillId="0" borderId="29" xfId="0" applyNumberFormat="1" applyFont="1" applyBorder="1" applyAlignment="1">
      <alignment horizontal="center" vertical="center" wrapText="1" shrinkToFit="1"/>
    </xf>
    <xf numFmtId="0" fontId="24" fillId="0" borderId="31" xfId="0" applyFont="1" applyBorder="1" applyAlignment="1">
      <alignment horizontal="center" vertical="center"/>
    </xf>
    <xf numFmtId="183" fontId="24" fillId="0" borderId="31" xfId="0" applyNumberFormat="1" applyFont="1" applyBorder="1" applyAlignment="1">
      <alignment horizontal="right" vertical="center"/>
    </xf>
    <xf numFmtId="183" fontId="24" fillId="4" borderId="31" xfId="25" applyNumberFormat="1" applyFont="1" applyFill="1" applyBorder="1" applyAlignment="1">
      <alignment horizontal="right" vertical="center"/>
    </xf>
    <xf numFmtId="41" fontId="24" fillId="0" borderId="31" xfId="0" applyNumberFormat="1" applyFont="1" applyBorder="1" applyAlignment="1">
      <alignment horizontal="right" vertical="center"/>
    </xf>
    <xf numFmtId="41" fontId="24" fillId="0" borderId="31" xfId="0" applyNumberFormat="1" applyFont="1" applyBorder="1" applyAlignment="1">
      <alignment vertical="center"/>
    </xf>
    <xf numFmtId="203" fontId="24" fillId="0" borderId="32" xfId="0" applyNumberFormat="1" applyFont="1" applyBorder="1" applyAlignment="1">
      <alignment horizontal="center" vertical="center" wrapText="1" shrinkToFit="1"/>
    </xf>
    <xf numFmtId="0" fontId="24" fillId="0" borderId="3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/>
    </xf>
    <xf numFmtId="183" fontId="24" fillId="0" borderId="33" xfId="0" applyNumberFormat="1" applyFont="1" applyBorder="1" applyAlignment="1">
      <alignment horizontal="right" vertical="center"/>
    </xf>
    <xf numFmtId="183" fontId="24" fillId="4" borderId="33" xfId="25" applyNumberFormat="1" applyFont="1" applyFill="1" applyBorder="1" applyAlignment="1">
      <alignment horizontal="right" vertical="center"/>
    </xf>
    <xf numFmtId="41" fontId="24" fillId="0" borderId="33" xfId="0" applyNumberFormat="1" applyFont="1" applyBorder="1" applyAlignment="1">
      <alignment horizontal="right" vertical="center"/>
    </xf>
    <xf numFmtId="41" fontId="24" fillId="0" borderId="33" xfId="0" applyNumberFormat="1" applyFont="1" applyBorder="1" applyAlignment="1">
      <alignment vertical="center"/>
    </xf>
    <xf numFmtId="203" fontId="24" fillId="0" borderId="34" xfId="0" applyNumberFormat="1" applyFont="1" applyBorder="1" applyAlignment="1">
      <alignment horizontal="center" vertical="center" wrapText="1" shrinkToFit="1"/>
    </xf>
    <xf numFmtId="183" fontId="24" fillId="0" borderId="46" xfId="0" applyNumberFormat="1" applyFont="1" applyBorder="1" applyAlignment="1">
      <alignment horizontal="right" vertical="center"/>
    </xf>
    <xf numFmtId="3" fontId="24" fillId="0" borderId="31" xfId="0" applyNumberFormat="1" applyFont="1" applyFill="1" applyBorder="1" applyAlignment="1">
      <alignment vertical="center"/>
    </xf>
    <xf numFmtId="3" fontId="24" fillId="0" borderId="33" xfId="0" applyNumberFormat="1" applyFont="1" applyFill="1" applyBorder="1" applyAlignment="1">
      <alignment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vertical="center"/>
    </xf>
    <xf numFmtId="41" fontId="24" fillId="0" borderId="66" xfId="0" applyNumberFormat="1" applyFont="1" applyBorder="1" applyAlignment="1">
      <alignment horizontal="right" vertical="center"/>
    </xf>
    <xf numFmtId="41" fontId="24" fillId="0" borderId="67" xfId="0" applyNumberFormat="1" applyFont="1" applyBorder="1" applyAlignment="1">
      <alignment vertical="center"/>
    </xf>
    <xf numFmtId="41" fontId="24" fillId="0" borderId="68" xfId="0" applyNumberFormat="1" applyFont="1" applyBorder="1" applyAlignment="1">
      <alignment horizontal="right" vertical="center"/>
    </xf>
    <xf numFmtId="3" fontId="24" fillId="0" borderId="54" xfId="0" applyNumberFormat="1" applyFont="1" applyFill="1" applyBorder="1" applyAlignment="1">
      <alignment vertical="center"/>
    </xf>
    <xf numFmtId="41" fontId="24" fillId="0" borderId="69" xfId="0" applyNumberFormat="1" applyFont="1" applyBorder="1" applyAlignment="1">
      <alignment vertical="center"/>
    </xf>
    <xf numFmtId="183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3" fontId="24" fillId="4" borderId="15" xfId="25" applyNumberFormat="1" applyFont="1" applyFill="1" applyBorder="1" applyAlignment="1">
      <alignment horizontal="right" vertical="center"/>
    </xf>
    <xf numFmtId="41" fontId="24" fillId="0" borderId="70" xfId="0" applyNumberFormat="1" applyFont="1" applyBorder="1" applyAlignment="1">
      <alignment horizontal="right" vertical="center"/>
    </xf>
    <xf numFmtId="3" fontId="24" fillId="0" borderId="15" xfId="0" applyNumberFormat="1" applyFont="1" applyFill="1" applyBorder="1" applyAlignment="1">
      <alignment vertical="center"/>
    </xf>
    <xf numFmtId="41" fontId="24" fillId="0" borderId="47" xfId="0" applyNumberFormat="1" applyFont="1" applyBorder="1" applyAlignment="1">
      <alignment vertical="center"/>
    </xf>
    <xf numFmtId="41" fontId="24" fillId="0" borderId="15" xfId="0" applyNumberFormat="1" applyFont="1" applyBorder="1" applyAlignment="1">
      <alignment vertical="center"/>
    </xf>
    <xf numFmtId="203" fontId="24" fillId="0" borderId="23" xfId="0" applyNumberFormat="1" applyFont="1" applyBorder="1" applyAlignment="1">
      <alignment horizontal="center" vertical="center" wrapText="1" shrinkToFit="1"/>
    </xf>
    <xf numFmtId="183" fontId="28" fillId="0" borderId="15" xfId="0" applyNumberFormat="1" applyFont="1" applyBorder="1" applyAlignment="1">
      <alignment horizontal="right" vertical="center"/>
    </xf>
    <xf numFmtId="0" fontId="28" fillId="0" borderId="15" xfId="0" applyFont="1" applyBorder="1" applyAlignment="1">
      <alignment horizontal="center" vertical="center"/>
    </xf>
    <xf numFmtId="183" fontId="28" fillId="4" borderId="15" xfId="25" applyNumberFormat="1" applyFont="1" applyFill="1" applyBorder="1" applyAlignment="1">
      <alignment horizontal="right" vertical="center"/>
    </xf>
    <xf numFmtId="41" fontId="28" fillId="0" borderId="70" xfId="0" applyNumberFormat="1" applyFont="1" applyBorder="1" applyAlignment="1">
      <alignment horizontal="right" vertical="center"/>
    </xf>
    <xf numFmtId="3" fontId="28" fillId="0" borderId="15" xfId="0" applyNumberFormat="1" applyFont="1" applyFill="1" applyBorder="1" applyAlignment="1">
      <alignment vertical="center"/>
    </xf>
    <xf numFmtId="41" fontId="28" fillId="0" borderId="15" xfId="0" applyNumberFormat="1" applyFont="1" applyBorder="1" applyAlignment="1">
      <alignment vertical="center"/>
    </xf>
    <xf numFmtId="203" fontId="28" fillId="0" borderId="23" xfId="0" applyNumberFormat="1" applyFont="1" applyBorder="1" applyAlignment="1">
      <alignment horizontal="center" vertical="center" wrapText="1" shrinkToFit="1"/>
    </xf>
    <xf numFmtId="183" fontId="24" fillId="0" borderId="17" xfId="0" applyNumberFormat="1" applyFont="1" applyBorder="1" applyAlignment="1">
      <alignment horizontal="right" vertical="center"/>
    </xf>
    <xf numFmtId="0" fontId="24" fillId="0" borderId="17" xfId="0" applyFont="1" applyBorder="1" applyAlignment="1">
      <alignment horizontal="center" vertical="center"/>
    </xf>
    <xf numFmtId="183" fontId="24" fillId="4" borderId="17" xfId="25" applyNumberFormat="1" applyFont="1" applyFill="1" applyBorder="1" applyAlignment="1">
      <alignment horizontal="right" vertical="center"/>
    </xf>
    <xf numFmtId="41" fontId="38" fillId="0" borderId="50" xfId="0" applyNumberFormat="1" applyFont="1" applyBorder="1" applyAlignment="1">
      <alignment horizontal="right" vertical="center"/>
    </xf>
    <xf numFmtId="192" fontId="24" fillId="0" borderId="71" xfId="0" applyNumberFormat="1" applyFont="1" applyBorder="1" applyAlignment="1">
      <alignment vertical="center"/>
    </xf>
    <xf numFmtId="41" fontId="38" fillId="0" borderId="10" xfId="0" applyNumberFormat="1" applyFont="1" applyBorder="1" applyAlignment="1">
      <alignment vertical="center"/>
    </xf>
    <xf numFmtId="41" fontId="28" fillId="0" borderId="10" xfId="0" applyNumberFormat="1" applyFont="1" applyBorder="1" applyAlignment="1">
      <alignment vertical="center"/>
    </xf>
    <xf numFmtId="41" fontId="38" fillId="0" borderId="50" xfId="0" applyNumberFormat="1" applyFont="1" applyBorder="1" applyAlignment="1">
      <alignment vertical="center"/>
    </xf>
    <xf numFmtId="41" fontId="38" fillId="0" borderId="11" xfId="0" applyNumberFormat="1" applyFont="1" applyBorder="1" applyAlignment="1">
      <alignment vertical="center"/>
    </xf>
    <xf numFmtId="192" fontId="24" fillId="0" borderId="28" xfId="0" applyNumberFormat="1" applyFont="1" applyBorder="1" applyAlignment="1">
      <alignment vertical="center"/>
    </xf>
    <xf numFmtId="41" fontId="24" fillId="0" borderId="29" xfId="0" applyNumberFormat="1" applyFont="1" applyBorder="1" applyAlignment="1">
      <alignment vertical="center"/>
    </xf>
    <xf numFmtId="41" fontId="38" fillId="0" borderId="70" xfId="0" applyNumberFormat="1" applyFont="1" applyBorder="1" applyAlignment="1">
      <alignment horizontal="right" vertical="center"/>
    </xf>
    <xf numFmtId="192" fontId="42" fillId="0" borderId="15" xfId="0" applyNumberFormat="1" applyFont="1" applyBorder="1" applyAlignment="1">
      <alignment vertical="center"/>
    </xf>
    <xf numFmtId="41" fontId="38" fillId="0" borderId="15" xfId="0" applyNumberFormat="1" applyFont="1" applyBorder="1" applyAlignment="1">
      <alignment vertical="center"/>
    </xf>
    <xf numFmtId="41" fontId="38" fillId="0" borderId="23" xfId="0" applyNumberFormat="1" applyFont="1" applyBorder="1" applyAlignment="1">
      <alignment vertical="center"/>
    </xf>
    <xf numFmtId="41" fontId="38" fillId="0" borderId="72" xfId="95" applyNumberFormat="1" applyFont="1" applyFill="1" applyBorder="1" applyAlignment="1">
      <alignment horizontal="left" vertical="center"/>
    </xf>
    <xf numFmtId="3" fontId="42" fillId="0" borderId="73" xfId="95" applyNumberFormat="1" applyFont="1" applyFill="1" applyBorder="1" applyAlignment="1">
      <alignment horizontal="left" vertical="center"/>
    </xf>
    <xf numFmtId="3" fontId="42" fillId="0" borderId="8" xfId="95" applyNumberFormat="1" applyFont="1" applyFill="1" applyBorder="1" applyAlignment="1">
      <alignment horizontal="left" vertical="center"/>
    </xf>
    <xf numFmtId="3" fontId="24" fillId="0" borderId="8" xfId="95" applyNumberFormat="1" applyFont="1" applyFill="1" applyBorder="1" applyAlignment="1">
      <alignment horizontal="left" vertical="center"/>
    </xf>
    <xf numFmtId="3" fontId="42" fillId="0" borderId="8" xfId="95" applyNumberFormat="1" applyFont="1" applyFill="1" applyBorder="1" applyAlignment="1">
      <alignment vertical="center"/>
    </xf>
    <xf numFmtId="205" fontId="28" fillId="0" borderId="8" xfId="95" applyNumberFormat="1" applyFont="1" applyFill="1" applyBorder="1" applyAlignment="1">
      <alignment horizontal="center" vertical="center"/>
    </xf>
    <xf numFmtId="190" fontId="24" fillId="0" borderId="72" xfId="0" applyNumberFormat="1" applyFont="1" applyBorder="1" applyAlignment="1">
      <alignment horizontal="center" vertical="center"/>
    </xf>
    <xf numFmtId="184" fontId="42" fillId="0" borderId="74" xfId="0" applyNumberFormat="1" applyFont="1" applyBorder="1" applyAlignment="1">
      <alignment vertical="center"/>
    </xf>
    <xf numFmtId="41" fontId="38" fillId="0" borderId="50" xfId="95" applyNumberFormat="1" applyFont="1" applyFill="1" applyBorder="1" applyAlignment="1">
      <alignment vertical="center"/>
    </xf>
    <xf numFmtId="3" fontId="24" fillId="0" borderId="71" xfId="95" applyNumberFormat="1" applyFont="1" applyFill="1" applyBorder="1" applyAlignment="1">
      <alignment horizontal="center" vertical="center"/>
    </xf>
    <xf numFmtId="41" fontId="42" fillId="0" borderId="10" xfId="95" applyNumberFormat="1" applyFont="1" applyFill="1" applyBorder="1" applyAlignment="1">
      <alignment horizontal="center" vertical="center"/>
    </xf>
    <xf numFmtId="3" fontId="24" fillId="0" borderId="10" xfId="95" applyNumberFormat="1" applyFont="1" applyFill="1" applyBorder="1" applyAlignment="1">
      <alignment horizontal="center" vertical="center"/>
    </xf>
    <xf numFmtId="208" fontId="42" fillId="0" borderId="10" xfId="95" applyNumberFormat="1" applyFont="1" applyFill="1" applyBorder="1" applyAlignment="1">
      <alignment vertical="center"/>
    </xf>
    <xf numFmtId="3" fontId="24" fillId="0" borderId="10" xfId="95" quotePrefix="1" applyNumberFormat="1" applyFont="1" applyFill="1" applyBorder="1" applyAlignment="1">
      <alignment horizontal="center" vertical="center"/>
    </xf>
    <xf numFmtId="186" fontId="42" fillId="0" borderId="50" xfId="0" applyNumberFormat="1" applyFont="1" applyBorder="1" applyAlignment="1">
      <alignment horizontal="center" vertical="center"/>
    </xf>
    <xf numFmtId="184" fontId="42" fillId="0" borderId="11" xfId="0" applyNumberFormat="1" applyFont="1" applyBorder="1" applyAlignment="1">
      <alignment vertical="center"/>
    </xf>
    <xf numFmtId="192" fontId="38" fillId="0" borderId="15" xfId="0" applyNumberFormat="1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190" fontId="24" fillId="0" borderId="15" xfId="0" applyNumberFormat="1" applyFont="1" applyBorder="1" applyAlignment="1">
      <alignment horizontal="center" vertical="center"/>
    </xf>
    <xf numFmtId="41" fontId="38" fillId="0" borderId="15" xfId="0" applyNumberFormat="1" applyFont="1" applyBorder="1" applyAlignment="1">
      <alignment horizontal="center" vertical="center"/>
    </xf>
    <xf numFmtId="190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207" fontId="24" fillId="0" borderId="5" xfId="0" applyNumberFormat="1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190" fontId="42" fillId="0" borderId="44" xfId="0" applyNumberFormat="1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190" fontId="24" fillId="0" borderId="55" xfId="0" applyNumberFormat="1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41" fontId="38" fillId="0" borderId="72" xfId="0" applyNumberFormat="1" applyFont="1" applyBorder="1" applyAlignment="1">
      <alignment horizontal="right" vertical="center"/>
    </xf>
    <xf numFmtId="190" fontId="42" fillId="0" borderId="72" xfId="0" applyNumberFormat="1" applyFont="1" applyBorder="1" applyAlignment="1">
      <alignment horizontal="center" vertical="center"/>
    </xf>
    <xf numFmtId="184" fontId="24" fillId="0" borderId="74" xfId="0" applyNumberFormat="1" applyFont="1" applyBorder="1" applyAlignment="1">
      <alignment vertical="center"/>
    </xf>
    <xf numFmtId="190" fontId="24" fillId="0" borderId="46" xfId="0" applyNumberFormat="1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41" fontId="38" fillId="0" borderId="48" xfId="0" applyNumberFormat="1" applyFont="1" applyBorder="1" applyAlignment="1">
      <alignment horizontal="right" vertical="center"/>
    </xf>
    <xf numFmtId="3" fontId="24" fillId="0" borderId="75" xfId="95" applyNumberFormat="1" applyFont="1" applyFill="1" applyBorder="1" applyAlignment="1">
      <alignment horizontal="center" vertical="center"/>
    </xf>
    <xf numFmtId="41" fontId="42" fillId="0" borderId="44" xfId="95" applyNumberFormat="1" applyFont="1" applyFill="1" applyBorder="1" applyAlignment="1">
      <alignment horizontal="center" vertical="center"/>
    </xf>
    <xf numFmtId="3" fontId="24" fillId="0" borderId="44" xfId="95" applyNumberFormat="1" applyFont="1" applyFill="1" applyBorder="1" applyAlignment="1">
      <alignment horizontal="center" vertical="center"/>
    </xf>
    <xf numFmtId="209" fontId="42" fillId="0" borderId="44" xfId="95" applyNumberFormat="1" applyFont="1" applyFill="1" applyBorder="1" applyAlignment="1">
      <alignment vertical="center"/>
    </xf>
    <xf numFmtId="3" fontId="24" fillId="0" borderId="44" xfId="95" quotePrefix="1" applyNumberFormat="1" applyFont="1" applyFill="1" applyBorder="1" applyAlignment="1">
      <alignment horizontal="center" vertical="center"/>
    </xf>
    <xf numFmtId="41" fontId="42" fillId="0" borderId="48" xfId="0" applyNumberFormat="1" applyFont="1" applyBorder="1" applyAlignment="1">
      <alignment horizontal="center" vertical="center"/>
    </xf>
    <xf numFmtId="10" fontId="42" fillId="0" borderId="76" xfId="0" applyNumberFormat="1" applyFont="1" applyBorder="1" applyAlignment="1">
      <alignment vertical="center"/>
    </xf>
    <xf numFmtId="190" fontId="24" fillId="0" borderId="54" xfId="0" applyNumberFormat="1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41" fontId="38" fillId="0" borderId="79" xfId="0" applyNumberFormat="1" applyFont="1" applyBorder="1" applyAlignment="1">
      <alignment horizontal="right" vertical="center"/>
    </xf>
    <xf numFmtId="3" fontId="42" fillId="0" borderId="80" xfId="95" applyNumberFormat="1" applyFont="1" applyFill="1" applyBorder="1" applyAlignment="1">
      <alignment horizontal="left" vertical="center"/>
    </xf>
    <xf numFmtId="3" fontId="42" fillId="0" borderId="78" xfId="95" applyNumberFormat="1" applyFont="1" applyFill="1" applyBorder="1" applyAlignment="1">
      <alignment horizontal="left" vertical="center"/>
    </xf>
    <xf numFmtId="3" fontId="24" fillId="0" borderId="78" xfId="95" applyNumberFormat="1" applyFont="1" applyFill="1" applyBorder="1" applyAlignment="1">
      <alignment horizontal="left" vertical="center"/>
    </xf>
    <xf numFmtId="3" fontId="42" fillId="0" borderId="78" xfId="95" applyNumberFormat="1" applyFont="1" applyFill="1" applyBorder="1" applyAlignment="1">
      <alignment vertical="center"/>
    </xf>
    <xf numFmtId="205" fontId="28" fillId="0" borderId="78" xfId="95" applyNumberFormat="1" applyFont="1" applyFill="1" applyBorder="1" applyAlignment="1">
      <alignment horizontal="center" vertical="center"/>
    </xf>
    <xf numFmtId="190" fontId="42" fillId="0" borderId="79" xfId="0" applyNumberFormat="1" applyFont="1" applyBorder="1" applyAlignment="1">
      <alignment horizontal="center" vertical="center"/>
    </xf>
    <xf numFmtId="184" fontId="42" fillId="0" borderId="81" xfId="0" applyNumberFormat="1" applyFont="1" applyBorder="1" applyAlignment="1">
      <alignment vertical="center"/>
    </xf>
    <xf numFmtId="41" fontId="38" fillId="0" borderId="78" xfId="0" applyNumberFormat="1" applyFont="1" applyBorder="1" applyAlignment="1">
      <alignment horizontal="right" vertical="center"/>
    </xf>
    <xf numFmtId="41" fontId="38" fillId="0" borderId="31" xfId="0" applyNumberFormat="1" applyFont="1" applyBorder="1" applyAlignment="1">
      <alignment horizontal="right" vertical="center"/>
    </xf>
    <xf numFmtId="3" fontId="42" fillId="0" borderId="82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vertical="center"/>
    </xf>
    <xf numFmtId="205" fontId="28" fillId="0" borderId="0" xfId="95" applyNumberFormat="1" applyFont="1" applyFill="1" applyBorder="1" applyAlignment="1">
      <alignment horizontal="center" vertical="center"/>
    </xf>
    <xf numFmtId="190" fontId="42" fillId="0" borderId="52" xfId="0" applyNumberFormat="1" applyFont="1" applyBorder="1" applyAlignment="1">
      <alignment horizontal="center" vertical="center"/>
    </xf>
    <xf numFmtId="184" fontId="42" fillId="0" borderId="83" xfId="0" applyNumberFormat="1" applyFont="1" applyBorder="1" applyAlignment="1">
      <alignment vertical="center"/>
    </xf>
    <xf numFmtId="41" fontId="38" fillId="0" borderId="33" xfId="0" applyNumberFormat="1" applyFont="1" applyBorder="1" applyAlignment="1">
      <alignment horizontal="right" vertical="center"/>
    </xf>
    <xf numFmtId="41" fontId="42" fillId="0" borderId="50" xfId="0" applyNumberFormat="1" applyFont="1" applyBorder="1" applyAlignment="1">
      <alignment horizontal="center" vertical="center"/>
    </xf>
    <xf numFmtId="41" fontId="42" fillId="0" borderId="28" xfId="0" applyNumberFormat="1" applyFont="1" applyBorder="1" applyAlignment="1">
      <alignment horizontal="right" vertical="center"/>
    </xf>
    <xf numFmtId="41" fontId="38" fillId="0" borderId="28" xfId="0" applyNumberFormat="1" applyFont="1" applyBorder="1" applyAlignment="1">
      <alignment horizontal="right" vertical="center"/>
    </xf>
    <xf numFmtId="184" fontId="42" fillId="0" borderId="74" xfId="0" applyNumberFormat="1" applyFont="1" applyBorder="1" applyAlignment="1">
      <alignment horizontal="center" vertical="center"/>
    </xf>
    <xf numFmtId="4" fontId="42" fillId="0" borderId="10" xfId="95" applyNumberFormat="1" applyFont="1" applyFill="1" applyBorder="1" applyAlignment="1">
      <alignment vertical="center"/>
    </xf>
    <xf numFmtId="0" fontId="42" fillId="0" borderId="45" xfId="0" applyFont="1" applyBorder="1" applyAlignment="1">
      <alignment horizontal="center" vertical="center"/>
    </xf>
    <xf numFmtId="190" fontId="24" fillId="0" borderId="45" xfId="0" applyNumberFormat="1" applyFont="1" applyBorder="1" applyAlignment="1">
      <alignment horizontal="center" vertical="center"/>
    </xf>
    <xf numFmtId="41" fontId="38" fillId="0" borderId="45" xfId="0" applyNumberFormat="1" applyFont="1" applyBorder="1" applyAlignment="1">
      <alignment horizontal="right" vertical="center"/>
    </xf>
    <xf numFmtId="190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207" fontId="24" fillId="0" borderId="0" xfId="0" applyNumberFormat="1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3" fontId="42" fillId="0" borderId="28" xfId="95" applyNumberFormat="1" applyFont="1" applyFill="1" applyBorder="1" applyAlignment="1">
      <alignment horizontal="left" vertical="center"/>
    </xf>
    <xf numFmtId="207" fontId="24" fillId="0" borderId="28" xfId="0" applyNumberFormat="1" applyFont="1" applyBorder="1" applyAlignment="1">
      <alignment horizontal="center" vertical="center"/>
    </xf>
    <xf numFmtId="190" fontId="24" fillId="0" borderId="28" xfId="0" applyNumberFormat="1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3" fontId="24" fillId="0" borderId="33" xfId="95" applyNumberFormat="1" applyFont="1" applyFill="1" applyBorder="1" applyAlignment="1">
      <alignment horizontal="left" vertical="center"/>
    </xf>
    <xf numFmtId="208" fontId="42" fillId="0" borderId="33" xfId="95" applyNumberFormat="1" applyFont="1" applyFill="1" applyBorder="1" applyAlignment="1">
      <alignment vertical="center"/>
    </xf>
    <xf numFmtId="41" fontId="42" fillId="0" borderId="33" xfId="0" applyNumberFormat="1" applyFont="1" applyBorder="1" applyAlignment="1">
      <alignment horizontal="center" vertical="center"/>
    </xf>
    <xf numFmtId="41" fontId="38" fillId="0" borderId="15" xfId="0" applyNumberFormat="1" applyFont="1" applyBorder="1" applyAlignment="1">
      <alignment horizontal="right" vertical="center"/>
    </xf>
    <xf numFmtId="186" fontId="24" fillId="0" borderId="70" xfId="0" applyNumberFormat="1" applyFont="1" applyBorder="1" applyAlignment="1">
      <alignment horizontal="center" vertical="center"/>
    </xf>
    <xf numFmtId="186" fontId="24" fillId="0" borderId="5" xfId="0" applyNumberFormat="1" applyFont="1" applyBorder="1" applyAlignment="1">
      <alignment horizontal="center" vertical="center"/>
    </xf>
    <xf numFmtId="186" fontId="24" fillId="0" borderId="13" xfId="0" applyNumberFormat="1" applyFont="1" applyBorder="1" applyAlignment="1">
      <alignment horizontal="center" vertical="center"/>
    </xf>
    <xf numFmtId="186" fontId="28" fillId="0" borderId="70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210" fontId="42" fillId="0" borderId="44" xfId="95" applyNumberFormat="1" applyFont="1" applyFill="1" applyBorder="1" applyAlignment="1">
      <alignment vertical="center"/>
    </xf>
    <xf numFmtId="206" fontId="42" fillId="0" borderId="76" xfId="0" applyNumberFormat="1" applyFont="1" applyBorder="1" applyAlignment="1">
      <alignment vertical="center"/>
    </xf>
    <xf numFmtId="0" fontId="45" fillId="0" borderId="8" xfId="0" applyFont="1" applyFill="1" applyBorder="1" applyAlignment="1">
      <alignment vertical="center"/>
    </xf>
    <xf numFmtId="0" fontId="45" fillId="0" borderId="24" xfId="0" applyFont="1" applyFill="1" applyBorder="1" applyAlignment="1">
      <alignment vertical="center"/>
    </xf>
    <xf numFmtId="0" fontId="45" fillId="0" borderId="0" xfId="0" applyFont="1" applyFill="1" applyBorder="1" applyAlignment="1">
      <alignment vertical="center"/>
    </xf>
    <xf numFmtId="0" fontId="45" fillId="0" borderId="10" xfId="0" applyFont="1" applyFill="1" applyBorder="1" applyAlignment="1">
      <alignment vertical="center"/>
    </xf>
    <xf numFmtId="0" fontId="48" fillId="0" borderId="10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/>
    </xf>
    <xf numFmtId="0" fontId="50" fillId="0" borderId="0" xfId="0" applyFont="1" applyAlignment="1"/>
    <xf numFmtId="3" fontId="51" fillId="6" borderId="42" xfId="0" applyNumberFormat="1" applyFont="1" applyFill="1" applyBorder="1" applyAlignment="1">
      <alignment horizontal="center" vertical="center"/>
    </xf>
    <xf numFmtId="0" fontId="51" fillId="6" borderId="42" xfId="0" applyNumberFormat="1" applyFont="1" applyFill="1" applyBorder="1" applyAlignment="1">
      <alignment horizontal="center" vertical="center"/>
    </xf>
    <xf numFmtId="3" fontId="51" fillId="6" borderId="43" xfId="0" applyNumberFormat="1" applyFont="1" applyFill="1" applyBorder="1" applyAlignment="1">
      <alignment horizontal="center" vertical="center"/>
    </xf>
    <xf numFmtId="3" fontId="51" fillId="0" borderId="8" xfId="0" applyNumberFormat="1" applyFont="1" applyBorder="1" applyAlignment="1">
      <alignment horizontal="center" vertical="center" wrapText="1"/>
    </xf>
    <xf numFmtId="3" fontId="51" fillId="0" borderId="8" xfId="0" applyNumberFormat="1" applyFont="1" applyBorder="1" applyAlignment="1">
      <alignment horizontal="distributed" vertical="center" shrinkToFit="1"/>
    </xf>
    <xf numFmtId="3" fontId="51" fillId="0" borderId="8" xfId="0" applyNumberFormat="1" applyFont="1" applyBorder="1" applyAlignment="1">
      <alignment horizontal="left" vertical="center"/>
    </xf>
    <xf numFmtId="3" fontId="51" fillId="0" borderId="91" xfId="0" applyNumberFormat="1" applyFont="1" applyBorder="1" applyAlignment="1">
      <alignment horizontal="center" vertical="center"/>
    </xf>
    <xf numFmtId="41" fontId="51" fillId="0" borderId="91" xfId="94" applyFont="1" applyBorder="1" applyAlignment="1">
      <alignment vertical="center" shrinkToFit="1"/>
    </xf>
    <xf numFmtId="0" fontId="51" fillId="0" borderId="91" xfId="0" applyNumberFormat="1" applyFont="1" applyBorder="1" applyAlignment="1">
      <alignment horizontal="right" vertical="center" shrinkToFit="1"/>
    </xf>
    <xf numFmtId="3" fontId="51" fillId="0" borderId="92" xfId="0" applyNumberFormat="1" applyFont="1" applyBorder="1" applyAlignment="1">
      <alignment horizontal="left" vertical="center"/>
    </xf>
    <xf numFmtId="3" fontId="51" fillId="0" borderId="0" xfId="0" applyNumberFormat="1" applyFont="1" applyBorder="1" applyAlignment="1">
      <alignment horizontal="center" vertical="center"/>
    </xf>
    <xf numFmtId="3" fontId="51" fillId="0" borderId="0" xfId="0" applyNumberFormat="1" applyFont="1" applyBorder="1" applyAlignment="1">
      <alignment horizontal="distributed" vertical="center" shrinkToFit="1"/>
    </xf>
    <xf numFmtId="3" fontId="51" fillId="0" borderId="0" xfId="0" applyNumberFormat="1" applyFont="1" applyBorder="1" applyAlignment="1">
      <alignment horizontal="left" vertical="center"/>
    </xf>
    <xf numFmtId="3" fontId="51" fillId="0" borderId="22" xfId="0" applyNumberFormat="1" applyFont="1" applyBorder="1" applyAlignment="1">
      <alignment horizontal="center" vertical="center"/>
    </xf>
    <xf numFmtId="41" fontId="51" fillId="0" borderId="22" xfId="94" applyFont="1" applyBorder="1" applyAlignment="1">
      <alignment horizontal="right" vertical="center" shrinkToFit="1"/>
    </xf>
    <xf numFmtId="0" fontId="51" fillId="0" borderId="22" xfId="0" applyNumberFormat="1" applyFont="1" applyBorder="1" applyAlignment="1">
      <alignment horizontal="right" vertical="center" shrinkToFit="1"/>
    </xf>
    <xf numFmtId="3" fontId="51" fillId="0" borderId="84" xfId="0" applyNumberFormat="1" applyFont="1" applyBorder="1" applyAlignment="1">
      <alignment horizontal="left" vertical="center"/>
    </xf>
    <xf numFmtId="41" fontId="51" fillId="0" borderId="22" xfId="94" applyFont="1" applyBorder="1" applyAlignment="1">
      <alignment vertical="center" shrinkToFit="1"/>
    </xf>
    <xf numFmtId="3" fontId="51" fillId="0" borderId="12" xfId="0" applyNumberFormat="1" applyFont="1" applyBorder="1" applyAlignment="1">
      <alignment horizontal="center" vertical="center"/>
    </xf>
    <xf numFmtId="3" fontId="51" fillId="0" borderId="5" xfId="0" applyNumberFormat="1" applyFont="1" applyBorder="1" applyAlignment="1">
      <alignment horizontal="distributed" vertical="center" shrinkToFit="1"/>
    </xf>
    <xf numFmtId="3" fontId="51" fillId="0" borderId="5" xfId="0" applyNumberFormat="1" applyFont="1" applyBorder="1" applyAlignment="1">
      <alignment horizontal="left" vertical="center"/>
    </xf>
    <xf numFmtId="3" fontId="51" fillId="0" borderId="1" xfId="0" applyNumberFormat="1" applyFont="1" applyBorder="1" applyAlignment="1">
      <alignment horizontal="center" vertical="center"/>
    </xf>
    <xf numFmtId="41" fontId="51" fillId="0" borderId="1" xfId="94" applyFont="1" applyBorder="1" applyAlignment="1">
      <alignment vertical="center" shrinkToFit="1"/>
    </xf>
    <xf numFmtId="0" fontId="51" fillId="0" borderId="1" xfId="0" applyNumberFormat="1" applyFont="1" applyBorder="1" applyAlignment="1">
      <alignment horizontal="right" vertical="center" shrinkToFit="1"/>
    </xf>
    <xf numFmtId="3" fontId="51" fillId="0" borderId="37" xfId="0" applyNumberFormat="1" applyFont="1" applyBorder="1" applyAlignment="1">
      <alignment horizontal="left" vertical="center"/>
    </xf>
    <xf numFmtId="3" fontId="51" fillId="0" borderId="0" xfId="0" applyNumberFormat="1" applyFont="1" applyBorder="1" applyAlignment="1">
      <alignment horizontal="center" vertical="center" wrapText="1"/>
    </xf>
    <xf numFmtId="184" fontId="51" fillId="0" borderId="22" xfId="96" applyNumberFormat="1" applyFont="1" applyBorder="1" applyAlignment="1">
      <alignment horizontal="right" vertical="center" shrinkToFit="1"/>
    </xf>
    <xf numFmtId="10" fontId="51" fillId="0" borderId="22" xfId="0" applyNumberFormat="1" applyFont="1" applyBorder="1" applyAlignment="1">
      <alignment horizontal="right" vertical="center" shrinkToFit="1"/>
    </xf>
    <xf numFmtId="10" fontId="51" fillId="0" borderId="22" xfId="96" applyNumberFormat="1" applyFont="1" applyBorder="1" applyAlignment="1">
      <alignment horizontal="right" vertical="center" shrinkToFit="1"/>
    </xf>
    <xf numFmtId="206" fontId="51" fillId="0" borderId="22" xfId="96" applyNumberFormat="1" applyFont="1" applyBorder="1" applyAlignment="1">
      <alignment horizontal="right" vertical="center" shrinkToFit="1"/>
    </xf>
    <xf numFmtId="3" fontId="51" fillId="0" borderId="5" xfId="0" applyNumberFormat="1" applyFont="1" applyBorder="1" applyAlignment="1">
      <alignment horizontal="center" vertical="center"/>
    </xf>
    <xf numFmtId="3" fontId="51" fillId="0" borderId="88" xfId="0" applyNumberFormat="1" applyFont="1" applyBorder="1" applyAlignment="1">
      <alignment horizontal="left" vertical="center"/>
    </xf>
    <xf numFmtId="184" fontId="51" fillId="0" borderId="1" xfId="96" applyNumberFormat="1" applyFont="1" applyBorder="1" applyAlignment="1">
      <alignment horizontal="right" vertical="center" shrinkToFit="1"/>
    </xf>
    <xf numFmtId="215" fontId="51" fillId="0" borderId="1" xfId="94" applyNumberFormat="1" applyFont="1" applyBorder="1" applyAlignment="1">
      <alignment vertical="center" shrinkToFit="1"/>
    </xf>
    <xf numFmtId="3" fontId="51" fillId="0" borderId="5" xfId="0" applyNumberFormat="1" applyFont="1" applyBorder="1" applyAlignment="1">
      <alignment horizontal="left" vertical="center" shrinkToFit="1"/>
    </xf>
    <xf numFmtId="3" fontId="51" fillId="0" borderId="89" xfId="0" applyNumberFormat="1" applyFont="1" applyBorder="1" applyAlignment="1">
      <alignment horizontal="left" vertical="center"/>
    </xf>
    <xf numFmtId="3" fontId="51" fillId="0" borderId="90" xfId="0" applyNumberFormat="1" applyFont="1" applyBorder="1" applyAlignment="1">
      <alignment horizontal="left" vertical="center"/>
    </xf>
    <xf numFmtId="3" fontId="51" fillId="0" borderId="90" xfId="0" applyNumberFormat="1" applyFont="1" applyBorder="1" applyAlignment="1">
      <alignment horizontal="distributed" vertical="center" shrinkToFit="1"/>
    </xf>
    <xf numFmtId="3" fontId="51" fillId="0" borderId="39" xfId="0" applyNumberFormat="1" applyFont="1" applyBorder="1" applyAlignment="1">
      <alignment horizontal="center" vertical="center"/>
    </xf>
    <xf numFmtId="41" fontId="51" fillId="0" borderId="39" xfId="94" applyFont="1" applyBorder="1" applyAlignment="1">
      <alignment vertical="center" shrinkToFit="1"/>
    </xf>
    <xf numFmtId="0" fontId="51" fillId="0" borderId="39" xfId="0" applyNumberFormat="1" applyFont="1" applyBorder="1" applyAlignment="1">
      <alignment horizontal="right" vertical="center" shrinkToFit="1"/>
    </xf>
    <xf numFmtId="3" fontId="51" fillId="0" borderId="40" xfId="0" applyNumberFormat="1" applyFont="1" applyBorder="1" applyAlignment="1">
      <alignment horizontal="left" vertical="center"/>
    </xf>
    <xf numFmtId="0" fontId="50" fillId="0" borderId="0" xfId="0" applyFont="1">
      <alignment vertical="center"/>
    </xf>
    <xf numFmtId="3" fontId="52" fillId="6" borderId="41" xfId="0" applyNumberFormat="1" applyFont="1" applyFill="1" applyBorder="1" applyAlignment="1">
      <alignment horizontal="center" vertical="center" shrinkToFit="1"/>
    </xf>
    <xf numFmtId="3" fontId="52" fillId="6" borderId="42" xfId="0" applyNumberFormat="1" applyFont="1" applyFill="1" applyBorder="1" applyAlignment="1">
      <alignment horizontal="center" vertical="center" shrinkToFit="1"/>
    </xf>
    <xf numFmtId="3" fontId="52" fillId="6" borderId="43" xfId="0" applyNumberFormat="1" applyFont="1" applyFill="1" applyBorder="1" applyAlignment="1">
      <alignment horizontal="center" vertical="center" shrinkToFit="1"/>
    </xf>
    <xf numFmtId="3" fontId="52" fillId="0" borderId="36" xfId="0" applyNumberFormat="1" applyFont="1" applyBorder="1" applyAlignment="1">
      <alignment horizontal="center" vertical="center" shrinkToFit="1"/>
    </xf>
    <xf numFmtId="3" fontId="52" fillId="0" borderId="1" xfId="0" applyNumberFormat="1" applyFont="1" applyBorder="1" applyAlignment="1">
      <alignment horizontal="left" vertical="center" shrinkToFit="1"/>
    </xf>
    <xf numFmtId="218" fontId="52" fillId="0" borderId="1" xfId="0" applyNumberFormat="1" applyFont="1" applyBorder="1" applyAlignment="1">
      <alignment horizontal="center" vertical="center" shrinkToFit="1"/>
    </xf>
    <xf numFmtId="3" fontId="52" fillId="0" borderId="1" xfId="0" applyNumberFormat="1" applyFont="1" applyBorder="1" applyAlignment="1">
      <alignment horizontal="center" vertical="center" shrinkToFit="1"/>
    </xf>
    <xf numFmtId="41" fontId="52" fillId="0" borderId="1" xfId="94" applyFont="1" applyBorder="1" applyAlignment="1">
      <alignment horizontal="right" vertical="center" shrinkToFit="1"/>
    </xf>
    <xf numFmtId="3" fontId="52" fillId="0" borderId="37" xfId="0" applyNumberFormat="1" applyFont="1" applyBorder="1" applyAlignment="1">
      <alignment horizontal="left" vertical="center" shrinkToFit="1"/>
    </xf>
    <xf numFmtId="3" fontId="52" fillId="0" borderId="36" xfId="0" applyNumberFormat="1" applyFont="1" applyBorder="1" applyAlignment="1">
      <alignment horizontal="left" vertical="center" shrinkToFit="1"/>
    </xf>
    <xf numFmtId="216" fontId="52" fillId="0" borderId="1" xfId="0" applyNumberFormat="1" applyFont="1" applyBorder="1" applyAlignment="1">
      <alignment horizontal="center" vertical="center" shrinkToFit="1"/>
    </xf>
    <xf numFmtId="41" fontId="52" fillId="0" borderId="1" xfId="94" applyFont="1" applyBorder="1" applyAlignment="1">
      <alignment vertical="center" shrinkToFit="1"/>
    </xf>
    <xf numFmtId="217" fontId="52" fillId="0" borderId="1" xfId="0" applyNumberFormat="1" applyFont="1" applyBorder="1" applyAlignment="1">
      <alignment horizontal="center" vertical="center" shrinkToFit="1"/>
    </xf>
    <xf numFmtId="186" fontId="52" fillId="0" borderId="1" xfId="0" applyNumberFormat="1" applyFont="1" applyBorder="1" applyAlignment="1">
      <alignment horizontal="center" vertical="center" shrinkToFit="1"/>
    </xf>
    <xf numFmtId="3" fontId="53" fillId="0" borderId="37" xfId="0" applyNumberFormat="1" applyFont="1" applyBorder="1" applyAlignment="1">
      <alignment horizontal="center" vertical="center" shrinkToFit="1"/>
    </xf>
    <xf numFmtId="3" fontId="52" fillId="0" borderId="38" xfId="0" applyNumberFormat="1" applyFont="1" applyBorder="1" applyAlignment="1">
      <alignment horizontal="left" vertical="center" shrinkToFit="1"/>
    </xf>
    <xf numFmtId="3" fontId="52" fillId="0" borderId="39" xfId="0" applyNumberFormat="1" applyFont="1" applyBorder="1" applyAlignment="1">
      <alignment horizontal="left" vertical="center" shrinkToFit="1"/>
    </xf>
    <xf numFmtId="218" fontId="52" fillId="0" borderId="39" xfId="0" applyNumberFormat="1" applyFont="1" applyBorder="1" applyAlignment="1">
      <alignment horizontal="center" vertical="center" shrinkToFit="1"/>
    </xf>
    <xf numFmtId="3" fontId="52" fillId="0" borderId="39" xfId="0" applyNumberFormat="1" applyFont="1" applyBorder="1" applyAlignment="1">
      <alignment horizontal="center" vertical="center" shrinkToFit="1"/>
    </xf>
    <xf numFmtId="41" fontId="52" fillId="0" borderId="39" xfId="94" applyFont="1" applyBorder="1" applyAlignment="1">
      <alignment horizontal="right" vertical="center" shrinkToFit="1"/>
    </xf>
    <xf numFmtId="41" fontId="52" fillId="0" borderId="39" xfId="94" applyFont="1" applyBorder="1" applyAlignment="1">
      <alignment vertical="center" shrinkToFit="1"/>
    </xf>
    <xf numFmtId="3" fontId="54" fillId="0" borderId="40" xfId="0" applyNumberFormat="1" applyFont="1" applyBorder="1" applyAlignment="1">
      <alignment horizontal="center" vertical="center" wrapText="1" shrinkToFit="1"/>
    </xf>
    <xf numFmtId="0" fontId="54" fillId="0" borderId="0" xfId="0" applyFont="1" applyFill="1" applyAlignment="1">
      <alignment horizontal="center" vertical="center"/>
    </xf>
    <xf numFmtId="0" fontId="54" fillId="0" borderId="1" xfId="0" applyFont="1" applyFill="1" applyBorder="1" applyAlignment="1">
      <alignment horizontal="center" vertical="center" shrinkToFit="1"/>
    </xf>
    <xf numFmtId="0" fontId="55" fillId="0" borderId="1" xfId="0" applyFont="1" applyFill="1" applyBorder="1" applyAlignment="1">
      <alignment horizontal="center" vertical="center" shrinkToFit="1"/>
    </xf>
    <xf numFmtId="0" fontId="56" fillId="0" borderId="1" xfId="0" applyFont="1" applyFill="1" applyBorder="1" applyAlignment="1">
      <alignment horizontal="left" vertical="center"/>
    </xf>
    <xf numFmtId="0" fontId="56" fillId="0" borderId="1" xfId="0" applyFont="1" applyFill="1" applyBorder="1" applyAlignment="1">
      <alignment horizontal="center" vertical="center" shrinkToFit="1"/>
    </xf>
    <xf numFmtId="41" fontId="56" fillId="0" borderId="1" xfId="0" applyNumberFormat="1" applyFont="1" applyFill="1" applyBorder="1" applyAlignment="1">
      <alignment horizontal="center" vertical="center" shrinkToFit="1"/>
    </xf>
    <xf numFmtId="202" fontId="54" fillId="0" borderId="1" xfId="0" applyNumberFormat="1" applyFont="1" applyFill="1" applyBorder="1" applyAlignment="1">
      <alignment horizontal="right" vertical="center" shrinkToFit="1"/>
    </xf>
    <xf numFmtId="0" fontId="54" fillId="0" borderId="1" xfId="0" applyFont="1" applyFill="1" applyBorder="1" applyAlignment="1">
      <alignment vertical="center" shrinkToFit="1"/>
    </xf>
    <xf numFmtId="41" fontId="54" fillId="0" borderId="1" xfId="0" applyNumberFormat="1" applyFont="1" applyFill="1" applyBorder="1" applyAlignment="1">
      <alignment horizontal="center" vertical="center" shrinkToFit="1"/>
    </xf>
    <xf numFmtId="41" fontId="54" fillId="0" borderId="1" xfId="94" applyFont="1" applyFill="1" applyBorder="1" applyAlignment="1">
      <alignment horizontal="center" vertical="center" shrinkToFit="1"/>
    </xf>
    <xf numFmtId="41" fontId="54" fillId="0" borderId="1" xfId="94" applyFont="1" applyFill="1" applyBorder="1" applyAlignment="1">
      <alignment vertical="center" shrinkToFit="1"/>
    </xf>
    <xf numFmtId="4" fontId="54" fillId="0" borderId="1" xfId="0" applyNumberFormat="1" applyFont="1" applyFill="1" applyBorder="1" applyAlignment="1">
      <alignment horizontal="center" vertical="center" shrinkToFit="1"/>
    </xf>
    <xf numFmtId="41" fontId="54" fillId="0" borderId="1" xfId="94" applyFont="1" applyFill="1" applyBorder="1" applyAlignment="1">
      <alignment horizontal="right" vertical="center" shrinkToFit="1"/>
    </xf>
    <xf numFmtId="0" fontId="56" fillId="0" borderId="1" xfId="0" applyFont="1" applyFill="1" applyBorder="1" applyAlignment="1">
      <alignment horizontal="left" vertical="center" shrinkToFit="1"/>
    </xf>
    <xf numFmtId="41" fontId="56" fillId="0" borderId="1" xfId="94" applyFont="1" applyFill="1" applyBorder="1" applyAlignment="1">
      <alignment horizontal="center" vertical="center" shrinkToFit="1"/>
    </xf>
    <xf numFmtId="4" fontId="56" fillId="0" borderId="1" xfId="0" applyNumberFormat="1" applyFont="1" applyFill="1" applyBorder="1" applyAlignment="1">
      <alignment horizontal="center" vertical="center" shrinkToFit="1"/>
    </xf>
    <xf numFmtId="202" fontId="54" fillId="0" borderId="1" xfId="0" applyNumberFormat="1" applyFont="1" applyFill="1" applyBorder="1" applyAlignment="1">
      <alignment vertical="center" shrinkToFit="1"/>
    </xf>
    <xf numFmtId="0" fontId="54" fillId="0" borderId="0" xfId="0" applyFont="1" applyFill="1" applyAlignment="1"/>
    <xf numFmtId="0" fontId="54" fillId="0" borderId="0" xfId="0" applyFont="1">
      <alignment vertical="center"/>
    </xf>
    <xf numFmtId="0" fontId="57" fillId="0" borderId="0" xfId="0" applyFont="1" applyFill="1" applyAlignment="1"/>
    <xf numFmtId="0" fontId="54" fillId="0" borderId="1" xfId="0" applyFont="1" applyFill="1" applyBorder="1" applyAlignment="1">
      <alignment horizontal="center" vertical="center"/>
    </xf>
    <xf numFmtId="190" fontId="54" fillId="0" borderId="1" xfId="0" applyNumberFormat="1" applyFont="1" applyFill="1" applyBorder="1" applyAlignment="1">
      <alignment horizontal="center" vertical="center" shrinkToFit="1"/>
    </xf>
    <xf numFmtId="0" fontId="54" fillId="0" borderId="1" xfId="0" applyNumberFormat="1" applyFont="1" applyFill="1" applyBorder="1" applyAlignment="1">
      <alignment horizontal="center" vertical="center" shrinkToFit="1"/>
    </xf>
    <xf numFmtId="207" fontId="54" fillId="0" borderId="1" xfId="0" applyNumberFormat="1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left" vertical="center" shrinkToFit="1"/>
    </xf>
    <xf numFmtId="183" fontId="54" fillId="0" borderId="1" xfId="0" applyNumberFormat="1" applyFont="1" applyFill="1" applyBorder="1" applyAlignment="1">
      <alignment horizontal="right" vertical="center" shrinkToFit="1"/>
    </xf>
    <xf numFmtId="0" fontId="54" fillId="3" borderId="1" xfId="0" applyFont="1" applyFill="1" applyBorder="1" applyAlignment="1">
      <alignment horizontal="left" vertical="center"/>
    </xf>
    <xf numFmtId="0" fontId="54" fillId="3" borderId="1" xfId="0" applyFont="1" applyFill="1" applyBorder="1" applyAlignment="1">
      <alignment horizontal="center" vertical="center"/>
    </xf>
    <xf numFmtId="190" fontId="54" fillId="3" borderId="1" xfId="0" applyNumberFormat="1" applyFont="1" applyFill="1" applyBorder="1" applyAlignment="1">
      <alignment horizontal="center" vertical="center"/>
    </xf>
    <xf numFmtId="183" fontId="54" fillId="3" borderId="1" xfId="0" applyNumberFormat="1" applyFont="1" applyFill="1" applyBorder="1" applyAlignment="1">
      <alignment horizontal="right" vertical="center"/>
    </xf>
    <xf numFmtId="190" fontId="54" fillId="0" borderId="1" xfId="0" applyNumberFormat="1" applyFont="1" applyFill="1" applyBorder="1" applyAlignment="1">
      <alignment horizontal="right" vertical="center" shrinkToFit="1"/>
    </xf>
    <xf numFmtId="191" fontId="54" fillId="0" borderId="1" xfId="0" applyNumberFormat="1" applyFont="1" applyFill="1" applyBorder="1" applyAlignment="1">
      <alignment horizontal="right" vertical="center" shrinkToFit="1"/>
    </xf>
    <xf numFmtId="191" fontId="54" fillId="0" borderId="1" xfId="0" applyNumberFormat="1" applyFont="1" applyFill="1" applyBorder="1" applyAlignment="1">
      <alignment horizontal="center" vertical="center" shrinkToFit="1"/>
    </xf>
    <xf numFmtId="191" fontId="54" fillId="0" borderId="1" xfId="0" applyNumberFormat="1" applyFont="1" applyFill="1" applyBorder="1" applyAlignment="1">
      <alignment horizontal="center" vertical="center"/>
    </xf>
    <xf numFmtId="0" fontId="54" fillId="0" borderId="25" xfId="0" applyFont="1" applyFill="1" applyBorder="1" applyAlignment="1">
      <alignment horizontal="center" vertical="center"/>
    </xf>
    <xf numFmtId="0" fontId="54" fillId="0" borderId="33" xfId="0" applyFont="1" applyFill="1" applyBorder="1" applyAlignment="1">
      <alignment horizontal="center" vertical="center"/>
    </xf>
    <xf numFmtId="0" fontId="54" fillId="0" borderId="35" xfId="0" applyFont="1" applyFill="1" applyBorder="1" applyAlignment="1">
      <alignment horizontal="center" vertical="center"/>
    </xf>
    <xf numFmtId="41" fontId="54" fillId="0" borderId="46" xfId="94" applyFont="1" applyFill="1" applyBorder="1" applyAlignment="1">
      <alignment horizontal="center" vertical="center"/>
    </xf>
    <xf numFmtId="41" fontId="54" fillId="0" borderId="76" xfId="94" applyFont="1" applyFill="1" applyBorder="1" applyAlignment="1">
      <alignment horizontal="center" vertical="center"/>
    </xf>
    <xf numFmtId="41" fontId="54" fillId="0" borderId="87" xfId="94" applyFont="1" applyFill="1" applyBorder="1" applyAlignment="1">
      <alignment horizontal="center" vertical="center"/>
    </xf>
    <xf numFmtId="192" fontId="54" fillId="3" borderId="31" xfId="0" applyNumberFormat="1" applyFont="1" applyFill="1" applyBorder="1" applyAlignment="1">
      <alignment horizontal="center" vertical="center"/>
    </xf>
    <xf numFmtId="192" fontId="54" fillId="3" borderId="30" xfId="0" applyNumberFormat="1" applyFont="1" applyFill="1" applyBorder="1" applyAlignment="1">
      <alignment horizontal="center" vertical="center"/>
    </xf>
    <xf numFmtId="0" fontId="54" fillId="3" borderId="32" xfId="0" applyFont="1" applyFill="1" applyBorder="1" applyAlignment="1">
      <alignment horizontal="center" vertical="center"/>
    </xf>
    <xf numFmtId="192" fontId="54" fillId="5" borderId="0" xfId="0" applyNumberFormat="1" applyFont="1" applyFill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192" fontId="54" fillId="0" borderId="31" xfId="0" applyNumberFormat="1" applyFont="1" applyFill="1" applyBorder="1" applyAlignment="1">
      <alignment horizontal="center" vertical="center"/>
    </xf>
    <xf numFmtId="192" fontId="54" fillId="0" borderId="32" xfId="0" applyNumberFormat="1" applyFont="1" applyFill="1" applyBorder="1" applyAlignment="1">
      <alignment horizontal="center" vertical="center"/>
    </xf>
    <xf numFmtId="192" fontId="54" fillId="0" borderId="30" xfId="0" applyNumberFormat="1" applyFont="1" applyFill="1" applyBorder="1" applyAlignment="1">
      <alignment horizontal="center" vertical="center"/>
    </xf>
    <xf numFmtId="192" fontId="54" fillId="0" borderId="0" xfId="0" applyNumberFormat="1" applyFont="1" applyFill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192" fontId="54" fillId="4" borderId="1" xfId="0" applyNumberFormat="1" applyFont="1" applyFill="1" applyBorder="1" applyAlignment="1">
      <alignment horizontal="center" vertical="center"/>
    </xf>
    <xf numFmtId="192" fontId="54" fillId="0" borderId="1" xfId="0" applyNumberFormat="1" applyFont="1" applyFill="1" applyBorder="1" applyAlignment="1">
      <alignment horizontal="center" vertical="center"/>
    </xf>
    <xf numFmtId="41" fontId="54" fillId="0" borderId="1" xfId="94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center" shrinkToFit="1"/>
    </xf>
    <xf numFmtId="192" fontId="54" fillId="3" borderId="1" xfId="0" applyNumberFormat="1" applyFont="1" applyFill="1" applyBorder="1" applyAlignment="1">
      <alignment horizontal="center" vertical="center"/>
    </xf>
    <xf numFmtId="0" fontId="58" fillId="3" borderId="30" xfId="0" applyFont="1" applyFill="1" applyBorder="1" applyAlignment="1">
      <alignment horizontal="left" vertical="center"/>
    </xf>
    <xf numFmtId="0" fontId="54" fillId="0" borderId="1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shrinkToFit="1"/>
    </xf>
    <xf numFmtId="0" fontId="54" fillId="4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3" fontId="51" fillId="0" borderId="0" xfId="0" applyNumberFormat="1" applyFont="1" applyBorder="1" applyAlignment="1">
      <alignment horizontal="left" vertical="center" shrinkToFit="1"/>
    </xf>
    <xf numFmtId="0" fontId="44" fillId="0" borderId="0" xfId="0" applyFont="1" applyAlignment="1">
      <alignment horizontal="center" vertical="center"/>
    </xf>
    <xf numFmtId="0" fontId="46" fillId="0" borderId="0" xfId="0" applyFont="1" applyAlignment="1"/>
    <xf numFmtId="3" fontId="51" fillId="0" borderId="85" xfId="0" applyNumberFormat="1" applyFont="1" applyBorder="1" applyAlignment="1">
      <alignment horizontal="center" vertical="center" wrapText="1"/>
    </xf>
    <xf numFmtId="3" fontId="51" fillId="0" borderId="7" xfId="0" applyNumberFormat="1" applyFont="1" applyBorder="1" applyAlignment="1">
      <alignment horizontal="center" vertical="center"/>
    </xf>
    <xf numFmtId="3" fontId="51" fillId="0" borderId="86" xfId="0" applyNumberFormat="1" applyFont="1" applyBorder="1" applyAlignment="1">
      <alignment horizontal="center" vertical="center"/>
    </xf>
    <xf numFmtId="3" fontId="51" fillId="0" borderId="1" xfId="0" applyNumberFormat="1" applyFont="1" applyBorder="1" applyAlignment="1">
      <alignment horizontal="center" vertical="center" wrapText="1"/>
    </xf>
    <xf numFmtId="3" fontId="51" fillId="0" borderId="1" xfId="0" applyNumberFormat="1" applyFont="1" applyBorder="1" applyAlignment="1">
      <alignment horizontal="center" vertical="center"/>
    </xf>
    <xf numFmtId="3" fontId="51" fillId="6" borderId="20" xfId="0" applyNumberFormat="1" applyFont="1" applyFill="1" applyBorder="1" applyAlignment="1">
      <alignment horizontal="center" vertical="center"/>
    </xf>
    <xf numFmtId="3" fontId="51" fillId="6" borderId="19" xfId="0" applyNumberFormat="1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7" fillId="0" borderId="0" xfId="0" applyFont="1" applyAlignment="1"/>
    <xf numFmtId="0" fontId="5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54" fillId="0" borderId="1" xfId="0" applyFont="1" applyFill="1" applyBorder="1" applyAlignment="1">
      <alignment horizontal="center" vertical="center" shrinkToFit="1"/>
    </xf>
    <xf numFmtId="0" fontId="38" fillId="4" borderId="14" xfId="0" applyFont="1" applyFill="1" applyBorder="1" applyAlignment="1">
      <alignment horizontal="center" vertical="center"/>
    </xf>
    <xf numFmtId="0" fontId="38" fillId="4" borderId="15" xfId="0" applyFont="1" applyFill="1" applyBorder="1" applyAlignment="1">
      <alignment horizontal="center" vertical="center"/>
    </xf>
    <xf numFmtId="190" fontId="24" fillId="0" borderId="55" xfId="0" applyNumberFormat="1" applyFont="1" applyBorder="1" applyAlignment="1">
      <alignment horizontal="center" vertical="center"/>
    </xf>
    <xf numFmtId="190" fontId="24" fillId="0" borderId="17" xfId="0" applyNumberFormat="1" applyFont="1" applyBorder="1" applyAlignment="1">
      <alignment horizontal="center" vertical="center"/>
    </xf>
    <xf numFmtId="0" fontId="38" fillId="0" borderId="21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72" xfId="0" applyFont="1" applyBorder="1" applyAlignment="1">
      <alignment horizontal="left" vertical="center"/>
    </xf>
    <xf numFmtId="0" fontId="38" fillId="0" borderId="18" xfId="0" applyFont="1" applyBorder="1" applyAlignment="1">
      <alignment horizontal="left" vertical="center"/>
    </xf>
    <xf numFmtId="0" fontId="38" fillId="0" borderId="10" xfId="0" applyFont="1" applyBorder="1" applyAlignment="1">
      <alignment horizontal="left" vertical="center"/>
    </xf>
    <xf numFmtId="0" fontId="38" fillId="0" borderId="50" xfId="0" applyFont="1" applyBorder="1" applyAlignment="1">
      <alignment horizontal="left" vertical="center"/>
    </xf>
    <xf numFmtId="192" fontId="38" fillId="0" borderId="55" xfId="0" applyNumberFormat="1" applyFont="1" applyBorder="1" applyAlignment="1">
      <alignment horizontal="center" vertical="center"/>
    </xf>
    <xf numFmtId="192" fontId="38" fillId="0" borderId="17" xfId="0" applyNumberFormat="1" applyFont="1" applyBorder="1" applyAlignment="1">
      <alignment horizontal="center" vertical="center"/>
    </xf>
    <xf numFmtId="0" fontId="38" fillId="0" borderId="55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77" xfId="0" applyFont="1" applyBorder="1" applyAlignment="1">
      <alignment horizontal="center" vertical="center"/>
    </xf>
    <xf numFmtId="0" fontId="38" fillId="0" borderId="78" xfId="0" applyFont="1" applyBorder="1" applyAlignment="1">
      <alignment horizontal="center" vertical="center"/>
    </xf>
    <xf numFmtId="0" fontId="38" fillId="0" borderId="79" xfId="0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3" fontId="38" fillId="0" borderId="55" xfId="95" applyNumberFormat="1" applyFont="1" applyFill="1" applyBorder="1" applyAlignment="1">
      <alignment horizontal="center" vertical="center"/>
    </xf>
    <xf numFmtId="3" fontId="38" fillId="0" borderId="17" xfId="95" applyNumberFormat="1" applyFont="1" applyFill="1" applyBorder="1" applyAlignment="1">
      <alignment horizontal="center" vertical="center"/>
    </xf>
    <xf numFmtId="0" fontId="38" fillId="0" borderId="14" xfId="0" applyFont="1" applyBorder="1" applyAlignment="1">
      <alignment horizontal="left" vertical="center"/>
    </xf>
    <xf numFmtId="0" fontId="38" fillId="0" borderId="47" xfId="0" applyFont="1" applyBorder="1" applyAlignment="1">
      <alignment horizontal="left" vertical="center"/>
    </xf>
    <xf numFmtId="0" fontId="38" fillId="0" borderId="15" xfId="0" applyFont="1" applyBorder="1" applyAlignment="1">
      <alignment horizontal="left" vertical="center"/>
    </xf>
    <xf numFmtId="0" fontId="38" fillId="0" borderId="21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72" xfId="0" applyFont="1" applyBorder="1" applyAlignment="1">
      <alignment horizontal="center" vertical="center"/>
    </xf>
    <xf numFmtId="192" fontId="38" fillId="0" borderId="28" xfId="0" applyNumberFormat="1" applyFont="1" applyBorder="1" applyAlignment="1">
      <alignment horizontal="center" vertical="center"/>
    </xf>
    <xf numFmtId="192" fontId="38" fillId="0" borderId="33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" vertical="center"/>
    </xf>
    <xf numFmtId="0" fontId="38" fillId="0" borderId="21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72" xfId="0" applyFont="1" applyBorder="1" applyAlignment="1">
      <alignment vertical="center"/>
    </xf>
    <xf numFmtId="0" fontId="38" fillId="0" borderId="18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0" fontId="38" fillId="0" borderId="50" xfId="0" applyFont="1" applyBorder="1" applyAlignment="1">
      <alignment vertical="center"/>
    </xf>
    <xf numFmtId="0" fontId="28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38" fillId="0" borderId="12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left" vertical="center"/>
    </xf>
    <xf numFmtId="0" fontId="38" fillId="0" borderId="61" xfId="0" applyFont="1" applyBorder="1" applyAlignment="1">
      <alignment horizontal="left" vertical="center"/>
    </xf>
    <xf numFmtId="0" fontId="38" fillId="0" borderId="62" xfId="0" applyFont="1" applyBorder="1" applyAlignment="1">
      <alignment horizontal="left" vertical="center"/>
    </xf>
    <xf numFmtId="0" fontId="24" fillId="0" borderId="63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39" fillId="0" borderId="56" xfId="0" applyFont="1" applyBorder="1" applyAlignment="1">
      <alignment horizontal="left" vertical="center" indent="1" shrinkToFit="1"/>
    </xf>
    <xf numFmtId="0" fontId="39" fillId="0" borderId="57" xfId="0" applyFont="1" applyBorder="1" applyAlignment="1">
      <alignment horizontal="left" vertical="center" indent="1" shrinkToFit="1"/>
    </xf>
    <xf numFmtId="0" fontId="39" fillId="0" borderId="58" xfId="0" applyFont="1" applyBorder="1" applyAlignment="1">
      <alignment horizontal="left" vertical="center" indent="1" shrinkToFit="1"/>
    </xf>
    <xf numFmtId="0" fontId="39" fillId="0" borderId="59" xfId="0" applyFont="1" applyBorder="1" applyAlignment="1">
      <alignment horizontal="left" vertical="center" indent="1" shrinkToFit="1"/>
    </xf>
    <xf numFmtId="0" fontId="40" fillId="0" borderId="27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55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0" fontId="54" fillId="0" borderId="91" xfId="0" applyFont="1" applyFill="1" applyBorder="1" applyAlignment="1">
      <alignment horizontal="center" vertical="center" shrinkToFit="1"/>
    </xf>
    <xf numFmtId="0" fontId="54" fillId="0" borderId="9" xfId="0" applyFont="1" applyFill="1" applyBorder="1" applyAlignment="1">
      <alignment horizontal="center" vertical="center" shrinkToFit="1"/>
    </xf>
    <xf numFmtId="190" fontId="54" fillId="0" borderId="1" xfId="0" applyNumberFormat="1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center" vertical="center"/>
    </xf>
    <xf numFmtId="0" fontId="54" fillId="0" borderId="3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wrapText="1"/>
    </xf>
    <xf numFmtId="0" fontId="54" fillId="4" borderId="1" xfId="0" applyFont="1" applyFill="1" applyBorder="1" applyAlignment="1">
      <alignment horizontal="center" vertical="center"/>
    </xf>
    <xf numFmtId="0" fontId="54" fillId="0" borderId="30" xfId="0" applyFont="1" applyFill="1" applyBorder="1" applyAlignment="1">
      <alignment horizontal="center" vertical="center"/>
    </xf>
    <xf numFmtId="0" fontId="54" fillId="0" borderId="29" xfId="0" applyFont="1" applyFill="1" applyBorder="1" applyAlignment="1">
      <alignment horizontal="center" vertical="center"/>
    </xf>
    <xf numFmtId="0" fontId="54" fillId="0" borderId="32" xfId="0" applyFont="1" applyFill="1" applyBorder="1" applyAlignment="1">
      <alignment horizontal="center" vertical="center"/>
    </xf>
    <xf numFmtId="0" fontId="54" fillId="0" borderId="34" xfId="0" applyFont="1" applyFill="1" applyBorder="1" applyAlignment="1">
      <alignment horizontal="center" vertical="center"/>
    </xf>
    <xf numFmtId="0" fontId="54" fillId="0" borderId="1" xfId="0" applyFont="1" applyBorder="1">
      <alignment vertical="center"/>
    </xf>
    <xf numFmtId="0" fontId="54" fillId="4" borderId="30" xfId="0" applyFont="1" applyFill="1" applyBorder="1" applyAlignment="1">
      <alignment horizontal="center" vertical="center"/>
    </xf>
    <xf numFmtId="0" fontId="54" fillId="4" borderId="31" xfId="0" applyFont="1" applyFill="1" applyBorder="1" applyAlignment="1">
      <alignment horizontal="center" vertical="center"/>
    </xf>
    <xf numFmtId="0" fontId="54" fillId="0" borderId="27" xfId="0" applyFont="1" applyFill="1" applyBorder="1" applyAlignment="1">
      <alignment horizontal="center" vertical="center"/>
    </xf>
    <xf numFmtId="0" fontId="54" fillId="0" borderId="28" xfId="0" applyFont="1" applyBorder="1">
      <alignment vertical="center"/>
    </xf>
    <xf numFmtId="0" fontId="54" fillId="0" borderId="28" xfId="0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 wrapText="1"/>
    </xf>
  </cellXfs>
  <cellStyles count="102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" xfId="96" builtinId="5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10" xfId="101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표준 6" xfId="97"/>
    <cellStyle name="표준 7" xfId="98"/>
    <cellStyle name="표준 8" xfId="99"/>
    <cellStyle name="표준 9" xfId="100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120">
    <dxf>
      <font>
        <color rgb="FFFF00FF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ysClr val="windowText" lastClr="000000"/>
          </a:solidFill>
        </a:ln>
      </a:spPr>
      <a:bodyPr vertOverflow="clip" horzOverflow="clip" rtlCol="0" anchor="t"/>
      <a:lstStyle>
        <a:defPPr algn="ctr">
          <a:defRPr sz="900">
            <a:solidFill>
              <a:sysClr val="windowText" lastClr="000000"/>
            </a:solidFill>
            <a:latin typeface="HY견고딕" panose="02030600000101010101" pitchFamily="18" charset="-127"/>
            <a:ea typeface="HY견고딕" panose="02030600000101010101" pitchFamily="18" charset="-12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4"/>
  <sheetViews>
    <sheetView view="pageBreakPreview" zoomScaleSheetLayoutView="100" workbookViewId="0">
      <selection activeCell="G4" sqref="G4:G34"/>
    </sheetView>
  </sheetViews>
  <sheetFormatPr defaultRowHeight="13.5"/>
  <cols>
    <col min="1" max="2" width="5.83203125" style="206" customWidth="1"/>
    <col min="3" max="3" width="2.83203125" style="206" customWidth="1"/>
    <col min="4" max="4" width="20.1640625" style="206" customWidth="1"/>
    <col min="5" max="5" width="10.83203125" style="206" customWidth="1"/>
    <col min="6" max="6" width="6.33203125" style="206" customWidth="1"/>
    <col min="7" max="7" width="15.83203125" style="206" customWidth="1"/>
    <col min="8" max="8" width="9.33203125" style="206" customWidth="1"/>
    <col min="9" max="9" width="33.83203125" style="206" customWidth="1"/>
    <col min="10" max="16384" width="9.33203125" style="206"/>
  </cols>
  <sheetData>
    <row r="1" spans="1:9" s="163" customFormat="1" ht="24.95" customHeight="1">
      <c r="A1" s="320" t="s">
        <v>203</v>
      </c>
      <c r="B1" s="320"/>
      <c r="C1" s="320"/>
      <c r="D1" s="320"/>
      <c r="E1" s="320"/>
      <c r="F1" s="320"/>
      <c r="G1" s="320"/>
      <c r="H1" s="320"/>
      <c r="I1" s="320"/>
    </row>
    <row r="2" spans="1:9" s="163" customFormat="1" ht="9.9499999999999993" customHeight="1" thickBot="1">
      <c r="A2" s="321"/>
      <c r="B2" s="321"/>
      <c r="C2" s="321"/>
      <c r="D2" s="321"/>
      <c r="E2" s="321"/>
      <c r="F2" s="321"/>
      <c r="G2" s="321"/>
      <c r="H2" s="321"/>
      <c r="I2" s="321"/>
    </row>
    <row r="3" spans="1:9" s="163" customFormat="1" ht="33.6" customHeight="1">
      <c r="A3" s="327" t="s">
        <v>194</v>
      </c>
      <c r="B3" s="328"/>
      <c r="C3" s="328"/>
      <c r="D3" s="328"/>
      <c r="E3" s="328"/>
      <c r="F3" s="164" t="s">
        <v>95</v>
      </c>
      <c r="G3" s="164" t="s">
        <v>195</v>
      </c>
      <c r="H3" s="165" t="s">
        <v>96</v>
      </c>
      <c r="I3" s="166" t="s">
        <v>196</v>
      </c>
    </row>
    <row r="4" spans="1:9" s="163" customFormat="1" ht="21.75" customHeight="1">
      <c r="A4" s="322" t="s">
        <v>193</v>
      </c>
      <c r="B4" s="325" t="s">
        <v>190</v>
      </c>
      <c r="C4" s="167"/>
      <c r="D4" s="168" t="s">
        <v>229</v>
      </c>
      <c r="E4" s="169"/>
      <c r="F4" s="170" t="s">
        <v>97</v>
      </c>
      <c r="G4" s="171"/>
      <c r="H4" s="172" t="s">
        <v>77</v>
      </c>
      <c r="I4" s="173" t="s">
        <v>77</v>
      </c>
    </row>
    <row r="5" spans="1:9" s="163" customFormat="1" ht="21.75" customHeight="1">
      <c r="A5" s="323"/>
      <c r="B5" s="326"/>
      <c r="C5" s="174"/>
      <c r="D5" s="175" t="s">
        <v>230</v>
      </c>
      <c r="E5" s="176"/>
      <c r="F5" s="177" t="s">
        <v>98</v>
      </c>
      <c r="G5" s="178"/>
      <c r="H5" s="179" t="s">
        <v>77</v>
      </c>
      <c r="I5" s="180" t="s">
        <v>77</v>
      </c>
    </row>
    <row r="6" spans="1:9" s="163" customFormat="1" ht="21.75" customHeight="1">
      <c r="A6" s="323"/>
      <c r="B6" s="326"/>
      <c r="C6" s="174"/>
      <c r="D6" s="175" t="s">
        <v>99</v>
      </c>
      <c r="E6" s="176"/>
      <c r="F6" s="177" t="s">
        <v>100</v>
      </c>
      <c r="G6" s="181"/>
      <c r="H6" s="179" t="s">
        <v>77</v>
      </c>
      <c r="I6" s="180" t="s">
        <v>77</v>
      </c>
    </row>
    <row r="7" spans="1:9" s="163" customFormat="1" ht="21.75" customHeight="1">
      <c r="A7" s="323"/>
      <c r="B7" s="326"/>
      <c r="C7" s="182"/>
      <c r="D7" s="183" t="s">
        <v>231</v>
      </c>
      <c r="E7" s="184"/>
      <c r="F7" s="185" t="s">
        <v>101</v>
      </c>
      <c r="G7" s="186"/>
      <c r="H7" s="187" t="s">
        <v>77</v>
      </c>
      <c r="I7" s="188" t="s">
        <v>102</v>
      </c>
    </row>
    <row r="8" spans="1:9" s="163" customFormat="1" ht="21.75" customHeight="1">
      <c r="A8" s="323"/>
      <c r="B8" s="325" t="s">
        <v>191</v>
      </c>
      <c r="C8" s="189"/>
      <c r="D8" s="175" t="s">
        <v>232</v>
      </c>
      <c r="E8" s="176"/>
      <c r="F8" s="177" t="s">
        <v>103</v>
      </c>
      <c r="G8" s="178"/>
      <c r="H8" s="179" t="s">
        <v>77</v>
      </c>
      <c r="I8" s="180" t="s">
        <v>77</v>
      </c>
    </row>
    <row r="9" spans="1:9" s="163" customFormat="1" ht="21.75" customHeight="1">
      <c r="A9" s="323"/>
      <c r="B9" s="326"/>
      <c r="C9" s="174"/>
      <c r="D9" s="175" t="s">
        <v>233</v>
      </c>
      <c r="E9" s="176"/>
      <c r="F9" s="177" t="s">
        <v>104</v>
      </c>
      <c r="G9" s="181"/>
      <c r="H9" s="190">
        <v>0.13800000000000001</v>
      </c>
      <c r="I9" s="180" t="s">
        <v>308</v>
      </c>
    </row>
    <row r="10" spans="1:9" s="163" customFormat="1" ht="21.75" customHeight="1">
      <c r="A10" s="323"/>
      <c r="B10" s="326"/>
      <c r="C10" s="182"/>
      <c r="D10" s="183" t="s">
        <v>231</v>
      </c>
      <c r="E10" s="184"/>
      <c r="F10" s="185" t="s">
        <v>105</v>
      </c>
      <c r="G10" s="186"/>
      <c r="H10" s="187" t="s">
        <v>77</v>
      </c>
      <c r="I10" s="188" t="s">
        <v>106</v>
      </c>
    </row>
    <row r="11" spans="1:9" s="163" customFormat="1" ht="21.75" customHeight="1">
      <c r="A11" s="323"/>
      <c r="B11" s="325" t="s">
        <v>192</v>
      </c>
      <c r="C11" s="189"/>
      <c r="D11" s="175" t="s">
        <v>234</v>
      </c>
      <c r="E11" s="176"/>
      <c r="F11" s="177" t="s">
        <v>107</v>
      </c>
      <c r="G11" s="178"/>
      <c r="H11" s="179" t="s">
        <v>77</v>
      </c>
      <c r="I11" s="180" t="s">
        <v>77</v>
      </c>
    </row>
    <row r="12" spans="1:9" s="163" customFormat="1" ht="21.75" customHeight="1">
      <c r="A12" s="323"/>
      <c r="B12" s="326"/>
      <c r="C12" s="174"/>
      <c r="D12" s="175" t="s">
        <v>235</v>
      </c>
      <c r="E12" s="176"/>
      <c r="F12" s="177" t="s">
        <v>108</v>
      </c>
      <c r="G12" s="181"/>
      <c r="H12" s="191">
        <v>3.6999999999999998E-2</v>
      </c>
      <c r="I12" s="180" t="s">
        <v>275</v>
      </c>
    </row>
    <row r="13" spans="1:9" s="163" customFormat="1" ht="21.75" customHeight="1">
      <c r="A13" s="323"/>
      <c r="B13" s="326"/>
      <c r="C13" s="174"/>
      <c r="D13" s="175" t="s">
        <v>236</v>
      </c>
      <c r="E13" s="176"/>
      <c r="F13" s="177" t="s">
        <v>109</v>
      </c>
      <c r="G13" s="181"/>
      <c r="H13" s="192">
        <v>8.6999999999999994E-3</v>
      </c>
      <c r="I13" s="180" t="s">
        <v>110</v>
      </c>
    </row>
    <row r="14" spans="1:9" s="163" customFormat="1" ht="21.75" customHeight="1">
      <c r="A14" s="323"/>
      <c r="B14" s="326"/>
      <c r="C14" s="174"/>
      <c r="D14" s="175" t="s">
        <v>237</v>
      </c>
      <c r="E14" s="176"/>
      <c r="F14" s="177" t="s">
        <v>111</v>
      </c>
      <c r="G14" s="181"/>
      <c r="H14" s="193">
        <v>3.4299999999999997E-2</v>
      </c>
      <c r="I14" s="180" t="s">
        <v>276</v>
      </c>
    </row>
    <row r="15" spans="1:9" s="163" customFormat="1" ht="21.75" customHeight="1">
      <c r="A15" s="323"/>
      <c r="B15" s="326"/>
      <c r="C15" s="174"/>
      <c r="D15" s="175" t="s">
        <v>238</v>
      </c>
      <c r="E15" s="176"/>
      <c r="F15" s="177" t="s">
        <v>112</v>
      </c>
      <c r="G15" s="181"/>
      <c r="H15" s="190">
        <v>4.4999999999999998E-2</v>
      </c>
      <c r="I15" s="180" t="s">
        <v>226</v>
      </c>
    </row>
    <row r="16" spans="1:9" s="163" customFormat="1" ht="21.75" customHeight="1">
      <c r="A16" s="323"/>
      <c r="B16" s="326"/>
      <c r="C16" s="174"/>
      <c r="D16" s="175" t="s">
        <v>240</v>
      </c>
      <c r="E16" s="176"/>
      <c r="F16" s="177" t="s">
        <v>113</v>
      </c>
      <c r="G16" s="181"/>
      <c r="H16" s="192">
        <v>0.1152</v>
      </c>
      <c r="I16" s="180" t="s">
        <v>277</v>
      </c>
    </row>
    <row r="17" spans="1:9" s="163" customFormat="1" ht="21.75" customHeight="1">
      <c r="A17" s="323"/>
      <c r="B17" s="326"/>
      <c r="C17" s="174"/>
      <c r="D17" s="175" t="s">
        <v>239</v>
      </c>
      <c r="E17" s="176"/>
      <c r="F17" s="177" t="s">
        <v>114</v>
      </c>
      <c r="G17" s="181"/>
      <c r="H17" s="179"/>
      <c r="I17" s="180" t="s">
        <v>77</v>
      </c>
    </row>
    <row r="18" spans="1:9" s="163" customFormat="1" ht="21.75" customHeight="1">
      <c r="A18" s="323"/>
      <c r="B18" s="326"/>
      <c r="C18" s="174"/>
      <c r="D18" s="319" t="s">
        <v>254</v>
      </c>
      <c r="E18" s="319"/>
      <c r="F18" s="177" t="s">
        <v>115</v>
      </c>
      <c r="G18" s="181"/>
      <c r="H18" s="179"/>
      <c r="I18" s="180"/>
    </row>
    <row r="19" spans="1:9" s="163" customFormat="1" ht="21.75" customHeight="1">
      <c r="A19" s="323"/>
      <c r="B19" s="326"/>
      <c r="C19" s="174"/>
      <c r="D19" s="175" t="s">
        <v>241</v>
      </c>
      <c r="E19" s="176"/>
      <c r="F19" s="177" t="s">
        <v>116</v>
      </c>
      <c r="G19" s="181"/>
      <c r="H19" s="192">
        <v>2.93E-2</v>
      </c>
      <c r="I19" s="180" t="s">
        <v>117</v>
      </c>
    </row>
    <row r="20" spans="1:9" s="163" customFormat="1" ht="21.75" customHeight="1">
      <c r="A20" s="323"/>
      <c r="B20" s="326"/>
      <c r="C20" s="174"/>
      <c r="D20" s="175" t="s">
        <v>242</v>
      </c>
      <c r="E20" s="176"/>
      <c r="F20" s="177" t="s">
        <v>118</v>
      </c>
      <c r="G20" s="181"/>
      <c r="H20" s="179"/>
      <c r="I20" s="180"/>
    </row>
    <row r="21" spans="1:9" s="163" customFormat="1" ht="21.75" customHeight="1">
      <c r="A21" s="323"/>
      <c r="B21" s="326"/>
      <c r="C21" s="174"/>
      <c r="D21" s="175" t="s">
        <v>243</v>
      </c>
      <c r="E21" s="176"/>
      <c r="F21" s="177" t="s">
        <v>119</v>
      </c>
      <c r="G21" s="181"/>
      <c r="H21" s="179" t="s">
        <v>77</v>
      </c>
      <c r="I21" s="180"/>
    </row>
    <row r="22" spans="1:9" s="163" customFormat="1" ht="21.75" customHeight="1">
      <c r="A22" s="323"/>
      <c r="B22" s="326"/>
      <c r="C22" s="174"/>
      <c r="D22" s="319" t="s">
        <v>120</v>
      </c>
      <c r="E22" s="319"/>
      <c r="F22" s="177" t="s">
        <v>121</v>
      </c>
      <c r="G22" s="181"/>
      <c r="H22" s="179" t="s">
        <v>77</v>
      </c>
      <c r="I22" s="180"/>
    </row>
    <row r="23" spans="1:9" s="163" customFormat="1" ht="21.75" customHeight="1">
      <c r="A23" s="323"/>
      <c r="B23" s="326"/>
      <c r="C23" s="174"/>
      <c r="D23" s="175" t="s">
        <v>244</v>
      </c>
      <c r="E23" s="176"/>
      <c r="F23" s="177" t="s">
        <v>122</v>
      </c>
      <c r="G23" s="181"/>
      <c r="H23" s="190">
        <v>8.3000000000000004E-2</v>
      </c>
      <c r="I23" s="180" t="s">
        <v>309</v>
      </c>
    </row>
    <row r="24" spans="1:9" s="163" customFormat="1" ht="21.75" customHeight="1">
      <c r="A24" s="324"/>
      <c r="B24" s="326"/>
      <c r="C24" s="194"/>
      <c r="D24" s="183" t="s">
        <v>231</v>
      </c>
      <c r="E24" s="184"/>
      <c r="F24" s="185" t="s">
        <v>123</v>
      </c>
      <c r="G24" s="186"/>
      <c r="H24" s="187" t="s">
        <v>77</v>
      </c>
      <c r="I24" s="188" t="s">
        <v>124</v>
      </c>
    </row>
    <row r="25" spans="1:9" s="163" customFormat="1" ht="21.75" customHeight="1">
      <c r="A25" s="195" t="s">
        <v>77</v>
      </c>
      <c r="B25" s="184" t="s">
        <v>77</v>
      </c>
      <c r="C25" s="184"/>
      <c r="D25" s="183" t="s">
        <v>245</v>
      </c>
      <c r="E25" s="184"/>
      <c r="F25" s="185" t="s">
        <v>125</v>
      </c>
      <c r="G25" s="186"/>
      <c r="H25" s="187" t="s">
        <v>77</v>
      </c>
      <c r="I25" s="188" t="s">
        <v>126</v>
      </c>
    </row>
    <row r="26" spans="1:9" s="163" customFormat="1" ht="21.75" customHeight="1">
      <c r="A26" s="195" t="s">
        <v>77</v>
      </c>
      <c r="B26" s="184" t="s">
        <v>77</v>
      </c>
      <c r="C26" s="184"/>
      <c r="D26" s="183" t="s">
        <v>246</v>
      </c>
      <c r="E26" s="184"/>
      <c r="F26" s="185" t="s">
        <v>127</v>
      </c>
      <c r="G26" s="186"/>
      <c r="H26" s="196">
        <v>0.06</v>
      </c>
      <c r="I26" s="188" t="s">
        <v>128</v>
      </c>
    </row>
    <row r="27" spans="1:9" s="163" customFormat="1" ht="21.75" customHeight="1">
      <c r="A27" s="195" t="s">
        <v>77</v>
      </c>
      <c r="B27" s="184" t="s">
        <v>77</v>
      </c>
      <c r="C27" s="184"/>
      <c r="D27" s="183" t="s">
        <v>247</v>
      </c>
      <c r="E27" s="184"/>
      <c r="F27" s="185" t="s">
        <v>129</v>
      </c>
      <c r="G27" s="186"/>
      <c r="H27" s="196">
        <v>0.15</v>
      </c>
      <c r="I27" s="188" t="s">
        <v>204</v>
      </c>
    </row>
    <row r="28" spans="1:9" s="163" customFormat="1" ht="21.75" customHeight="1">
      <c r="A28" s="195" t="s">
        <v>77</v>
      </c>
      <c r="B28" s="184" t="s">
        <v>77</v>
      </c>
      <c r="C28" s="184"/>
      <c r="D28" s="183" t="s">
        <v>248</v>
      </c>
      <c r="E28" s="184"/>
      <c r="F28" s="185" t="s">
        <v>130</v>
      </c>
      <c r="G28" s="186"/>
      <c r="H28" s="187" t="s">
        <v>77</v>
      </c>
      <c r="I28" s="188" t="s">
        <v>131</v>
      </c>
    </row>
    <row r="29" spans="1:9" s="163" customFormat="1" ht="21.75" customHeight="1">
      <c r="A29" s="195" t="s">
        <v>77</v>
      </c>
      <c r="B29" s="184" t="s">
        <v>77</v>
      </c>
      <c r="C29" s="184"/>
      <c r="D29" s="183" t="s">
        <v>249</v>
      </c>
      <c r="E29" s="184"/>
      <c r="F29" s="185" t="s">
        <v>132</v>
      </c>
      <c r="G29" s="197"/>
      <c r="H29" s="196">
        <v>0.1</v>
      </c>
      <c r="I29" s="188" t="s">
        <v>133</v>
      </c>
    </row>
    <row r="30" spans="1:9" s="163" customFormat="1" ht="21.75" customHeight="1">
      <c r="A30" s="195"/>
      <c r="B30" s="184"/>
      <c r="C30" s="184"/>
      <c r="D30" s="183" t="s">
        <v>228</v>
      </c>
      <c r="E30" s="198"/>
      <c r="F30" s="185" t="s">
        <v>197</v>
      </c>
      <c r="G30" s="186"/>
      <c r="H30" s="187"/>
      <c r="I30" s="188"/>
    </row>
    <row r="31" spans="1:9" s="163" customFormat="1" ht="21.75" customHeight="1">
      <c r="A31" s="195" t="s">
        <v>77</v>
      </c>
      <c r="B31" s="184" t="s">
        <v>77</v>
      </c>
      <c r="C31" s="184"/>
      <c r="D31" s="183" t="s">
        <v>250</v>
      </c>
      <c r="E31" s="184"/>
      <c r="F31" s="185" t="s">
        <v>198</v>
      </c>
      <c r="G31" s="186"/>
      <c r="H31" s="187" t="s">
        <v>77</v>
      </c>
      <c r="I31" s="188" t="s">
        <v>202</v>
      </c>
    </row>
    <row r="32" spans="1:9" s="163" customFormat="1" ht="21.75" customHeight="1">
      <c r="A32" s="195" t="s">
        <v>77</v>
      </c>
      <c r="B32" s="184" t="s">
        <v>77</v>
      </c>
      <c r="C32" s="184"/>
      <c r="D32" s="183" t="s">
        <v>251</v>
      </c>
      <c r="E32" s="184"/>
      <c r="F32" s="185" t="s">
        <v>199</v>
      </c>
      <c r="G32" s="186"/>
      <c r="H32" s="187" t="s">
        <v>77</v>
      </c>
      <c r="I32" s="188" t="s">
        <v>77</v>
      </c>
    </row>
    <row r="33" spans="1:9" s="163" customFormat="1" ht="21.75" customHeight="1">
      <c r="A33" s="195" t="s">
        <v>77</v>
      </c>
      <c r="B33" s="184" t="s">
        <v>77</v>
      </c>
      <c r="C33" s="184"/>
      <c r="D33" s="183" t="s">
        <v>252</v>
      </c>
      <c r="E33" s="184"/>
      <c r="F33" s="185" t="s">
        <v>200</v>
      </c>
      <c r="G33" s="186"/>
      <c r="H33" s="187" t="s">
        <v>77</v>
      </c>
      <c r="I33" s="188" t="s">
        <v>77</v>
      </c>
    </row>
    <row r="34" spans="1:9" s="163" customFormat="1" ht="21.75" customHeight="1" thickBot="1">
      <c r="A34" s="199" t="s">
        <v>77</v>
      </c>
      <c r="B34" s="200" t="s">
        <v>77</v>
      </c>
      <c r="C34" s="200"/>
      <c r="D34" s="201" t="s">
        <v>253</v>
      </c>
      <c r="E34" s="200"/>
      <c r="F34" s="202" t="s">
        <v>201</v>
      </c>
      <c r="G34" s="203"/>
      <c r="H34" s="204" t="s">
        <v>77</v>
      </c>
      <c r="I34" s="205" t="s">
        <v>255</v>
      </c>
    </row>
  </sheetData>
  <mergeCells count="8">
    <mergeCell ref="D22:E22"/>
    <mergeCell ref="A1:I2"/>
    <mergeCell ref="A4:A24"/>
    <mergeCell ref="B4:B7"/>
    <mergeCell ref="B8:B10"/>
    <mergeCell ref="B11:B24"/>
    <mergeCell ref="A3:E3"/>
    <mergeCell ref="D18:E18"/>
  </mergeCells>
  <phoneticPr fontId="2" type="noConversion"/>
  <printOptions horizontalCentered="1"/>
  <pageMargins left="0.59055118110236227" right="0.59055118110236227" top="0.74803149606299213" bottom="0.59055118110236227" header="0.19685039370078741" footer="0.19685039370078741"/>
  <pageSetup paperSize="9" orientation="portrait" r:id="rId1"/>
  <ignoredErrors>
    <ignoredError sqref="F4:F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7"/>
  <sheetViews>
    <sheetView tabSelected="1" view="pageBreakPreview" zoomScale="85" zoomScaleSheetLayoutView="85" workbookViewId="0">
      <selection activeCell="L22" sqref="L22"/>
    </sheetView>
  </sheetViews>
  <sheetFormatPr defaultRowHeight="13.5"/>
  <cols>
    <col min="1" max="1" width="8.83203125" style="206" customWidth="1"/>
    <col min="2" max="2" width="28.83203125" style="206" customWidth="1"/>
    <col min="3" max="3" width="15.83203125" style="206" customWidth="1"/>
    <col min="4" max="4" width="12.83203125" style="206" customWidth="1"/>
    <col min="5" max="5" width="8.83203125" style="206" customWidth="1"/>
    <col min="6" max="9" width="18.83203125" style="206" customWidth="1"/>
    <col min="10" max="10" width="13.33203125" style="206" customWidth="1"/>
    <col min="11" max="16384" width="9.33203125" style="206"/>
  </cols>
  <sheetData>
    <row r="1" spans="1:10" s="163" customFormat="1" ht="24.95" customHeight="1">
      <c r="A1" s="329" t="s">
        <v>205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 s="163" customFormat="1" ht="9.9499999999999993" customHeight="1" thickBot="1">
      <c r="A2" s="330"/>
      <c r="B2" s="330"/>
      <c r="C2" s="330"/>
      <c r="D2" s="330"/>
      <c r="E2" s="330"/>
      <c r="F2" s="330"/>
      <c r="G2" s="330"/>
      <c r="H2" s="330"/>
      <c r="I2" s="330"/>
      <c r="J2" s="330"/>
    </row>
    <row r="3" spans="1:10" s="163" customFormat="1" ht="24" customHeight="1">
      <c r="A3" s="207" t="s">
        <v>73</v>
      </c>
      <c r="B3" s="208" t="s">
        <v>206</v>
      </c>
      <c r="C3" s="208" t="s">
        <v>207</v>
      </c>
      <c r="D3" s="208" t="s">
        <v>208</v>
      </c>
      <c r="E3" s="208" t="s">
        <v>74</v>
      </c>
      <c r="F3" s="208" t="s">
        <v>209</v>
      </c>
      <c r="G3" s="208" t="s">
        <v>75</v>
      </c>
      <c r="H3" s="208" t="s">
        <v>76</v>
      </c>
      <c r="I3" s="208" t="s">
        <v>210</v>
      </c>
      <c r="J3" s="209" t="s">
        <v>211</v>
      </c>
    </row>
    <row r="4" spans="1:10" s="163" customFormat="1" ht="24" customHeight="1">
      <c r="A4" s="210">
        <v>1</v>
      </c>
      <c r="B4" s="211" t="s">
        <v>214</v>
      </c>
      <c r="C4" s="211" t="s">
        <v>77</v>
      </c>
      <c r="D4" s="212"/>
      <c r="E4" s="213" t="s">
        <v>77</v>
      </c>
      <c r="F4" s="214"/>
      <c r="G4" s="214"/>
      <c r="H4" s="214"/>
      <c r="I4" s="214"/>
      <c r="J4" s="215"/>
    </row>
    <row r="5" spans="1:10" s="163" customFormat="1" ht="24" customHeight="1">
      <c r="A5" s="210">
        <v>2</v>
      </c>
      <c r="B5" s="211" t="s">
        <v>260</v>
      </c>
      <c r="C5" s="211"/>
      <c r="D5" s="212"/>
      <c r="E5" s="213"/>
      <c r="F5" s="214"/>
      <c r="G5" s="214"/>
      <c r="H5" s="214"/>
      <c r="I5" s="214"/>
      <c r="J5" s="215"/>
    </row>
    <row r="6" spans="1:10" s="163" customFormat="1" ht="24" customHeight="1">
      <c r="A6" s="210">
        <v>3</v>
      </c>
      <c r="B6" s="211" t="s">
        <v>78</v>
      </c>
      <c r="C6" s="211"/>
      <c r="D6" s="212"/>
      <c r="E6" s="213"/>
      <c r="F6" s="214"/>
      <c r="G6" s="214"/>
      <c r="H6" s="214"/>
      <c r="I6" s="214"/>
      <c r="J6" s="215"/>
    </row>
    <row r="7" spans="1:10" s="163" customFormat="1" ht="24" customHeight="1">
      <c r="A7" s="210"/>
      <c r="B7" s="211"/>
      <c r="C7" s="211"/>
      <c r="D7" s="212"/>
      <c r="E7" s="213"/>
      <c r="F7" s="214"/>
      <c r="G7" s="214"/>
      <c r="H7" s="214"/>
      <c r="I7" s="214"/>
      <c r="J7" s="215"/>
    </row>
    <row r="8" spans="1:10" s="163" customFormat="1" ht="24" customHeight="1">
      <c r="A8" s="216" t="s">
        <v>77</v>
      </c>
      <c r="B8" s="211" t="s">
        <v>79</v>
      </c>
      <c r="C8" s="211" t="s">
        <v>77</v>
      </c>
      <c r="D8" s="217">
        <v>13.8</v>
      </c>
      <c r="E8" s="213" t="s">
        <v>80</v>
      </c>
      <c r="F8" s="214"/>
      <c r="G8" s="218"/>
      <c r="H8" s="218"/>
      <c r="I8" s="218"/>
      <c r="J8" s="215"/>
    </row>
    <row r="9" spans="1:10" s="163" customFormat="1" ht="24" customHeight="1">
      <c r="A9" s="216" t="s">
        <v>77</v>
      </c>
      <c r="B9" s="211" t="s">
        <v>81</v>
      </c>
      <c r="C9" s="211" t="s">
        <v>77</v>
      </c>
      <c r="D9" s="219">
        <v>3.7</v>
      </c>
      <c r="E9" s="213" t="s">
        <v>80</v>
      </c>
      <c r="F9" s="214"/>
      <c r="G9" s="218"/>
      <c r="H9" s="218"/>
      <c r="I9" s="218"/>
      <c r="J9" s="215"/>
    </row>
    <row r="10" spans="1:10" s="163" customFormat="1" ht="24" customHeight="1">
      <c r="A10" s="216" t="s">
        <v>77</v>
      </c>
      <c r="B10" s="211" t="s">
        <v>82</v>
      </c>
      <c r="C10" s="211" t="s">
        <v>77</v>
      </c>
      <c r="D10" s="219">
        <v>0.87</v>
      </c>
      <c r="E10" s="213" t="s">
        <v>80</v>
      </c>
      <c r="F10" s="214"/>
      <c r="G10" s="218"/>
      <c r="H10" s="218"/>
      <c r="I10" s="218"/>
      <c r="J10" s="215"/>
    </row>
    <row r="11" spans="1:10" s="163" customFormat="1" ht="24" customHeight="1">
      <c r="A11" s="216" t="s">
        <v>77</v>
      </c>
      <c r="B11" s="211" t="s">
        <v>83</v>
      </c>
      <c r="C11" s="211" t="s">
        <v>77</v>
      </c>
      <c r="D11" s="212">
        <v>3.43</v>
      </c>
      <c r="E11" s="213" t="s">
        <v>80</v>
      </c>
      <c r="F11" s="214"/>
      <c r="G11" s="218"/>
      <c r="H11" s="218"/>
      <c r="I11" s="218"/>
      <c r="J11" s="215"/>
    </row>
    <row r="12" spans="1:10" s="163" customFormat="1" ht="24" customHeight="1">
      <c r="A12" s="216" t="s">
        <v>77</v>
      </c>
      <c r="B12" s="211" t="s">
        <v>84</v>
      </c>
      <c r="C12" s="211" t="s">
        <v>77</v>
      </c>
      <c r="D12" s="217">
        <v>4.5</v>
      </c>
      <c r="E12" s="213" t="s">
        <v>80</v>
      </c>
      <c r="F12" s="214"/>
      <c r="G12" s="218"/>
      <c r="H12" s="218"/>
      <c r="I12" s="218"/>
      <c r="J12" s="215"/>
    </row>
    <row r="13" spans="1:10" s="163" customFormat="1" ht="24" customHeight="1">
      <c r="A13" s="216" t="s">
        <v>77</v>
      </c>
      <c r="B13" s="211" t="s">
        <v>85</v>
      </c>
      <c r="C13" s="211" t="s">
        <v>77</v>
      </c>
      <c r="D13" s="219">
        <v>11.52</v>
      </c>
      <c r="E13" s="213" t="s">
        <v>80</v>
      </c>
      <c r="F13" s="214"/>
      <c r="G13" s="218"/>
      <c r="H13" s="218"/>
      <c r="I13" s="218"/>
      <c r="J13" s="215"/>
    </row>
    <row r="14" spans="1:10" s="163" customFormat="1" ht="24" customHeight="1">
      <c r="A14" s="216" t="s">
        <v>77</v>
      </c>
      <c r="B14" s="211" t="s">
        <v>86</v>
      </c>
      <c r="C14" s="211" t="s">
        <v>77</v>
      </c>
      <c r="D14" s="219">
        <v>2.93</v>
      </c>
      <c r="E14" s="213" t="s">
        <v>80</v>
      </c>
      <c r="F14" s="214"/>
      <c r="G14" s="218"/>
      <c r="H14" s="218"/>
      <c r="I14" s="218"/>
      <c r="J14" s="215"/>
    </row>
    <row r="15" spans="1:10" s="163" customFormat="1" ht="24" customHeight="1">
      <c r="A15" s="216" t="s">
        <v>77</v>
      </c>
      <c r="B15" s="211" t="s">
        <v>87</v>
      </c>
      <c r="C15" s="211" t="s">
        <v>77</v>
      </c>
      <c r="D15" s="217">
        <v>8.3000000000000007</v>
      </c>
      <c r="E15" s="213" t="s">
        <v>80</v>
      </c>
      <c r="F15" s="214"/>
      <c r="G15" s="218"/>
      <c r="H15" s="218"/>
      <c r="I15" s="218"/>
      <c r="J15" s="215"/>
    </row>
    <row r="16" spans="1:10" s="163" customFormat="1" ht="24" customHeight="1">
      <c r="A16" s="216" t="s">
        <v>77</v>
      </c>
      <c r="B16" s="211" t="s">
        <v>88</v>
      </c>
      <c r="C16" s="211" t="s">
        <v>77</v>
      </c>
      <c r="D16" s="212"/>
      <c r="E16" s="213" t="s">
        <v>77</v>
      </c>
      <c r="F16" s="214"/>
      <c r="G16" s="218"/>
      <c r="H16" s="218"/>
      <c r="I16" s="218"/>
      <c r="J16" s="215"/>
    </row>
    <row r="17" spans="1:10" s="163" customFormat="1" ht="24" customHeight="1">
      <c r="A17" s="216" t="s">
        <v>77</v>
      </c>
      <c r="B17" s="211" t="s">
        <v>89</v>
      </c>
      <c r="C17" s="211" t="s">
        <v>77</v>
      </c>
      <c r="D17" s="220">
        <v>6</v>
      </c>
      <c r="E17" s="213" t="s">
        <v>80</v>
      </c>
      <c r="F17" s="214"/>
      <c r="G17" s="218"/>
      <c r="H17" s="218"/>
      <c r="I17" s="218"/>
      <c r="J17" s="215"/>
    </row>
    <row r="18" spans="1:10" s="163" customFormat="1" ht="24" customHeight="1">
      <c r="A18" s="216" t="s">
        <v>77</v>
      </c>
      <c r="B18" s="211" t="s">
        <v>90</v>
      </c>
      <c r="C18" s="211" t="s">
        <v>77</v>
      </c>
      <c r="D18" s="220">
        <v>15</v>
      </c>
      <c r="E18" s="213" t="s">
        <v>80</v>
      </c>
      <c r="F18" s="214"/>
      <c r="G18" s="218"/>
      <c r="H18" s="218"/>
      <c r="I18" s="218"/>
      <c r="J18" s="221"/>
    </row>
    <row r="19" spans="1:10" s="163" customFormat="1" ht="24" customHeight="1">
      <c r="A19" s="216" t="s">
        <v>77</v>
      </c>
      <c r="B19" s="211" t="s">
        <v>91</v>
      </c>
      <c r="C19" s="211" t="s">
        <v>77</v>
      </c>
      <c r="D19" s="212"/>
      <c r="E19" s="213" t="s">
        <v>77</v>
      </c>
      <c r="F19" s="214"/>
      <c r="G19" s="218"/>
      <c r="H19" s="218"/>
      <c r="I19" s="218"/>
      <c r="J19" s="215"/>
    </row>
    <row r="20" spans="1:10" s="163" customFormat="1" ht="24" customHeight="1">
      <c r="A20" s="216" t="s">
        <v>77</v>
      </c>
      <c r="B20" s="211" t="s">
        <v>92</v>
      </c>
      <c r="C20" s="211" t="s">
        <v>77</v>
      </c>
      <c r="D20" s="220">
        <v>10</v>
      </c>
      <c r="E20" s="213" t="s">
        <v>80</v>
      </c>
      <c r="F20" s="214"/>
      <c r="G20" s="218"/>
      <c r="H20" s="218"/>
      <c r="I20" s="218"/>
      <c r="J20" s="215"/>
    </row>
    <row r="21" spans="1:10" s="163" customFormat="1" ht="24" customHeight="1">
      <c r="A21" s="216"/>
      <c r="B21" s="211" t="s">
        <v>227</v>
      </c>
      <c r="C21" s="211"/>
      <c r="D21" s="212"/>
      <c r="E21" s="213"/>
      <c r="F21" s="214"/>
      <c r="G21" s="218"/>
      <c r="H21" s="218"/>
      <c r="I21" s="218"/>
      <c r="J21" s="215"/>
    </row>
    <row r="22" spans="1:10" s="163" customFormat="1" ht="24" customHeight="1">
      <c r="A22" s="216" t="s">
        <v>77</v>
      </c>
      <c r="B22" s="211" t="s">
        <v>93</v>
      </c>
      <c r="C22" s="211" t="s">
        <v>77</v>
      </c>
      <c r="D22" s="212"/>
      <c r="E22" s="213" t="s">
        <v>77</v>
      </c>
      <c r="F22" s="214"/>
      <c r="G22" s="218"/>
      <c r="H22" s="218"/>
      <c r="I22" s="218"/>
      <c r="J22" s="215"/>
    </row>
    <row r="23" spans="1:10" s="163" customFormat="1" ht="24" customHeight="1" thickBot="1">
      <c r="A23" s="222" t="s">
        <v>77</v>
      </c>
      <c r="B23" s="223" t="s">
        <v>94</v>
      </c>
      <c r="C23" s="223" t="s">
        <v>77</v>
      </c>
      <c r="D23" s="224"/>
      <c r="E23" s="225" t="s">
        <v>77</v>
      </c>
      <c r="F23" s="226"/>
      <c r="G23" s="227"/>
      <c r="H23" s="227"/>
      <c r="I23" s="227"/>
      <c r="J23" s="228"/>
    </row>
    <row r="24" spans="1:10" ht="20.100000000000001" customHeight="1"/>
    <row r="27" spans="1:10" ht="20.100000000000001" customHeight="1"/>
  </sheetData>
  <mergeCells count="1">
    <mergeCell ref="A1:J2"/>
  </mergeCells>
  <phoneticPr fontId="2" type="noConversion"/>
  <printOptions horizontalCentered="1"/>
  <pageMargins left="0.78740157480314965" right="0.39370078740157483" top="0.39370078740157483" bottom="0.39370078740157483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X15"/>
  <sheetViews>
    <sheetView view="pageBreakPreview" topLeftCell="D1" zoomScale="115" zoomScaleSheetLayoutView="115" workbookViewId="0">
      <selection activeCell="K24" sqref="K24"/>
    </sheetView>
  </sheetViews>
  <sheetFormatPr defaultRowHeight="12.75"/>
  <cols>
    <col min="2" max="2" width="5.83203125" customWidth="1"/>
    <col min="3" max="3" width="21.83203125" customWidth="1"/>
    <col min="4" max="5" width="6.83203125" customWidth="1"/>
    <col min="6" max="6" width="5.83203125" customWidth="1"/>
    <col min="7" max="7" width="9.83203125" customWidth="1"/>
    <col min="8" max="8" width="5.83203125" customWidth="1"/>
    <col min="10" max="10" width="14.33203125" customWidth="1"/>
    <col min="12" max="12" width="14.33203125" customWidth="1"/>
    <col min="14" max="14" width="14.33203125" customWidth="1"/>
    <col min="16" max="16" width="14.33203125" customWidth="1"/>
    <col min="17" max="17" width="7.83203125" customWidth="1"/>
  </cols>
  <sheetData>
    <row r="1" spans="2:24" ht="39.75" customHeight="1">
      <c r="B1" s="333" t="s">
        <v>212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</row>
    <row r="2" spans="2:24" ht="24.95" customHeight="1">
      <c r="B2" s="334" t="s">
        <v>188</v>
      </c>
      <c r="C2" s="334" t="s">
        <v>139</v>
      </c>
      <c r="D2" s="334"/>
      <c r="E2" s="334"/>
      <c r="F2" s="334"/>
      <c r="G2" s="334" t="s">
        <v>187</v>
      </c>
      <c r="H2" s="334" t="s">
        <v>30</v>
      </c>
      <c r="I2" s="334" t="s">
        <v>47</v>
      </c>
      <c r="J2" s="334"/>
      <c r="K2" s="334" t="s">
        <v>258</v>
      </c>
      <c r="L2" s="334"/>
      <c r="M2" s="334" t="s">
        <v>257</v>
      </c>
      <c r="N2" s="334"/>
      <c r="O2" s="334" t="s">
        <v>213</v>
      </c>
      <c r="P2" s="334"/>
      <c r="Q2" s="334" t="s">
        <v>31</v>
      </c>
    </row>
    <row r="3" spans="2:24" ht="24.95" customHeight="1">
      <c r="B3" s="334"/>
      <c r="C3" s="286" t="s">
        <v>206</v>
      </c>
      <c r="D3" s="286" t="s">
        <v>35</v>
      </c>
      <c r="E3" s="286" t="s">
        <v>3</v>
      </c>
      <c r="F3" s="286" t="s">
        <v>36</v>
      </c>
      <c r="G3" s="334"/>
      <c r="H3" s="334"/>
      <c r="I3" s="286" t="s">
        <v>215</v>
      </c>
      <c r="J3" s="286" t="s">
        <v>195</v>
      </c>
      <c r="K3" s="286" t="s">
        <v>217</v>
      </c>
      <c r="L3" s="286" t="s">
        <v>218</v>
      </c>
      <c r="M3" s="286" t="s">
        <v>217</v>
      </c>
      <c r="N3" s="286" t="s">
        <v>218</v>
      </c>
      <c r="O3" s="286" t="s">
        <v>219</v>
      </c>
      <c r="P3" s="286" t="s">
        <v>218</v>
      </c>
      <c r="Q3" s="334"/>
      <c r="S3" s="331" t="s">
        <v>261</v>
      </c>
      <c r="T3" s="332"/>
      <c r="U3" s="332"/>
      <c r="V3" s="332"/>
      <c r="W3" s="332"/>
      <c r="X3" s="332"/>
    </row>
    <row r="4" spans="2:24" ht="24.95" customHeight="1">
      <c r="B4" s="231" t="s">
        <v>259</v>
      </c>
      <c r="C4" s="232" t="s">
        <v>310</v>
      </c>
      <c r="D4" s="233"/>
      <c r="E4" s="233"/>
      <c r="F4" s="233"/>
      <c r="G4" s="233"/>
      <c r="H4" s="233"/>
      <c r="I4" s="233"/>
      <c r="J4" s="234"/>
      <c r="K4" s="233"/>
      <c r="L4" s="234"/>
      <c r="M4" s="233"/>
      <c r="N4" s="234"/>
      <c r="O4" s="233"/>
      <c r="P4" s="234"/>
      <c r="Q4" s="233"/>
      <c r="S4" s="332"/>
      <c r="T4" s="332"/>
      <c r="U4" s="332"/>
      <c r="V4" s="332"/>
      <c r="W4" s="332"/>
      <c r="X4" s="332"/>
    </row>
    <row r="5" spans="2:24" ht="24.95" customHeight="1">
      <c r="B5" s="233">
        <v>1</v>
      </c>
      <c r="C5" s="232" t="s">
        <v>256</v>
      </c>
      <c r="D5" s="233"/>
      <c r="E5" s="233"/>
      <c r="F5" s="233"/>
      <c r="G5" s="233"/>
      <c r="H5" s="233"/>
      <c r="I5" s="233"/>
      <c r="J5" s="234"/>
      <c r="K5" s="233"/>
      <c r="L5" s="234"/>
      <c r="M5" s="233"/>
      <c r="N5" s="234"/>
      <c r="O5" s="233"/>
      <c r="P5" s="234"/>
      <c r="Q5" s="233"/>
      <c r="S5" s="332"/>
      <c r="T5" s="332"/>
      <c r="U5" s="332"/>
      <c r="V5" s="332"/>
      <c r="W5" s="332"/>
      <c r="X5" s="332"/>
    </row>
    <row r="6" spans="2:24" ht="19.5" hidden="1" customHeight="1">
      <c r="B6" s="235"/>
      <c r="C6" s="236" t="s">
        <v>22</v>
      </c>
      <c r="D6" s="237" t="s">
        <v>17</v>
      </c>
      <c r="E6" s="237" t="s">
        <v>264</v>
      </c>
      <c r="F6" s="237" t="s">
        <v>14</v>
      </c>
      <c r="G6" s="241" t="e">
        <f>#REF!</f>
        <v>#REF!</v>
      </c>
      <c r="H6" s="286" t="s">
        <v>150</v>
      </c>
      <c r="I6" s="238"/>
      <c r="J6" s="238"/>
      <c r="K6" s="239"/>
      <c r="L6" s="239"/>
      <c r="M6" s="239"/>
      <c r="N6" s="239"/>
      <c r="O6" s="239"/>
      <c r="P6" s="239"/>
      <c r="Q6" s="240"/>
      <c r="S6" s="332"/>
      <c r="T6" s="332"/>
      <c r="U6" s="332"/>
      <c r="V6" s="332"/>
      <c r="W6" s="332"/>
      <c r="X6" s="332"/>
    </row>
    <row r="7" spans="2:24" ht="19.5" hidden="1" customHeight="1">
      <c r="B7" s="235"/>
      <c r="C7" s="236" t="s">
        <v>21</v>
      </c>
      <c r="D7" s="237" t="s">
        <v>17</v>
      </c>
      <c r="E7" s="237" t="s">
        <v>264</v>
      </c>
      <c r="F7" s="237" t="s">
        <v>14</v>
      </c>
      <c r="G7" s="241" t="e">
        <f>#REF!</f>
        <v>#REF!</v>
      </c>
      <c r="H7" s="286" t="s">
        <v>150</v>
      </c>
      <c r="I7" s="238"/>
      <c r="J7" s="238"/>
      <c r="K7" s="239"/>
      <c r="L7" s="239"/>
      <c r="M7" s="239"/>
      <c r="N7" s="239"/>
      <c r="O7" s="239"/>
      <c r="P7" s="239"/>
      <c r="Q7" s="240"/>
      <c r="S7" s="332"/>
      <c r="T7" s="332"/>
      <c r="U7" s="332"/>
      <c r="V7" s="332"/>
      <c r="W7" s="332"/>
      <c r="X7" s="332"/>
    </row>
    <row r="8" spans="2:24" ht="19.5" hidden="1" customHeight="1">
      <c r="B8" s="235"/>
      <c r="C8" s="236" t="s">
        <v>270</v>
      </c>
      <c r="D8" s="237" t="s">
        <v>17</v>
      </c>
      <c r="E8" s="237" t="s">
        <v>264</v>
      </c>
      <c r="F8" s="237" t="s">
        <v>14</v>
      </c>
      <c r="G8" s="241" t="e">
        <f>#REF!</f>
        <v>#REF!</v>
      </c>
      <c r="H8" s="287" t="s">
        <v>150</v>
      </c>
      <c r="I8" s="238"/>
      <c r="J8" s="238"/>
      <c r="K8" s="239"/>
      <c r="L8" s="239"/>
      <c r="M8" s="239"/>
      <c r="N8" s="239"/>
      <c r="O8" s="239"/>
      <c r="P8" s="239"/>
      <c r="Q8" s="240"/>
      <c r="S8" s="332"/>
      <c r="T8" s="332"/>
      <c r="U8" s="332"/>
      <c r="V8" s="332"/>
      <c r="W8" s="332"/>
      <c r="X8" s="332"/>
    </row>
    <row r="9" spans="2:24" ht="19.5" hidden="1" customHeight="1">
      <c r="B9" s="235"/>
      <c r="C9" s="236" t="s">
        <v>271</v>
      </c>
      <c r="D9" s="237" t="s">
        <v>18</v>
      </c>
      <c r="E9" s="237" t="s">
        <v>264</v>
      </c>
      <c r="F9" s="237" t="s">
        <v>14</v>
      </c>
      <c r="G9" s="241" t="e">
        <f>#REF!</f>
        <v>#REF!</v>
      </c>
      <c r="H9" s="286" t="s">
        <v>150</v>
      </c>
      <c r="I9" s="238"/>
      <c r="J9" s="238"/>
      <c r="K9" s="239"/>
      <c r="L9" s="239"/>
      <c r="M9" s="239"/>
      <c r="N9" s="239"/>
      <c r="O9" s="239"/>
      <c r="P9" s="239"/>
      <c r="Q9" s="240"/>
      <c r="S9" s="332"/>
      <c r="T9" s="332"/>
      <c r="U9" s="332"/>
      <c r="V9" s="332"/>
      <c r="W9" s="332"/>
      <c r="X9" s="332"/>
    </row>
    <row r="10" spans="2:24" ht="19.5" hidden="1" customHeight="1">
      <c r="B10" s="235"/>
      <c r="C10" s="236" t="s">
        <v>22</v>
      </c>
      <c r="D10" s="237" t="s">
        <v>262</v>
      </c>
      <c r="E10" s="237" t="s">
        <v>264</v>
      </c>
      <c r="F10" s="237" t="s">
        <v>15</v>
      </c>
      <c r="G10" s="241" t="e">
        <f>#REF!</f>
        <v>#REF!</v>
      </c>
      <c r="H10" s="287" t="s">
        <v>263</v>
      </c>
      <c r="I10" s="238"/>
      <c r="J10" s="238"/>
      <c r="K10" s="239"/>
      <c r="L10" s="239"/>
      <c r="M10" s="239"/>
      <c r="N10" s="239"/>
      <c r="O10" s="239"/>
      <c r="P10" s="239"/>
      <c r="Q10" s="240"/>
      <c r="S10" s="332"/>
      <c r="T10" s="332"/>
      <c r="U10" s="332"/>
      <c r="V10" s="332"/>
      <c r="W10" s="332"/>
      <c r="X10" s="332"/>
    </row>
    <row r="11" spans="2:24" ht="19.5" hidden="1" customHeight="1">
      <c r="B11" s="235"/>
      <c r="C11" s="236" t="s">
        <v>273</v>
      </c>
      <c r="D11" s="237" t="s">
        <v>272</v>
      </c>
      <c r="E11" s="237" t="s">
        <v>264</v>
      </c>
      <c r="F11" s="237" t="s">
        <v>15</v>
      </c>
      <c r="G11" s="241" t="e">
        <f>#REF!</f>
        <v>#REF!</v>
      </c>
      <c r="H11" s="288" t="s">
        <v>150</v>
      </c>
      <c r="I11" s="238"/>
      <c r="J11" s="238"/>
      <c r="K11" s="239"/>
      <c r="L11" s="239"/>
      <c r="M11" s="239"/>
      <c r="N11" s="239"/>
      <c r="O11" s="239"/>
      <c r="P11" s="239"/>
      <c r="Q11" s="240"/>
      <c r="S11" s="332"/>
      <c r="T11" s="332"/>
      <c r="U11" s="332"/>
      <c r="V11" s="332"/>
      <c r="W11" s="332"/>
      <c r="X11" s="332"/>
    </row>
    <row r="12" spans="2:24" ht="50.1" customHeight="1">
      <c r="B12" s="235"/>
      <c r="C12" s="236" t="s">
        <v>271</v>
      </c>
      <c r="D12" s="237" t="s">
        <v>17</v>
      </c>
      <c r="E12" s="237" t="s">
        <v>16</v>
      </c>
      <c r="F12" s="237" t="s">
        <v>14</v>
      </c>
      <c r="G12" s="241">
        <v>5016</v>
      </c>
      <c r="H12" s="294" t="s">
        <v>150</v>
      </c>
      <c r="I12" s="238"/>
      <c r="J12" s="238"/>
      <c r="K12" s="239"/>
      <c r="L12" s="239"/>
      <c r="M12" s="239"/>
      <c r="N12" s="239"/>
      <c r="O12" s="239"/>
      <c r="P12" s="239"/>
      <c r="Q12" s="240"/>
      <c r="S12" s="332"/>
      <c r="T12" s="332"/>
      <c r="U12" s="332"/>
      <c r="V12" s="332"/>
      <c r="W12" s="332"/>
      <c r="X12" s="332"/>
    </row>
    <row r="13" spans="2:24" ht="19.5" hidden="1" customHeight="1">
      <c r="B13" s="235"/>
      <c r="C13" s="236" t="s">
        <v>279</v>
      </c>
      <c r="D13" s="237"/>
      <c r="E13" s="237"/>
      <c r="F13" s="237"/>
      <c r="G13" s="238" t="e">
        <f>#REF!</f>
        <v>#REF!</v>
      </c>
      <c r="H13" s="303" t="s">
        <v>150</v>
      </c>
      <c r="I13" s="238" t="e">
        <f t="shared" ref="I6:I13" si="0">K13+M13+O13</f>
        <v>#REF!</v>
      </c>
      <c r="J13" s="238" t="e">
        <f t="shared" ref="J7:J13" si="1">L13+N13+P13</f>
        <v>#REF!</v>
      </c>
      <c r="K13" s="239" t="e">
        <f>#REF!</f>
        <v>#REF!</v>
      </c>
      <c r="L13" s="239" t="e">
        <f t="shared" ref="L13" si="2">G13*K13</f>
        <v>#REF!</v>
      </c>
      <c r="M13" s="239" t="e">
        <f>#REF!</f>
        <v>#REF!</v>
      </c>
      <c r="N13" s="239" t="e">
        <f t="shared" ref="N13" si="3">G13*M13</f>
        <v>#REF!</v>
      </c>
      <c r="O13" s="239" t="e">
        <f>#REF!</f>
        <v>#REF!</v>
      </c>
      <c r="P13" s="239" t="e">
        <f t="shared" ref="P13" si="4">G13*O13</f>
        <v>#REF!</v>
      </c>
      <c r="Q13" s="240" t="s">
        <v>280</v>
      </c>
      <c r="S13" s="332"/>
      <c r="T13" s="332"/>
      <c r="U13" s="332"/>
      <c r="V13" s="332"/>
      <c r="W13" s="332"/>
      <c r="X13" s="332"/>
    </row>
    <row r="14" spans="2:24" ht="19.5" customHeight="1">
      <c r="B14" s="233">
        <v>2</v>
      </c>
      <c r="C14" s="242" t="s">
        <v>78</v>
      </c>
      <c r="D14" s="233"/>
      <c r="E14" s="233"/>
      <c r="F14" s="233"/>
      <c r="G14" s="243"/>
      <c r="H14" s="233"/>
      <c r="I14" s="243"/>
      <c r="J14" s="243">
        <f>J15</f>
        <v>0</v>
      </c>
      <c r="K14" s="243"/>
      <c r="L14" s="243">
        <v>0</v>
      </c>
      <c r="M14" s="243"/>
      <c r="N14" s="243">
        <v>0</v>
      </c>
      <c r="O14" s="243"/>
      <c r="P14" s="243">
        <f>P15</f>
        <v>0</v>
      </c>
      <c r="Q14" s="244"/>
    </row>
    <row r="15" spans="2:24" ht="19.5" customHeight="1">
      <c r="B15" s="245"/>
      <c r="C15" s="245" t="s">
        <v>216</v>
      </c>
      <c r="D15" s="245"/>
      <c r="E15" s="245"/>
      <c r="F15" s="245"/>
      <c r="G15" s="239"/>
      <c r="H15" s="286" t="s">
        <v>137</v>
      </c>
      <c r="I15" s="238">
        <v>30000</v>
      </c>
      <c r="J15" s="238">
        <f>I15*G15</f>
        <v>0</v>
      </c>
      <c r="K15" s="239">
        <v>0</v>
      </c>
      <c r="L15" s="239">
        <v>0</v>
      </c>
      <c r="M15" s="239">
        <v>0</v>
      </c>
      <c r="N15" s="239">
        <v>0</v>
      </c>
      <c r="O15" s="239">
        <v>30000</v>
      </c>
      <c r="P15" s="239">
        <f>G15*O15</f>
        <v>0</v>
      </c>
      <c r="Q15" s="240"/>
    </row>
  </sheetData>
  <mergeCells count="11">
    <mergeCell ref="S3:X13"/>
    <mergeCell ref="B1:Q1"/>
    <mergeCell ref="B2:B3"/>
    <mergeCell ref="C2:F2"/>
    <mergeCell ref="G2:G3"/>
    <mergeCell ref="H2:H3"/>
    <mergeCell ref="I2:J2"/>
    <mergeCell ref="M2:N2"/>
    <mergeCell ref="K2:L2"/>
    <mergeCell ref="O2:P2"/>
    <mergeCell ref="Q2:Q3"/>
  </mergeCells>
  <phoneticPr fontId="2" type="noConversion"/>
  <pageMargins left="0.7" right="0.7" top="0.75" bottom="0.75" header="0.3" footer="0.3"/>
  <pageSetup paperSize="9" scale="98" orientation="landscape" r:id="rId1"/>
  <colBreaks count="1" manualBreakCount="1">
    <brk id="17" max="1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S78"/>
  <sheetViews>
    <sheetView view="pageBreakPreview" zoomScale="85" zoomScaleSheetLayoutView="85" workbookViewId="0">
      <selection activeCell="O59" sqref="O59"/>
    </sheetView>
  </sheetViews>
  <sheetFormatPr defaultRowHeight="27" customHeight="1"/>
  <cols>
    <col min="1" max="1" width="12.1640625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4" customWidth="1"/>
    <col min="11" max="11" width="21.83203125" customWidth="1"/>
    <col min="12" max="12" width="10.33203125" style="154" customWidth="1"/>
    <col min="13" max="13" width="21.83203125" customWidth="1"/>
    <col min="14" max="14" width="10.33203125" style="154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413" t="s">
        <v>51</v>
      </c>
      <c r="C1" s="415" t="s">
        <v>139</v>
      </c>
      <c r="D1" s="415" t="s">
        <v>140</v>
      </c>
      <c r="E1" s="415" t="s">
        <v>141</v>
      </c>
      <c r="F1" s="417" t="s">
        <v>0</v>
      </c>
      <c r="G1" s="417" t="s">
        <v>1</v>
      </c>
      <c r="H1" s="417" t="s">
        <v>142</v>
      </c>
      <c r="I1" s="417"/>
      <c r="J1" s="417" t="s">
        <v>143</v>
      </c>
      <c r="K1" s="417"/>
      <c r="L1" s="417" t="s">
        <v>144</v>
      </c>
      <c r="M1" s="417"/>
      <c r="N1" s="417" t="s">
        <v>145</v>
      </c>
      <c r="O1" s="417"/>
      <c r="P1" s="419" t="s">
        <v>5</v>
      </c>
    </row>
    <row r="2" spans="1:19" ht="26.1" customHeight="1">
      <c r="A2" s="1">
        <v>1</v>
      </c>
      <c r="B2" s="414"/>
      <c r="C2" s="416"/>
      <c r="D2" s="416"/>
      <c r="E2" s="416"/>
      <c r="F2" s="418"/>
      <c r="G2" s="418"/>
      <c r="H2" s="2" t="s">
        <v>146</v>
      </c>
      <c r="I2" s="2" t="s">
        <v>147</v>
      </c>
      <c r="J2" s="2" t="s">
        <v>146</v>
      </c>
      <c r="K2" s="2" t="s">
        <v>147</v>
      </c>
      <c r="L2" s="2" t="s">
        <v>146</v>
      </c>
      <c r="M2" s="2" t="s">
        <v>147</v>
      </c>
      <c r="N2" s="2" t="s">
        <v>146</v>
      </c>
      <c r="O2" s="2" t="s">
        <v>147</v>
      </c>
      <c r="P2" s="420"/>
    </row>
    <row r="3" spans="1:19" ht="26.1" customHeight="1" thickBot="1">
      <c r="A3" s="1">
        <v>1</v>
      </c>
      <c r="B3" s="409" t="e">
        <f>#REF!</f>
        <v>#REF!</v>
      </c>
      <c r="C3" s="410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2"/>
    </row>
    <row r="4" spans="1:19" ht="26.1" customHeight="1" thickTop="1">
      <c r="A4" s="3">
        <v>1</v>
      </c>
      <c r="B4" s="403" t="s">
        <v>134</v>
      </c>
      <c r="C4" s="404"/>
      <c r="D4" s="404"/>
      <c r="E4" s="405"/>
      <c r="F4" s="4"/>
      <c r="G4" s="4"/>
      <c r="H4" s="5"/>
      <c r="I4" s="6"/>
      <c r="J4" s="7"/>
      <c r="K4" s="6"/>
      <c r="L4" s="7"/>
      <c r="M4" s="6"/>
      <c r="N4" s="7"/>
      <c r="O4" s="6"/>
      <c r="P4" s="8"/>
    </row>
    <row r="5" spans="1:19" ht="26.1" hidden="1" customHeight="1">
      <c r="A5" s="3">
        <v>2</v>
      </c>
      <c r="B5" s="406" t="s">
        <v>148</v>
      </c>
      <c r="C5" s="397" t="s">
        <v>17</v>
      </c>
      <c r="D5" s="397" t="s">
        <v>14</v>
      </c>
      <c r="E5" s="9" t="s">
        <v>149</v>
      </c>
      <c r="F5" s="10" t="e">
        <f>#REF!</f>
        <v>#REF!</v>
      </c>
      <c r="G5" s="9" t="s">
        <v>150</v>
      </c>
      <c r="H5" s="11">
        <f t="shared" ref="H5:H10" si="0">SUM(J5,L5,N5)</f>
        <v>0</v>
      </c>
      <c r="I5" s="12" t="e">
        <f t="shared" ref="I5:I10" si="1">K5+M5+O5</f>
        <v>#REF!</v>
      </c>
      <c r="J5" s="13"/>
      <c r="K5" s="14" t="e">
        <f t="shared" ref="K5:K10" si="2">F5*J5</f>
        <v>#REF!</v>
      </c>
      <c r="L5" s="13"/>
      <c r="M5" s="14" t="e">
        <f t="shared" ref="M5:M10" si="3">L5*F5</f>
        <v>#REF!</v>
      </c>
      <c r="N5" s="13"/>
      <c r="O5" s="14" t="e">
        <f t="shared" ref="O5:O10" si="4">N5*F5</f>
        <v>#REF!</v>
      </c>
      <c r="P5" s="15" t="s">
        <v>151</v>
      </c>
      <c r="S5" s="10"/>
    </row>
    <row r="6" spans="1:19" ht="26.1" hidden="1" customHeight="1">
      <c r="A6" s="3">
        <v>2</v>
      </c>
      <c r="B6" s="407"/>
      <c r="C6" s="398"/>
      <c r="D6" s="398"/>
      <c r="E6" s="16" t="s">
        <v>152</v>
      </c>
      <c r="F6" s="17" t="e">
        <f>#REF!</f>
        <v>#REF!</v>
      </c>
      <c r="G6" s="16" t="s">
        <v>150</v>
      </c>
      <c r="H6" s="18">
        <f t="shared" si="0"/>
        <v>0</v>
      </c>
      <c r="I6" s="19" t="e">
        <f t="shared" si="1"/>
        <v>#REF!</v>
      </c>
      <c r="J6" s="30"/>
      <c r="K6" s="20" t="e">
        <f t="shared" si="2"/>
        <v>#REF!</v>
      </c>
      <c r="L6" s="30"/>
      <c r="M6" s="20" t="e">
        <f t="shared" si="3"/>
        <v>#REF!</v>
      </c>
      <c r="N6" s="30"/>
      <c r="O6" s="20" t="e">
        <f t="shared" si="4"/>
        <v>#REF!</v>
      </c>
      <c r="P6" s="21" t="s">
        <v>153</v>
      </c>
      <c r="S6" s="17"/>
    </row>
    <row r="7" spans="1:19" ht="26.1" hidden="1" customHeight="1">
      <c r="A7" s="3">
        <v>2</v>
      </c>
      <c r="B7" s="407"/>
      <c r="C7" s="398"/>
      <c r="D7" s="398"/>
      <c r="E7" s="22" t="s">
        <v>8</v>
      </c>
      <c r="F7" s="17" t="e">
        <f>#REF!</f>
        <v>#REF!</v>
      </c>
      <c r="G7" s="16" t="s">
        <v>150</v>
      </c>
      <c r="H7" s="18">
        <f t="shared" si="0"/>
        <v>0</v>
      </c>
      <c r="I7" s="19" t="e">
        <f t="shared" si="1"/>
        <v>#REF!</v>
      </c>
      <c r="J7" s="30"/>
      <c r="K7" s="20" t="e">
        <f t="shared" si="2"/>
        <v>#REF!</v>
      </c>
      <c r="L7" s="30"/>
      <c r="M7" s="20" t="e">
        <f t="shared" si="3"/>
        <v>#REF!</v>
      </c>
      <c r="N7" s="30"/>
      <c r="O7" s="20" t="e">
        <f t="shared" si="4"/>
        <v>#REF!</v>
      </c>
      <c r="P7" s="21" t="s">
        <v>154</v>
      </c>
      <c r="S7" s="17"/>
    </row>
    <row r="8" spans="1:19" ht="26.1" hidden="1" customHeight="1">
      <c r="A8" s="3">
        <v>2</v>
      </c>
      <c r="B8" s="407"/>
      <c r="C8" s="398"/>
      <c r="D8" s="398"/>
      <c r="E8" s="16" t="s">
        <v>155</v>
      </c>
      <c r="F8" s="17" t="e">
        <f>#REF!</f>
        <v>#REF!</v>
      </c>
      <c r="G8" s="16" t="s">
        <v>150</v>
      </c>
      <c r="H8" s="18">
        <f t="shared" si="0"/>
        <v>0</v>
      </c>
      <c r="I8" s="19" t="e">
        <f t="shared" si="1"/>
        <v>#REF!</v>
      </c>
      <c r="J8" s="30"/>
      <c r="K8" s="20" t="e">
        <f t="shared" si="2"/>
        <v>#REF!</v>
      </c>
      <c r="L8" s="30"/>
      <c r="M8" s="20" t="e">
        <f t="shared" si="3"/>
        <v>#REF!</v>
      </c>
      <c r="N8" s="30"/>
      <c r="O8" s="20" t="e">
        <f t="shared" si="4"/>
        <v>#REF!</v>
      </c>
      <c r="P8" s="21" t="s">
        <v>156</v>
      </c>
      <c r="S8" s="17"/>
    </row>
    <row r="9" spans="1:19" ht="26.1" hidden="1" customHeight="1">
      <c r="A9" s="3">
        <v>2</v>
      </c>
      <c r="B9" s="407"/>
      <c r="C9" s="398" t="s">
        <v>18</v>
      </c>
      <c r="D9" s="398" t="s">
        <v>15</v>
      </c>
      <c r="E9" s="16" t="s">
        <v>149</v>
      </c>
      <c r="F9" s="17" t="e">
        <f>#REF!</f>
        <v>#REF!</v>
      </c>
      <c r="G9" s="16" t="s">
        <v>150</v>
      </c>
      <c r="H9" s="18">
        <f t="shared" si="0"/>
        <v>0</v>
      </c>
      <c r="I9" s="19" t="e">
        <f t="shared" si="1"/>
        <v>#REF!</v>
      </c>
      <c r="J9" s="30"/>
      <c r="K9" s="20" t="e">
        <f t="shared" si="2"/>
        <v>#REF!</v>
      </c>
      <c r="L9" s="30"/>
      <c r="M9" s="20" t="e">
        <f t="shared" si="3"/>
        <v>#REF!</v>
      </c>
      <c r="N9" s="30"/>
      <c r="O9" s="20" t="e">
        <f t="shared" si="4"/>
        <v>#REF!</v>
      </c>
      <c r="P9" s="21" t="s">
        <v>157</v>
      </c>
      <c r="S9" s="17"/>
    </row>
    <row r="10" spans="1:19" ht="26.1" hidden="1" customHeight="1">
      <c r="A10" s="3">
        <v>2</v>
      </c>
      <c r="B10" s="407"/>
      <c r="C10" s="398"/>
      <c r="D10" s="398"/>
      <c r="E10" s="16" t="s">
        <v>152</v>
      </c>
      <c r="F10" s="17" t="e">
        <f>#REF!</f>
        <v>#REF!</v>
      </c>
      <c r="G10" s="16" t="s">
        <v>150</v>
      </c>
      <c r="H10" s="18">
        <f t="shared" si="0"/>
        <v>0</v>
      </c>
      <c r="I10" s="19" t="e">
        <f t="shared" si="1"/>
        <v>#REF!</v>
      </c>
      <c r="J10" s="30"/>
      <c r="K10" s="20" t="e">
        <f t="shared" si="2"/>
        <v>#REF!</v>
      </c>
      <c r="L10" s="30"/>
      <c r="M10" s="20" t="e">
        <f t="shared" si="3"/>
        <v>#REF!</v>
      </c>
      <c r="N10" s="30"/>
      <c r="O10" s="20" t="e">
        <f t="shared" si="4"/>
        <v>#REF!</v>
      </c>
      <c r="P10" s="21" t="s">
        <v>158</v>
      </c>
      <c r="S10" s="17"/>
    </row>
    <row r="11" spans="1:19" ht="26.1" hidden="1" customHeight="1">
      <c r="A11" s="3">
        <v>2</v>
      </c>
      <c r="B11" s="407"/>
      <c r="C11" s="398"/>
      <c r="D11" s="398" t="s">
        <v>12</v>
      </c>
      <c r="E11" s="16" t="s">
        <v>149</v>
      </c>
      <c r="F11" s="17">
        <v>0</v>
      </c>
      <c r="G11" s="16" t="s">
        <v>150</v>
      </c>
      <c r="H11" s="18">
        <f>SUM(J11,L11,N11)</f>
        <v>0</v>
      </c>
      <c r="I11" s="19">
        <f>K11+M11+O11</f>
        <v>0</v>
      </c>
      <c r="J11" s="30"/>
      <c r="K11" s="20">
        <f>F11*J11</f>
        <v>0</v>
      </c>
      <c r="L11" s="30"/>
      <c r="M11" s="20">
        <f>L11*F11</f>
        <v>0</v>
      </c>
      <c r="N11" s="30"/>
      <c r="O11" s="20">
        <f>N11*F11</f>
        <v>0</v>
      </c>
      <c r="P11" s="21" t="s">
        <v>159</v>
      </c>
      <c r="S11" s="17"/>
    </row>
    <row r="12" spans="1:19" ht="26.1" hidden="1" customHeight="1">
      <c r="A12" s="3">
        <v>2</v>
      </c>
      <c r="B12" s="407"/>
      <c r="C12" s="398"/>
      <c r="D12" s="398"/>
      <c r="E12" s="16" t="s">
        <v>152</v>
      </c>
      <c r="F12" s="17">
        <v>0</v>
      </c>
      <c r="G12" s="16" t="s">
        <v>150</v>
      </c>
      <c r="H12" s="18">
        <f>SUM(J12,L12,N12)</f>
        <v>0</v>
      </c>
      <c r="I12" s="19">
        <f>K12+M12+O12</f>
        <v>0</v>
      </c>
      <c r="J12" s="30"/>
      <c r="K12" s="20">
        <f>F12*J12</f>
        <v>0</v>
      </c>
      <c r="L12" s="30"/>
      <c r="M12" s="20">
        <f>L12*F12</f>
        <v>0</v>
      </c>
      <c r="N12" s="30"/>
      <c r="O12" s="20">
        <f>N12*F12</f>
        <v>0</v>
      </c>
      <c r="P12" s="21" t="s">
        <v>160</v>
      </c>
      <c r="S12" s="17"/>
    </row>
    <row r="13" spans="1:19" ht="26.1" hidden="1" customHeight="1">
      <c r="A13" s="3">
        <v>2</v>
      </c>
      <c r="B13" s="407"/>
      <c r="C13" s="398"/>
      <c r="D13" s="398" t="s">
        <v>25</v>
      </c>
      <c r="E13" s="16" t="s">
        <v>149</v>
      </c>
      <c r="F13" s="17"/>
      <c r="G13" s="16" t="s">
        <v>150</v>
      </c>
      <c r="H13" s="18">
        <f>SUM(J13,L13,N13)</f>
        <v>0</v>
      </c>
      <c r="I13" s="19">
        <f>K13+M13+O13</f>
        <v>0</v>
      </c>
      <c r="J13" s="30"/>
      <c r="K13" s="20">
        <f>F13*J13</f>
        <v>0</v>
      </c>
      <c r="L13" s="30"/>
      <c r="M13" s="20">
        <f>L13*F13</f>
        <v>0</v>
      </c>
      <c r="N13" s="30"/>
      <c r="O13" s="20">
        <f>N13*F13</f>
        <v>0</v>
      </c>
      <c r="P13" s="21">
        <v>121</v>
      </c>
      <c r="S13" s="29"/>
    </row>
    <row r="14" spans="1:19" ht="26.1" hidden="1" customHeight="1">
      <c r="A14" s="3">
        <v>2</v>
      </c>
      <c r="B14" s="408"/>
      <c r="C14" s="399"/>
      <c r="D14" s="399"/>
      <c r="E14" s="23" t="s">
        <v>152</v>
      </c>
      <c r="F14" s="24"/>
      <c r="G14" s="23" t="s">
        <v>150</v>
      </c>
      <c r="H14" s="25">
        <f>SUM(J14,L14,N14)</f>
        <v>0</v>
      </c>
      <c r="I14" s="26">
        <f>K14+M14+O14</f>
        <v>0</v>
      </c>
      <c r="J14" s="31"/>
      <c r="K14" s="27">
        <f>F14*J14</f>
        <v>0</v>
      </c>
      <c r="L14" s="31"/>
      <c r="M14" s="27">
        <f>L14*F14</f>
        <v>0</v>
      </c>
      <c r="N14" s="31"/>
      <c r="O14" s="27">
        <f>N14*F14</f>
        <v>0</v>
      </c>
      <c r="P14" s="28">
        <v>122</v>
      </c>
      <c r="S14" s="29"/>
    </row>
    <row r="15" spans="1:19" ht="26.1" customHeight="1">
      <c r="A15" s="3">
        <v>1</v>
      </c>
      <c r="B15" s="394" t="s">
        <v>161</v>
      </c>
      <c r="C15" s="397" t="s">
        <v>17</v>
      </c>
      <c r="D15" s="397" t="s">
        <v>14</v>
      </c>
      <c r="E15" s="9" t="s">
        <v>149</v>
      </c>
      <c r="F15" s="10" t="e">
        <f>#REF!</f>
        <v>#REF!</v>
      </c>
      <c r="G15" s="9" t="s">
        <v>150</v>
      </c>
      <c r="H15" s="11" t="e">
        <f t="shared" ref="H15:H47" si="5">SUM(J15,L15,N15)</f>
        <v>#REF!</v>
      </c>
      <c r="I15" s="12" t="e">
        <f t="shared" ref="I15:I48" si="6">K15+M15+O15</f>
        <v>#REF!</v>
      </c>
      <c r="J15" s="13" t="e">
        <f>#REF!</f>
        <v>#REF!</v>
      </c>
      <c r="K15" s="14" t="e">
        <f t="shared" ref="K15:K47" si="7">F15*J15</f>
        <v>#REF!</v>
      </c>
      <c r="L15" s="13" t="e">
        <f>#REF!</f>
        <v>#REF!</v>
      </c>
      <c r="M15" s="14" t="e">
        <f t="shared" ref="M15:M47" si="8">L15*F15</f>
        <v>#REF!</v>
      </c>
      <c r="N15" s="13" t="e">
        <f>#REF!</f>
        <v>#REF!</v>
      </c>
      <c r="O15" s="14" t="e">
        <f t="shared" ref="O15:O47" si="9">N15*F15</f>
        <v>#REF!</v>
      </c>
      <c r="P15" s="15">
        <v>9</v>
      </c>
      <c r="S15" s="10"/>
    </row>
    <row r="16" spans="1:19" ht="26.1" customHeight="1">
      <c r="A16" s="3">
        <v>1</v>
      </c>
      <c r="B16" s="395"/>
      <c r="C16" s="398"/>
      <c r="D16" s="398"/>
      <c r="E16" s="16" t="s">
        <v>152</v>
      </c>
      <c r="F16" s="17" t="e">
        <f>#REF!</f>
        <v>#REF!</v>
      </c>
      <c r="G16" s="16" t="s">
        <v>150</v>
      </c>
      <c r="H16" s="18" t="e">
        <f t="shared" si="5"/>
        <v>#REF!</v>
      </c>
      <c r="I16" s="19" t="e">
        <f t="shared" si="6"/>
        <v>#REF!</v>
      </c>
      <c r="J16" s="30" t="e">
        <f>#REF!</f>
        <v>#REF!</v>
      </c>
      <c r="K16" s="20" t="e">
        <f t="shared" si="7"/>
        <v>#REF!</v>
      </c>
      <c r="L16" s="30" t="e">
        <f>#REF!</f>
        <v>#REF!</v>
      </c>
      <c r="M16" s="20" t="e">
        <f t="shared" si="8"/>
        <v>#REF!</v>
      </c>
      <c r="N16" s="30" t="e">
        <f>#REF!</f>
        <v>#REF!</v>
      </c>
      <c r="O16" s="20" t="e">
        <f t="shared" si="9"/>
        <v>#REF!</v>
      </c>
      <c r="P16" s="21">
        <v>10</v>
      </c>
      <c r="S16" s="17"/>
    </row>
    <row r="17" spans="1:19" ht="26.1" customHeight="1">
      <c r="A17" s="3">
        <v>1</v>
      </c>
      <c r="B17" s="395"/>
      <c r="C17" s="398"/>
      <c r="D17" s="398"/>
      <c r="E17" s="22" t="s">
        <v>8</v>
      </c>
      <c r="F17" s="17" t="e">
        <f>#REF!</f>
        <v>#REF!</v>
      </c>
      <c r="G17" s="16" t="s">
        <v>150</v>
      </c>
      <c r="H17" s="18" t="e">
        <f t="shared" si="5"/>
        <v>#REF!</v>
      </c>
      <c r="I17" s="19" t="e">
        <f t="shared" si="6"/>
        <v>#REF!</v>
      </c>
      <c r="J17" s="30" t="e">
        <f>#REF!</f>
        <v>#REF!</v>
      </c>
      <c r="K17" s="20" t="e">
        <f t="shared" si="7"/>
        <v>#REF!</v>
      </c>
      <c r="L17" s="30" t="e">
        <f>#REF!</f>
        <v>#REF!</v>
      </c>
      <c r="M17" s="20" t="e">
        <f t="shared" si="8"/>
        <v>#REF!</v>
      </c>
      <c r="N17" s="30" t="e">
        <f>#REF!</f>
        <v>#REF!</v>
      </c>
      <c r="O17" s="20" t="e">
        <f t="shared" si="9"/>
        <v>#REF!</v>
      </c>
      <c r="P17" s="21">
        <v>11</v>
      </c>
      <c r="S17" s="17"/>
    </row>
    <row r="18" spans="1:19" ht="26.1" customHeight="1">
      <c r="A18" s="3">
        <v>1</v>
      </c>
      <c r="B18" s="395"/>
      <c r="C18" s="398"/>
      <c r="D18" s="398"/>
      <c r="E18" s="16" t="s">
        <v>155</v>
      </c>
      <c r="F18" s="17" t="e">
        <f>#REF!</f>
        <v>#REF!</v>
      </c>
      <c r="G18" s="16" t="s">
        <v>150</v>
      </c>
      <c r="H18" s="18" t="e">
        <f t="shared" si="5"/>
        <v>#REF!</v>
      </c>
      <c r="I18" s="19" t="e">
        <f t="shared" si="6"/>
        <v>#REF!</v>
      </c>
      <c r="J18" s="30" t="e">
        <f>#REF!</f>
        <v>#REF!</v>
      </c>
      <c r="K18" s="20" t="e">
        <f t="shared" si="7"/>
        <v>#REF!</v>
      </c>
      <c r="L18" s="30" t="e">
        <f>#REF!</f>
        <v>#REF!</v>
      </c>
      <c r="M18" s="20" t="e">
        <f t="shared" si="8"/>
        <v>#REF!</v>
      </c>
      <c r="N18" s="30" t="e">
        <f>#REF!</f>
        <v>#REF!</v>
      </c>
      <c r="O18" s="20" t="e">
        <f t="shared" si="9"/>
        <v>#REF!</v>
      </c>
      <c r="P18" s="21">
        <v>12</v>
      </c>
      <c r="S18" s="17"/>
    </row>
    <row r="19" spans="1:19" ht="26.1" customHeight="1">
      <c r="A19" s="3">
        <v>1</v>
      </c>
      <c r="B19" s="395"/>
      <c r="C19" s="398" t="s">
        <v>18</v>
      </c>
      <c r="D19" s="398" t="s">
        <v>15</v>
      </c>
      <c r="E19" s="16" t="s">
        <v>149</v>
      </c>
      <c r="F19" s="17" t="e">
        <f>#REF!</f>
        <v>#REF!</v>
      </c>
      <c r="G19" s="16" t="s">
        <v>150</v>
      </c>
      <c r="H19" s="18" t="e">
        <f t="shared" si="5"/>
        <v>#REF!</v>
      </c>
      <c r="I19" s="19" t="e">
        <f t="shared" si="6"/>
        <v>#REF!</v>
      </c>
      <c r="J19" s="30" t="e">
        <f>#REF!</f>
        <v>#REF!</v>
      </c>
      <c r="K19" s="20" t="e">
        <f t="shared" si="7"/>
        <v>#REF!</v>
      </c>
      <c r="L19" s="30" t="e">
        <f>#REF!</f>
        <v>#REF!</v>
      </c>
      <c r="M19" s="20" t="e">
        <f t="shared" si="8"/>
        <v>#REF!</v>
      </c>
      <c r="N19" s="30" t="e">
        <f>#REF!</f>
        <v>#REF!</v>
      </c>
      <c r="O19" s="20" t="e">
        <f t="shared" si="9"/>
        <v>#REF!</v>
      </c>
      <c r="P19" s="21">
        <v>13</v>
      </c>
      <c r="S19" s="17"/>
    </row>
    <row r="20" spans="1:19" ht="26.1" customHeight="1">
      <c r="A20" s="3">
        <v>1</v>
      </c>
      <c r="B20" s="395"/>
      <c r="C20" s="398"/>
      <c r="D20" s="398"/>
      <c r="E20" s="16" t="s">
        <v>152</v>
      </c>
      <c r="F20" s="17" t="e">
        <f>#REF!</f>
        <v>#REF!</v>
      </c>
      <c r="G20" s="16" t="s">
        <v>150</v>
      </c>
      <c r="H20" s="18" t="e">
        <f t="shared" si="5"/>
        <v>#REF!</v>
      </c>
      <c r="I20" s="19" t="e">
        <f t="shared" si="6"/>
        <v>#REF!</v>
      </c>
      <c r="J20" s="30" t="e">
        <f>#REF!</f>
        <v>#REF!</v>
      </c>
      <c r="K20" s="20" t="e">
        <f t="shared" si="7"/>
        <v>#REF!</v>
      </c>
      <c r="L20" s="30" t="e">
        <f>#REF!</f>
        <v>#REF!</v>
      </c>
      <c r="M20" s="20" t="e">
        <f t="shared" si="8"/>
        <v>#REF!</v>
      </c>
      <c r="N20" s="30" t="e">
        <f>#REF!</f>
        <v>#REF!</v>
      </c>
      <c r="O20" s="20" t="e">
        <f t="shared" si="9"/>
        <v>#REF!</v>
      </c>
      <c r="P20" s="21">
        <v>14</v>
      </c>
      <c r="S20" s="17"/>
    </row>
    <row r="21" spans="1:19" ht="26.1" hidden="1" customHeight="1">
      <c r="A21" s="3">
        <v>2</v>
      </c>
      <c r="B21" s="395"/>
      <c r="C21" s="398"/>
      <c r="D21" s="398" t="s">
        <v>12</v>
      </c>
      <c r="E21" s="16" t="s">
        <v>149</v>
      </c>
      <c r="F21" s="17"/>
      <c r="G21" s="16" t="s">
        <v>150</v>
      </c>
      <c r="H21" s="18">
        <f t="shared" si="5"/>
        <v>0</v>
      </c>
      <c r="I21" s="19">
        <f t="shared" si="6"/>
        <v>0</v>
      </c>
      <c r="J21" s="30"/>
      <c r="K21" s="20">
        <f t="shared" si="7"/>
        <v>0</v>
      </c>
      <c r="L21" s="30"/>
      <c r="M21" s="20">
        <f t="shared" si="8"/>
        <v>0</v>
      </c>
      <c r="N21" s="30"/>
      <c r="O21" s="20">
        <f t="shared" si="9"/>
        <v>0</v>
      </c>
      <c r="P21" s="21" t="s">
        <v>162</v>
      </c>
      <c r="S21" s="17"/>
    </row>
    <row r="22" spans="1:19" ht="26.1" hidden="1" customHeight="1">
      <c r="A22" s="3">
        <v>2</v>
      </c>
      <c r="B22" s="396"/>
      <c r="C22" s="399"/>
      <c r="D22" s="399"/>
      <c r="E22" s="23" t="s">
        <v>152</v>
      </c>
      <c r="F22" s="24"/>
      <c r="G22" s="23" t="s">
        <v>150</v>
      </c>
      <c r="H22" s="25">
        <f t="shared" si="5"/>
        <v>0</v>
      </c>
      <c r="I22" s="26">
        <f t="shared" si="6"/>
        <v>0</v>
      </c>
      <c r="J22" s="31"/>
      <c r="K22" s="27">
        <f t="shared" si="7"/>
        <v>0</v>
      </c>
      <c r="L22" s="31"/>
      <c r="M22" s="27">
        <f t="shared" si="8"/>
        <v>0</v>
      </c>
      <c r="N22" s="31"/>
      <c r="O22" s="27">
        <f t="shared" si="9"/>
        <v>0</v>
      </c>
      <c r="P22" s="28" t="s">
        <v>163</v>
      </c>
      <c r="S22" s="17"/>
    </row>
    <row r="23" spans="1:19" ht="26.1" hidden="1" customHeight="1">
      <c r="A23" s="3">
        <v>2</v>
      </c>
      <c r="B23" s="394" t="s">
        <v>164</v>
      </c>
      <c r="C23" s="397" t="s">
        <v>20</v>
      </c>
      <c r="D23" s="397" t="s">
        <v>14</v>
      </c>
      <c r="E23" s="9" t="s">
        <v>149</v>
      </c>
      <c r="F23" s="10" t="e">
        <f>#REF!</f>
        <v>#REF!</v>
      </c>
      <c r="G23" s="9" t="s">
        <v>150</v>
      </c>
      <c r="H23" s="11">
        <f t="shared" si="5"/>
        <v>0</v>
      </c>
      <c r="I23" s="12" t="e">
        <f t="shared" si="6"/>
        <v>#REF!</v>
      </c>
      <c r="J23" s="13"/>
      <c r="K23" s="14" t="e">
        <f t="shared" si="7"/>
        <v>#REF!</v>
      </c>
      <c r="L23" s="13"/>
      <c r="M23" s="14" t="e">
        <f t="shared" si="8"/>
        <v>#REF!</v>
      </c>
      <c r="N23" s="13"/>
      <c r="O23" s="14" t="e">
        <f t="shared" si="9"/>
        <v>#REF!</v>
      </c>
      <c r="P23" s="15"/>
    </row>
    <row r="24" spans="1:19" ht="26.1" hidden="1" customHeight="1">
      <c r="A24" s="3">
        <v>2</v>
      </c>
      <c r="B24" s="395"/>
      <c r="C24" s="398"/>
      <c r="D24" s="398"/>
      <c r="E24" s="16" t="s">
        <v>152</v>
      </c>
      <c r="F24" s="17" t="e">
        <f>#REF!</f>
        <v>#REF!</v>
      </c>
      <c r="G24" s="16" t="s">
        <v>150</v>
      </c>
      <c r="H24" s="18">
        <f t="shared" si="5"/>
        <v>0</v>
      </c>
      <c r="I24" s="19" t="e">
        <f t="shared" si="6"/>
        <v>#REF!</v>
      </c>
      <c r="J24" s="30"/>
      <c r="K24" s="20" t="e">
        <f t="shared" si="7"/>
        <v>#REF!</v>
      </c>
      <c r="L24" s="30"/>
      <c r="M24" s="20" t="e">
        <f t="shared" si="8"/>
        <v>#REF!</v>
      </c>
      <c r="N24" s="30"/>
      <c r="O24" s="20" t="e">
        <f t="shared" si="9"/>
        <v>#REF!</v>
      </c>
      <c r="P24" s="21"/>
    </row>
    <row r="25" spans="1:19" ht="26.1" hidden="1" customHeight="1">
      <c r="A25" s="3">
        <v>2</v>
      </c>
      <c r="B25" s="395"/>
      <c r="C25" s="398"/>
      <c r="D25" s="398"/>
      <c r="E25" s="22" t="s">
        <v>8</v>
      </c>
      <c r="F25" s="17" t="e">
        <f>#REF!</f>
        <v>#REF!</v>
      </c>
      <c r="G25" s="16" t="s">
        <v>150</v>
      </c>
      <c r="H25" s="18">
        <f t="shared" si="5"/>
        <v>0</v>
      </c>
      <c r="I25" s="19" t="e">
        <f t="shared" si="6"/>
        <v>#REF!</v>
      </c>
      <c r="J25" s="30"/>
      <c r="K25" s="20" t="e">
        <f t="shared" si="7"/>
        <v>#REF!</v>
      </c>
      <c r="L25" s="30"/>
      <c r="M25" s="20" t="e">
        <f t="shared" si="8"/>
        <v>#REF!</v>
      </c>
      <c r="N25" s="30"/>
      <c r="O25" s="20" t="e">
        <f t="shared" si="9"/>
        <v>#REF!</v>
      </c>
      <c r="P25" s="21"/>
    </row>
    <row r="26" spans="1:19" ht="26.1" hidden="1" customHeight="1">
      <c r="A26" s="3">
        <v>2</v>
      </c>
      <c r="B26" s="395"/>
      <c r="C26" s="398"/>
      <c r="D26" s="398"/>
      <c r="E26" s="16" t="s">
        <v>155</v>
      </c>
      <c r="F26" s="17" t="e">
        <f>#REF!</f>
        <v>#REF!</v>
      </c>
      <c r="G26" s="16" t="s">
        <v>150</v>
      </c>
      <c r="H26" s="18">
        <f t="shared" si="5"/>
        <v>0</v>
      </c>
      <c r="I26" s="19" t="e">
        <f t="shared" si="6"/>
        <v>#REF!</v>
      </c>
      <c r="J26" s="30"/>
      <c r="K26" s="20" t="e">
        <f t="shared" si="7"/>
        <v>#REF!</v>
      </c>
      <c r="L26" s="30"/>
      <c r="M26" s="20" t="e">
        <f t="shared" si="8"/>
        <v>#REF!</v>
      </c>
      <c r="N26" s="30"/>
      <c r="O26" s="20" t="e">
        <f t="shared" si="9"/>
        <v>#REF!</v>
      </c>
      <c r="P26" s="21"/>
    </row>
    <row r="27" spans="1:19" ht="26.1" hidden="1" customHeight="1">
      <c r="A27" s="3">
        <v>2</v>
      </c>
      <c r="B27" s="395"/>
      <c r="C27" s="398" t="s">
        <v>24</v>
      </c>
      <c r="D27" s="398" t="s">
        <v>15</v>
      </c>
      <c r="E27" s="16" t="s">
        <v>149</v>
      </c>
      <c r="F27" s="17" t="e">
        <f>#REF!</f>
        <v>#REF!</v>
      </c>
      <c r="G27" s="16" t="s">
        <v>150</v>
      </c>
      <c r="H27" s="18">
        <f t="shared" si="5"/>
        <v>0</v>
      </c>
      <c r="I27" s="19" t="e">
        <f t="shared" si="6"/>
        <v>#REF!</v>
      </c>
      <c r="J27" s="30"/>
      <c r="K27" s="20" t="e">
        <f t="shared" si="7"/>
        <v>#REF!</v>
      </c>
      <c r="L27" s="30"/>
      <c r="M27" s="20" t="e">
        <f t="shared" si="8"/>
        <v>#REF!</v>
      </c>
      <c r="N27" s="30"/>
      <c r="O27" s="20" t="e">
        <f t="shared" si="9"/>
        <v>#REF!</v>
      </c>
      <c r="P27" s="21"/>
    </row>
    <row r="28" spans="1:19" ht="26.1" hidden="1" customHeight="1">
      <c r="A28" s="3">
        <v>2</v>
      </c>
      <c r="B28" s="395"/>
      <c r="C28" s="398"/>
      <c r="D28" s="398"/>
      <c r="E28" s="16" t="s">
        <v>152</v>
      </c>
      <c r="F28" s="17" t="e">
        <f>#REF!</f>
        <v>#REF!</v>
      </c>
      <c r="G28" s="16" t="s">
        <v>150</v>
      </c>
      <c r="H28" s="18">
        <f t="shared" si="5"/>
        <v>0</v>
      </c>
      <c r="I28" s="19" t="e">
        <f t="shared" si="6"/>
        <v>#REF!</v>
      </c>
      <c r="J28" s="30"/>
      <c r="K28" s="20" t="e">
        <f t="shared" si="7"/>
        <v>#REF!</v>
      </c>
      <c r="L28" s="30"/>
      <c r="M28" s="20" t="e">
        <f t="shared" si="8"/>
        <v>#REF!</v>
      </c>
      <c r="N28" s="30"/>
      <c r="O28" s="20" t="e">
        <f t="shared" si="9"/>
        <v>#REF!</v>
      </c>
      <c r="P28" s="21"/>
    </row>
    <row r="29" spans="1:19" ht="26.1" hidden="1" customHeight="1">
      <c r="A29" s="3">
        <v>2</v>
      </c>
      <c r="B29" s="395"/>
      <c r="C29" s="398"/>
      <c r="D29" s="398" t="s">
        <v>12</v>
      </c>
      <c r="E29" s="16" t="s">
        <v>149</v>
      </c>
      <c r="F29" s="17" t="e">
        <f>#REF!</f>
        <v>#REF!</v>
      </c>
      <c r="G29" s="16" t="s">
        <v>150</v>
      </c>
      <c r="H29" s="18">
        <f t="shared" si="5"/>
        <v>0</v>
      </c>
      <c r="I29" s="19"/>
      <c r="J29" s="30"/>
      <c r="K29" s="20"/>
      <c r="L29" s="30"/>
      <c r="M29" s="20"/>
      <c r="N29" s="30"/>
      <c r="O29" s="20"/>
      <c r="P29" s="21"/>
    </row>
    <row r="30" spans="1:19" ht="26.1" hidden="1" customHeight="1">
      <c r="A30" s="3">
        <v>2</v>
      </c>
      <c r="B30" s="396"/>
      <c r="C30" s="399"/>
      <c r="D30" s="399"/>
      <c r="E30" s="23" t="s">
        <v>152</v>
      </c>
      <c r="F30" s="24" t="e">
        <f>#REF!</f>
        <v>#REF!</v>
      </c>
      <c r="G30" s="23" t="s">
        <v>150</v>
      </c>
      <c r="H30" s="18">
        <f t="shared" si="5"/>
        <v>0</v>
      </c>
      <c r="I30" s="26"/>
      <c r="J30" s="31"/>
      <c r="K30" s="27"/>
      <c r="L30" s="31"/>
      <c r="M30" s="27"/>
      <c r="N30" s="31"/>
      <c r="O30" s="27"/>
      <c r="P30" s="28"/>
    </row>
    <row r="31" spans="1:19" ht="26.1" hidden="1" customHeight="1">
      <c r="A31" s="3">
        <v>2</v>
      </c>
      <c r="B31" s="394" t="s">
        <v>165</v>
      </c>
      <c r="C31" s="400" t="s">
        <v>20</v>
      </c>
      <c r="D31" s="400" t="s">
        <v>14</v>
      </c>
      <c r="E31" s="9" t="s">
        <v>149</v>
      </c>
      <c r="F31" s="10" t="e">
        <f>#REF!</f>
        <v>#REF!</v>
      </c>
      <c r="G31" s="9" t="s">
        <v>150</v>
      </c>
      <c r="H31" s="11">
        <f t="shared" si="5"/>
        <v>0</v>
      </c>
      <c r="I31" s="32" t="e">
        <f t="shared" si="6"/>
        <v>#REF!</v>
      </c>
      <c r="J31" s="13"/>
      <c r="K31" s="33" t="e">
        <f t="shared" si="7"/>
        <v>#REF!</v>
      </c>
      <c r="L31" s="13"/>
      <c r="M31" s="14" t="e">
        <f t="shared" si="8"/>
        <v>#REF!</v>
      </c>
      <c r="N31" s="13"/>
      <c r="O31" s="14" t="e">
        <f t="shared" si="9"/>
        <v>#REF!</v>
      </c>
      <c r="P31" s="15"/>
    </row>
    <row r="32" spans="1:19" ht="26.1" hidden="1" customHeight="1">
      <c r="A32" s="3">
        <v>2</v>
      </c>
      <c r="B32" s="395"/>
      <c r="C32" s="401"/>
      <c r="D32" s="401"/>
      <c r="E32" s="16" t="s">
        <v>152</v>
      </c>
      <c r="F32" s="17" t="e">
        <f>#REF!</f>
        <v>#REF!</v>
      </c>
      <c r="G32" s="16" t="s">
        <v>150</v>
      </c>
      <c r="H32" s="18">
        <f t="shared" si="5"/>
        <v>0</v>
      </c>
      <c r="I32" s="34" t="e">
        <f t="shared" si="6"/>
        <v>#REF!</v>
      </c>
      <c r="J32" s="30"/>
      <c r="K32" s="35" t="e">
        <f t="shared" si="7"/>
        <v>#REF!</v>
      </c>
      <c r="L32" s="30"/>
      <c r="M32" s="20" t="e">
        <f t="shared" si="8"/>
        <v>#REF!</v>
      </c>
      <c r="N32" s="30"/>
      <c r="O32" s="20" t="e">
        <f t="shared" si="9"/>
        <v>#REF!</v>
      </c>
      <c r="P32" s="21"/>
    </row>
    <row r="33" spans="1:16" ht="26.1" hidden="1" customHeight="1">
      <c r="A33" s="3">
        <v>2</v>
      </c>
      <c r="B33" s="395"/>
      <c r="C33" s="401"/>
      <c r="D33" s="401"/>
      <c r="E33" s="22" t="s">
        <v>8</v>
      </c>
      <c r="F33" s="17" t="e">
        <f>#REF!</f>
        <v>#REF!</v>
      </c>
      <c r="G33" s="16" t="s">
        <v>150</v>
      </c>
      <c r="H33" s="18">
        <f t="shared" si="5"/>
        <v>0</v>
      </c>
      <c r="I33" s="34"/>
      <c r="J33" s="30"/>
      <c r="K33" s="35"/>
      <c r="L33" s="30"/>
      <c r="M33" s="20"/>
      <c r="N33" s="30"/>
      <c r="O33" s="20"/>
      <c r="P33" s="21"/>
    </row>
    <row r="34" spans="1:16" ht="26.1" hidden="1" customHeight="1">
      <c r="A34" s="3">
        <v>2</v>
      </c>
      <c r="B34" s="395"/>
      <c r="C34" s="402"/>
      <c r="D34" s="402"/>
      <c r="E34" s="16" t="s">
        <v>155</v>
      </c>
      <c r="F34" s="17" t="e">
        <f>#REF!</f>
        <v>#REF!</v>
      </c>
      <c r="G34" s="16" t="s">
        <v>150</v>
      </c>
      <c r="H34" s="18">
        <f t="shared" si="5"/>
        <v>0</v>
      </c>
      <c r="I34" s="34"/>
      <c r="J34" s="30"/>
      <c r="K34" s="35"/>
      <c r="L34" s="30"/>
      <c r="M34" s="20"/>
      <c r="N34" s="30"/>
      <c r="O34" s="20"/>
      <c r="P34" s="21"/>
    </row>
    <row r="35" spans="1:16" ht="26.1" hidden="1" customHeight="1">
      <c r="A35" s="3">
        <v>2</v>
      </c>
      <c r="B35" s="395"/>
      <c r="C35" s="398" t="s">
        <v>24</v>
      </c>
      <c r="D35" s="398" t="s">
        <v>15</v>
      </c>
      <c r="E35" s="16" t="s">
        <v>149</v>
      </c>
      <c r="F35" s="17" t="e">
        <f>#REF!</f>
        <v>#REF!</v>
      </c>
      <c r="G35" s="16" t="s">
        <v>150</v>
      </c>
      <c r="H35" s="18">
        <f t="shared" si="5"/>
        <v>0</v>
      </c>
      <c r="I35" s="34" t="e">
        <f t="shared" si="6"/>
        <v>#REF!</v>
      </c>
      <c r="J35" s="30"/>
      <c r="K35" s="35" t="e">
        <f t="shared" si="7"/>
        <v>#REF!</v>
      </c>
      <c r="L35" s="30"/>
      <c r="M35" s="20" t="e">
        <f t="shared" si="8"/>
        <v>#REF!</v>
      </c>
      <c r="N35" s="30"/>
      <c r="O35" s="20" t="e">
        <f t="shared" si="9"/>
        <v>#REF!</v>
      </c>
      <c r="P35" s="21"/>
    </row>
    <row r="36" spans="1:16" ht="26.1" hidden="1" customHeight="1">
      <c r="A36" s="3">
        <v>2</v>
      </c>
      <c r="B36" s="395"/>
      <c r="C36" s="398"/>
      <c r="D36" s="398"/>
      <c r="E36" s="16" t="s">
        <v>152</v>
      </c>
      <c r="F36" s="17" t="e">
        <f>#REF!</f>
        <v>#REF!</v>
      </c>
      <c r="G36" s="16" t="s">
        <v>150</v>
      </c>
      <c r="H36" s="18">
        <f t="shared" si="5"/>
        <v>0</v>
      </c>
      <c r="I36" s="34" t="e">
        <f t="shared" si="6"/>
        <v>#REF!</v>
      </c>
      <c r="J36" s="30"/>
      <c r="K36" s="35" t="e">
        <f t="shared" si="7"/>
        <v>#REF!</v>
      </c>
      <c r="L36" s="30"/>
      <c r="M36" s="20" t="e">
        <f t="shared" si="8"/>
        <v>#REF!</v>
      </c>
      <c r="N36" s="30"/>
      <c r="O36" s="20" t="e">
        <f t="shared" si="9"/>
        <v>#REF!</v>
      </c>
      <c r="P36" s="21"/>
    </row>
    <row r="37" spans="1:16" ht="26.1" hidden="1" customHeight="1">
      <c r="A37" s="3">
        <v>2</v>
      </c>
      <c r="B37" s="395"/>
      <c r="C37" s="398"/>
      <c r="D37" s="398" t="s">
        <v>12</v>
      </c>
      <c r="E37" s="16" t="s">
        <v>149</v>
      </c>
      <c r="F37" s="17" t="e">
        <f>#REF!</f>
        <v>#REF!</v>
      </c>
      <c r="G37" s="16" t="s">
        <v>150</v>
      </c>
      <c r="H37" s="18">
        <f t="shared" si="5"/>
        <v>0</v>
      </c>
      <c r="I37" s="34" t="e">
        <f t="shared" si="6"/>
        <v>#REF!</v>
      </c>
      <c r="J37" s="30"/>
      <c r="K37" s="35" t="e">
        <f t="shared" si="7"/>
        <v>#REF!</v>
      </c>
      <c r="L37" s="30"/>
      <c r="M37" s="20" t="e">
        <f t="shared" si="8"/>
        <v>#REF!</v>
      </c>
      <c r="N37" s="30"/>
      <c r="O37" s="20" t="e">
        <f t="shared" si="9"/>
        <v>#REF!</v>
      </c>
      <c r="P37" s="21"/>
    </row>
    <row r="38" spans="1:16" ht="26.1" hidden="1" customHeight="1">
      <c r="A38" s="3">
        <v>2</v>
      </c>
      <c r="B38" s="396"/>
      <c r="C38" s="399"/>
      <c r="D38" s="399"/>
      <c r="E38" s="23" t="s">
        <v>152</v>
      </c>
      <c r="F38" s="17" t="e">
        <f>#REF!</f>
        <v>#REF!</v>
      </c>
      <c r="G38" s="23" t="s">
        <v>150</v>
      </c>
      <c r="H38" s="25">
        <f t="shared" si="5"/>
        <v>0</v>
      </c>
      <c r="I38" s="36" t="e">
        <f t="shared" si="6"/>
        <v>#REF!</v>
      </c>
      <c r="J38" s="37"/>
      <c r="K38" s="38" t="e">
        <f t="shared" si="7"/>
        <v>#REF!</v>
      </c>
      <c r="L38" s="37"/>
      <c r="M38" s="27" t="e">
        <f t="shared" si="8"/>
        <v>#REF!</v>
      </c>
      <c r="N38" s="37"/>
      <c r="O38" s="27" t="e">
        <f t="shared" si="9"/>
        <v>#REF!</v>
      </c>
      <c r="P38" s="28"/>
    </row>
    <row r="39" spans="1:16" ht="26.1" hidden="1" customHeight="1">
      <c r="A39" s="3">
        <v>2</v>
      </c>
      <c r="B39" s="394" t="s">
        <v>166</v>
      </c>
      <c r="C39" s="397" t="s">
        <v>167</v>
      </c>
      <c r="D39" s="397" t="s">
        <v>14</v>
      </c>
      <c r="E39" s="9" t="s">
        <v>149</v>
      </c>
      <c r="F39" s="10" t="e">
        <f>#REF!</f>
        <v>#REF!</v>
      </c>
      <c r="G39" s="9" t="s">
        <v>150</v>
      </c>
      <c r="H39" s="11">
        <f t="shared" si="5"/>
        <v>0</v>
      </c>
      <c r="I39" s="32" t="e">
        <f t="shared" si="6"/>
        <v>#REF!</v>
      </c>
      <c r="J39" s="13"/>
      <c r="K39" s="33" t="e">
        <f t="shared" si="7"/>
        <v>#REF!</v>
      </c>
      <c r="L39" s="13"/>
      <c r="M39" s="14" t="e">
        <f t="shared" si="8"/>
        <v>#REF!</v>
      </c>
      <c r="N39" s="13"/>
      <c r="O39" s="14" t="e">
        <f t="shared" si="9"/>
        <v>#REF!</v>
      </c>
      <c r="P39" s="15"/>
    </row>
    <row r="40" spans="1:16" ht="26.1" hidden="1" customHeight="1">
      <c r="A40" s="3">
        <v>2</v>
      </c>
      <c r="B40" s="395"/>
      <c r="C40" s="398"/>
      <c r="D40" s="398"/>
      <c r="E40" s="16" t="s">
        <v>152</v>
      </c>
      <c r="F40" s="17" t="e">
        <f>#REF!</f>
        <v>#REF!</v>
      </c>
      <c r="G40" s="16" t="s">
        <v>150</v>
      </c>
      <c r="H40" s="18">
        <f t="shared" si="5"/>
        <v>0</v>
      </c>
      <c r="I40" s="19" t="e">
        <f t="shared" si="6"/>
        <v>#REF!</v>
      </c>
      <c r="J40" s="30"/>
      <c r="K40" s="20" t="e">
        <f t="shared" si="7"/>
        <v>#REF!</v>
      </c>
      <c r="L40" s="30"/>
      <c r="M40" s="20" t="e">
        <f t="shared" si="8"/>
        <v>#REF!</v>
      </c>
      <c r="N40" s="30"/>
      <c r="O40" s="20" t="e">
        <f t="shared" si="9"/>
        <v>#REF!</v>
      </c>
      <c r="P40" s="21"/>
    </row>
    <row r="41" spans="1:16" ht="26.1" hidden="1" customHeight="1">
      <c r="A41" s="3">
        <v>2</v>
      </c>
      <c r="B41" s="395"/>
      <c r="C41" s="398"/>
      <c r="D41" s="398"/>
      <c r="E41" s="22" t="s">
        <v>8</v>
      </c>
      <c r="F41" s="17" t="e">
        <f>#REF!</f>
        <v>#REF!</v>
      </c>
      <c r="G41" s="16" t="s">
        <v>150</v>
      </c>
      <c r="H41" s="18"/>
      <c r="I41" s="19"/>
      <c r="J41" s="30"/>
      <c r="K41" s="20"/>
      <c r="L41" s="30"/>
      <c r="M41" s="20"/>
      <c r="N41" s="30"/>
      <c r="O41" s="20"/>
      <c r="P41" s="21"/>
    </row>
    <row r="42" spans="1:16" ht="26.1" hidden="1" customHeight="1">
      <c r="A42" s="3">
        <v>2</v>
      </c>
      <c r="B42" s="395"/>
      <c r="C42" s="398"/>
      <c r="D42" s="398"/>
      <c r="E42" s="16" t="s">
        <v>155</v>
      </c>
      <c r="F42" s="17" t="e">
        <f>#REF!</f>
        <v>#REF!</v>
      </c>
      <c r="G42" s="16" t="s">
        <v>150</v>
      </c>
      <c r="H42" s="18"/>
      <c r="I42" s="19"/>
      <c r="J42" s="30"/>
      <c r="K42" s="20"/>
      <c r="L42" s="30"/>
      <c r="M42" s="20"/>
      <c r="N42" s="30"/>
      <c r="O42" s="20"/>
      <c r="P42" s="21"/>
    </row>
    <row r="43" spans="1:16" ht="26.1" hidden="1" customHeight="1">
      <c r="A43" s="3">
        <v>2</v>
      </c>
      <c r="B43" s="395"/>
      <c r="C43" s="398" t="s">
        <v>168</v>
      </c>
      <c r="D43" s="398" t="s">
        <v>15</v>
      </c>
      <c r="E43" s="16" t="s">
        <v>149</v>
      </c>
      <c r="F43" s="17" t="e">
        <f>#REF!</f>
        <v>#REF!</v>
      </c>
      <c r="G43" s="16" t="s">
        <v>150</v>
      </c>
      <c r="H43" s="18">
        <f t="shared" si="5"/>
        <v>0</v>
      </c>
      <c r="I43" s="19" t="e">
        <f t="shared" si="6"/>
        <v>#REF!</v>
      </c>
      <c r="J43" s="30"/>
      <c r="K43" s="20" t="e">
        <f t="shared" si="7"/>
        <v>#REF!</v>
      </c>
      <c r="L43" s="30"/>
      <c r="M43" s="20" t="e">
        <f t="shared" si="8"/>
        <v>#REF!</v>
      </c>
      <c r="N43" s="30"/>
      <c r="O43" s="20" t="e">
        <f t="shared" si="9"/>
        <v>#REF!</v>
      </c>
      <c r="P43" s="21"/>
    </row>
    <row r="44" spans="1:16" ht="26.1" hidden="1" customHeight="1">
      <c r="A44" s="3">
        <v>2</v>
      </c>
      <c r="B44" s="395"/>
      <c r="C44" s="398"/>
      <c r="D44" s="398"/>
      <c r="E44" s="16" t="s">
        <v>152</v>
      </c>
      <c r="F44" s="17" t="e">
        <f>#REF!</f>
        <v>#REF!</v>
      </c>
      <c r="G44" s="16" t="s">
        <v>150</v>
      </c>
      <c r="H44" s="18">
        <f t="shared" si="5"/>
        <v>0</v>
      </c>
      <c r="I44" s="34" t="e">
        <f t="shared" si="6"/>
        <v>#REF!</v>
      </c>
      <c r="J44" s="30"/>
      <c r="K44" s="35" t="e">
        <f t="shared" si="7"/>
        <v>#REF!</v>
      </c>
      <c r="L44" s="30"/>
      <c r="M44" s="20" t="e">
        <f t="shared" si="8"/>
        <v>#REF!</v>
      </c>
      <c r="N44" s="30"/>
      <c r="O44" s="20" t="e">
        <f t="shared" si="9"/>
        <v>#REF!</v>
      </c>
      <c r="P44" s="21"/>
    </row>
    <row r="45" spans="1:16" ht="26.1" hidden="1" customHeight="1">
      <c r="A45" s="3">
        <v>2</v>
      </c>
      <c r="B45" s="395"/>
      <c r="C45" s="398"/>
      <c r="D45" s="398" t="s">
        <v>12</v>
      </c>
      <c r="E45" s="16" t="s">
        <v>149</v>
      </c>
      <c r="F45" s="17" t="e">
        <f>#REF!</f>
        <v>#REF!</v>
      </c>
      <c r="G45" s="16" t="s">
        <v>150</v>
      </c>
      <c r="H45" s="18">
        <f t="shared" si="5"/>
        <v>0</v>
      </c>
      <c r="I45" s="34" t="e">
        <f t="shared" si="6"/>
        <v>#REF!</v>
      </c>
      <c r="J45" s="30"/>
      <c r="K45" s="35" t="e">
        <f t="shared" si="7"/>
        <v>#REF!</v>
      </c>
      <c r="L45" s="30"/>
      <c r="M45" s="20" t="e">
        <f t="shared" si="8"/>
        <v>#REF!</v>
      </c>
      <c r="N45" s="30"/>
      <c r="O45" s="20" t="e">
        <f t="shared" si="9"/>
        <v>#REF!</v>
      </c>
      <c r="P45" s="21"/>
    </row>
    <row r="46" spans="1:16" ht="26.1" hidden="1" customHeight="1">
      <c r="A46" s="3">
        <v>2</v>
      </c>
      <c r="B46" s="396"/>
      <c r="C46" s="399"/>
      <c r="D46" s="399"/>
      <c r="E46" s="23" t="s">
        <v>152</v>
      </c>
      <c r="F46" s="17" t="e">
        <f>#REF!</f>
        <v>#REF!</v>
      </c>
      <c r="G46" s="23" t="s">
        <v>150</v>
      </c>
      <c r="H46" s="25">
        <f t="shared" si="5"/>
        <v>0</v>
      </c>
      <c r="I46" s="36" t="e">
        <f t="shared" si="6"/>
        <v>#REF!</v>
      </c>
      <c r="J46" s="37"/>
      <c r="K46" s="38" t="e">
        <f t="shared" si="7"/>
        <v>#REF!</v>
      </c>
      <c r="L46" s="37"/>
      <c r="M46" s="27" t="e">
        <f t="shared" si="8"/>
        <v>#REF!</v>
      </c>
      <c r="N46" s="37"/>
      <c r="O46" s="27" t="e">
        <f t="shared" si="9"/>
        <v>#REF!</v>
      </c>
      <c r="P46" s="28"/>
    </row>
    <row r="47" spans="1:16" ht="26.1" hidden="1" customHeight="1">
      <c r="A47" s="3">
        <v>2</v>
      </c>
      <c r="B47" s="375" t="s">
        <v>169</v>
      </c>
      <c r="C47" s="376"/>
      <c r="D47" s="376"/>
      <c r="E47" s="377"/>
      <c r="F47" s="39" t="e">
        <f>#REF!</f>
        <v>#REF!</v>
      </c>
      <c r="G47" s="40" t="s">
        <v>150</v>
      </c>
      <c r="H47" s="41">
        <f t="shared" si="5"/>
        <v>0</v>
      </c>
      <c r="I47" s="42" t="e">
        <f t="shared" si="6"/>
        <v>#REF!</v>
      </c>
      <c r="J47" s="43"/>
      <c r="K47" s="44" t="e">
        <f t="shared" si="7"/>
        <v>#REF!</v>
      </c>
      <c r="L47" s="43"/>
      <c r="M47" s="45" t="e">
        <f t="shared" si="8"/>
        <v>#REF!</v>
      </c>
      <c r="N47" s="43"/>
      <c r="O47" s="45" t="e">
        <f t="shared" si="9"/>
        <v>#REF!</v>
      </c>
      <c r="P47" s="46">
        <v>59</v>
      </c>
    </row>
    <row r="48" spans="1:16" ht="26.1" customHeight="1">
      <c r="A48" s="3">
        <v>1</v>
      </c>
      <c r="B48" s="390" t="s">
        <v>170</v>
      </c>
      <c r="C48" s="391"/>
      <c r="D48" s="391"/>
      <c r="E48" s="391"/>
      <c r="F48" s="47"/>
      <c r="G48" s="48"/>
      <c r="H48" s="49"/>
      <c r="I48" s="50" t="e">
        <f t="shared" si="6"/>
        <v>#REF!</v>
      </c>
      <c r="J48" s="51"/>
      <c r="K48" s="52" t="e">
        <f>SUM(K5:K47)</f>
        <v>#REF!</v>
      </c>
      <c r="L48" s="51"/>
      <c r="M48" s="52" t="e">
        <f>SUM(M5:M47)</f>
        <v>#REF!</v>
      </c>
      <c r="N48" s="51"/>
      <c r="O48" s="52" t="e">
        <f>SUM(O5:O47)</f>
        <v>#REF!</v>
      </c>
      <c r="P48" s="53"/>
    </row>
    <row r="49" spans="1:16" ht="26.1" customHeight="1">
      <c r="A49" s="3">
        <v>1</v>
      </c>
      <c r="B49" s="392" t="s">
        <v>135</v>
      </c>
      <c r="C49" s="393"/>
      <c r="D49" s="393"/>
      <c r="E49" s="368"/>
      <c r="F49" s="54"/>
      <c r="G49" s="55"/>
      <c r="H49" s="56"/>
      <c r="I49" s="57"/>
      <c r="J49" s="58"/>
      <c r="K49" s="59"/>
      <c r="L49" s="60"/>
      <c r="M49" s="59"/>
      <c r="N49" s="60"/>
      <c r="O49" s="61"/>
      <c r="P49" s="62"/>
    </row>
    <row r="50" spans="1:16" ht="26.1" customHeight="1">
      <c r="A50" s="3">
        <v>1</v>
      </c>
      <c r="B50" s="375" t="s">
        <v>136</v>
      </c>
      <c r="C50" s="376"/>
      <c r="D50" s="376"/>
      <c r="E50" s="377"/>
      <c r="F50" s="10">
        <v>2</v>
      </c>
      <c r="G50" s="9" t="s">
        <v>171</v>
      </c>
      <c r="H50" s="11"/>
      <c r="I50" s="12">
        <f>K50+M50+O50</f>
        <v>60000</v>
      </c>
      <c r="J50" s="63"/>
      <c r="K50" s="14">
        <f>F50*J50</f>
        <v>0</v>
      </c>
      <c r="L50" s="14"/>
      <c r="M50" s="14">
        <f>F50*L50</f>
        <v>0</v>
      </c>
      <c r="N50" s="14">
        <v>30000</v>
      </c>
      <c r="O50" s="14">
        <f>F50*N50</f>
        <v>60000</v>
      </c>
      <c r="P50" s="64"/>
    </row>
    <row r="51" spans="1:16" ht="26.1" hidden="1" customHeight="1">
      <c r="A51" s="3">
        <v>2</v>
      </c>
      <c r="B51" s="378" t="s">
        <v>170</v>
      </c>
      <c r="C51" s="379"/>
      <c r="D51" s="379"/>
      <c r="E51" s="380"/>
      <c r="F51" s="47"/>
      <c r="G51" s="48"/>
      <c r="H51" s="49"/>
      <c r="I51" s="50">
        <f>K51+M51+O51</f>
        <v>60000</v>
      </c>
      <c r="J51" s="51"/>
      <c r="K51" s="52">
        <f>SUM(K50:K50)</f>
        <v>0</v>
      </c>
      <c r="L51" s="51"/>
      <c r="M51" s="52">
        <f>SUM(M50:M50)</f>
        <v>0</v>
      </c>
      <c r="N51" s="51"/>
      <c r="O51" s="52">
        <f>SUM(O50:O50)</f>
        <v>60000</v>
      </c>
      <c r="P51" s="53"/>
    </row>
    <row r="52" spans="1:16" ht="26.1" customHeight="1">
      <c r="A52" s="3">
        <v>1</v>
      </c>
      <c r="B52" s="381" t="s">
        <v>67</v>
      </c>
      <c r="C52" s="382"/>
      <c r="D52" s="382"/>
      <c r="E52" s="383"/>
      <c r="F52" s="39"/>
      <c r="G52" s="40"/>
      <c r="H52" s="41"/>
      <c r="I52" s="65" t="e">
        <f>K52+M52+O52</f>
        <v>#REF!</v>
      </c>
      <c r="J52" s="66"/>
      <c r="K52" s="67" t="e">
        <f>K48+K51</f>
        <v>#REF!</v>
      </c>
      <c r="L52" s="67"/>
      <c r="M52" s="67" t="e">
        <f>M48+M51</f>
        <v>#REF!</v>
      </c>
      <c r="N52" s="67"/>
      <c r="O52" s="67" t="e">
        <f>O48+O51</f>
        <v>#REF!</v>
      </c>
      <c r="P52" s="68"/>
    </row>
    <row r="53" spans="1:16" ht="26.1" customHeight="1">
      <c r="A53" s="3">
        <v>1</v>
      </c>
      <c r="B53" s="384" t="s">
        <v>172</v>
      </c>
      <c r="C53" s="385"/>
      <c r="D53" s="385"/>
      <c r="E53" s="386"/>
      <c r="F53" s="373">
        <v>1</v>
      </c>
      <c r="G53" s="353" t="s">
        <v>26</v>
      </c>
      <c r="H53" s="365"/>
      <c r="I53" s="69"/>
      <c r="J53" s="70" t="str">
        <f>" ☞간접노무비 : 직접노무비의 "&amp;(M54*100)&amp;"%"</f>
        <v xml:space="preserve"> ☞간접노무비 : 직접노무비의 12.7%</v>
      </c>
      <c r="K53" s="71"/>
      <c r="L53" s="72"/>
      <c r="M53" s="73"/>
      <c r="N53" s="74"/>
      <c r="O53" s="75"/>
      <c r="P53" s="76"/>
    </row>
    <row r="54" spans="1:16" ht="26.1" customHeight="1">
      <c r="A54" s="3">
        <v>1</v>
      </c>
      <c r="B54" s="387"/>
      <c r="C54" s="388"/>
      <c r="D54" s="388"/>
      <c r="E54" s="389"/>
      <c r="F54" s="374"/>
      <c r="G54" s="355"/>
      <c r="H54" s="366"/>
      <c r="I54" s="77" t="e">
        <f>O54</f>
        <v>#REF!</v>
      </c>
      <c r="J54" s="78"/>
      <c r="K54" s="79" t="e">
        <f>K52</f>
        <v>#REF!</v>
      </c>
      <c r="L54" s="80" t="s">
        <v>173</v>
      </c>
      <c r="M54" s="81">
        <v>0.127</v>
      </c>
      <c r="N54" s="82" t="s">
        <v>174</v>
      </c>
      <c r="O54" s="83" t="e">
        <f>INT(K54*M54)</f>
        <v>#REF!</v>
      </c>
      <c r="P54" s="84" t="e">
        <f>I54/K54</f>
        <v>#REF!</v>
      </c>
    </row>
    <row r="55" spans="1:16" ht="26.1" customHeight="1">
      <c r="A55" s="3">
        <v>1</v>
      </c>
      <c r="B55" s="367" t="s">
        <v>175</v>
      </c>
      <c r="C55" s="368"/>
      <c r="D55" s="369"/>
      <c r="E55" s="369"/>
      <c r="F55" s="85">
        <v>1</v>
      </c>
      <c r="G55" s="86" t="s">
        <v>26</v>
      </c>
      <c r="H55" s="87"/>
      <c r="I55" s="88" t="e">
        <f>SUM(I56:I69)</f>
        <v>#REF!</v>
      </c>
      <c r="J55" s="89"/>
      <c r="K55" s="90"/>
      <c r="L55" s="91"/>
      <c r="M55" s="90"/>
      <c r="N55" s="92"/>
      <c r="O55" s="93"/>
      <c r="P55" s="94"/>
    </row>
    <row r="56" spans="1:16" ht="26.1" customHeight="1">
      <c r="A56" s="3">
        <v>1</v>
      </c>
      <c r="B56" s="370" t="s">
        <v>27</v>
      </c>
      <c r="C56" s="371"/>
      <c r="D56" s="371"/>
      <c r="E56" s="372"/>
      <c r="F56" s="95"/>
      <c r="G56" s="96"/>
      <c r="H56" s="95"/>
      <c r="I56" s="97"/>
      <c r="J56" s="70" t="str">
        <f>" ☞산재보험료 : (직접노무비+간접노무비)의 "&amp;(M57*100)&amp;"%"</f>
        <v xml:space="preserve"> ☞산재보험료 : (직접노무비+간접노무비)의 3.73%</v>
      </c>
      <c r="K56" s="71"/>
      <c r="L56" s="72"/>
      <c r="M56" s="73"/>
      <c r="N56" s="74"/>
      <c r="O56" s="98"/>
      <c r="P56" s="99"/>
    </row>
    <row r="57" spans="1:16" ht="26.1" customHeight="1">
      <c r="A57" s="3">
        <v>1</v>
      </c>
      <c r="B57" s="359"/>
      <c r="C57" s="360"/>
      <c r="D57" s="360"/>
      <c r="E57" s="361"/>
      <c r="F57" s="100"/>
      <c r="G57" s="101"/>
      <c r="H57" s="100"/>
      <c r="I57" s="102" t="e">
        <f>O57</f>
        <v>#REF!</v>
      </c>
      <c r="J57" s="103"/>
      <c r="K57" s="104" t="e">
        <f>K52+I54</f>
        <v>#REF!</v>
      </c>
      <c r="L57" s="105" t="s">
        <v>173</v>
      </c>
      <c r="M57" s="106">
        <v>3.73E-2</v>
      </c>
      <c r="N57" s="107" t="s">
        <v>174</v>
      </c>
      <c r="O57" s="108" t="e">
        <f>INT(K57*M57)</f>
        <v>#REF!</v>
      </c>
      <c r="P57" s="109" t="e">
        <f>I57/K57</f>
        <v>#REF!</v>
      </c>
    </row>
    <row r="58" spans="1:16" ht="26.1" customHeight="1">
      <c r="A58" s="3">
        <v>1</v>
      </c>
      <c r="B58" s="356" t="s">
        <v>176</v>
      </c>
      <c r="C58" s="357"/>
      <c r="D58" s="357"/>
      <c r="E58" s="358"/>
      <c r="F58" s="110"/>
      <c r="G58" s="111"/>
      <c r="H58" s="110"/>
      <c r="I58" s="112"/>
      <c r="J58" s="113" t="str">
        <f>" ☞고용보험료 : (직접노무비+간접노무비)의 "&amp;(M59*100)&amp;"%"</f>
        <v xml:space="preserve"> ☞고용보험료 : (직접노무비+간접노무비)의 0.87%</v>
      </c>
      <c r="K58" s="114"/>
      <c r="L58" s="115"/>
      <c r="M58" s="116"/>
      <c r="N58" s="117"/>
      <c r="O58" s="118"/>
      <c r="P58" s="119"/>
    </row>
    <row r="59" spans="1:16" ht="26.1" customHeight="1">
      <c r="A59" s="3">
        <v>1</v>
      </c>
      <c r="B59" s="359"/>
      <c r="C59" s="360"/>
      <c r="D59" s="360"/>
      <c r="E59" s="361"/>
      <c r="F59" s="100"/>
      <c r="G59" s="101"/>
      <c r="H59" s="100"/>
      <c r="I59" s="102" t="e">
        <f>O59</f>
        <v>#REF!</v>
      </c>
      <c r="J59" s="103"/>
      <c r="K59" s="104" t="e">
        <f>K52+I54</f>
        <v>#REF!</v>
      </c>
      <c r="L59" s="105" t="s">
        <v>173</v>
      </c>
      <c r="M59" s="106">
        <v>8.6999999999999994E-3</v>
      </c>
      <c r="N59" s="107" t="s">
        <v>174</v>
      </c>
      <c r="O59" s="108" t="e">
        <f>INT(K59*M59)</f>
        <v>#REF!</v>
      </c>
      <c r="P59" s="109" t="e">
        <f>I59/K59</f>
        <v>#REF!</v>
      </c>
    </row>
    <row r="60" spans="1:16" ht="26.1" customHeight="1">
      <c r="A60" s="3">
        <v>1</v>
      </c>
      <c r="B60" s="356" t="s">
        <v>177</v>
      </c>
      <c r="C60" s="357"/>
      <c r="D60" s="357"/>
      <c r="E60" s="358"/>
      <c r="F60" s="110"/>
      <c r="G60" s="111"/>
      <c r="H60" s="110"/>
      <c r="I60" s="120"/>
      <c r="J60" s="113" t="str">
        <f>" ☞국민건강보험료 : (직접노무비)의 "&amp;(M61*100)&amp;"%"</f>
        <v xml:space="preserve"> ☞국민건강보험료 : (직접노무비)의 3.335%</v>
      </c>
      <c r="K60" s="114"/>
      <c r="L60" s="115"/>
      <c r="M60" s="116"/>
      <c r="N60" s="117"/>
      <c r="O60" s="118"/>
      <c r="P60" s="119"/>
    </row>
    <row r="61" spans="1:16" ht="26.1" customHeight="1">
      <c r="A61" s="3">
        <v>1</v>
      </c>
      <c r="B61" s="359"/>
      <c r="C61" s="360"/>
      <c r="D61" s="360"/>
      <c r="E61" s="361"/>
      <c r="F61" s="100"/>
      <c r="G61" s="101"/>
      <c r="H61" s="100"/>
      <c r="I61" s="102"/>
      <c r="J61" s="103"/>
      <c r="K61" s="104" t="e">
        <f>K52</f>
        <v>#REF!</v>
      </c>
      <c r="L61" s="105" t="s">
        <v>173</v>
      </c>
      <c r="M61" s="155">
        <v>3.3349999999999998E-2</v>
      </c>
      <c r="N61" s="107" t="s">
        <v>174</v>
      </c>
      <c r="O61" s="108" t="e">
        <f>INT(K61*M61)</f>
        <v>#REF!</v>
      </c>
      <c r="P61" s="156">
        <v>3.3349999999999998E-2</v>
      </c>
    </row>
    <row r="62" spans="1:16" ht="26.1" customHeight="1">
      <c r="A62" s="3">
        <v>1</v>
      </c>
      <c r="B62" s="356" t="s">
        <v>84</v>
      </c>
      <c r="C62" s="357"/>
      <c r="D62" s="357"/>
      <c r="E62" s="358"/>
      <c r="F62" s="110"/>
      <c r="G62" s="111"/>
      <c r="H62" s="110"/>
      <c r="I62" s="121"/>
      <c r="J62" s="113" t="str">
        <f>" ☞국민연금보험료 : (직접노무비)의 "&amp;(M63*100)&amp;"%"</f>
        <v xml:space="preserve"> ☞국민연금보험료 : (직접노무비)의 4.5%</v>
      </c>
      <c r="K62" s="114"/>
      <c r="L62" s="115"/>
      <c r="M62" s="116"/>
      <c r="N62" s="117"/>
      <c r="O62" s="118"/>
      <c r="P62" s="119"/>
    </row>
    <row r="63" spans="1:16" ht="26.1" customHeight="1">
      <c r="A63" s="3">
        <v>1</v>
      </c>
      <c r="B63" s="359"/>
      <c r="C63" s="360"/>
      <c r="D63" s="360"/>
      <c r="E63" s="361"/>
      <c r="F63" s="100"/>
      <c r="G63" s="101"/>
      <c r="H63" s="100"/>
      <c r="I63" s="102"/>
      <c r="J63" s="103"/>
      <c r="K63" s="104" t="e">
        <f>K52</f>
        <v>#REF!</v>
      </c>
      <c r="L63" s="105" t="s">
        <v>173</v>
      </c>
      <c r="M63" s="106">
        <v>4.4999999999999998E-2</v>
      </c>
      <c r="N63" s="107" t="s">
        <v>174</v>
      </c>
      <c r="O63" s="108" t="e">
        <f>INT(K63*M63)</f>
        <v>#REF!</v>
      </c>
      <c r="P63" s="109">
        <v>4.4999999999999998E-2</v>
      </c>
    </row>
    <row r="64" spans="1:16" ht="26.1" customHeight="1">
      <c r="A64" s="3">
        <v>1</v>
      </c>
      <c r="B64" s="356" t="s">
        <v>28</v>
      </c>
      <c r="C64" s="357"/>
      <c r="D64" s="357"/>
      <c r="E64" s="358"/>
      <c r="F64" s="110"/>
      <c r="G64" s="111"/>
      <c r="H64" s="110"/>
      <c r="I64" s="121"/>
      <c r="J64" s="113" t="str">
        <f>" ☞노인장기요양보험료 : (국민건강보험료)의 "&amp;(M65*100)&amp;"%"</f>
        <v xml:space="preserve"> ☞노인장기요양보험료 : (국민건강보험료)의 10.25%</v>
      </c>
      <c r="K64" s="114"/>
      <c r="L64" s="115"/>
      <c r="M64" s="116"/>
      <c r="N64" s="117"/>
      <c r="O64" s="118"/>
      <c r="P64" s="119"/>
    </row>
    <row r="65" spans="1:16" ht="26.1" customHeight="1">
      <c r="A65" s="3">
        <v>1</v>
      </c>
      <c r="B65" s="359"/>
      <c r="C65" s="360"/>
      <c r="D65" s="360"/>
      <c r="E65" s="361"/>
      <c r="F65" s="100"/>
      <c r="G65" s="101"/>
      <c r="H65" s="100"/>
      <c r="I65" s="102"/>
      <c r="J65" s="103"/>
      <c r="K65" s="104">
        <f>I61</f>
        <v>0</v>
      </c>
      <c r="L65" s="105" t="s">
        <v>173</v>
      </c>
      <c r="M65" s="106">
        <v>0.10249999999999999</v>
      </c>
      <c r="N65" s="107" t="s">
        <v>174</v>
      </c>
      <c r="O65" s="108">
        <f>INT(K65*M65)</f>
        <v>0</v>
      </c>
      <c r="P65" s="109">
        <v>0.10249999999999999</v>
      </c>
    </row>
    <row r="66" spans="1:16" ht="26.1" customHeight="1">
      <c r="A66" s="3">
        <v>1</v>
      </c>
      <c r="B66" s="356" t="s">
        <v>178</v>
      </c>
      <c r="C66" s="357"/>
      <c r="D66" s="357"/>
      <c r="E66" s="358"/>
      <c r="F66" s="110"/>
      <c r="G66" s="111"/>
      <c r="H66" s="110"/>
      <c r="I66" s="121"/>
      <c r="J66" s="113" t="str">
        <f>" ☞산업안전보건관리비 : (직접노무비+재료비)의 "&amp;(M67*100)&amp;"%"</f>
        <v xml:space="preserve"> ☞산업안전보건관리비 : (직접노무비+재료비)의 2.93%</v>
      </c>
      <c r="K66" s="114"/>
      <c r="L66" s="115"/>
      <c r="M66" s="116"/>
      <c r="N66" s="117"/>
      <c r="O66" s="118"/>
      <c r="P66" s="119"/>
    </row>
    <row r="67" spans="1:16" ht="26.1" customHeight="1">
      <c r="A67" s="3">
        <v>1</v>
      </c>
      <c r="B67" s="359"/>
      <c r="C67" s="360"/>
      <c r="D67" s="360"/>
      <c r="E67" s="361"/>
      <c r="F67" s="100"/>
      <c r="G67" s="101"/>
      <c r="H67" s="100"/>
      <c r="I67" s="121" t="e">
        <f>O67</f>
        <v>#REF!</v>
      </c>
      <c r="J67" s="103"/>
      <c r="K67" s="104" t="e">
        <f>K52+M52</f>
        <v>#REF!</v>
      </c>
      <c r="L67" s="105" t="s">
        <v>173</v>
      </c>
      <c r="M67" s="106">
        <v>2.93E-2</v>
      </c>
      <c r="N67" s="107" t="s">
        <v>174</v>
      </c>
      <c r="O67" s="108" t="e">
        <f>INT(K67*M67)</f>
        <v>#REF!</v>
      </c>
      <c r="P67" s="109">
        <v>2.93E-2</v>
      </c>
    </row>
    <row r="68" spans="1:16" ht="26.1" customHeight="1">
      <c r="A68" s="3">
        <v>1</v>
      </c>
      <c r="B68" s="349" t="s">
        <v>179</v>
      </c>
      <c r="C68" s="350"/>
      <c r="D68" s="350"/>
      <c r="E68" s="351"/>
      <c r="F68" s="110"/>
      <c r="G68" s="111"/>
      <c r="H68" s="110"/>
      <c r="I68" s="121"/>
      <c r="J68" s="122" t="str">
        <f>" ☞기타경비 : (직접노무비+간접노무비+재료비)의 "&amp;(M69*100)&amp;"%"</f>
        <v xml:space="preserve"> ☞기타경비 : (직접노무비+간접노무비+재료비)의 8.8%</v>
      </c>
      <c r="K68" s="123"/>
      <c r="L68" s="124"/>
      <c r="M68" s="125"/>
      <c r="N68" s="126"/>
      <c r="O68" s="127"/>
      <c r="P68" s="128"/>
    </row>
    <row r="69" spans="1:16" ht="26.1" customHeight="1">
      <c r="A69" s="3">
        <v>1</v>
      </c>
      <c r="B69" s="362"/>
      <c r="C69" s="363"/>
      <c r="D69" s="363"/>
      <c r="E69" s="364"/>
      <c r="F69" s="100"/>
      <c r="G69" s="101"/>
      <c r="H69" s="100"/>
      <c r="I69" s="129" t="e">
        <f>O69</f>
        <v>#REF!</v>
      </c>
      <c r="J69" s="78"/>
      <c r="K69" s="79" t="e">
        <f>K52+I54+M52</f>
        <v>#REF!</v>
      </c>
      <c r="L69" s="80" t="s">
        <v>173</v>
      </c>
      <c r="M69" s="81">
        <v>8.7999999999999995E-2</v>
      </c>
      <c r="N69" s="82" t="s">
        <v>174</v>
      </c>
      <c r="O69" s="130" t="e">
        <f>INT(K69*M69)</f>
        <v>#REF!</v>
      </c>
      <c r="P69" s="84" t="e">
        <f>I69/K69</f>
        <v>#REF!</v>
      </c>
    </row>
    <row r="70" spans="1:16" ht="26.1" customHeight="1">
      <c r="A70" s="3">
        <v>1</v>
      </c>
      <c r="B70" s="339" t="s">
        <v>180</v>
      </c>
      <c r="C70" s="340"/>
      <c r="D70" s="340"/>
      <c r="E70" s="341"/>
      <c r="F70" s="345">
        <v>1</v>
      </c>
      <c r="G70" s="347" t="s">
        <v>26</v>
      </c>
      <c r="H70" s="337"/>
      <c r="I70" s="131"/>
      <c r="J70" s="70" t="str">
        <f>" ☞일반관리비 : (순공사비)의 "&amp;(M71*100)&amp;"%"</f>
        <v xml:space="preserve"> ☞일반관리비 : (순공사비)의 6%</v>
      </c>
      <c r="K70" s="71"/>
      <c r="L70" s="72"/>
      <c r="M70" s="73"/>
      <c r="N70" s="74"/>
      <c r="O70" s="98"/>
      <c r="P70" s="76"/>
    </row>
    <row r="71" spans="1:16" ht="26.1" customHeight="1">
      <c r="A71" s="3">
        <v>1</v>
      </c>
      <c r="B71" s="342"/>
      <c r="C71" s="343"/>
      <c r="D71" s="343"/>
      <c r="E71" s="344"/>
      <c r="F71" s="346"/>
      <c r="G71" s="348"/>
      <c r="H71" s="338"/>
      <c r="I71" s="129" t="e">
        <f>O71</f>
        <v>#REF!</v>
      </c>
      <c r="J71" s="78"/>
      <c r="K71" s="79" t="e">
        <f>I52+I54+I55</f>
        <v>#REF!</v>
      </c>
      <c r="L71" s="80" t="s">
        <v>173</v>
      </c>
      <c r="M71" s="81">
        <v>0.06</v>
      </c>
      <c r="N71" s="82" t="s">
        <v>174</v>
      </c>
      <c r="O71" s="130" t="e">
        <f>INT(K71*M71)</f>
        <v>#REF!</v>
      </c>
      <c r="P71" s="84" t="e">
        <f>I71/K71</f>
        <v>#REF!</v>
      </c>
    </row>
    <row r="72" spans="1:16" ht="26.1" customHeight="1">
      <c r="A72" s="3">
        <v>1</v>
      </c>
      <c r="B72" s="339" t="s">
        <v>181</v>
      </c>
      <c r="C72" s="340"/>
      <c r="D72" s="340"/>
      <c r="E72" s="341"/>
      <c r="F72" s="345">
        <v>1</v>
      </c>
      <c r="G72" s="347" t="s">
        <v>26</v>
      </c>
      <c r="H72" s="337"/>
      <c r="I72" s="132"/>
      <c r="J72" s="70" t="str">
        <f>" ☞이윤 : (공사원가-재료비)의 "&amp;(M73*100)&amp;"%"</f>
        <v xml:space="preserve"> ☞이윤 : (공사원가-재료비)의 15%</v>
      </c>
      <c r="K72" s="71"/>
      <c r="L72" s="72"/>
      <c r="M72" s="73"/>
      <c r="N72" s="74"/>
      <c r="O72" s="73"/>
      <c r="P72" s="133"/>
    </row>
    <row r="73" spans="1:16" ht="26.1" customHeight="1">
      <c r="A73" s="3">
        <v>1</v>
      </c>
      <c r="B73" s="342"/>
      <c r="C73" s="343"/>
      <c r="D73" s="343"/>
      <c r="E73" s="344"/>
      <c r="F73" s="346"/>
      <c r="G73" s="348"/>
      <c r="H73" s="338"/>
      <c r="I73" s="129" t="e">
        <f>O73</f>
        <v>#REF!</v>
      </c>
      <c r="J73" s="78"/>
      <c r="K73" s="79" t="e">
        <f>I52+I54+I55+I71-M52</f>
        <v>#REF!</v>
      </c>
      <c r="L73" s="80" t="s">
        <v>173</v>
      </c>
      <c r="M73" s="134">
        <v>0.15</v>
      </c>
      <c r="N73" s="82" t="s">
        <v>174</v>
      </c>
      <c r="O73" s="130" t="e">
        <f>ROUNDUP((K73*M73),0)</f>
        <v>#REF!</v>
      </c>
      <c r="P73" s="84" t="e">
        <f>I73/K73</f>
        <v>#REF!</v>
      </c>
    </row>
    <row r="74" spans="1:16" ht="26.1" customHeight="1">
      <c r="A74" s="3">
        <v>1</v>
      </c>
      <c r="B74" s="349" t="s">
        <v>29</v>
      </c>
      <c r="C74" s="350"/>
      <c r="D74" s="350"/>
      <c r="E74" s="351"/>
      <c r="F74" s="127"/>
      <c r="G74" s="135"/>
      <c r="H74" s="136"/>
      <c r="I74" s="137" t="e">
        <f>I52+I54+I55+I71+I73</f>
        <v>#REF!</v>
      </c>
      <c r="J74" s="138"/>
      <c r="K74" s="139"/>
      <c r="L74" s="140"/>
      <c r="M74" s="139"/>
      <c r="N74" s="139"/>
      <c r="O74" s="138"/>
      <c r="P74" s="141"/>
    </row>
    <row r="75" spans="1:16" ht="26.1" customHeight="1">
      <c r="A75" s="3">
        <v>1</v>
      </c>
      <c r="B75" s="352" t="s">
        <v>182</v>
      </c>
      <c r="C75" s="353"/>
      <c r="D75" s="353"/>
      <c r="E75" s="353"/>
      <c r="F75" s="345">
        <v>1</v>
      </c>
      <c r="G75" s="347" t="s">
        <v>26</v>
      </c>
      <c r="H75" s="337"/>
      <c r="I75" s="132"/>
      <c r="J75" s="142" t="str">
        <f>" ☞부가가치세 : (공급가액)의 "&amp;(M76*100)&amp;"%"</f>
        <v xml:space="preserve"> ☞부가가치세 : (공급가액)의 10%</v>
      </c>
      <c r="K75" s="9"/>
      <c r="L75" s="143"/>
      <c r="M75" s="9"/>
      <c r="N75" s="9"/>
      <c r="O75" s="144"/>
      <c r="P75" s="145"/>
    </row>
    <row r="76" spans="1:16" ht="26.1" customHeight="1">
      <c r="A76" s="3">
        <v>1</v>
      </c>
      <c r="B76" s="354"/>
      <c r="C76" s="355"/>
      <c r="D76" s="355"/>
      <c r="E76" s="355"/>
      <c r="F76" s="346"/>
      <c r="G76" s="348"/>
      <c r="H76" s="338"/>
      <c r="I76" s="129" t="e">
        <f>O76</f>
        <v>#REF!</v>
      </c>
      <c r="J76" s="146"/>
      <c r="K76" s="79" t="e">
        <f>I74</f>
        <v>#REF!</v>
      </c>
      <c r="L76" s="80" t="s">
        <v>173</v>
      </c>
      <c r="M76" s="147">
        <v>0.1</v>
      </c>
      <c r="N76" s="82" t="s">
        <v>174</v>
      </c>
      <c r="O76" s="148" t="e">
        <f>INT(K76*M76)</f>
        <v>#REF!</v>
      </c>
      <c r="P76" s="84" t="e">
        <f>I76/K76</f>
        <v>#REF!</v>
      </c>
    </row>
    <row r="77" spans="1:16" ht="26.1" customHeight="1">
      <c r="A77" s="3">
        <v>1</v>
      </c>
      <c r="B77" s="335" t="s">
        <v>183</v>
      </c>
      <c r="C77" s="336"/>
      <c r="D77" s="336"/>
      <c r="E77" s="336"/>
      <c r="F77" s="87"/>
      <c r="G77" s="40"/>
      <c r="H77" s="87"/>
      <c r="I77" s="149" t="e">
        <f>I74+I76</f>
        <v>#REF!</v>
      </c>
      <c r="J77" s="150"/>
      <c r="K77" s="151"/>
      <c r="L77" s="151"/>
      <c r="M77" s="151"/>
      <c r="N77" s="151"/>
      <c r="O77" s="151"/>
      <c r="P77" s="152"/>
    </row>
    <row r="78" spans="1:16" ht="26.1" customHeight="1">
      <c r="A78" s="3">
        <v>1</v>
      </c>
      <c r="B78" s="335" t="s">
        <v>184</v>
      </c>
      <c r="C78" s="336"/>
      <c r="D78" s="336"/>
      <c r="E78" s="336"/>
      <c r="F78" s="87"/>
      <c r="G78" s="40"/>
      <c r="H78" s="87"/>
      <c r="I78" s="149" t="e">
        <f>ROUNDDOWN(I77,-3)</f>
        <v>#REF!</v>
      </c>
      <c r="J78" s="153" t="s">
        <v>185</v>
      </c>
      <c r="K78" s="151"/>
      <c r="L78" s="151"/>
      <c r="M78" s="151"/>
      <c r="N78" s="151"/>
      <c r="O78" s="151"/>
      <c r="P78" s="152"/>
    </row>
  </sheetData>
  <autoFilter ref="A1:P78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3"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  <mergeCell ref="B4:E4"/>
    <mergeCell ref="B5:B14"/>
    <mergeCell ref="C5:C8"/>
    <mergeCell ref="D5:D8"/>
    <mergeCell ref="C9:C10"/>
    <mergeCell ref="D9:D10"/>
    <mergeCell ref="C11:C12"/>
    <mergeCell ref="D11:D12"/>
    <mergeCell ref="C13:C14"/>
    <mergeCell ref="D13:D14"/>
    <mergeCell ref="B15:B22"/>
    <mergeCell ref="C15:C18"/>
    <mergeCell ref="D15:D18"/>
    <mergeCell ref="C19:C20"/>
    <mergeCell ref="D19:D20"/>
    <mergeCell ref="C21:C22"/>
    <mergeCell ref="D21:D22"/>
    <mergeCell ref="B23:B30"/>
    <mergeCell ref="C23:C26"/>
    <mergeCell ref="D23:D26"/>
    <mergeCell ref="C27:C28"/>
    <mergeCell ref="D27:D28"/>
    <mergeCell ref="C29:C30"/>
    <mergeCell ref="D29:D30"/>
    <mergeCell ref="B31:B38"/>
    <mergeCell ref="C31:C34"/>
    <mergeCell ref="D31:D34"/>
    <mergeCell ref="C35:C36"/>
    <mergeCell ref="D35:D36"/>
    <mergeCell ref="C37:C38"/>
    <mergeCell ref="D37:D38"/>
    <mergeCell ref="B47:E47"/>
    <mergeCell ref="B48:E48"/>
    <mergeCell ref="B49:E49"/>
    <mergeCell ref="B39:B46"/>
    <mergeCell ref="C39:C42"/>
    <mergeCell ref="D39:D42"/>
    <mergeCell ref="C43:C44"/>
    <mergeCell ref="D43:D44"/>
    <mergeCell ref="C45:C46"/>
    <mergeCell ref="D45:D46"/>
    <mergeCell ref="B62:E63"/>
    <mergeCell ref="B50:E50"/>
    <mergeCell ref="B51:E51"/>
    <mergeCell ref="B52:E52"/>
    <mergeCell ref="B53:E54"/>
    <mergeCell ref="H53:H54"/>
    <mergeCell ref="B55:E55"/>
    <mergeCell ref="B56:E57"/>
    <mergeCell ref="B58:E59"/>
    <mergeCell ref="B60:E61"/>
    <mergeCell ref="F53:F54"/>
    <mergeCell ref="G53:G54"/>
    <mergeCell ref="B64:E65"/>
    <mergeCell ref="B66:E67"/>
    <mergeCell ref="B68:E69"/>
    <mergeCell ref="B70:E71"/>
    <mergeCell ref="F70:F71"/>
    <mergeCell ref="B78:E78"/>
    <mergeCell ref="H70:H71"/>
    <mergeCell ref="B72:E73"/>
    <mergeCell ref="F72:F73"/>
    <mergeCell ref="G72:G73"/>
    <mergeCell ref="H72:H73"/>
    <mergeCell ref="B74:E74"/>
    <mergeCell ref="G70:G71"/>
    <mergeCell ref="B75:E76"/>
    <mergeCell ref="F75:F76"/>
    <mergeCell ref="G75:G76"/>
    <mergeCell ref="H75:H76"/>
    <mergeCell ref="B77:E77"/>
  </mergeCells>
  <phoneticPr fontId="2" type="noConversion"/>
  <pageMargins left="0.7" right="0.7" top="0.75" bottom="0.75" header="0.3" footer="0.3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55"/>
  <sheetViews>
    <sheetView view="pageBreakPreview" zoomScale="85" zoomScaleSheetLayoutView="85" workbookViewId="0">
      <pane ySplit="5" topLeftCell="A6" activePane="bottomLeft" state="frozen"/>
      <selection pane="bottomLeft" activeCell="AF26" sqref="AF26"/>
    </sheetView>
  </sheetViews>
  <sheetFormatPr defaultRowHeight="21.95" customHeight="1"/>
  <cols>
    <col min="1" max="1" width="6.6640625" style="247" customWidth="1"/>
    <col min="2" max="6" width="7.33203125" style="247" customWidth="1"/>
    <col min="7" max="8" width="6.33203125" style="247" customWidth="1"/>
    <col min="9" max="9" width="8.83203125" style="247" customWidth="1"/>
    <col min="10" max="11" width="6.33203125" style="247" customWidth="1"/>
    <col min="12" max="12" width="8.83203125" style="247" customWidth="1"/>
    <col min="13" max="13" width="6.33203125" style="247" customWidth="1"/>
    <col min="14" max="14" width="8.83203125" style="247" customWidth="1"/>
    <col min="15" max="16" width="6.33203125" style="247" customWidth="1"/>
    <col min="17" max="17" width="8.83203125" style="247" customWidth="1"/>
    <col min="18" max="19" width="6.33203125" style="247" customWidth="1"/>
    <col min="20" max="23" width="8.83203125" style="247" customWidth="1"/>
    <col min="24" max="26" width="9.33203125" style="247" hidden="1" customWidth="1"/>
    <col min="27" max="27" width="9.33203125" style="247" customWidth="1"/>
    <col min="28" max="16384" width="9.33203125" style="247"/>
  </cols>
  <sheetData>
    <row r="1" spans="1:27" s="248" customFormat="1" ht="35.1" customHeight="1">
      <c r="A1" s="162" t="s">
        <v>49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</row>
    <row r="2" spans="1:27" s="229" customFormat="1" ht="21.95" customHeight="1">
      <c r="A2" s="334" t="s">
        <v>189</v>
      </c>
      <c r="B2" s="334" t="s">
        <v>50</v>
      </c>
      <c r="C2" s="334" t="s">
        <v>51</v>
      </c>
      <c r="D2" s="334" t="s">
        <v>52</v>
      </c>
      <c r="E2" s="334" t="s">
        <v>53</v>
      </c>
      <c r="F2" s="334" t="s">
        <v>54</v>
      </c>
      <c r="G2" s="334" t="s">
        <v>220</v>
      </c>
      <c r="H2" s="334"/>
      <c r="I2" s="334"/>
      <c r="J2" s="334" t="s">
        <v>138</v>
      </c>
      <c r="K2" s="334"/>
      <c r="L2" s="334"/>
      <c r="M2" s="334" t="s">
        <v>55</v>
      </c>
      <c r="N2" s="334"/>
      <c r="O2" s="334" t="s">
        <v>221</v>
      </c>
      <c r="P2" s="334"/>
      <c r="Q2" s="334"/>
      <c r="R2" s="334" t="s">
        <v>56</v>
      </c>
      <c r="S2" s="334"/>
      <c r="T2" s="334"/>
      <c r="U2" s="334" t="s">
        <v>57</v>
      </c>
      <c r="V2" s="334" t="s">
        <v>58</v>
      </c>
      <c r="W2" s="334"/>
      <c r="X2" s="424" t="s">
        <v>59</v>
      </c>
      <c r="Y2" s="424"/>
      <c r="Z2" s="230" t="s">
        <v>60</v>
      </c>
      <c r="AA2" s="424" t="s">
        <v>61</v>
      </c>
    </row>
    <row r="3" spans="1:27" s="229" customFormat="1" ht="21.95" customHeight="1">
      <c r="A3" s="334"/>
      <c r="B3" s="334"/>
      <c r="C3" s="334"/>
      <c r="D3" s="334"/>
      <c r="E3" s="334"/>
      <c r="F3" s="334"/>
      <c r="G3" s="423" t="s">
        <v>225</v>
      </c>
      <c r="H3" s="423"/>
      <c r="I3" s="423"/>
      <c r="J3" s="423" t="s">
        <v>225</v>
      </c>
      <c r="K3" s="423"/>
      <c r="L3" s="423"/>
      <c r="M3" s="334" t="s">
        <v>224</v>
      </c>
      <c r="N3" s="334"/>
      <c r="O3" s="423" t="s">
        <v>222</v>
      </c>
      <c r="P3" s="423"/>
      <c r="Q3" s="423"/>
      <c r="R3" s="423" t="s">
        <v>223</v>
      </c>
      <c r="S3" s="423"/>
      <c r="T3" s="423"/>
      <c r="U3" s="334"/>
      <c r="V3" s="230" t="s">
        <v>62</v>
      </c>
      <c r="W3" s="230" t="s">
        <v>63</v>
      </c>
      <c r="X3" s="249" t="s">
        <v>62</v>
      </c>
      <c r="Y3" s="249" t="s">
        <v>63</v>
      </c>
      <c r="Z3" s="249" t="s">
        <v>63</v>
      </c>
      <c r="AA3" s="424"/>
    </row>
    <row r="4" spans="1:27" s="229" customFormat="1" ht="21.95" customHeight="1">
      <c r="A4" s="334"/>
      <c r="B4" s="334"/>
      <c r="C4" s="334"/>
      <c r="D4" s="334"/>
      <c r="E4" s="334"/>
      <c r="F4" s="334"/>
      <c r="G4" s="250" t="s">
        <v>64</v>
      </c>
      <c r="H4" s="251" t="s">
        <v>65</v>
      </c>
      <c r="I4" s="250" t="s">
        <v>66</v>
      </c>
      <c r="J4" s="250" t="s">
        <v>64</v>
      </c>
      <c r="K4" s="251" t="s">
        <v>65</v>
      </c>
      <c r="L4" s="250" t="s">
        <v>66</v>
      </c>
      <c r="M4" s="230" t="s">
        <v>65</v>
      </c>
      <c r="N4" s="252" t="s">
        <v>67</v>
      </c>
      <c r="O4" s="230" t="s">
        <v>64</v>
      </c>
      <c r="P4" s="230" t="s">
        <v>68</v>
      </c>
      <c r="Q4" s="250" t="s">
        <v>67</v>
      </c>
      <c r="R4" s="230" t="s">
        <v>64</v>
      </c>
      <c r="S4" s="230" t="s">
        <v>68</v>
      </c>
      <c r="T4" s="250" t="s">
        <v>67</v>
      </c>
      <c r="U4" s="334"/>
      <c r="V4" s="230" t="s">
        <v>69</v>
      </c>
      <c r="W4" s="230" t="s">
        <v>69</v>
      </c>
      <c r="X4" s="249" t="s">
        <v>70</v>
      </c>
      <c r="Y4" s="249" t="s">
        <v>70</v>
      </c>
      <c r="Z4" s="249" t="s">
        <v>71</v>
      </c>
      <c r="AA4" s="424"/>
    </row>
    <row r="5" spans="1:27" s="229" customFormat="1" ht="21.95" customHeight="1">
      <c r="A5" s="230" t="s">
        <v>72</v>
      </c>
      <c r="B5" s="230"/>
      <c r="C5" s="230"/>
      <c r="D5" s="230"/>
      <c r="E5" s="230"/>
      <c r="F5" s="253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4">
        <f>INT(SUM(V7:V26))</f>
        <v>0</v>
      </c>
      <c r="W5" s="254">
        <f>INT(SUM(W7:Z100))</f>
        <v>0</v>
      </c>
      <c r="X5" s="254">
        <f>INT(SUM(X7:X11))</f>
        <v>0</v>
      </c>
      <c r="Y5" s="254">
        <f>INT(SUM(Y7:Y11))</f>
        <v>0</v>
      </c>
      <c r="Z5" s="254">
        <f>INT(SUM(Z7:Z11))</f>
        <v>0</v>
      </c>
      <c r="AA5" s="254">
        <f>INT(SUM(AA7:AA11))</f>
        <v>0</v>
      </c>
    </row>
    <row r="6" spans="1:27" s="229" customFormat="1" ht="21.95" customHeight="1">
      <c r="A6" s="285" t="s">
        <v>291</v>
      </c>
      <c r="B6" s="256"/>
      <c r="C6" s="256"/>
      <c r="D6" s="256"/>
      <c r="E6" s="256"/>
      <c r="F6" s="255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8"/>
      <c r="W6" s="258"/>
      <c r="X6" s="258"/>
      <c r="Y6" s="258"/>
      <c r="Z6" s="258"/>
      <c r="AA6" s="258"/>
    </row>
    <row r="7" spans="1:27" s="246" customFormat="1" ht="21.95" customHeight="1">
      <c r="A7" s="421">
        <v>1</v>
      </c>
      <c r="B7" s="291" t="s">
        <v>9</v>
      </c>
      <c r="C7" s="288" t="s">
        <v>265</v>
      </c>
      <c r="D7" s="288" t="str">
        <f>IF($C7="융착식","P3-R5",IF($C7="상온경화형","P7-R5",IF(C7="수용성페인트","P4-R5",)))</f>
        <v>P3-R5</v>
      </c>
      <c r="E7" s="288" t="str">
        <f>IF(F7="횡단보도","백색",IF(F7="정지선","백색",IF(F7="정차금지대","백색",IF(F7="주차선","백색"))))</f>
        <v>백색</v>
      </c>
      <c r="F7" s="288" t="s">
        <v>266</v>
      </c>
      <c r="G7" s="259"/>
      <c r="H7" s="251"/>
      <c r="I7" s="259">
        <f>(G7*H7)*3</f>
        <v>0</v>
      </c>
      <c r="J7" s="251"/>
      <c r="K7" s="288"/>
      <c r="L7" s="259">
        <f>J7*K7*3</f>
        <v>0</v>
      </c>
      <c r="M7" s="288"/>
      <c r="N7" s="259">
        <f>M7*1.25</f>
        <v>0</v>
      </c>
      <c r="O7" s="288"/>
      <c r="P7" s="288"/>
      <c r="Q7" s="259">
        <f>O7*P7</f>
        <v>0</v>
      </c>
      <c r="R7" s="288"/>
      <c r="S7" s="288"/>
      <c r="T7" s="259">
        <f>R7*S7</f>
        <v>0</v>
      </c>
      <c r="U7" s="260">
        <f>INT(T7+Q7+L7+N7+I7)</f>
        <v>0</v>
      </c>
      <c r="V7" s="261" t="str">
        <f>IF(AND($B7=V$3,$D7=V$4,$C7=V$2),$U7,"")</f>
        <v/>
      </c>
      <c r="W7" s="261">
        <f>IF(AND($B7=W$3,$D7=W$4,$C7=V$2),$U7,"")</f>
        <v>0</v>
      </c>
      <c r="X7" s="262" t="str">
        <f t="shared" ref="X7:X55" si="0">IF(AND($B7=X$3,$D7=X$4,$C7=X$2),$U7,"")</f>
        <v/>
      </c>
      <c r="Y7" s="262" t="str">
        <f>IF(AND($B7=Y$3,$D7=Y$4,$C7=X$2),$U7,"")</f>
        <v/>
      </c>
      <c r="Z7" s="262" t="str">
        <f>IF(AND($B7=Z$3,$D7=Z$4,$C7=Z$2),$U7,"")</f>
        <v/>
      </c>
      <c r="AA7" s="262" t="str">
        <f t="shared" ref="AA7:AA15" si="1">IF(B$7=$AA$2,$U7,"")</f>
        <v/>
      </c>
    </row>
    <row r="8" spans="1:27" s="246" customFormat="1" ht="21.95" customHeight="1">
      <c r="A8" s="422"/>
      <c r="B8" s="306" t="s">
        <v>9</v>
      </c>
      <c r="C8" s="288" t="s">
        <v>265</v>
      </c>
      <c r="D8" s="288" t="str">
        <f t="shared" ref="D8:D13" si="2">IF($C8="융착식","P3-R5",IF($C8="상온경화형","P7-R5",IF(C8="수용성페인트","P4-R5",)))</f>
        <v>P3-R5</v>
      </c>
      <c r="E8" s="288" t="str">
        <f t="shared" ref="E8:E13" si="3">IF(F8="횡단보도","백색",IF(F8="정지선","백색",IF(F8="정차금지대","백색",IF(F8="주차선","백색"))))</f>
        <v>백색</v>
      </c>
      <c r="F8" s="288" t="s">
        <v>266</v>
      </c>
      <c r="G8" s="259"/>
      <c r="H8" s="251"/>
      <c r="I8" s="259">
        <f t="shared" ref="I8:I13" si="4">(G8*H8)*3</f>
        <v>0</v>
      </c>
      <c r="J8" s="251"/>
      <c r="K8" s="288"/>
      <c r="L8" s="259">
        <f t="shared" ref="L8:L13" si="5">J8*K8*3</f>
        <v>0</v>
      </c>
      <c r="M8" s="288"/>
      <c r="N8" s="259">
        <f t="shared" ref="N8:N13" si="6">M8*1.25</f>
        <v>0</v>
      </c>
      <c r="O8" s="288"/>
      <c r="P8" s="288"/>
      <c r="Q8" s="259">
        <f t="shared" ref="Q8:Q13" si="7">O8*P8</f>
        <v>0</v>
      </c>
      <c r="R8" s="288"/>
      <c r="S8" s="288"/>
      <c r="T8" s="259">
        <f t="shared" ref="T8:T13" si="8">R8*S8</f>
        <v>0</v>
      </c>
      <c r="U8" s="260">
        <f t="shared" ref="U8:U13" si="9">INT(T8+Q8+L8+N8+I8)</f>
        <v>0</v>
      </c>
      <c r="V8" s="261" t="str">
        <f t="shared" ref="V8:V55" si="10">IF(AND($B8=V$3,$D8=V$4,$C8=V$2),$U8,"")</f>
        <v/>
      </c>
      <c r="W8" s="261">
        <f t="shared" ref="W8:W13" si="11">IF(AND($B8=W$3,$D8=W$4,$C8=V$2),$U8,"")</f>
        <v>0</v>
      </c>
      <c r="X8" s="262" t="str">
        <f t="shared" si="0"/>
        <v/>
      </c>
      <c r="Y8" s="262" t="str">
        <f t="shared" ref="Y8:Y13" si="12">IF(AND($B8=Y$3,$D8=Y$4,$C8=X$2),$U8,"")</f>
        <v/>
      </c>
      <c r="Z8" s="262" t="str">
        <f t="shared" ref="Z8:Z55" si="13">IF(AND($B8=Z$3,$D8=Z$4,$C8=Z$2),$U8,"")</f>
        <v/>
      </c>
      <c r="AA8" s="262" t="str">
        <f t="shared" si="1"/>
        <v/>
      </c>
    </row>
    <row r="9" spans="1:27" s="246" customFormat="1" ht="21.95" customHeight="1">
      <c r="A9" s="421">
        <v>2</v>
      </c>
      <c r="B9" s="306" t="s">
        <v>9</v>
      </c>
      <c r="C9" s="291" t="s">
        <v>42</v>
      </c>
      <c r="D9" s="291" t="str">
        <f t="shared" ref="D9" si="14">IF($C9="융착식","P3-R5",IF($C9="상온경화형","P7-R5",IF(C9="수용성페인트","P4-R5",)))</f>
        <v>P3-R5</v>
      </c>
      <c r="E9" s="291" t="str">
        <f t="shared" ref="E9" si="15">IF(F9="횡단보도","백색",IF(F9="정지선","백색",IF(F9="정차금지대","백색",IF(F9="주차선","백색"))))</f>
        <v>백색</v>
      </c>
      <c r="F9" s="306" t="s">
        <v>6</v>
      </c>
      <c r="G9" s="259"/>
      <c r="H9" s="251"/>
      <c r="I9" s="259">
        <f t="shared" ref="I9" si="16">(G9*H9)*3</f>
        <v>0</v>
      </c>
      <c r="J9" s="251"/>
      <c r="K9" s="291"/>
      <c r="L9" s="259">
        <f t="shared" ref="L9" si="17">J9*K9*3</f>
        <v>0</v>
      </c>
      <c r="M9" s="291"/>
      <c r="N9" s="259">
        <f t="shared" ref="N9" si="18">M9*1.25</f>
        <v>0</v>
      </c>
      <c r="O9" s="291"/>
      <c r="P9" s="291"/>
      <c r="Q9" s="259">
        <f t="shared" ref="Q9" si="19">O9*P9</f>
        <v>0</v>
      </c>
      <c r="R9" s="291"/>
      <c r="S9" s="291"/>
      <c r="T9" s="259">
        <f t="shared" ref="T9" si="20">R9*S9</f>
        <v>0</v>
      </c>
      <c r="U9" s="260">
        <f t="shared" ref="U9" si="21">INT(T9+Q9+L9+N9+I9)</f>
        <v>0</v>
      </c>
      <c r="V9" s="261" t="str">
        <f t="shared" si="10"/>
        <v/>
      </c>
      <c r="W9" s="261">
        <f t="shared" ref="W9" si="22">IF(AND($B9=W$3,$D9=W$4,$C9=V$2),$U9,"")</f>
        <v>0</v>
      </c>
      <c r="X9" s="262" t="str">
        <f t="shared" si="0"/>
        <v/>
      </c>
      <c r="Y9" s="262" t="str">
        <f t="shared" ref="Y9" si="23">IF(AND($B9=Y$3,$D9=Y$4,$C9=X$2),$U9,"")</f>
        <v/>
      </c>
      <c r="Z9" s="262" t="str">
        <f t="shared" si="13"/>
        <v/>
      </c>
      <c r="AA9" s="262" t="str">
        <f t="shared" si="1"/>
        <v/>
      </c>
    </row>
    <row r="10" spans="1:27" s="246" customFormat="1" ht="21.95" customHeight="1">
      <c r="A10" s="422"/>
      <c r="B10" s="306" t="s">
        <v>9</v>
      </c>
      <c r="C10" s="300" t="s">
        <v>42</v>
      </c>
      <c r="D10" s="300" t="str">
        <f t="shared" ref="D10" si="24">IF($C10="융착식","P3-R5",IF($C10="상온경화형","P7-R5",IF(C10="수용성페인트","P4-R5",)))</f>
        <v>P3-R5</v>
      </c>
      <c r="E10" s="300" t="str">
        <f t="shared" ref="E10" si="25">IF(F10="횡단보도","백색",IF(F10="정지선","백색",IF(F10="정차금지대","백색",IF(F10="주차선","백색"))))</f>
        <v>백색</v>
      </c>
      <c r="F10" s="306" t="s">
        <v>6</v>
      </c>
      <c r="G10" s="259"/>
      <c r="H10" s="251"/>
      <c r="I10" s="259">
        <f t="shared" ref="I10" si="26">(G10*H10)*3</f>
        <v>0</v>
      </c>
      <c r="J10" s="251"/>
      <c r="K10" s="300"/>
      <c r="L10" s="259">
        <f t="shared" ref="L10" si="27">J10*K10*3</f>
        <v>0</v>
      </c>
      <c r="M10" s="300"/>
      <c r="N10" s="259">
        <f t="shared" ref="N10" si="28">M10*1.25</f>
        <v>0</v>
      </c>
      <c r="O10" s="300"/>
      <c r="P10" s="300"/>
      <c r="Q10" s="259">
        <f t="shared" ref="Q10" si="29">O10*P10</f>
        <v>0</v>
      </c>
      <c r="R10" s="300"/>
      <c r="S10" s="300"/>
      <c r="T10" s="259">
        <f t="shared" ref="T10" si="30">R10*S10</f>
        <v>0</v>
      </c>
      <c r="U10" s="260">
        <f t="shared" ref="U10" si="31">INT(T10+Q10+L10+N10+I10)</f>
        <v>0</v>
      </c>
      <c r="V10" s="261" t="str">
        <f t="shared" si="10"/>
        <v/>
      </c>
      <c r="W10" s="261">
        <f t="shared" ref="W10" si="32">IF(AND($B10=W$3,$D10=W$4,$C10=V$2),$U10,"")</f>
        <v>0</v>
      </c>
      <c r="X10" s="262" t="str">
        <f t="shared" si="0"/>
        <v/>
      </c>
      <c r="Y10" s="262" t="str">
        <f t="shared" ref="Y10" si="33">IF(AND($B10=Y$3,$D10=Y$4,$C10=X$2),$U10,"")</f>
        <v/>
      </c>
      <c r="Z10" s="262" t="str">
        <f t="shared" si="13"/>
        <v/>
      </c>
      <c r="AA10" s="262" t="str">
        <f t="shared" si="1"/>
        <v/>
      </c>
    </row>
    <row r="11" spans="1:27" s="246" customFormat="1" ht="21.95" customHeight="1">
      <c r="A11" s="285" t="s">
        <v>292</v>
      </c>
      <c r="B11" s="256"/>
      <c r="C11" s="256"/>
      <c r="D11" s="256"/>
      <c r="E11" s="256"/>
      <c r="F11" s="255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8"/>
      <c r="W11" s="258"/>
      <c r="X11" s="258"/>
      <c r="Y11" s="258"/>
      <c r="Z11" s="258"/>
      <c r="AA11" s="258"/>
    </row>
    <row r="12" spans="1:27" s="246" customFormat="1" ht="21.95" customHeight="1">
      <c r="A12" s="309">
        <v>1</v>
      </c>
      <c r="B12" s="309" t="s">
        <v>9</v>
      </c>
      <c r="C12" s="309" t="s">
        <v>42</v>
      </c>
      <c r="D12" s="309" t="str">
        <f t="shared" ref="D12" si="34">IF($C12="융착식","P3-R5",IF($C12="상온경화형","P7-R5",IF(C12="수용성페인트","P4-R5",)))</f>
        <v>P3-R5</v>
      </c>
      <c r="E12" s="309" t="str">
        <f t="shared" ref="E12" si="35">IF(F12="횡단보도","백색",IF(F12="정지선","백색",IF(F12="정차금지대","백색",IF(F12="주차선","백색"))))</f>
        <v>백색</v>
      </c>
      <c r="F12" s="315" t="s">
        <v>6</v>
      </c>
      <c r="G12" s="259"/>
      <c r="H12" s="251"/>
      <c r="I12" s="259">
        <f t="shared" ref="I12" si="36">(G12*H12)*3</f>
        <v>0</v>
      </c>
      <c r="J12" s="251"/>
      <c r="K12" s="309"/>
      <c r="L12" s="259">
        <f t="shared" ref="L12" si="37">J12*K12*3</f>
        <v>0</v>
      </c>
      <c r="M12" s="309"/>
      <c r="N12" s="259">
        <f t="shared" ref="N12" si="38">M12*1.25</f>
        <v>0</v>
      </c>
      <c r="O12" s="309"/>
      <c r="P12" s="309"/>
      <c r="Q12" s="259">
        <f t="shared" ref="Q12" si="39">O12*P12</f>
        <v>0</v>
      </c>
      <c r="R12" s="309"/>
      <c r="S12" s="309"/>
      <c r="T12" s="259">
        <f t="shared" ref="T12" si="40">R12*S12</f>
        <v>0</v>
      </c>
      <c r="U12" s="260">
        <f t="shared" ref="U12" si="41">INT(T12+Q12+L12+N12+I12)</f>
        <v>0</v>
      </c>
      <c r="V12" s="261" t="str">
        <f t="shared" si="10"/>
        <v/>
      </c>
      <c r="W12" s="261">
        <f t="shared" ref="W12" si="42">IF(AND($B12=W$3,$D12=W$4,$C12=V$2),$U12,"")</f>
        <v>0</v>
      </c>
      <c r="X12" s="262" t="str">
        <f t="shared" si="0"/>
        <v/>
      </c>
      <c r="Y12" s="262" t="str">
        <f t="shared" ref="Y12" si="43">IF(AND($B12=Y$3,$D12=Y$4,$C12=X$2),$U12,"")</f>
        <v/>
      </c>
      <c r="Z12" s="262" t="str">
        <f t="shared" si="13"/>
        <v/>
      </c>
      <c r="AA12" s="262" t="str">
        <f t="shared" ref="AA12" si="44">IF(B$7=$AA$2,$U12,"")</f>
        <v/>
      </c>
    </row>
    <row r="13" spans="1:27" s="246" customFormat="1" ht="21.95" customHeight="1">
      <c r="A13" s="309">
        <v>2</v>
      </c>
      <c r="B13" s="306" t="s">
        <v>9</v>
      </c>
      <c r="C13" s="288" t="s">
        <v>265</v>
      </c>
      <c r="D13" s="288" t="str">
        <f t="shared" si="2"/>
        <v>P3-R5</v>
      </c>
      <c r="E13" s="288" t="str">
        <f t="shared" si="3"/>
        <v>백색</v>
      </c>
      <c r="F13" s="315" t="s">
        <v>6</v>
      </c>
      <c r="G13" s="259"/>
      <c r="H13" s="251"/>
      <c r="I13" s="259">
        <f t="shared" si="4"/>
        <v>0</v>
      </c>
      <c r="J13" s="251"/>
      <c r="K13" s="288"/>
      <c r="L13" s="259">
        <f t="shared" si="5"/>
        <v>0</v>
      </c>
      <c r="M13" s="288"/>
      <c r="N13" s="259">
        <f t="shared" si="6"/>
        <v>0</v>
      </c>
      <c r="O13" s="288"/>
      <c r="P13" s="288"/>
      <c r="Q13" s="259">
        <f t="shared" si="7"/>
        <v>0</v>
      </c>
      <c r="R13" s="288"/>
      <c r="S13" s="288"/>
      <c r="T13" s="259">
        <f t="shared" si="8"/>
        <v>0</v>
      </c>
      <c r="U13" s="260">
        <f t="shared" si="9"/>
        <v>0</v>
      </c>
      <c r="V13" s="261" t="str">
        <f t="shared" si="10"/>
        <v/>
      </c>
      <c r="W13" s="261">
        <f t="shared" si="11"/>
        <v>0</v>
      </c>
      <c r="X13" s="262" t="str">
        <f t="shared" si="0"/>
        <v/>
      </c>
      <c r="Y13" s="262" t="str">
        <f t="shared" si="12"/>
        <v/>
      </c>
      <c r="Z13" s="262" t="str">
        <f t="shared" si="13"/>
        <v/>
      </c>
      <c r="AA13" s="262" t="str">
        <f t="shared" si="1"/>
        <v/>
      </c>
    </row>
    <row r="14" spans="1:27" s="246" customFormat="1" ht="21.95" customHeight="1">
      <c r="A14" s="285" t="s">
        <v>306</v>
      </c>
      <c r="B14" s="256"/>
      <c r="C14" s="256"/>
      <c r="D14" s="256"/>
      <c r="E14" s="256"/>
      <c r="F14" s="255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8"/>
      <c r="W14" s="258"/>
      <c r="X14" s="258"/>
      <c r="Y14" s="258"/>
      <c r="Z14" s="258"/>
      <c r="AA14" s="258"/>
    </row>
    <row r="15" spans="1:27" s="246" customFormat="1" ht="21.95" customHeight="1">
      <c r="A15" s="309">
        <v>1</v>
      </c>
      <c r="B15" s="306" t="s">
        <v>9</v>
      </c>
      <c r="C15" s="291" t="s">
        <v>42</v>
      </c>
      <c r="D15" s="291" t="str">
        <f t="shared" ref="D15" si="45">IF($C15="융착식","P3-R5",IF($C15="상온경화형","P7-R5",IF(C15="수용성페인트","P4-R5",)))</f>
        <v>P3-R5</v>
      </c>
      <c r="E15" s="291" t="str">
        <f t="shared" ref="E15" si="46">IF(F15="횡단보도","백색",IF(F15="정지선","백색",IF(F15="정차금지대","백색",IF(F15="주차선","백색"))))</f>
        <v>백색</v>
      </c>
      <c r="F15" s="315" t="s">
        <v>6</v>
      </c>
      <c r="G15" s="259"/>
      <c r="H15" s="251"/>
      <c r="I15" s="259">
        <f t="shared" ref="I15" si="47">(G15*H15)*3</f>
        <v>0</v>
      </c>
      <c r="J15" s="251"/>
      <c r="K15" s="291"/>
      <c r="L15" s="259">
        <f t="shared" ref="L15" si="48">J15*K15*3</f>
        <v>0</v>
      </c>
      <c r="M15" s="291"/>
      <c r="N15" s="259">
        <f t="shared" ref="N15:N20" si="49">M15*1.25</f>
        <v>0</v>
      </c>
      <c r="O15" s="291"/>
      <c r="P15" s="291"/>
      <c r="Q15" s="259">
        <f t="shared" ref="Q15" si="50">O15*P15</f>
        <v>0</v>
      </c>
      <c r="R15" s="291"/>
      <c r="S15" s="291"/>
      <c r="T15" s="259">
        <f t="shared" ref="T15" si="51">R15*S15</f>
        <v>0</v>
      </c>
      <c r="U15" s="260">
        <f t="shared" ref="U15" si="52">INT(T15+Q15+L15+N15+I15)</f>
        <v>0</v>
      </c>
      <c r="V15" s="261" t="str">
        <f t="shared" si="10"/>
        <v/>
      </c>
      <c r="W15" s="261">
        <f t="shared" ref="W15" si="53">IF(AND($B15=W$3,$D15=W$4,$C15=V$2),$U15,"")</f>
        <v>0</v>
      </c>
      <c r="X15" s="262" t="str">
        <f t="shared" si="0"/>
        <v/>
      </c>
      <c r="Y15" s="262" t="str">
        <f t="shared" ref="Y15" si="54">IF(AND($B15=Y$3,$D15=Y$4,$C15=X$2),$U15,"")</f>
        <v/>
      </c>
      <c r="Z15" s="262" t="str">
        <f t="shared" si="13"/>
        <v/>
      </c>
      <c r="AA15" s="262" t="str">
        <f t="shared" si="1"/>
        <v/>
      </c>
    </row>
    <row r="16" spans="1:27" s="229" customFormat="1" ht="21.95" customHeight="1">
      <c r="A16" s="315">
        <v>2</v>
      </c>
      <c r="B16" s="315" t="s">
        <v>9</v>
      </c>
      <c r="C16" s="315" t="s">
        <v>42</v>
      </c>
      <c r="D16" s="315" t="str">
        <f t="shared" ref="D16:D20" si="55">IF($C16="융착식","P3-R5",IF($C16="상온경화형","P7-R5",IF(C16="수용성페인트","P4-R5",)))</f>
        <v>P3-R5</v>
      </c>
      <c r="E16" s="315" t="str">
        <f t="shared" ref="E16:E20" si="56">IF(F16="횡단보도","백색",IF(F16="정지선","백색",IF(F16="정차금지대","백색",IF(F16="주차선","백색"))))</f>
        <v>백색</v>
      </c>
      <c r="F16" s="315" t="s">
        <v>6</v>
      </c>
      <c r="G16" s="259"/>
      <c r="H16" s="251"/>
      <c r="I16" s="259">
        <f t="shared" ref="I16:I20" si="57">(G16*H16)*3</f>
        <v>0</v>
      </c>
      <c r="J16" s="251"/>
      <c r="K16" s="315"/>
      <c r="L16" s="259">
        <f t="shared" ref="L16:L20" si="58">J16*K16*3</f>
        <v>0</v>
      </c>
      <c r="M16" s="315"/>
      <c r="N16" s="259">
        <f t="shared" si="49"/>
        <v>0</v>
      </c>
      <c r="O16" s="315"/>
      <c r="P16" s="315"/>
      <c r="Q16" s="259">
        <f t="shared" ref="Q16:Q20" si="59">O16*P16</f>
        <v>0</v>
      </c>
      <c r="R16" s="315"/>
      <c r="S16" s="315"/>
      <c r="T16" s="259">
        <f t="shared" ref="T16:T20" si="60">R16*S16</f>
        <v>0</v>
      </c>
      <c r="U16" s="260">
        <f t="shared" ref="U16:U20" si="61">INT(T16+Q16+L16+N16+I16)</f>
        <v>0</v>
      </c>
      <c r="V16" s="261" t="str">
        <f t="shared" si="10"/>
        <v/>
      </c>
      <c r="W16" s="261">
        <f t="shared" ref="W16:W20" si="62">IF(AND($B16=W$3,$D16=W$4,$C16=V$2),$U16,"")</f>
        <v>0</v>
      </c>
      <c r="X16" s="262" t="str">
        <f t="shared" si="0"/>
        <v/>
      </c>
      <c r="Y16" s="262" t="str">
        <f t="shared" ref="Y16:Y20" si="63">IF(AND($B16=Y$3,$D16=Y$4,$C16=X$2),$U16,"")</f>
        <v/>
      </c>
      <c r="Z16" s="262" t="str">
        <f t="shared" si="13"/>
        <v/>
      </c>
      <c r="AA16" s="262" t="str">
        <f t="shared" ref="AA16:AA20" si="64">IF(B$7=$AA$2,$U16,"")</f>
        <v/>
      </c>
    </row>
    <row r="17" spans="1:27" s="246" customFormat="1" ht="21.95" customHeight="1">
      <c r="A17" s="421">
        <v>1</v>
      </c>
      <c r="B17" s="315" t="s">
        <v>9</v>
      </c>
      <c r="C17" s="315" t="s">
        <v>42</v>
      </c>
      <c r="D17" s="315" t="str">
        <f t="shared" si="55"/>
        <v>P3-R5</v>
      </c>
      <c r="E17" s="315" t="str">
        <f t="shared" si="56"/>
        <v>백색</v>
      </c>
      <c r="F17" s="315" t="s">
        <v>138</v>
      </c>
      <c r="G17" s="259"/>
      <c r="H17" s="251"/>
      <c r="I17" s="259">
        <f t="shared" si="57"/>
        <v>0</v>
      </c>
      <c r="J17" s="251"/>
      <c r="K17" s="315"/>
      <c r="L17" s="259">
        <f t="shared" si="58"/>
        <v>0</v>
      </c>
      <c r="M17" s="315"/>
      <c r="N17" s="259">
        <f t="shared" si="49"/>
        <v>0</v>
      </c>
      <c r="O17" s="315"/>
      <c r="P17" s="315"/>
      <c r="Q17" s="259">
        <f t="shared" si="59"/>
        <v>0</v>
      </c>
      <c r="R17" s="315"/>
      <c r="S17" s="315"/>
      <c r="T17" s="259">
        <f t="shared" si="60"/>
        <v>0</v>
      </c>
      <c r="U17" s="260">
        <f t="shared" si="61"/>
        <v>0</v>
      </c>
      <c r="V17" s="261" t="str">
        <f t="shared" si="10"/>
        <v/>
      </c>
      <c r="W17" s="261">
        <f t="shared" si="62"/>
        <v>0</v>
      </c>
      <c r="X17" s="262" t="str">
        <f t="shared" si="0"/>
        <v/>
      </c>
      <c r="Y17" s="262" t="str">
        <f t="shared" si="63"/>
        <v/>
      </c>
      <c r="Z17" s="262" t="str">
        <f t="shared" si="13"/>
        <v/>
      </c>
      <c r="AA17" s="262" t="str">
        <f t="shared" si="64"/>
        <v/>
      </c>
    </row>
    <row r="18" spans="1:27" s="246" customFormat="1" ht="21.95" customHeight="1">
      <c r="A18" s="422"/>
      <c r="B18" s="315" t="s">
        <v>9</v>
      </c>
      <c r="C18" s="315" t="s">
        <v>42</v>
      </c>
      <c r="D18" s="315" t="str">
        <f t="shared" si="55"/>
        <v>P3-R5</v>
      </c>
      <c r="E18" s="315" t="str">
        <f t="shared" si="56"/>
        <v>백색</v>
      </c>
      <c r="F18" s="315" t="s">
        <v>138</v>
      </c>
      <c r="G18" s="259"/>
      <c r="H18" s="251"/>
      <c r="I18" s="259">
        <f t="shared" si="57"/>
        <v>0</v>
      </c>
      <c r="J18" s="251"/>
      <c r="K18" s="315"/>
      <c r="L18" s="259">
        <f t="shared" si="58"/>
        <v>0</v>
      </c>
      <c r="M18" s="315"/>
      <c r="N18" s="259">
        <f t="shared" si="49"/>
        <v>0</v>
      </c>
      <c r="O18" s="315"/>
      <c r="P18" s="315"/>
      <c r="Q18" s="259">
        <f t="shared" si="59"/>
        <v>0</v>
      </c>
      <c r="R18" s="315"/>
      <c r="S18" s="315"/>
      <c r="T18" s="259">
        <f t="shared" si="60"/>
        <v>0</v>
      </c>
      <c r="U18" s="260">
        <f t="shared" si="61"/>
        <v>0</v>
      </c>
      <c r="V18" s="261" t="str">
        <f t="shared" si="10"/>
        <v/>
      </c>
      <c r="W18" s="261">
        <f t="shared" si="62"/>
        <v>0</v>
      </c>
      <c r="X18" s="262" t="str">
        <f t="shared" si="0"/>
        <v/>
      </c>
      <c r="Y18" s="262" t="str">
        <f t="shared" si="63"/>
        <v/>
      </c>
      <c r="Z18" s="262" t="str">
        <f t="shared" si="13"/>
        <v/>
      </c>
      <c r="AA18" s="262" t="str">
        <f t="shared" si="64"/>
        <v/>
      </c>
    </row>
    <row r="19" spans="1:27" s="246" customFormat="1" ht="21.95" customHeight="1">
      <c r="A19" s="285" t="s">
        <v>300</v>
      </c>
      <c r="B19" s="256"/>
      <c r="C19" s="256"/>
      <c r="D19" s="256"/>
      <c r="E19" s="256"/>
      <c r="F19" s="255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8"/>
      <c r="W19" s="258"/>
      <c r="X19" s="258"/>
      <c r="Y19" s="258"/>
      <c r="Z19" s="258"/>
      <c r="AA19" s="258"/>
    </row>
    <row r="20" spans="1:27" s="246" customFormat="1" ht="21.95" customHeight="1">
      <c r="A20" s="315">
        <v>3</v>
      </c>
      <c r="B20" s="315" t="s">
        <v>9</v>
      </c>
      <c r="C20" s="315" t="s">
        <v>42</v>
      </c>
      <c r="D20" s="315" t="str">
        <f t="shared" si="55"/>
        <v>P3-R5</v>
      </c>
      <c r="E20" s="315" t="str">
        <f t="shared" si="56"/>
        <v>백색</v>
      </c>
      <c r="F20" s="315" t="s">
        <v>6</v>
      </c>
      <c r="G20" s="259"/>
      <c r="H20" s="251"/>
      <c r="I20" s="259">
        <f t="shared" si="57"/>
        <v>0</v>
      </c>
      <c r="J20" s="251"/>
      <c r="K20" s="315"/>
      <c r="L20" s="259">
        <f t="shared" si="58"/>
        <v>0</v>
      </c>
      <c r="M20" s="315"/>
      <c r="N20" s="259">
        <f t="shared" si="49"/>
        <v>0</v>
      </c>
      <c r="O20" s="315"/>
      <c r="P20" s="315"/>
      <c r="Q20" s="259">
        <f t="shared" si="59"/>
        <v>0</v>
      </c>
      <c r="R20" s="315"/>
      <c r="S20" s="315"/>
      <c r="T20" s="259">
        <f t="shared" si="60"/>
        <v>0</v>
      </c>
      <c r="U20" s="260">
        <f t="shared" si="61"/>
        <v>0</v>
      </c>
      <c r="V20" s="261" t="str">
        <f t="shared" si="10"/>
        <v/>
      </c>
      <c r="W20" s="261">
        <f t="shared" si="62"/>
        <v>0</v>
      </c>
      <c r="X20" s="262" t="str">
        <f t="shared" si="0"/>
        <v/>
      </c>
      <c r="Y20" s="262" t="str">
        <f t="shared" si="63"/>
        <v/>
      </c>
      <c r="Z20" s="262" t="str">
        <f t="shared" si="13"/>
        <v/>
      </c>
      <c r="AA20" s="262" t="str">
        <f t="shared" si="64"/>
        <v/>
      </c>
    </row>
    <row r="21" spans="1:27" s="246" customFormat="1" ht="21.95" customHeight="1">
      <c r="A21" s="421">
        <v>4</v>
      </c>
      <c r="B21" s="315" t="s">
        <v>9</v>
      </c>
      <c r="C21" s="315" t="s">
        <v>42</v>
      </c>
      <c r="D21" s="315" t="str">
        <f t="shared" ref="D21:D25" si="65">IF($C21="융착식","P3-R5",IF($C21="상온경화형","P7-R5",IF(C21="수용성페인트","P4-R5",)))</f>
        <v>P3-R5</v>
      </c>
      <c r="E21" s="315" t="str">
        <f t="shared" ref="E21:E25" si="66">IF(F21="횡단보도","백색",IF(F21="정지선","백색",IF(F21="정차금지대","백색",IF(F21="주차선","백색"))))</f>
        <v>백색</v>
      </c>
      <c r="F21" s="315" t="s">
        <v>6</v>
      </c>
      <c r="G21" s="259"/>
      <c r="H21" s="251"/>
      <c r="I21" s="259">
        <f t="shared" ref="I21:I25" si="67">(G21*H21)*3</f>
        <v>0</v>
      </c>
      <c r="J21" s="251"/>
      <c r="K21" s="315"/>
      <c r="L21" s="259">
        <f t="shared" ref="L21:L25" si="68">J21*K21*3</f>
        <v>0</v>
      </c>
      <c r="M21" s="315"/>
      <c r="N21" s="259">
        <f t="shared" ref="N21:N25" si="69">M21*1.25</f>
        <v>0</v>
      </c>
      <c r="O21" s="315"/>
      <c r="P21" s="315"/>
      <c r="Q21" s="259">
        <f t="shared" ref="Q21:Q25" si="70">O21*P21</f>
        <v>0</v>
      </c>
      <c r="R21" s="315"/>
      <c r="S21" s="315"/>
      <c r="T21" s="259">
        <f t="shared" ref="T21:T25" si="71">R21*S21</f>
        <v>0</v>
      </c>
      <c r="U21" s="260">
        <f t="shared" ref="U21:U25" si="72">INT(T21+Q21+L21+N21+I21)</f>
        <v>0</v>
      </c>
      <c r="V21" s="261" t="str">
        <f t="shared" si="10"/>
        <v/>
      </c>
      <c r="W21" s="261">
        <f t="shared" ref="W21:W25" si="73">IF(AND($B21=W$3,$D21=W$4,$C21=V$2),$U21,"")</f>
        <v>0</v>
      </c>
      <c r="X21" s="262" t="str">
        <f t="shared" si="0"/>
        <v/>
      </c>
      <c r="Y21" s="262" t="str">
        <f t="shared" ref="Y21:Y25" si="74">IF(AND($B21=Y$3,$D21=Y$4,$C21=X$2),$U21,"")</f>
        <v/>
      </c>
      <c r="Z21" s="262" t="str">
        <f t="shared" si="13"/>
        <v/>
      </c>
      <c r="AA21" s="262" t="str">
        <f t="shared" ref="AA21:AA25" si="75">IF(B$7=$AA$2,$U21,"")</f>
        <v/>
      </c>
    </row>
    <row r="22" spans="1:27" s="229" customFormat="1" ht="21.95" customHeight="1">
      <c r="A22" s="422"/>
      <c r="B22" s="315" t="s">
        <v>9</v>
      </c>
      <c r="C22" s="315" t="s">
        <v>42</v>
      </c>
      <c r="D22" s="315" t="str">
        <f t="shared" si="65"/>
        <v>P3-R5</v>
      </c>
      <c r="E22" s="315" t="str">
        <f t="shared" si="66"/>
        <v>백색</v>
      </c>
      <c r="F22" s="315" t="s">
        <v>6</v>
      </c>
      <c r="G22" s="259"/>
      <c r="H22" s="251"/>
      <c r="I22" s="259">
        <f t="shared" si="67"/>
        <v>0</v>
      </c>
      <c r="J22" s="251"/>
      <c r="K22" s="315"/>
      <c r="L22" s="259">
        <f t="shared" si="68"/>
        <v>0</v>
      </c>
      <c r="M22" s="315"/>
      <c r="N22" s="259">
        <f t="shared" si="69"/>
        <v>0</v>
      </c>
      <c r="O22" s="315"/>
      <c r="P22" s="315"/>
      <c r="Q22" s="259">
        <f t="shared" si="70"/>
        <v>0</v>
      </c>
      <c r="R22" s="315"/>
      <c r="S22" s="315"/>
      <c r="T22" s="259">
        <f t="shared" si="71"/>
        <v>0</v>
      </c>
      <c r="U22" s="260">
        <f t="shared" si="72"/>
        <v>0</v>
      </c>
      <c r="V22" s="261" t="str">
        <f t="shared" si="10"/>
        <v/>
      </c>
      <c r="W22" s="261">
        <f t="shared" si="73"/>
        <v>0</v>
      </c>
      <c r="X22" s="262" t="str">
        <f t="shared" si="0"/>
        <v/>
      </c>
      <c r="Y22" s="262" t="str">
        <f t="shared" si="74"/>
        <v/>
      </c>
      <c r="Z22" s="262" t="str">
        <f t="shared" si="13"/>
        <v/>
      </c>
      <c r="AA22" s="262" t="str">
        <f t="shared" si="75"/>
        <v/>
      </c>
    </row>
    <row r="23" spans="1:27" s="246" customFormat="1" ht="21.95" customHeight="1">
      <c r="A23" s="315">
        <v>5</v>
      </c>
      <c r="B23" s="315" t="s">
        <v>9</v>
      </c>
      <c r="C23" s="315" t="s">
        <v>42</v>
      </c>
      <c r="D23" s="315" t="str">
        <f t="shared" si="65"/>
        <v>P3-R5</v>
      </c>
      <c r="E23" s="315" t="str">
        <f t="shared" si="66"/>
        <v>백색</v>
      </c>
      <c r="F23" s="315" t="s">
        <v>6</v>
      </c>
      <c r="G23" s="259"/>
      <c r="H23" s="251"/>
      <c r="I23" s="259">
        <f t="shared" si="67"/>
        <v>0</v>
      </c>
      <c r="J23" s="251"/>
      <c r="K23" s="315"/>
      <c r="L23" s="259">
        <f t="shared" si="68"/>
        <v>0</v>
      </c>
      <c r="M23" s="315"/>
      <c r="N23" s="259">
        <f t="shared" si="69"/>
        <v>0</v>
      </c>
      <c r="O23" s="315"/>
      <c r="P23" s="315"/>
      <c r="Q23" s="259">
        <f t="shared" si="70"/>
        <v>0</v>
      </c>
      <c r="R23" s="315"/>
      <c r="S23" s="315"/>
      <c r="T23" s="259">
        <f t="shared" si="71"/>
        <v>0</v>
      </c>
      <c r="U23" s="260">
        <f t="shared" si="72"/>
        <v>0</v>
      </c>
      <c r="V23" s="261" t="str">
        <f t="shared" si="10"/>
        <v/>
      </c>
      <c r="W23" s="261">
        <f t="shared" si="73"/>
        <v>0</v>
      </c>
      <c r="X23" s="262" t="str">
        <f t="shared" si="0"/>
        <v/>
      </c>
      <c r="Y23" s="262" t="str">
        <f t="shared" si="74"/>
        <v/>
      </c>
      <c r="Z23" s="262" t="str">
        <f t="shared" si="13"/>
        <v/>
      </c>
      <c r="AA23" s="262" t="str">
        <f t="shared" si="75"/>
        <v/>
      </c>
    </row>
    <row r="24" spans="1:27" s="246" customFormat="1" ht="21.95" customHeight="1">
      <c r="A24" s="421">
        <v>2</v>
      </c>
      <c r="B24" s="315" t="s">
        <v>9</v>
      </c>
      <c r="C24" s="315" t="s">
        <v>42</v>
      </c>
      <c r="D24" s="315" t="str">
        <f t="shared" si="65"/>
        <v>P3-R5</v>
      </c>
      <c r="E24" s="315" t="str">
        <f t="shared" si="66"/>
        <v>백색</v>
      </c>
      <c r="F24" s="315" t="s">
        <v>138</v>
      </c>
      <c r="G24" s="259"/>
      <c r="H24" s="251"/>
      <c r="I24" s="259">
        <f t="shared" si="67"/>
        <v>0</v>
      </c>
      <c r="J24" s="251"/>
      <c r="K24" s="315"/>
      <c r="L24" s="259">
        <f t="shared" si="68"/>
        <v>0</v>
      </c>
      <c r="M24" s="315"/>
      <c r="N24" s="259">
        <f t="shared" si="69"/>
        <v>0</v>
      </c>
      <c r="O24" s="315"/>
      <c r="P24" s="315"/>
      <c r="Q24" s="259">
        <f t="shared" si="70"/>
        <v>0</v>
      </c>
      <c r="R24" s="315"/>
      <c r="S24" s="315"/>
      <c r="T24" s="259">
        <f t="shared" si="71"/>
        <v>0</v>
      </c>
      <c r="U24" s="260">
        <f t="shared" si="72"/>
        <v>0</v>
      </c>
      <c r="V24" s="261" t="str">
        <f t="shared" si="10"/>
        <v/>
      </c>
      <c r="W24" s="261">
        <f t="shared" si="73"/>
        <v>0</v>
      </c>
      <c r="X24" s="262" t="str">
        <f t="shared" si="0"/>
        <v/>
      </c>
      <c r="Y24" s="262" t="str">
        <f t="shared" si="74"/>
        <v/>
      </c>
      <c r="Z24" s="262" t="str">
        <f t="shared" si="13"/>
        <v/>
      </c>
      <c r="AA24" s="262" t="str">
        <f t="shared" si="75"/>
        <v/>
      </c>
    </row>
    <row r="25" spans="1:27" s="246" customFormat="1" ht="21.95" customHeight="1">
      <c r="A25" s="422"/>
      <c r="B25" s="315" t="s">
        <v>9</v>
      </c>
      <c r="C25" s="315" t="s">
        <v>42</v>
      </c>
      <c r="D25" s="315" t="str">
        <f t="shared" si="65"/>
        <v>P3-R5</v>
      </c>
      <c r="E25" s="315" t="str">
        <f t="shared" si="66"/>
        <v>백색</v>
      </c>
      <c r="F25" s="315" t="s">
        <v>138</v>
      </c>
      <c r="G25" s="259"/>
      <c r="H25" s="251"/>
      <c r="I25" s="259">
        <f t="shared" si="67"/>
        <v>0</v>
      </c>
      <c r="J25" s="251"/>
      <c r="K25" s="315"/>
      <c r="L25" s="259">
        <f t="shared" si="68"/>
        <v>0</v>
      </c>
      <c r="M25" s="315"/>
      <c r="N25" s="259">
        <f t="shared" si="69"/>
        <v>0</v>
      </c>
      <c r="O25" s="315"/>
      <c r="P25" s="315"/>
      <c r="Q25" s="259">
        <f t="shared" si="70"/>
        <v>0</v>
      </c>
      <c r="R25" s="315"/>
      <c r="S25" s="315"/>
      <c r="T25" s="259">
        <f t="shared" si="71"/>
        <v>0</v>
      </c>
      <c r="U25" s="260">
        <f t="shared" si="72"/>
        <v>0</v>
      </c>
      <c r="V25" s="261" t="str">
        <f t="shared" si="10"/>
        <v/>
      </c>
      <c r="W25" s="261">
        <f t="shared" si="73"/>
        <v>0</v>
      </c>
      <c r="X25" s="262" t="str">
        <f t="shared" si="0"/>
        <v/>
      </c>
      <c r="Y25" s="262" t="str">
        <f t="shared" si="74"/>
        <v/>
      </c>
      <c r="Z25" s="262" t="str">
        <f t="shared" si="13"/>
        <v/>
      </c>
      <c r="AA25" s="262" t="str">
        <f t="shared" si="75"/>
        <v/>
      </c>
    </row>
    <row r="26" spans="1:27" s="246" customFormat="1" ht="21.95" customHeight="1">
      <c r="A26" s="285" t="s">
        <v>301</v>
      </c>
      <c r="B26" s="256"/>
      <c r="C26" s="256"/>
      <c r="D26" s="256"/>
      <c r="E26" s="256"/>
      <c r="F26" s="255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8"/>
      <c r="W26" s="258"/>
      <c r="X26" s="258"/>
      <c r="Y26" s="258"/>
      <c r="Z26" s="258"/>
      <c r="AA26" s="258"/>
    </row>
    <row r="27" spans="1:27" ht="21.95" customHeight="1">
      <c r="A27" s="315">
        <v>1</v>
      </c>
      <c r="B27" s="315" t="s">
        <v>9</v>
      </c>
      <c r="C27" s="315" t="s">
        <v>42</v>
      </c>
      <c r="D27" s="315" t="str">
        <f t="shared" ref="D27:D38" si="76">IF($C27="융착식","P3-R5",IF($C27="상온경화형","P7-R5",IF(C27="수용성페인트","P4-R5",)))</f>
        <v>P3-R5</v>
      </c>
      <c r="E27" s="315" t="str">
        <f t="shared" ref="E27:E38" si="77">IF(F27="횡단보도","백색",IF(F27="정지선","백색",IF(F27="정차금지대","백색",IF(F27="주차선","백색"))))</f>
        <v>백색</v>
      </c>
      <c r="F27" s="315" t="s">
        <v>6</v>
      </c>
      <c r="G27" s="259"/>
      <c r="H27" s="251"/>
      <c r="I27" s="259">
        <f t="shared" ref="I27:I38" si="78">(G27*H27)*3</f>
        <v>0</v>
      </c>
      <c r="J27" s="251"/>
      <c r="K27" s="315"/>
      <c r="L27" s="259">
        <f t="shared" ref="L27:L38" si="79">J27*K27*3</f>
        <v>0</v>
      </c>
      <c r="M27" s="315"/>
      <c r="N27" s="259">
        <f t="shared" ref="N27:N38" si="80">M27*1.25</f>
        <v>0</v>
      </c>
      <c r="O27" s="315"/>
      <c r="P27" s="315"/>
      <c r="Q27" s="259">
        <f t="shared" ref="Q27:Q38" si="81">O27*P27</f>
        <v>0</v>
      </c>
      <c r="R27" s="315"/>
      <c r="S27" s="315"/>
      <c r="T27" s="259">
        <f t="shared" ref="T27:T38" si="82">R27*S27</f>
        <v>0</v>
      </c>
      <c r="U27" s="260">
        <f t="shared" ref="U27:U38" si="83">INT(T27+Q27+L27+N27+I27)</f>
        <v>0</v>
      </c>
      <c r="V27" s="261" t="str">
        <f t="shared" si="10"/>
        <v/>
      </c>
      <c r="W27" s="261">
        <f t="shared" ref="W27:W38" si="84">IF(AND($B27=W$3,$D27=W$4,$C27=V$2),$U27,"")</f>
        <v>0</v>
      </c>
      <c r="X27" s="262" t="str">
        <f t="shared" si="0"/>
        <v/>
      </c>
      <c r="Y27" s="262" t="str">
        <f t="shared" ref="Y27:Y38" si="85">IF(AND($B27=Y$3,$D27=Y$4,$C27=X$2),$U27,"")</f>
        <v/>
      </c>
      <c r="Z27" s="262" t="str">
        <f t="shared" si="13"/>
        <v/>
      </c>
      <c r="AA27" s="262" t="str">
        <f t="shared" ref="AA27:AA38" si="86">IF(B$7=$AA$2,$U27,"")</f>
        <v/>
      </c>
    </row>
    <row r="28" spans="1:27" ht="21.95" customHeight="1">
      <c r="A28" s="315">
        <v>2</v>
      </c>
      <c r="B28" s="315" t="s">
        <v>9</v>
      </c>
      <c r="C28" s="315" t="s">
        <v>42</v>
      </c>
      <c r="D28" s="315" t="str">
        <f t="shared" si="76"/>
        <v>P3-R5</v>
      </c>
      <c r="E28" s="315" t="str">
        <f t="shared" si="77"/>
        <v>백색</v>
      </c>
      <c r="F28" s="315" t="s">
        <v>6</v>
      </c>
      <c r="G28" s="259"/>
      <c r="H28" s="251"/>
      <c r="I28" s="259">
        <f t="shared" si="78"/>
        <v>0</v>
      </c>
      <c r="J28" s="251"/>
      <c r="K28" s="315"/>
      <c r="L28" s="259">
        <f t="shared" si="79"/>
        <v>0</v>
      </c>
      <c r="M28" s="315"/>
      <c r="N28" s="259">
        <f t="shared" si="80"/>
        <v>0</v>
      </c>
      <c r="O28" s="315"/>
      <c r="P28" s="315"/>
      <c r="Q28" s="259">
        <f t="shared" si="81"/>
        <v>0</v>
      </c>
      <c r="R28" s="315"/>
      <c r="S28" s="315"/>
      <c r="T28" s="259">
        <f t="shared" si="82"/>
        <v>0</v>
      </c>
      <c r="U28" s="260">
        <f t="shared" si="83"/>
        <v>0</v>
      </c>
      <c r="V28" s="261" t="str">
        <f t="shared" si="10"/>
        <v/>
      </c>
      <c r="W28" s="261">
        <f t="shared" si="84"/>
        <v>0</v>
      </c>
      <c r="X28" s="262" t="str">
        <f t="shared" si="0"/>
        <v/>
      </c>
      <c r="Y28" s="262" t="str">
        <f t="shared" si="85"/>
        <v/>
      </c>
      <c r="Z28" s="262" t="str">
        <f t="shared" si="13"/>
        <v/>
      </c>
      <c r="AA28" s="262" t="str">
        <f t="shared" si="86"/>
        <v/>
      </c>
    </row>
    <row r="29" spans="1:27" ht="21.95" customHeight="1">
      <c r="A29" s="315">
        <v>3</v>
      </c>
      <c r="B29" s="315" t="s">
        <v>9</v>
      </c>
      <c r="C29" s="315" t="s">
        <v>42</v>
      </c>
      <c r="D29" s="315" t="str">
        <f t="shared" si="76"/>
        <v>P3-R5</v>
      </c>
      <c r="E29" s="315" t="str">
        <f t="shared" si="77"/>
        <v>백색</v>
      </c>
      <c r="F29" s="315" t="s">
        <v>6</v>
      </c>
      <c r="G29" s="259"/>
      <c r="H29" s="251"/>
      <c r="I29" s="259">
        <f t="shared" si="78"/>
        <v>0</v>
      </c>
      <c r="J29" s="251"/>
      <c r="K29" s="315"/>
      <c r="L29" s="259">
        <f t="shared" si="79"/>
        <v>0</v>
      </c>
      <c r="M29" s="315"/>
      <c r="N29" s="259">
        <f t="shared" si="80"/>
        <v>0</v>
      </c>
      <c r="O29" s="315"/>
      <c r="P29" s="315"/>
      <c r="Q29" s="259">
        <f t="shared" si="81"/>
        <v>0</v>
      </c>
      <c r="R29" s="315"/>
      <c r="S29" s="315"/>
      <c r="T29" s="259">
        <f t="shared" si="82"/>
        <v>0</v>
      </c>
      <c r="U29" s="260">
        <f t="shared" si="83"/>
        <v>0</v>
      </c>
      <c r="V29" s="261" t="str">
        <f t="shared" si="10"/>
        <v/>
      </c>
      <c r="W29" s="261">
        <f t="shared" si="84"/>
        <v>0</v>
      </c>
      <c r="X29" s="262" t="str">
        <f t="shared" si="0"/>
        <v/>
      </c>
      <c r="Y29" s="262" t="str">
        <f t="shared" si="85"/>
        <v/>
      </c>
      <c r="Z29" s="262" t="str">
        <f t="shared" si="13"/>
        <v/>
      </c>
      <c r="AA29" s="262" t="str">
        <f t="shared" si="86"/>
        <v/>
      </c>
    </row>
    <row r="30" spans="1:27" ht="21.95" customHeight="1">
      <c r="A30" s="315">
        <v>4</v>
      </c>
      <c r="B30" s="315" t="s">
        <v>9</v>
      </c>
      <c r="C30" s="315" t="s">
        <v>42</v>
      </c>
      <c r="D30" s="315" t="str">
        <f t="shared" si="76"/>
        <v>P3-R5</v>
      </c>
      <c r="E30" s="315" t="str">
        <f t="shared" si="77"/>
        <v>백색</v>
      </c>
      <c r="F30" s="315" t="s">
        <v>6</v>
      </c>
      <c r="G30" s="259"/>
      <c r="H30" s="251"/>
      <c r="I30" s="259">
        <f t="shared" si="78"/>
        <v>0</v>
      </c>
      <c r="J30" s="251"/>
      <c r="K30" s="315"/>
      <c r="L30" s="259">
        <f t="shared" si="79"/>
        <v>0</v>
      </c>
      <c r="M30" s="315"/>
      <c r="N30" s="259">
        <f t="shared" si="80"/>
        <v>0</v>
      </c>
      <c r="O30" s="315"/>
      <c r="P30" s="315"/>
      <c r="Q30" s="259">
        <f t="shared" si="81"/>
        <v>0</v>
      </c>
      <c r="R30" s="315"/>
      <c r="S30" s="315"/>
      <c r="T30" s="259">
        <f t="shared" si="82"/>
        <v>0</v>
      </c>
      <c r="U30" s="260">
        <f t="shared" si="83"/>
        <v>0</v>
      </c>
      <c r="V30" s="261" t="str">
        <f t="shared" si="10"/>
        <v/>
      </c>
      <c r="W30" s="261">
        <f t="shared" si="84"/>
        <v>0</v>
      </c>
      <c r="X30" s="262" t="str">
        <f t="shared" si="0"/>
        <v/>
      </c>
      <c r="Y30" s="262" t="str">
        <f t="shared" si="85"/>
        <v/>
      </c>
      <c r="Z30" s="262" t="str">
        <f t="shared" si="13"/>
        <v/>
      </c>
      <c r="AA30" s="262" t="str">
        <f t="shared" si="86"/>
        <v/>
      </c>
    </row>
    <row r="31" spans="1:27" ht="21.95" customHeight="1">
      <c r="A31" s="315">
        <v>5</v>
      </c>
      <c r="B31" s="315" t="s">
        <v>9</v>
      </c>
      <c r="C31" s="315" t="s">
        <v>42</v>
      </c>
      <c r="D31" s="315" t="str">
        <f t="shared" si="76"/>
        <v>P3-R5</v>
      </c>
      <c r="E31" s="315" t="str">
        <f t="shared" si="77"/>
        <v>백색</v>
      </c>
      <c r="F31" s="315" t="s">
        <v>6</v>
      </c>
      <c r="G31" s="259"/>
      <c r="H31" s="251"/>
      <c r="I31" s="259">
        <f t="shared" si="78"/>
        <v>0</v>
      </c>
      <c r="J31" s="251"/>
      <c r="K31" s="315"/>
      <c r="L31" s="259">
        <f t="shared" si="79"/>
        <v>0</v>
      </c>
      <c r="M31" s="315"/>
      <c r="N31" s="259">
        <f t="shared" si="80"/>
        <v>0</v>
      </c>
      <c r="O31" s="315"/>
      <c r="P31" s="315"/>
      <c r="Q31" s="259">
        <f t="shared" si="81"/>
        <v>0</v>
      </c>
      <c r="R31" s="315"/>
      <c r="S31" s="315"/>
      <c r="T31" s="259">
        <f t="shared" si="82"/>
        <v>0</v>
      </c>
      <c r="U31" s="260">
        <f t="shared" si="83"/>
        <v>0</v>
      </c>
      <c r="V31" s="261" t="str">
        <f t="shared" si="10"/>
        <v/>
      </c>
      <c r="W31" s="261">
        <f t="shared" si="84"/>
        <v>0</v>
      </c>
      <c r="X31" s="262" t="str">
        <f t="shared" si="0"/>
        <v/>
      </c>
      <c r="Y31" s="262" t="str">
        <f t="shared" si="85"/>
        <v/>
      </c>
      <c r="Z31" s="262" t="str">
        <f t="shared" si="13"/>
        <v/>
      </c>
      <c r="AA31" s="262" t="str">
        <f t="shared" si="86"/>
        <v/>
      </c>
    </row>
    <row r="32" spans="1:27" ht="21.95" customHeight="1">
      <c r="A32" s="315">
        <v>6</v>
      </c>
      <c r="B32" s="315" t="s">
        <v>9</v>
      </c>
      <c r="C32" s="315" t="s">
        <v>42</v>
      </c>
      <c r="D32" s="315" t="str">
        <f t="shared" si="76"/>
        <v>P3-R5</v>
      </c>
      <c r="E32" s="315" t="str">
        <f t="shared" si="77"/>
        <v>백색</v>
      </c>
      <c r="F32" s="315" t="s">
        <v>6</v>
      </c>
      <c r="G32" s="259"/>
      <c r="H32" s="251"/>
      <c r="I32" s="259">
        <f t="shared" si="78"/>
        <v>0</v>
      </c>
      <c r="J32" s="251"/>
      <c r="K32" s="315"/>
      <c r="L32" s="259">
        <f t="shared" si="79"/>
        <v>0</v>
      </c>
      <c r="M32" s="315"/>
      <c r="N32" s="259">
        <f t="shared" si="80"/>
        <v>0</v>
      </c>
      <c r="O32" s="315"/>
      <c r="P32" s="315"/>
      <c r="Q32" s="259">
        <f t="shared" si="81"/>
        <v>0</v>
      </c>
      <c r="R32" s="315"/>
      <c r="S32" s="315"/>
      <c r="T32" s="259">
        <f t="shared" si="82"/>
        <v>0</v>
      </c>
      <c r="U32" s="260">
        <f t="shared" si="83"/>
        <v>0</v>
      </c>
      <c r="V32" s="261" t="str">
        <f t="shared" si="10"/>
        <v/>
      </c>
      <c r="W32" s="261">
        <f t="shared" si="84"/>
        <v>0</v>
      </c>
      <c r="X32" s="262" t="str">
        <f t="shared" si="0"/>
        <v/>
      </c>
      <c r="Y32" s="262" t="str">
        <f t="shared" si="85"/>
        <v/>
      </c>
      <c r="Z32" s="262" t="str">
        <f t="shared" si="13"/>
        <v/>
      </c>
      <c r="AA32" s="262" t="str">
        <f t="shared" si="86"/>
        <v/>
      </c>
    </row>
    <row r="33" spans="1:27" ht="21.95" customHeight="1">
      <c r="A33" s="315">
        <v>7</v>
      </c>
      <c r="B33" s="315" t="s">
        <v>9</v>
      </c>
      <c r="C33" s="315" t="s">
        <v>42</v>
      </c>
      <c r="D33" s="315" t="str">
        <f t="shared" si="76"/>
        <v>P3-R5</v>
      </c>
      <c r="E33" s="315" t="str">
        <f t="shared" si="77"/>
        <v>백색</v>
      </c>
      <c r="F33" s="315" t="s">
        <v>6</v>
      </c>
      <c r="G33" s="259"/>
      <c r="H33" s="251"/>
      <c r="I33" s="259">
        <f t="shared" si="78"/>
        <v>0</v>
      </c>
      <c r="J33" s="251"/>
      <c r="K33" s="315"/>
      <c r="L33" s="259">
        <f t="shared" si="79"/>
        <v>0</v>
      </c>
      <c r="M33" s="315"/>
      <c r="N33" s="259">
        <f t="shared" si="80"/>
        <v>0</v>
      </c>
      <c r="O33" s="315"/>
      <c r="P33" s="315"/>
      <c r="Q33" s="259">
        <f t="shared" si="81"/>
        <v>0</v>
      </c>
      <c r="R33" s="315"/>
      <c r="S33" s="315"/>
      <c r="T33" s="259">
        <f t="shared" si="82"/>
        <v>0</v>
      </c>
      <c r="U33" s="260">
        <f t="shared" si="83"/>
        <v>0</v>
      </c>
      <c r="V33" s="261" t="str">
        <f t="shared" si="10"/>
        <v/>
      </c>
      <c r="W33" s="261">
        <f t="shared" si="84"/>
        <v>0</v>
      </c>
      <c r="X33" s="262" t="str">
        <f t="shared" si="0"/>
        <v/>
      </c>
      <c r="Y33" s="262" t="str">
        <f t="shared" si="85"/>
        <v/>
      </c>
      <c r="Z33" s="262" t="str">
        <f t="shared" si="13"/>
        <v/>
      </c>
      <c r="AA33" s="262" t="str">
        <f t="shared" si="86"/>
        <v/>
      </c>
    </row>
    <row r="34" spans="1:27" ht="21.95" customHeight="1">
      <c r="A34" s="315">
        <v>8</v>
      </c>
      <c r="B34" s="315" t="s">
        <v>9</v>
      </c>
      <c r="C34" s="315" t="s">
        <v>42</v>
      </c>
      <c r="D34" s="315" t="str">
        <f t="shared" si="76"/>
        <v>P3-R5</v>
      </c>
      <c r="E34" s="315" t="str">
        <f t="shared" si="77"/>
        <v>백색</v>
      </c>
      <c r="F34" s="315" t="s">
        <v>6</v>
      </c>
      <c r="G34" s="259"/>
      <c r="H34" s="251"/>
      <c r="I34" s="259">
        <f t="shared" si="78"/>
        <v>0</v>
      </c>
      <c r="J34" s="251"/>
      <c r="K34" s="315"/>
      <c r="L34" s="259">
        <f t="shared" si="79"/>
        <v>0</v>
      </c>
      <c r="M34" s="315"/>
      <c r="N34" s="259">
        <f t="shared" si="80"/>
        <v>0</v>
      </c>
      <c r="O34" s="315"/>
      <c r="P34" s="315"/>
      <c r="Q34" s="259">
        <f t="shared" si="81"/>
        <v>0</v>
      </c>
      <c r="R34" s="315"/>
      <c r="S34" s="315"/>
      <c r="T34" s="259">
        <f t="shared" si="82"/>
        <v>0</v>
      </c>
      <c r="U34" s="260">
        <f t="shared" si="83"/>
        <v>0</v>
      </c>
      <c r="V34" s="261" t="str">
        <f t="shared" si="10"/>
        <v/>
      </c>
      <c r="W34" s="261">
        <f t="shared" si="84"/>
        <v>0</v>
      </c>
      <c r="X34" s="262" t="str">
        <f t="shared" si="0"/>
        <v/>
      </c>
      <c r="Y34" s="262" t="str">
        <f t="shared" si="85"/>
        <v/>
      </c>
      <c r="Z34" s="262" t="str">
        <f t="shared" si="13"/>
        <v/>
      </c>
      <c r="AA34" s="262" t="str">
        <f t="shared" si="86"/>
        <v/>
      </c>
    </row>
    <row r="35" spans="1:27" ht="21.95" customHeight="1">
      <c r="A35" s="315">
        <v>9</v>
      </c>
      <c r="B35" s="315" t="s">
        <v>9</v>
      </c>
      <c r="C35" s="315" t="s">
        <v>42</v>
      </c>
      <c r="D35" s="315" t="str">
        <f t="shared" si="76"/>
        <v>P3-R5</v>
      </c>
      <c r="E35" s="315" t="str">
        <f t="shared" si="77"/>
        <v>백색</v>
      </c>
      <c r="F35" s="315" t="s">
        <v>6</v>
      </c>
      <c r="G35" s="259"/>
      <c r="H35" s="251"/>
      <c r="I35" s="259">
        <f t="shared" si="78"/>
        <v>0</v>
      </c>
      <c r="J35" s="251"/>
      <c r="K35" s="315"/>
      <c r="L35" s="259">
        <f t="shared" si="79"/>
        <v>0</v>
      </c>
      <c r="M35" s="315"/>
      <c r="N35" s="259">
        <f t="shared" si="80"/>
        <v>0</v>
      </c>
      <c r="O35" s="315"/>
      <c r="P35" s="315"/>
      <c r="Q35" s="259">
        <f t="shared" si="81"/>
        <v>0</v>
      </c>
      <c r="R35" s="315"/>
      <c r="S35" s="315"/>
      <c r="T35" s="259">
        <f t="shared" si="82"/>
        <v>0</v>
      </c>
      <c r="U35" s="260">
        <f t="shared" si="83"/>
        <v>0</v>
      </c>
      <c r="V35" s="261" t="str">
        <f t="shared" si="10"/>
        <v/>
      </c>
      <c r="W35" s="261">
        <f t="shared" si="84"/>
        <v>0</v>
      </c>
      <c r="X35" s="262" t="str">
        <f t="shared" si="0"/>
        <v/>
      </c>
      <c r="Y35" s="262" t="str">
        <f t="shared" si="85"/>
        <v/>
      </c>
      <c r="Z35" s="262" t="str">
        <f t="shared" si="13"/>
        <v/>
      </c>
      <c r="AA35" s="262" t="str">
        <f t="shared" si="86"/>
        <v/>
      </c>
    </row>
    <row r="36" spans="1:27" ht="21.95" customHeight="1">
      <c r="A36" s="315">
        <v>10</v>
      </c>
      <c r="B36" s="315" t="s">
        <v>9</v>
      </c>
      <c r="C36" s="315" t="s">
        <v>42</v>
      </c>
      <c r="D36" s="315" t="str">
        <f t="shared" si="76"/>
        <v>P3-R5</v>
      </c>
      <c r="E36" s="315" t="str">
        <f t="shared" si="77"/>
        <v>백색</v>
      </c>
      <c r="F36" s="315" t="s">
        <v>6</v>
      </c>
      <c r="G36" s="259"/>
      <c r="H36" s="251"/>
      <c r="I36" s="259">
        <f t="shared" si="78"/>
        <v>0</v>
      </c>
      <c r="J36" s="251"/>
      <c r="K36" s="315"/>
      <c r="L36" s="259">
        <f t="shared" si="79"/>
        <v>0</v>
      </c>
      <c r="M36" s="315"/>
      <c r="N36" s="259">
        <f t="shared" si="80"/>
        <v>0</v>
      </c>
      <c r="O36" s="315"/>
      <c r="P36" s="315"/>
      <c r="Q36" s="259">
        <f t="shared" si="81"/>
        <v>0</v>
      </c>
      <c r="R36" s="315"/>
      <c r="S36" s="315"/>
      <c r="T36" s="259">
        <f t="shared" si="82"/>
        <v>0</v>
      </c>
      <c r="U36" s="260">
        <f t="shared" si="83"/>
        <v>0</v>
      </c>
      <c r="V36" s="261" t="str">
        <f t="shared" si="10"/>
        <v/>
      </c>
      <c r="W36" s="261">
        <f t="shared" si="84"/>
        <v>0</v>
      </c>
      <c r="X36" s="262" t="str">
        <f t="shared" si="0"/>
        <v/>
      </c>
      <c r="Y36" s="262" t="str">
        <f t="shared" si="85"/>
        <v/>
      </c>
      <c r="Z36" s="262" t="str">
        <f t="shared" si="13"/>
        <v/>
      </c>
      <c r="AA36" s="262" t="str">
        <f t="shared" si="86"/>
        <v/>
      </c>
    </row>
    <row r="37" spans="1:27" ht="21.95" customHeight="1">
      <c r="A37" s="285" t="s">
        <v>305</v>
      </c>
      <c r="B37" s="256"/>
      <c r="C37" s="256"/>
      <c r="D37" s="256"/>
      <c r="E37" s="256"/>
      <c r="F37" s="255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8"/>
      <c r="W37" s="258"/>
      <c r="X37" s="258"/>
      <c r="Y37" s="258"/>
      <c r="Z37" s="258"/>
      <c r="AA37" s="258"/>
    </row>
    <row r="38" spans="1:27" ht="21.95" customHeight="1">
      <c r="A38" s="315">
        <v>1</v>
      </c>
      <c r="B38" s="315" t="s">
        <v>9</v>
      </c>
      <c r="C38" s="315" t="s">
        <v>42</v>
      </c>
      <c r="D38" s="315" t="str">
        <f t="shared" si="76"/>
        <v>P3-R5</v>
      </c>
      <c r="E38" s="315" t="str">
        <f t="shared" si="77"/>
        <v>백색</v>
      </c>
      <c r="F38" s="315" t="s">
        <v>6</v>
      </c>
      <c r="G38" s="259"/>
      <c r="H38" s="251"/>
      <c r="I38" s="259">
        <f t="shared" si="78"/>
        <v>0</v>
      </c>
      <c r="J38" s="251"/>
      <c r="K38" s="315"/>
      <c r="L38" s="259">
        <f t="shared" si="79"/>
        <v>0</v>
      </c>
      <c r="M38" s="315"/>
      <c r="N38" s="259">
        <f t="shared" si="80"/>
        <v>0</v>
      </c>
      <c r="O38" s="315"/>
      <c r="P38" s="315"/>
      <c r="Q38" s="259">
        <f t="shared" si="81"/>
        <v>0</v>
      </c>
      <c r="R38" s="315"/>
      <c r="S38" s="315"/>
      <c r="T38" s="259">
        <f t="shared" si="82"/>
        <v>0</v>
      </c>
      <c r="U38" s="260">
        <f t="shared" si="83"/>
        <v>0</v>
      </c>
      <c r="V38" s="261" t="str">
        <f t="shared" si="10"/>
        <v/>
      </c>
      <c r="W38" s="261">
        <f t="shared" si="84"/>
        <v>0</v>
      </c>
      <c r="X38" s="262" t="str">
        <f t="shared" si="0"/>
        <v/>
      </c>
      <c r="Y38" s="262" t="str">
        <f t="shared" si="85"/>
        <v/>
      </c>
      <c r="Z38" s="262" t="str">
        <f t="shared" si="13"/>
        <v/>
      </c>
      <c r="AA38" s="262" t="str">
        <f t="shared" si="86"/>
        <v/>
      </c>
    </row>
    <row r="39" spans="1:27" ht="21.95" customHeight="1">
      <c r="A39" s="315">
        <v>2</v>
      </c>
      <c r="B39" s="315" t="s">
        <v>9</v>
      </c>
      <c r="C39" s="315" t="s">
        <v>42</v>
      </c>
      <c r="D39" s="315" t="str">
        <f t="shared" ref="D39:D42" si="87">IF($C39="융착식","P3-R5",IF($C39="상온경화형","P7-R5",IF(C39="수용성페인트","P4-R5",)))</f>
        <v>P3-R5</v>
      </c>
      <c r="E39" s="315" t="str">
        <f t="shared" ref="E39:E42" si="88">IF(F39="횡단보도","백색",IF(F39="정지선","백색",IF(F39="정차금지대","백색",IF(F39="주차선","백색"))))</f>
        <v>백색</v>
      </c>
      <c r="F39" s="315" t="s">
        <v>6</v>
      </c>
      <c r="G39" s="259"/>
      <c r="H39" s="251"/>
      <c r="I39" s="259">
        <f t="shared" ref="I39:I42" si="89">(G39*H39)*3</f>
        <v>0</v>
      </c>
      <c r="J39" s="251"/>
      <c r="K39" s="315"/>
      <c r="L39" s="259">
        <f t="shared" ref="L39:L42" si="90">J39*K39*3</f>
        <v>0</v>
      </c>
      <c r="M39" s="315"/>
      <c r="N39" s="259">
        <f t="shared" ref="N39:N42" si="91">M39*1.25</f>
        <v>0</v>
      </c>
      <c r="O39" s="315"/>
      <c r="P39" s="315"/>
      <c r="Q39" s="259">
        <f t="shared" ref="Q39:Q42" si="92">O39*P39</f>
        <v>0</v>
      </c>
      <c r="R39" s="315"/>
      <c r="S39" s="315"/>
      <c r="T39" s="259">
        <f t="shared" ref="T39:T42" si="93">R39*S39</f>
        <v>0</v>
      </c>
      <c r="U39" s="260">
        <f t="shared" ref="U39:U42" si="94">INT(T39+Q39+L39+N39+I39)</f>
        <v>0</v>
      </c>
      <c r="V39" s="261" t="str">
        <f t="shared" si="10"/>
        <v/>
      </c>
      <c r="W39" s="261">
        <f t="shared" ref="W39:W42" si="95">IF(AND($B39=W$3,$D39=W$4,$C39=V$2),$U39,"")</f>
        <v>0</v>
      </c>
      <c r="X39" s="262" t="str">
        <f t="shared" si="0"/>
        <v/>
      </c>
      <c r="Y39" s="262" t="str">
        <f t="shared" ref="Y39:Y42" si="96">IF(AND($B39=Y$3,$D39=Y$4,$C39=X$2),$U39,"")</f>
        <v/>
      </c>
      <c r="Z39" s="262" t="str">
        <f t="shared" si="13"/>
        <v/>
      </c>
      <c r="AA39" s="262" t="str">
        <f t="shared" ref="AA39:AA42" si="97">IF(B$7=$AA$2,$U39,"")</f>
        <v/>
      </c>
    </row>
    <row r="40" spans="1:27" ht="21.95" customHeight="1">
      <c r="A40" s="421">
        <v>3</v>
      </c>
      <c r="B40" s="315" t="s">
        <v>9</v>
      </c>
      <c r="C40" s="315" t="s">
        <v>42</v>
      </c>
      <c r="D40" s="315" t="str">
        <f t="shared" si="87"/>
        <v>P3-R5</v>
      </c>
      <c r="E40" s="315" t="str">
        <f t="shared" si="88"/>
        <v>백색</v>
      </c>
      <c r="F40" s="315" t="s">
        <v>6</v>
      </c>
      <c r="G40" s="259"/>
      <c r="H40" s="251"/>
      <c r="I40" s="259">
        <f t="shared" si="89"/>
        <v>0</v>
      </c>
      <c r="J40" s="251"/>
      <c r="K40" s="315"/>
      <c r="L40" s="259">
        <f t="shared" si="90"/>
        <v>0</v>
      </c>
      <c r="M40" s="315"/>
      <c r="N40" s="259">
        <f t="shared" si="91"/>
        <v>0</v>
      </c>
      <c r="O40" s="315"/>
      <c r="P40" s="315"/>
      <c r="Q40" s="259">
        <f t="shared" si="92"/>
        <v>0</v>
      </c>
      <c r="R40" s="315"/>
      <c r="S40" s="315"/>
      <c r="T40" s="259">
        <f t="shared" si="93"/>
        <v>0</v>
      </c>
      <c r="U40" s="260">
        <f t="shared" si="94"/>
        <v>0</v>
      </c>
      <c r="V40" s="261" t="str">
        <f t="shared" si="10"/>
        <v/>
      </c>
      <c r="W40" s="261">
        <f t="shared" si="95"/>
        <v>0</v>
      </c>
      <c r="X40" s="262" t="str">
        <f t="shared" si="0"/>
        <v/>
      </c>
      <c r="Y40" s="262" t="str">
        <f t="shared" si="96"/>
        <v/>
      </c>
      <c r="Z40" s="262" t="str">
        <f t="shared" si="13"/>
        <v/>
      </c>
      <c r="AA40" s="262" t="str">
        <f t="shared" si="97"/>
        <v/>
      </c>
    </row>
    <row r="41" spans="1:27" ht="21.95" customHeight="1">
      <c r="A41" s="422"/>
      <c r="B41" s="315" t="s">
        <v>9</v>
      </c>
      <c r="C41" s="315" t="s">
        <v>42</v>
      </c>
      <c r="D41" s="315" t="str">
        <f t="shared" si="87"/>
        <v>P3-R5</v>
      </c>
      <c r="E41" s="315" t="str">
        <f t="shared" si="88"/>
        <v>백색</v>
      </c>
      <c r="F41" s="315" t="s">
        <v>6</v>
      </c>
      <c r="G41" s="259"/>
      <c r="H41" s="251"/>
      <c r="I41" s="259">
        <f t="shared" si="89"/>
        <v>0</v>
      </c>
      <c r="J41" s="251"/>
      <c r="K41" s="315"/>
      <c r="L41" s="259">
        <f t="shared" si="90"/>
        <v>0</v>
      </c>
      <c r="M41" s="315"/>
      <c r="N41" s="259">
        <f t="shared" si="91"/>
        <v>0</v>
      </c>
      <c r="O41" s="315"/>
      <c r="P41" s="315"/>
      <c r="Q41" s="259">
        <f t="shared" si="92"/>
        <v>0</v>
      </c>
      <c r="R41" s="315"/>
      <c r="S41" s="315"/>
      <c r="T41" s="259">
        <f t="shared" si="93"/>
        <v>0</v>
      </c>
      <c r="U41" s="260">
        <f t="shared" si="94"/>
        <v>0</v>
      </c>
      <c r="V41" s="261" t="str">
        <f t="shared" si="10"/>
        <v/>
      </c>
      <c r="W41" s="261">
        <f t="shared" si="95"/>
        <v>0</v>
      </c>
      <c r="X41" s="262" t="str">
        <f t="shared" si="0"/>
        <v/>
      </c>
      <c r="Y41" s="262" t="str">
        <f t="shared" si="96"/>
        <v/>
      </c>
      <c r="Z41" s="262" t="str">
        <f t="shared" si="13"/>
        <v/>
      </c>
      <c r="AA41" s="262" t="str">
        <f t="shared" si="97"/>
        <v/>
      </c>
    </row>
    <row r="42" spans="1:27" ht="21.95" customHeight="1">
      <c r="A42" s="315">
        <v>4</v>
      </c>
      <c r="B42" s="315" t="s">
        <v>9</v>
      </c>
      <c r="C42" s="315" t="s">
        <v>42</v>
      </c>
      <c r="D42" s="315" t="str">
        <f t="shared" si="87"/>
        <v>P3-R5</v>
      </c>
      <c r="E42" s="315" t="str">
        <f t="shared" si="88"/>
        <v>백색</v>
      </c>
      <c r="F42" s="315" t="s">
        <v>6</v>
      </c>
      <c r="G42" s="259"/>
      <c r="H42" s="251"/>
      <c r="I42" s="259">
        <f t="shared" si="89"/>
        <v>0</v>
      </c>
      <c r="J42" s="251"/>
      <c r="K42" s="315"/>
      <c r="L42" s="259">
        <f t="shared" si="90"/>
        <v>0</v>
      </c>
      <c r="M42" s="315"/>
      <c r="N42" s="259">
        <f t="shared" si="91"/>
        <v>0</v>
      </c>
      <c r="O42" s="315"/>
      <c r="P42" s="315"/>
      <c r="Q42" s="259">
        <f t="shared" si="92"/>
        <v>0</v>
      </c>
      <c r="R42" s="315"/>
      <c r="S42" s="315"/>
      <c r="T42" s="259">
        <f t="shared" si="93"/>
        <v>0</v>
      </c>
      <c r="U42" s="260">
        <f t="shared" si="94"/>
        <v>0</v>
      </c>
      <c r="V42" s="261" t="str">
        <f t="shared" si="10"/>
        <v/>
      </c>
      <c r="W42" s="261">
        <f t="shared" si="95"/>
        <v>0</v>
      </c>
      <c r="X42" s="262" t="str">
        <f t="shared" si="0"/>
        <v/>
      </c>
      <c r="Y42" s="262" t="str">
        <f t="shared" si="96"/>
        <v/>
      </c>
      <c r="Z42" s="262" t="str">
        <f t="shared" si="13"/>
        <v/>
      </c>
      <c r="AA42" s="262" t="str">
        <f t="shared" si="97"/>
        <v/>
      </c>
    </row>
    <row r="43" spans="1:27" ht="21.95" customHeight="1">
      <c r="A43" s="285" t="s">
        <v>302</v>
      </c>
      <c r="B43" s="256"/>
      <c r="C43" s="256"/>
      <c r="D43" s="256"/>
      <c r="E43" s="256"/>
      <c r="F43" s="255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8"/>
      <c r="W43" s="258"/>
      <c r="X43" s="258"/>
      <c r="Y43" s="258"/>
      <c r="Z43" s="258"/>
      <c r="AA43" s="258"/>
    </row>
    <row r="44" spans="1:27" ht="21.95" customHeight="1">
      <c r="A44" s="315">
        <v>1</v>
      </c>
      <c r="B44" s="315" t="s">
        <v>9</v>
      </c>
      <c r="C44" s="315" t="s">
        <v>42</v>
      </c>
      <c r="D44" s="315" t="str">
        <f t="shared" ref="D44:D55" si="98">IF($C44="융착식","P3-R5",IF($C44="상온경화형","P7-R5",IF(C44="수용성페인트","P4-R5",)))</f>
        <v>P3-R5</v>
      </c>
      <c r="E44" s="315" t="str">
        <f t="shared" ref="E44:E55" si="99">IF(F44="횡단보도","백색",IF(F44="정지선","백색",IF(F44="정차금지대","백색",IF(F44="주차선","백색"))))</f>
        <v>백색</v>
      </c>
      <c r="F44" s="315" t="s">
        <v>6</v>
      </c>
      <c r="G44" s="259"/>
      <c r="H44" s="251"/>
      <c r="I44" s="259">
        <f t="shared" ref="I44:I55" si="100">(G44*H44)*3</f>
        <v>0</v>
      </c>
      <c r="J44" s="251"/>
      <c r="K44" s="315"/>
      <c r="L44" s="259">
        <f t="shared" ref="L44:L55" si="101">J44*K44*3</f>
        <v>0</v>
      </c>
      <c r="M44" s="315"/>
      <c r="N44" s="259">
        <f t="shared" ref="N44:N55" si="102">M44*1.25</f>
        <v>0</v>
      </c>
      <c r="O44" s="315"/>
      <c r="P44" s="315"/>
      <c r="Q44" s="259">
        <f t="shared" ref="Q44:Q55" si="103">O44*P44</f>
        <v>0</v>
      </c>
      <c r="R44" s="315"/>
      <c r="S44" s="315"/>
      <c r="T44" s="259">
        <f t="shared" ref="T44:T55" si="104">R44*S44</f>
        <v>0</v>
      </c>
      <c r="U44" s="260">
        <f t="shared" ref="U44:U55" si="105">INT(T44+Q44+L44+N44+I44)</f>
        <v>0</v>
      </c>
      <c r="V44" s="261" t="str">
        <f t="shared" si="10"/>
        <v/>
      </c>
      <c r="W44" s="261">
        <f t="shared" ref="W44:W55" si="106">IF(AND($B44=W$3,$D44=W$4,$C44=V$2),$U44,"")</f>
        <v>0</v>
      </c>
      <c r="X44" s="262" t="str">
        <f t="shared" si="0"/>
        <v/>
      </c>
      <c r="Y44" s="262" t="str">
        <f t="shared" ref="Y44:Y55" si="107">IF(AND($B44=Y$3,$D44=Y$4,$C44=X$2),$U44,"")</f>
        <v/>
      </c>
      <c r="Z44" s="262" t="str">
        <f t="shared" si="13"/>
        <v/>
      </c>
      <c r="AA44" s="262" t="str">
        <f t="shared" ref="AA44:AA55" si="108">IF(B$7=$AA$2,$U44,"")</f>
        <v/>
      </c>
    </row>
    <row r="45" spans="1:27" ht="21.95" customHeight="1">
      <c r="A45" s="421">
        <v>2</v>
      </c>
      <c r="B45" s="315" t="s">
        <v>9</v>
      </c>
      <c r="C45" s="315" t="s">
        <v>42</v>
      </c>
      <c r="D45" s="315" t="str">
        <f t="shared" si="98"/>
        <v>P3-R5</v>
      </c>
      <c r="E45" s="315" t="str">
        <f t="shared" si="99"/>
        <v>백색</v>
      </c>
      <c r="F45" s="315" t="s">
        <v>6</v>
      </c>
      <c r="G45" s="259"/>
      <c r="H45" s="251"/>
      <c r="I45" s="259">
        <f t="shared" si="100"/>
        <v>0</v>
      </c>
      <c r="J45" s="251"/>
      <c r="K45" s="315"/>
      <c r="L45" s="259">
        <f t="shared" si="101"/>
        <v>0</v>
      </c>
      <c r="M45" s="315"/>
      <c r="N45" s="259">
        <f t="shared" si="102"/>
        <v>0</v>
      </c>
      <c r="O45" s="315"/>
      <c r="P45" s="315"/>
      <c r="Q45" s="259">
        <f t="shared" si="103"/>
        <v>0</v>
      </c>
      <c r="R45" s="315"/>
      <c r="S45" s="315"/>
      <c r="T45" s="259">
        <f t="shared" si="104"/>
        <v>0</v>
      </c>
      <c r="U45" s="260">
        <f t="shared" si="105"/>
        <v>0</v>
      </c>
      <c r="V45" s="261" t="str">
        <f t="shared" si="10"/>
        <v/>
      </c>
      <c r="W45" s="261">
        <f t="shared" si="106"/>
        <v>0</v>
      </c>
      <c r="X45" s="262" t="str">
        <f t="shared" si="0"/>
        <v/>
      </c>
      <c r="Y45" s="262" t="str">
        <f t="shared" si="107"/>
        <v/>
      </c>
      <c r="Z45" s="262" t="str">
        <f t="shared" si="13"/>
        <v/>
      </c>
      <c r="AA45" s="262" t="str">
        <f t="shared" si="108"/>
        <v/>
      </c>
    </row>
    <row r="46" spans="1:27" ht="21.95" customHeight="1">
      <c r="A46" s="422"/>
      <c r="B46" s="315" t="s">
        <v>9</v>
      </c>
      <c r="C46" s="315" t="s">
        <v>42</v>
      </c>
      <c r="D46" s="315" t="str">
        <f t="shared" si="98"/>
        <v>P3-R5</v>
      </c>
      <c r="E46" s="315" t="str">
        <f t="shared" si="99"/>
        <v>백색</v>
      </c>
      <c r="F46" s="315" t="s">
        <v>6</v>
      </c>
      <c r="G46" s="259"/>
      <c r="H46" s="251"/>
      <c r="I46" s="259">
        <f t="shared" si="100"/>
        <v>0</v>
      </c>
      <c r="J46" s="251"/>
      <c r="K46" s="315"/>
      <c r="L46" s="259">
        <f t="shared" si="101"/>
        <v>0</v>
      </c>
      <c r="M46" s="315"/>
      <c r="N46" s="259">
        <f t="shared" si="102"/>
        <v>0</v>
      </c>
      <c r="O46" s="315"/>
      <c r="P46" s="315"/>
      <c r="Q46" s="259">
        <f t="shared" si="103"/>
        <v>0</v>
      </c>
      <c r="R46" s="315"/>
      <c r="S46" s="315"/>
      <c r="T46" s="259">
        <f t="shared" si="104"/>
        <v>0</v>
      </c>
      <c r="U46" s="260">
        <f t="shared" si="105"/>
        <v>0</v>
      </c>
      <c r="V46" s="261" t="str">
        <f t="shared" si="10"/>
        <v/>
      </c>
      <c r="W46" s="261">
        <f t="shared" si="106"/>
        <v>0</v>
      </c>
      <c r="X46" s="262" t="str">
        <f t="shared" si="0"/>
        <v/>
      </c>
      <c r="Y46" s="262" t="str">
        <f t="shared" si="107"/>
        <v/>
      </c>
      <c r="Z46" s="262" t="str">
        <f t="shared" si="13"/>
        <v/>
      </c>
      <c r="AA46" s="262" t="str">
        <f t="shared" si="108"/>
        <v/>
      </c>
    </row>
    <row r="47" spans="1:27" ht="21.95" customHeight="1">
      <c r="A47" s="421">
        <v>3</v>
      </c>
      <c r="B47" s="315" t="s">
        <v>9</v>
      </c>
      <c r="C47" s="315" t="s">
        <v>42</v>
      </c>
      <c r="D47" s="315" t="str">
        <f t="shared" si="98"/>
        <v>P3-R5</v>
      </c>
      <c r="E47" s="315" t="str">
        <f t="shared" si="99"/>
        <v>백색</v>
      </c>
      <c r="F47" s="315" t="s">
        <v>6</v>
      </c>
      <c r="G47" s="259"/>
      <c r="H47" s="251"/>
      <c r="I47" s="259">
        <f t="shared" si="100"/>
        <v>0</v>
      </c>
      <c r="J47" s="251"/>
      <c r="K47" s="315"/>
      <c r="L47" s="259">
        <f t="shared" si="101"/>
        <v>0</v>
      </c>
      <c r="M47" s="315"/>
      <c r="N47" s="259">
        <f t="shared" si="102"/>
        <v>0</v>
      </c>
      <c r="O47" s="315"/>
      <c r="P47" s="315"/>
      <c r="Q47" s="259">
        <f t="shared" si="103"/>
        <v>0</v>
      </c>
      <c r="R47" s="315"/>
      <c r="S47" s="315"/>
      <c r="T47" s="259">
        <f t="shared" si="104"/>
        <v>0</v>
      </c>
      <c r="U47" s="260">
        <f t="shared" si="105"/>
        <v>0</v>
      </c>
      <c r="V47" s="261" t="str">
        <f t="shared" si="10"/>
        <v/>
      </c>
      <c r="W47" s="261">
        <f t="shared" si="106"/>
        <v>0</v>
      </c>
      <c r="X47" s="262" t="str">
        <f t="shared" si="0"/>
        <v/>
      </c>
      <c r="Y47" s="262" t="str">
        <f t="shared" si="107"/>
        <v/>
      </c>
      <c r="Z47" s="262" t="str">
        <f t="shared" si="13"/>
        <v/>
      </c>
      <c r="AA47" s="262" t="str">
        <f t="shared" si="108"/>
        <v/>
      </c>
    </row>
    <row r="48" spans="1:27" ht="21.95" customHeight="1">
      <c r="A48" s="422"/>
      <c r="B48" s="315" t="s">
        <v>9</v>
      </c>
      <c r="C48" s="315" t="s">
        <v>42</v>
      </c>
      <c r="D48" s="315" t="str">
        <f t="shared" si="98"/>
        <v>P3-R5</v>
      </c>
      <c r="E48" s="315" t="str">
        <f t="shared" si="99"/>
        <v>백색</v>
      </c>
      <c r="F48" s="315" t="s">
        <v>6</v>
      </c>
      <c r="G48" s="259"/>
      <c r="H48" s="251"/>
      <c r="I48" s="259">
        <f t="shared" si="100"/>
        <v>0</v>
      </c>
      <c r="J48" s="251"/>
      <c r="K48" s="315"/>
      <c r="L48" s="259">
        <f t="shared" si="101"/>
        <v>0</v>
      </c>
      <c r="M48" s="315"/>
      <c r="N48" s="259">
        <f t="shared" si="102"/>
        <v>0</v>
      </c>
      <c r="O48" s="315"/>
      <c r="P48" s="315"/>
      <c r="Q48" s="259">
        <f t="shared" si="103"/>
        <v>0</v>
      </c>
      <c r="R48" s="315"/>
      <c r="S48" s="315"/>
      <c r="T48" s="259">
        <f t="shared" si="104"/>
        <v>0</v>
      </c>
      <c r="U48" s="260">
        <f t="shared" si="105"/>
        <v>0</v>
      </c>
      <c r="V48" s="261" t="str">
        <f t="shared" si="10"/>
        <v/>
      </c>
      <c r="W48" s="261">
        <f t="shared" si="106"/>
        <v>0</v>
      </c>
      <c r="X48" s="262" t="str">
        <f t="shared" si="0"/>
        <v/>
      </c>
      <c r="Y48" s="262" t="str">
        <f t="shared" si="107"/>
        <v/>
      </c>
      <c r="Z48" s="262" t="str">
        <f t="shared" si="13"/>
        <v/>
      </c>
      <c r="AA48" s="262" t="str">
        <f t="shared" si="108"/>
        <v/>
      </c>
    </row>
    <row r="49" spans="1:27" ht="21.95" customHeight="1">
      <c r="A49" s="315">
        <v>4</v>
      </c>
      <c r="B49" s="315" t="s">
        <v>9</v>
      </c>
      <c r="C49" s="315" t="s">
        <v>42</v>
      </c>
      <c r="D49" s="315" t="str">
        <f t="shared" si="98"/>
        <v>P3-R5</v>
      </c>
      <c r="E49" s="315" t="str">
        <f t="shared" si="99"/>
        <v>백색</v>
      </c>
      <c r="F49" s="315" t="s">
        <v>6</v>
      </c>
      <c r="G49" s="259"/>
      <c r="H49" s="251"/>
      <c r="I49" s="259">
        <f t="shared" si="100"/>
        <v>0</v>
      </c>
      <c r="J49" s="251"/>
      <c r="K49" s="315"/>
      <c r="L49" s="259">
        <f t="shared" si="101"/>
        <v>0</v>
      </c>
      <c r="M49" s="315"/>
      <c r="N49" s="259">
        <f t="shared" si="102"/>
        <v>0</v>
      </c>
      <c r="O49" s="315"/>
      <c r="P49" s="315"/>
      <c r="Q49" s="259">
        <f t="shared" si="103"/>
        <v>0</v>
      </c>
      <c r="R49" s="315"/>
      <c r="S49" s="315"/>
      <c r="T49" s="259">
        <f t="shared" si="104"/>
        <v>0</v>
      </c>
      <c r="U49" s="260">
        <f t="shared" si="105"/>
        <v>0</v>
      </c>
      <c r="V49" s="261" t="str">
        <f t="shared" si="10"/>
        <v/>
      </c>
      <c r="W49" s="261">
        <f t="shared" si="106"/>
        <v>0</v>
      </c>
      <c r="X49" s="262" t="str">
        <f t="shared" si="0"/>
        <v/>
      </c>
      <c r="Y49" s="262" t="str">
        <f t="shared" si="107"/>
        <v/>
      </c>
      <c r="Z49" s="262" t="str">
        <f t="shared" si="13"/>
        <v/>
      </c>
      <c r="AA49" s="262" t="str">
        <f t="shared" si="108"/>
        <v/>
      </c>
    </row>
    <row r="50" spans="1:27" ht="21.95" customHeight="1">
      <c r="A50" s="315">
        <v>5</v>
      </c>
      <c r="B50" s="315" t="s">
        <v>9</v>
      </c>
      <c r="C50" s="315" t="s">
        <v>42</v>
      </c>
      <c r="D50" s="315" t="str">
        <f t="shared" si="98"/>
        <v>P3-R5</v>
      </c>
      <c r="E50" s="315" t="str">
        <f t="shared" si="99"/>
        <v>백색</v>
      </c>
      <c r="F50" s="315" t="s">
        <v>6</v>
      </c>
      <c r="G50" s="259"/>
      <c r="H50" s="251"/>
      <c r="I50" s="259">
        <f t="shared" si="100"/>
        <v>0</v>
      </c>
      <c r="J50" s="251"/>
      <c r="K50" s="315"/>
      <c r="L50" s="259">
        <f t="shared" si="101"/>
        <v>0</v>
      </c>
      <c r="M50" s="315"/>
      <c r="N50" s="259">
        <f t="shared" si="102"/>
        <v>0</v>
      </c>
      <c r="O50" s="315"/>
      <c r="P50" s="315"/>
      <c r="Q50" s="259">
        <f t="shared" si="103"/>
        <v>0</v>
      </c>
      <c r="R50" s="315"/>
      <c r="S50" s="315"/>
      <c r="T50" s="259">
        <f t="shared" si="104"/>
        <v>0</v>
      </c>
      <c r="U50" s="260">
        <f t="shared" si="105"/>
        <v>0</v>
      </c>
      <c r="V50" s="261" t="str">
        <f t="shared" si="10"/>
        <v/>
      </c>
      <c r="W50" s="261">
        <f t="shared" si="106"/>
        <v>0</v>
      </c>
      <c r="X50" s="262" t="str">
        <f t="shared" si="0"/>
        <v/>
      </c>
      <c r="Y50" s="262" t="str">
        <f t="shared" si="107"/>
        <v/>
      </c>
      <c r="Z50" s="262" t="str">
        <f t="shared" si="13"/>
        <v/>
      </c>
      <c r="AA50" s="262" t="str">
        <f t="shared" si="108"/>
        <v/>
      </c>
    </row>
    <row r="51" spans="1:27" ht="21.95" customHeight="1">
      <c r="A51" s="315">
        <v>6</v>
      </c>
      <c r="B51" s="315" t="s">
        <v>9</v>
      </c>
      <c r="C51" s="315" t="s">
        <v>42</v>
      </c>
      <c r="D51" s="315" t="str">
        <f t="shared" si="98"/>
        <v>P3-R5</v>
      </c>
      <c r="E51" s="315" t="str">
        <f t="shared" si="99"/>
        <v>백색</v>
      </c>
      <c r="F51" s="315" t="s">
        <v>6</v>
      </c>
      <c r="G51" s="259"/>
      <c r="H51" s="251"/>
      <c r="I51" s="259">
        <f t="shared" si="100"/>
        <v>0</v>
      </c>
      <c r="J51" s="251"/>
      <c r="K51" s="315"/>
      <c r="L51" s="259">
        <f t="shared" si="101"/>
        <v>0</v>
      </c>
      <c r="M51" s="315"/>
      <c r="N51" s="259">
        <f t="shared" si="102"/>
        <v>0</v>
      </c>
      <c r="O51" s="315"/>
      <c r="P51" s="315"/>
      <c r="Q51" s="259">
        <f t="shared" si="103"/>
        <v>0</v>
      </c>
      <c r="R51" s="315"/>
      <c r="S51" s="315"/>
      <c r="T51" s="259">
        <f t="shared" si="104"/>
        <v>0</v>
      </c>
      <c r="U51" s="260">
        <f t="shared" si="105"/>
        <v>0</v>
      </c>
      <c r="V51" s="261" t="str">
        <f t="shared" si="10"/>
        <v/>
      </c>
      <c r="W51" s="261">
        <f t="shared" si="106"/>
        <v>0</v>
      </c>
      <c r="X51" s="262" t="str">
        <f t="shared" si="0"/>
        <v/>
      </c>
      <c r="Y51" s="262" t="str">
        <f t="shared" si="107"/>
        <v/>
      </c>
      <c r="Z51" s="262" t="str">
        <f t="shared" si="13"/>
        <v/>
      </c>
      <c r="AA51" s="262" t="str">
        <f t="shared" si="108"/>
        <v/>
      </c>
    </row>
    <row r="52" spans="1:27" ht="21.95" customHeight="1">
      <c r="A52" s="315">
        <v>7</v>
      </c>
      <c r="B52" s="315" t="s">
        <v>9</v>
      </c>
      <c r="C52" s="315" t="s">
        <v>42</v>
      </c>
      <c r="D52" s="315" t="str">
        <f t="shared" si="98"/>
        <v>P3-R5</v>
      </c>
      <c r="E52" s="315" t="str">
        <f t="shared" si="99"/>
        <v>백색</v>
      </c>
      <c r="F52" s="315" t="s">
        <v>6</v>
      </c>
      <c r="G52" s="259"/>
      <c r="H52" s="251"/>
      <c r="I52" s="259">
        <f t="shared" si="100"/>
        <v>0</v>
      </c>
      <c r="J52" s="251"/>
      <c r="K52" s="315"/>
      <c r="L52" s="259">
        <f t="shared" si="101"/>
        <v>0</v>
      </c>
      <c r="M52" s="315"/>
      <c r="N52" s="259">
        <f t="shared" si="102"/>
        <v>0</v>
      </c>
      <c r="O52" s="315"/>
      <c r="P52" s="315"/>
      <c r="Q52" s="259">
        <f t="shared" si="103"/>
        <v>0</v>
      </c>
      <c r="R52" s="315"/>
      <c r="S52" s="315"/>
      <c r="T52" s="259">
        <f t="shared" si="104"/>
        <v>0</v>
      </c>
      <c r="U52" s="260">
        <f t="shared" si="105"/>
        <v>0</v>
      </c>
      <c r="V52" s="261" t="str">
        <f t="shared" si="10"/>
        <v/>
      </c>
      <c r="W52" s="261">
        <f t="shared" si="106"/>
        <v>0</v>
      </c>
      <c r="X52" s="262" t="str">
        <f t="shared" si="0"/>
        <v/>
      </c>
      <c r="Y52" s="262" t="str">
        <f t="shared" si="107"/>
        <v/>
      </c>
      <c r="Z52" s="262" t="str">
        <f t="shared" si="13"/>
        <v/>
      </c>
      <c r="AA52" s="262" t="str">
        <f t="shared" si="108"/>
        <v/>
      </c>
    </row>
    <row r="53" spans="1:27" ht="21.95" customHeight="1">
      <c r="A53" s="315">
        <v>8</v>
      </c>
      <c r="B53" s="315" t="s">
        <v>9</v>
      </c>
      <c r="C53" s="315" t="s">
        <v>42</v>
      </c>
      <c r="D53" s="315" t="str">
        <f t="shared" si="98"/>
        <v>P3-R5</v>
      </c>
      <c r="E53" s="315" t="str">
        <f t="shared" si="99"/>
        <v>백색</v>
      </c>
      <c r="F53" s="315" t="s">
        <v>6</v>
      </c>
      <c r="G53" s="259"/>
      <c r="H53" s="251"/>
      <c r="I53" s="259">
        <f t="shared" si="100"/>
        <v>0</v>
      </c>
      <c r="J53" s="251"/>
      <c r="K53" s="315"/>
      <c r="L53" s="259">
        <f t="shared" si="101"/>
        <v>0</v>
      </c>
      <c r="M53" s="315"/>
      <c r="N53" s="259">
        <f t="shared" si="102"/>
        <v>0</v>
      </c>
      <c r="O53" s="315"/>
      <c r="P53" s="315"/>
      <c r="Q53" s="259">
        <f t="shared" si="103"/>
        <v>0</v>
      </c>
      <c r="R53" s="315"/>
      <c r="S53" s="315"/>
      <c r="T53" s="259">
        <f t="shared" si="104"/>
        <v>0</v>
      </c>
      <c r="U53" s="260">
        <f t="shared" si="105"/>
        <v>0</v>
      </c>
      <c r="V53" s="261" t="str">
        <f t="shared" si="10"/>
        <v/>
      </c>
      <c r="W53" s="261">
        <f t="shared" si="106"/>
        <v>0</v>
      </c>
      <c r="X53" s="262" t="str">
        <f t="shared" si="0"/>
        <v/>
      </c>
      <c r="Y53" s="262" t="str">
        <f t="shared" si="107"/>
        <v/>
      </c>
      <c r="Z53" s="262" t="str">
        <f t="shared" si="13"/>
        <v/>
      </c>
      <c r="AA53" s="262" t="str">
        <f t="shared" si="108"/>
        <v/>
      </c>
    </row>
    <row r="54" spans="1:27" ht="21.95" customHeight="1">
      <c r="A54" s="315">
        <v>1</v>
      </c>
      <c r="B54" s="315" t="s">
        <v>9</v>
      </c>
      <c r="C54" s="315" t="s">
        <v>42</v>
      </c>
      <c r="D54" s="315" t="str">
        <f t="shared" si="98"/>
        <v>P3-R5</v>
      </c>
      <c r="E54" s="315" t="str">
        <f t="shared" si="99"/>
        <v>백색</v>
      </c>
      <c r="F54" s="315" t="s">
        <v>298</v>
      </c>
      <c r="G54" s="259"/>
      <c r="H54" s="251"/>
      <c r="I54" s="259">
        <f t="shared" si="100"/>
        <v>0</v>
      </c>
      <c r="J54" s="251"/>
      <c r="K54" s="315"/>
      <c r="L54" s="259">
        <f t="shared" si="101"/>
        <v>0</v>
      </c>
      <c r="M54" s="315"/>
      <c r="N54" s="259">
        <f t="shared" si="102"/>
        <v>0</v>
      </c>
      <c r="O54" s="315"/>
      <c r="P54" s="315"/>
      <c r="Q54" s="259">
        <f t="shared" si="103"/>
        <v>0</v>
      </c>
      <c r="R54" s="315"/>
      <c r="S54" s="315"/>
      <c r="T54" s="259">
        <f t="shared" si="104"/>
        <v>0</v>
      </c>
      <c r="U54" s="260">
        <f t="shared" si="105"/>
        <v>0</v>
      </c>
      <c r="V54" s="261" t="str">
        <f t="shared" si="10"/>
        <v/>
      </c>
      <c r="W54" s="261">
        <f t="shared" si="106"/>
        <v>0</v>
      </c>
      <c r="X54" s="262" t="str">
        <f t="shared" si="0"/>
        <v/>
      </c>
      <c r="Y54" s="262" t="str">
        <f t="shared" si="107"/>
        <v/>
      </c>
      <c r="Z54" s="262" t="str">
        <f t="shared" si="13"/>
        <v/>
      </c>
      <c r="AA54" s="262" t="str">
        <f t="shared" si="108"/>
        <v/>
      </c>
    </row>
    <row r="55" spans="1:27" ht="21.95" customHeight="1">
      <c r="A55" s="315">
        <v>2</v>
      </c>
      <c r="B55" s="315" t="s">
        <v>9</v>
      </c>
      <c r="C55" s="315" t="s">
        <v>42</v>
      </c>
      <c r="D55" s="315" t="str">
        <f t="shared" si="98"/>
        <v>P3-R5</v>
      </c>
      <c r="E55" s="315" t="str">
        <f t="shared" si="99"/>
        <v>백색</v>
      </c>
      <c r="F55" s="315" t="s">
        <v>138</v>
      </c>
      <c r="G55" s="259"/>
      <c r="H55" s="251"/>
      <c r="I55" s="259">
        <f t="shared" si="100"/>
        <v>0</v>
      </c>
      <c r="J55" s="251"/>
      <c r="K55" s="315"/>
      <c r="L55" s="259">
        <f t="shared" si="101"/>
        <v>0</v>
      </c>
      <c r="M55" s="315"/>
      <c r="N55" s="259">
        <f t="shared" si="102"/>
        <v>0</v>
      </c>
      <c r="O55" s="315"/>
      <c r="P55" s="315"/>
      <c r="Q55" s="259">
        <f t="shared" si="103"/>
        <v>0</v>
      </c>
      <c r="R55" s="315"/>
      <c r="S55" s="315"/>
      <c r="T55" s="259">
        <f t="shared" si="104"/>
        <v>0</v>
      </c>
      <c r="U55" s="260">
        <f t="shared" si="105"/>
        <v>0</v>
      </c>
      <c r="V55" s="261" t="str">
        <f t="shared" si="10"/>
        <v/>
      </c>
      <c r="W55" s="261">
        <f t="shared" si="106"/>
        <v>0</v>
      </c>
      <c r="X55" s="262" t="str">
        <f t="shared" si="0"/>
        <v/>
      </c>
      <c r="Y55" s="262" t="str">
        <f t="shared" si="107"/>
        <v/>
      </c>
      <c r="Z55" s="262" t="str">
        <f t="shared" si="13"/>
        <v/>
      </c>
      <c r="AA55" s="262" t="str">
        <f t="shared" si="108"/>
        <v/>
      </c>
    </row>
  </sheetData>
  <mergeCells count="28">
    <mergeCell ref="A7:A8"/>
    <mergeCell ref="A9:A10"/>
    <mergeCell ref="F2:F4"/>
    <mergeCell ref="G2:I2"/>
    <mergeCell ref="J2:L2"/>
    <mergeCell ref="A2:A4"/>
    <mergeCell ref="B2:B4"/>
    <mergeCell ref="C2:C4"/>
    <mergeCell ref="D2:D4"/>
    <mergeCell ref="E2:E4"/>
    <mergeCell ref="M2:N2"/>
    <mergeCell ref="O2:Q2"/>
    <mergeCell ref="J3:L3"/>
    <mergeCell ref="G3:I3"/>
    <mergeCell ref="M3:N3"/>
    <mergeCell ref="O3:Q3"/>
    <mergeCell ref="R3:T3"/>
    <mergeCell ref="AA2:AA4"/>
    <mergeCell ref="R2:T2"/>
    <mergeCell ref="U2:U4"/>
    <mergeCell ref="V2:W2"/>
    <mergeCell ref="X2:Y2"/>
    <mergeCell ref="A40:A41"/>
    <mergeCell ref="A24:A25"/>
    <mergeCell ref="A21:A22"/>
    <mergeCell ref="A17:A18"/>
    <mergeCell ref="A47:A48"/>
    <mergeCell ref="A45:A46"/>
  </mergeCells>
  <phoneticPr fontId="2" type="noConversion"/>
  <conditionalFormatting sqref="B7:AA10 B12:AA13 B15:AA18 B20:AA25 B27:AA36 B38:AA42 B44:AA55">
    <cfRule type="expression" dxfId="119" priority="159" stopIfTrue="1">
      <formula>$B7="신설"</formula>
    </cfRule>
  </conditionalFormatting>
  <conditionalFormatting sqref="B7:AA10 B12:AA13 B15:AA18 B20:AA25 B27:AA36 B38:AA42 B44:AA55">
    <cfRule type="expression" dxfId="118" priority="157" stopIfTrue="1">
      <formula>$B7="제거"</formula>
    </cfRule>
  </conditionalFormatting>
  <conditionalFormatting sqref="B7:AA10 B12:AA13 B15:AA18 B20:AA25 B27:AA36 B38:AA42 B44:AA55">
    <cfRule type="expression" dxfId="117" priority="158" stopIfTrue="1">
      <formula>$B7="재도색"</formula>
    </cfRule>
  </conditionalFormatting>
  <conditionalFormatting sqref="B17:AA18 B20:AA25 B27:AA36 B38:AA42 B44:AA55">
    <cfRule type="expression" dxfId="116" priority="33" stopIfTrue="1">
      <formula>$B17="신설"</formula>
    </cfRule>
  </conditionalFormatting>
  <conditionalFormatting sqref="B17:AA18 B20:AA25 B27:AA36 B38:AA42 B44:AA55">
    <cfRule type="expression" dxfId="115" priority="32" stopIfTrue="1">
      <formula>$B17="제거"</formula>
    </cfRule>
  </conditionalFormatting>
  <conditionalFormatting sqref="B17:AA18 B20:AA25 B27:AA36 B38:AA42 B44:AA55">
    <cfRule type="expression" dxfId="114" priority="31" stopIfTrue="1">
      <formula>$B17="재도색"</formula>
    </cfRule>
  </conditionalFormatting>
  <conditionalFormatting sqref="B23:AA25 B27:AA36 B38:AA42 B44:AA55">
    <cfRule type="expression" dxfId="113" priority="30" stopIfTrue="1">
      <formula>$B23="신설"</formula>
    </cfRule>
  </conditionalFormatting>
  <conditionalFormatting sqref="B23:AA25 B27:AA36 B38:AA42 B44:AA55">
    <cfRule type="expression" dxfId="112" priority="29" stopIfTrue="1">
      <formula>$B23="제거"</formula>
    </cfRule>
  </conditionalFormatting>
  <conditionalFormatting sqref="B23:AA25 B27:AA36 B38:AA42 B44:AA55">
    <cfRule type="expression" dxfId="111" priority="28" stopIfTrue="1">
      <formula>$B23="재도색"</formula>
    </cfRule>
  </conditionalFormatting>
  <conditionalFormatting sqref="B28:AA29">
    <cfRule type="expression" dxfId="110" priority="6" stopIfTrue="1">
      <formula>$B28="신설"</formula>
    </cfRule>
  </conditionalFormatting>
  <conditionalFormatting sqref="B28:AA29">
    <cfRule type="expression" dxfId="109" priority="5" stopIfTrue="1">
      <formula>$B28="제거"</formula>
    </cfRule>
  </conditionalFormatting>
  <conditionalFormatting sqref="B28:AA29">
    <cfRule type="expression" dxfId="108" priority="4" stopIfTrue="1">
      <formula>$B28="재도색"</formula>
    </cfRule>
  </conditionalFormatting>
  <conditionalFormatting sqref="B31:AA32">
    <cfRule type="expression" dxfId="107" priority="3" stopIfTrue="1">
      <formula>$B31="신설"</formula>
    </cfRule>
  </conditionalFormatting>
  <conditionalFormatting sqref="B31:AA32">
    <cfRule type="expression" dxfId="106" priority="2" stopIfTrue="1">
      <formula>$B31="제거"</formula>
    </cfRule>
  </conditionalFormatting>
  <conditionalFormatting sqref="B31:AA32">
    <cfRule type="expression" dxfId="105" priority="1" stopIfTrue="1">
      <formula>$B31="재도색"</formula>
    </cfRule>
  </conditionalFormatting>
  <printOptions horizontalCentered="1"/>
  <pageMargins left="0.47244094488188981" right="0.31496062992125984" top="0.59055118110236227" bottom="0.59055118110236227" header="0.19685039370078741" footer="0.19685039370078741"/>
  <pageSetup paperSize="9" scale="85" orientation="landscape" r:id="rId1"/>
  <rowBreaks count="2" manualBreakCount="2">
    <brk id="25" max="26" man="1"/>
    <brk id="42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F176"/>
  <sheetViews>
    <sheetView view="pageBreakPreview" zoomScaleNormal="70" zoomScaleSheetLayoutView="100" workbookViewId="0">
      <pane ySplit="7" topLeftCell="A119" activePane="bottomLeft" state="frozen"/>
      <selection pane="bottomLeft" activeCell="J121" sqref="J121"/>
    </sheetView>
  </sheetViews>
  <sheetFormatPr defaultRowHeight="21.95" customHeight="1"/>
  <cols>
    <col min="1" max="6" width="7.33203125" style="247" customWidth="1"/>
    <col min="7" max="18" width="7.6640625" style="247" customWidth="1"/>
    <col min="19" max="24" width="7.6640625" style="247" hidden="1" customWidth="1"/>
    <col min="25" max="25" width="7.6640625" style="247" customWidth="1"/>
    <col min="26" max="26" width="8.6640625" style="247" customWidth="1"/>
    <col min="27" max="27" width="8.83203125" style="247" customWidth="1"/>
    <col min="28" max="28" width="7.6640625" style="247" customWidth="1"/>
    <col min="29" max="49" width="9.33203125" style="247" hidden="1" customWidth="1"/>
    <col min="50" max="16384" width="9.33203125" style="247"/>
  </cols>
  <sheetData>
    <row r="1" spans="1:58" s="278" customFormat="1" ht="35.1" customHeight="1">
      <c r="A1" s="161" t="s">
        <v>186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8"/>
    </row>
    <row r="2" spans="1:58" s="229" customFormat="1" ht="21.95" customHeight="1">
      <c r="A2" s="424" t="s">
        <v>32</v>
      </c>
      <c r="B2" s="334" t="s">
        <v>33</v>
      </c>
      <c r="C2" s="334" t="s">
        <v>34</v>
      </c>
      <c r="D2" s="334" t="s">
        <v>35</v>
      </c>
      <c r="E2" s="334" t="s">
        <v>36</v>
      </c>
      <c r="F2" s="334" t="s">
        <v>4</v>
      </c>
      <c r="G2" s="427" t="s">
        <v>37</v>
      </c>
      <c r="H2" s="438" t="s">
        <v>38</v>
      </c>
      <c r="I2" s="438"/>
      <c r="J2" s="438"/>
      <c r="K2" s="427" t="s">
        <v>39</v>
      </c>
      <c r="L2" s="426" t="s">
        <v>40</v>
      </c>
      <c r="M2" s="426"/>
      <c r="N2" s="426"/>
      <c r="O2" s="426" t="s">
        <v>41</v>
      </c>
      <c r="P2" s="426"/>
      <c r="Q2" s="426"/>
      <c r="R2" s="426"/>
      <c r="S2" s="424" t="s">
        <v>16</v>
      </c>
      <c r="T2" s="432"/>
      <c r="U2" s="432"/>
      <c r="V2" s="432"/>
      <c r="W2" s="432"/>
      <c r="X2" s="432"/>
      <c r="Y2" s="424" t="s">
        <v>9</v>
      </c>
      <c r="Z2" s="432"/>
      <c r="AA2" s="432"/>
      <c r="AB2" s="432"/>
      <c r="AC2" s="432"/>
      <c r="AD2" s="432"/>
      <c r="AE2" s="435" t="s">
        <v>16</v>
      </c>
      <c r="AF2" s="436"/>
      <c r="AG2" s="436"/>
      <c r="AH2" s="436"/>
      <c r="AI2" s="436"/>
      <c r="AJ2" s="436"/>
      <c r="AK2" s="437" t="s">
        <v>9</v>
      </c>
      <c r="AL2" s="437"/>
      <c r="AM2" s="437"/>
      <c r="AN2" s="437"/>
      <c r="AO2" s="437"/>
      <c r="AP2" s="437"/>
      <c r="AQ2" s="437" t="s">
        <v>9</v>
      </c>
      <c r="AR2" s="437"/>
      <c r="AS2" s="437"/>
      <c r="AT2" s="437"/>
      <c r="AU2" s="437"/>
      <c r="AV2" s="437"/>
      <c r="AW2" s="429" t="s">
        <v>7</v>
      </c>
      <c r="AX2" s="263"/>
    </row>
    <row r="3" spans="1:58" s="229" customFormat="1" ht="21.95" customHeight="1">
      <c r="A3" s="424"/>
      <c r="B3" s="334"/>
      <c r="C3" s="334"/>
      <c r="D3" s="334"/>
      <c r="E3" s="334"/>
      <c r="F3" s="334"/>
      <c r="G3" s="427"/>
      <c r="H3" s="438"/>
      <c r="I3" s="438"/>
      <c r="J3" s="438"/>
      <c r="K3" s="427"/>
      <c r="L3" s="426"/>
      <c r="M3" s="426"/>
      <c r="N3" s="426"/>
      <c r="O3" s="426"/>
      <c r="P3" s="426"/>
      <c r="Q3" s="426"/>
      <c r="R3" s="426"/>
      <c r="S3" s="424" t="s">
        <v>42</v>
      </c>
      <c r="T3" s="432"/>
      <c r="U3" s="432"/>
      <c r="V3" s="432"/>
      <c r="W3" s="432"/>
      <c r="X3" s="432"/>
      <c r="Y3" s="427" t="s">
        <v>42</v>
      </c>
      <c r="Z3" s="427"/>
      <c r="AA3" s="427"/>
      <c r="AB3" s="427"/>
      <c r="AC3" s="427"/>
      <c r="AD3" s="427"/>
      <c r="AE3" s="433" t="s">
        <v>43</v>
      </c>
      <c r="AF3" s="434"/>
      <c r="AG3" s="434"/>
      <c r="AH3" s="434"/>
      <c r="AI3" s="434"/>
      <c r="AJ3" s="434"/>
      <c r="AK3" s="434" t="s">
        <v>43</v>
      </c>
      <c r="AL3" s="434"/>
      <c r="AM3" s="434"/>
      <c r="AN3" s="434"/>
      <c r="AO3" s="434"/>
      <c r="AP3" s="434"/>
      <c r="AQ3" s="434" t="s">
        <v>13</v>
      </c>
      <c r="AR3" s="434"/>
      <c r="AS3" s="434"/>
      <c r="AT3" s="434"/>
      <c r="AU3" s="434"/>
      <c r="AV3" s="434"/>
      <c r="AW3" s="430"/>
      <c r="AX3" s="263"/>
    </row>
    <row r="4" spans="1:58" s="229" customFormat="1" ht="21.95" customHeight="1">
      <c r="A4" s="424"/>
      <c r="B4" s="334"/>
      <c r="C4" s="334"/>
      <c r="D4" s="334"/>
      <c r="E4" s="334"/>
      <c r="F4" s="334"/>
      <c r="G4" s="427"/>
      <c r="H4" s="438"/>
      <c r="I4" s="438"/>
      <c r="J4" s="438"/>
      <c r="K4" s="427"/>
      <c r="L4" s="426"/>
      <c r="M4" s="426"/>
      <c r="N4" s="426"/>
      <c r="O4" s="426"/>
      <c r="P4" s="426"/>
      <c r="Q4" s="426"/>
      <c r="R4" s="426"/>
      <c r="S4" s="424" t="s">
        <v>17</v>
      </c>
      <c r="T4" s="424"/>
      <c r="U4" s="424" t="s">
        <v>18</v>
      </c>
      <c r="V4" s="424"/>
      <c r="W4" s="424"/>
      <c r="X4" s="424"/>
      <c r="Y4" s="424" t="s">
        <v>17</v>
      </c>
      <c r="Z4" s="424"/>
      <c r="AA4" s="424" t="s">
        <v>18</v>
      </c>
      <c r="AB4" s="424"/>
      <c r="AC4" s="427"/>
      <c r="AD4" s="427"/>
      <c r="AE4" s="428" t="s">
        <v>20</v>
      </c>
      <c r="AF4" s="425"/>
      <c r="AG4" s="425" t="s">
        <v>24</v>
      </c>
      <c r="AH4" s="425"/>
      <c r="AI4" s="425"/>
      <c r="AJ4" s="425"/>
      <c r="AK4" s="425" t="s">
        <v>20</v>
      </c>
      <c r="AL4" s="425"/>
      <c r="AM4" s="425" t="s">
        <v>24</v>
      </c>
      <c r="AN4" s="425"/>
      <c r="AO4" s="425"/>
      <c r="AP4" s="425"/>
      <c r="AQ4" s="425" t="s">
        <v>19</v>
      </c>
      <c r="AR4" s="425"/>
      <c r="AS4" s="425" t="s">
        <v>23</v>
      </c>
      <c r="AT4" s="425"/>
      <c r="AU4" s="425"/>
      <c r="AV4" s="425"/>
      <c r="AW4" s="430"/>
      <c r="AX4" s="263"/>
    </row>
    <row r="5" spans="1:58" s="229" customFormat="1" ht="21.95" customHeight="1">
      <c r="A5" s="424"/>
      <c r="B5" s="334"/>
      <c r="C5" s="334"/>
      <c r="D5" s="334"/>
      <c r="E5" s="334"/>
      <c r="F5" s="334"/>
      <c r="G5" s="427"/>
      <c r="H5" s="438"/>
      <c r="I5" s="438"/>
      <c r="J5" s="438"/>
      <c r="K5" s="427"/>
      <c r="L5" s="426"/>
      <c r="M5" s="426"/>
      <c r="N5" s="426"/>
      <c r="O5" s="426"/>
      <c r="P5" s="426"/>
      <c r="Q5" s="426"/>
      <c r="R5" s="426"/>
      <c r="S5" s="424" t="s">
        <v>14</v>
      </c>
      <c r="T5" s="424"/>
      <c r="U5" s="424" t="s">
        <v>15</v>
      </c>
      <c r="V5" s="424"/>
      <c r="W5" s="424" t="s">
        <v>12</v>
      </c>
      <c r="X5" s="424"/>
      <c r="Y5" s="424" t="s">
        <v>14</v>
      </c>
      <c r="Z5" s="424"/>
      <c r="AA5" s="424" t="s">
        <v>15</v>
      </c>
      <c r="AB5" s="424"/>
      <c r="AC5" s="424" t="s">
        <v>12</v>
      </c>
      <c r="AD5" s="424"/>
      <c r="AE5" s="428" t="s">
        <v>14</v>
      </c>
      <c r="AF5" s="425"/>
      <c r="AG5" s="425" t="s">
        <v>15</v>
      </c>
      <c r="AH5" s="425"/>
      <c r="AI5" s="425" t="s">
        <v>12</v>
      </c>
      <c r="AJ5" s="425"/>
      <c r="AK5" s="425" t="s">
        <v>14</v>
      </c>
      <c r="AL5" s="425"/>
      <c r="AM5" s="425" t="s">
        <v>15</v>
      </c>
      <c r="AN5" s="425"/>
      <c r="AO5" s="425" t="s">
        <v>12</v>
      </c>
      <c r="AP5" s="425"/>
      <c r="AQ5" s="425" t="s">
        <v>14</v>
      </c>
      <c r="AR5" s="425"/>
      <c r="AS5" s="425" t="s">
        <v>15</v>
      </c>
      <c r="AT5" s="425"/>
      <c r="AU5" s="425" t="s">
        <v>12</v>
      </c>
      <c r="AV5" s="425"/>
      <c r="AW5" s="430"/>
    </row>
    <row r="6" spans="1:58" s="229" customFormat="1" ht="21.95" customHeight="1">
      <c r="A6" s="424"/>
      <c r="B6" s="334"/>
      <c r="C6" s="334"/>
      <c r="D6" s="334"/>
      <c r="E6" s="334"/>
      <c r="F6" s="334"/>
      <c r="G6" s="427"/>
      <c r="H6" s="279" t="s">
        <v>44</v>
      </c>
      <c r="I6" s="279" t="s">
        <v>45</v>
      </c>
      <c r="J6" s="279" t="s">
        <v>2</v>
      </c>
      <c r="K6" s="427"/>
      <c r="L6" s="249" t="s">
        <v>37</v>
      </c>
      <c r="M6" s="249" t="s">
        <v>39</v>
      </c>
      <c r="N6" s="249" t="s">
        <v>46</v>
      </c>
      <c r="O6" s="249" t="s">
        <v>37</v>
      </c>
      <c r="P6" s="249" t="s">
        <v>38</v>
      </c>
      <c r="Q6" s="249" t="s">
        <v>39</v>
      </c>
      <c r="R6" s="249" t="s">
        <v>46</v>
      </c>
      <c r="S6" s="249" t="s">
        <v>10</v>
      </c>
      <c r="T6" s="249" t="s">
        <v>11</v>
      </c>
      <c r="U6" s="249" t="s">
        <v>10</v>
      </c>
      <c r="V6" s="249" t="s">
        <v>11</v>
      </c>
      <c r="W6" s="249" t="s">
        <v>10</v>
      </c>
      <c r="X6" s="249" t="s">
        <v>11</v>
      </c>
      <c r="Y6" s="249" t="s">
        <v>10</v>
      </c>
      <c r="Z6" s="249" t="s">
        <v>11</v>
      </c>
      <c r="AA6" s="249" t="s">
        <v>10</v>
      </c>
      <c r="AB6" s="249" t="s">
        <v>11</v>
      </c>
      <c r="AC6" s="249" t="s">
        <v>10</v>
      </c>
      <c r="AD6" s="249" t="s">
        <v>11</v>
      </c>
      <c r="AE6" s="265" t="s">
        <v>10</v>
      </c>
      <c r="AF6" s="264" t="s">
        <v>11</v>
      </c>
      <c r="AG6" s="264" t="s">
        <v>10</v>
      </c>
      <c r="AH6" s="264" t="s">
        <v>11</v>
      </c>
      <c r="AI6" s="264" t="s">
        <v>10</v>
      </c>
      <c r="AJ6" s="264" t="s">
        <v>11</v>
      </c>
      <c r="AK6" s="264" t="s">
        <v>10</v>
      </c>
      <c r="AL6" s="264" t="s">
        <v>11</v>
      </c>
      <c r="AM6" s="264" t="s">
        <v>10</v>
      </c>
      <c r="AN6" s="264" t="s">
        <v>11</v>
      </c>
      <c r="AO6" s="264" t="s">
        <v>10</v>
      </c>
      <c r="AP6" s="264" t="s">
        <v>11</v>
      </c>
      <c r="AQ6" s="264" t="s">
        <v>10</v>
      </c>
      <c r="AR6" s="264" t="s">
        <v>11</v>
      </c>
      <c r="AS6" s="264" t="s">
        <v>10</v>
      </c>
      <c r="AT6" s="264" t="s">
        <v>11</v>
      </c>
      <c r="AU6" s="264" t="s">
        <v>10</v>
      </c>
      <c r="AV6" s="264" t="s">
        <v>11</v>
      </c>
      <c r="AW6" s="431"/>
    </row>
    <row r="7" spans="1:58" s="229" customFormat="1" ht="21.95" customHeight="1">
      <c r="A7" s="249" t="s">
        <v>47</v>
      </c>
      <c r="B7" s="230"/>
      <c r="C7" s="230"/>
      <c r="D7" s="230"/>
      <c r="E7" s="230"/>
      <c r="F7" s="230"/>
      <c r="G7" s="279"/>
      <c r="H7" s="279"/>
      <c r="I7" s="280"/>
      <c r="J7" s="280"/>
      <c r="K7" s="279"/>
      <c r="L7" s="281"/>
      <c r="M7" s="281"/>
      <c r="N7" s="281"/>
      <c r="O7" s="281"/>
      <c r="P7" s="281"/>
      <c r="Q7" s="281"/>
      <c r="R7" s="281"/>
      <c r="S7" s="281">
        <f>SUM(S8:S114)</f>
        <v>0</v>
      </c>
      <c r="T7" s="281">
        <f>SUM(T8:T114)</f>
        <v>0</v>
      </c>
      <c r="U7" s="281">
        <f>SUM(U8:U114)</f>
        <v>0</v>
      </c>
      <c r="V7" s="281">
        <f>SUM(V8:V114)</f>
        <v>0</v>
      </c>
      <c r="W7" s="281">
        <f>SUM(W8:W9)</f>
        <v>0</v>
      </c>
      <c r="X7" s="281">
        <f>SUM(X8:X9)</f>
        <v>0</v>
      </c>
      <c r="Y7" s="282">
        <f>SUM(Y8:Y501)</f>
        <v>0</v>
      </c>
      <c r="Z7" s="282">
        <f t="shared" ref="Z7:AB7" si="0">SUM(Z8:Z501)</f>
        <v>0</v>
      </c>
      <c r="AA7" s="282">
        <f t="shared" si="0"/>
        <v>0</v>
      </c>
      <c r="AB7" s="282">
        <f t="shared" si="0"/>
        <v>0</v>
      </c>
      <c r="AC7" s="282">
        <f t="shared" ref="AC7:AW7" si="1">SUM(AC8:AC9)</f>
        <v>0</v>
      </c>
      <c r="AD7" s="282">
        <f t="shared" si="1"/>
        <v>0</v>
      </c>
      <c r="AE7" s="268">
        <f t="shared" si="1"/>
        <v>0</v>
      </c>
      <c r="AF7" s="266">
        <f t="shared" si="1"/>
        <v>0</v>
      </c>
      <c r="AG7" s="266">
        <f t="shared" si="1"/>
        <v>0</v>
      </c>
      <c r="AH7" s="266">
        <f t="shared" si="1"/>
        <v>0</v>
      </c>
      <c r="AI7" s="266">
        <f t="shared" si="1"/>
        <v>0</v>
      </c>
      <c r="AJ7" s="266">
        <f t="shared" si="1"/>
        <v>0</v>
      </c>
      <c r="AK7" s="266">
        <f t="shared" si="1"/>
        <v>0</v>
      </c>
      <c r="AL7" s="266">
        <f t="shared" si="1"/>
        <v>0</v>
      </c>
      <c r="AM7" s="266">
        <f t="shared" si="1"/>
        <v>0</v>
      </c>
      <c r="AN7" s="266">
        <f t="shared" si="1"/>
        <v>0</v>
      </c>
      <c r="AO7" s="266">
        <f t="shared" si="1"/>
        <v>0</v>
      </c>
      <c r="AP7" s="266">
        <f t="shared" si="1"/>
        <v>0</v>
      </c>
      <c r="AQ7" s="266">
        <f t="shared" si="1"/>
        <v>0</v>
      </c>
      <c r="AR7" s="266">
        <f t="shared" si="1"/>
        <v>0</v>
      </c>
      <c r="AS7" s="266">
        <f t="shared" si="1"/>
        <v>0</v>
      </c>
      <c r="AT7" s="266">
        <f t="shared" si="1"/>
        <v>0</v>
      </c>
      <c r="AU7" s="266">
        <f t="shared" si="1"/>
        <v>0</v>
      </c>
      <c r="AV7" s="266">
        <f t="shared" si="1"/>
        <v>0</v>
      </c>
      <c r="AW7" s="267">
        <f t="shared" si="1"/>
        <v>0</v>
      </c>
    </row>
    <row r="8" spans="1:58" s="273" customFormat="1" ht="21.95" customHeight="1">
      <c r="A8" s="285" t="s">
        <v>291</v>
      </c>
      <c r="B8" s="283"/>
      <c r="C8" s="283"/>
      <c r="D8" s="283"/>
      <c r="E8" s="283"/>
      <c r="F8" s="283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  <c r="AD8" s="284"/>
      <c r="AE8" s="284"/>
      <c r="AF8" s="284"/>
      <c r="AG8" s="284"/>
      <c r="AH8" s="284"/>
      <c r="AI8" s="284"/>
      <c r="AJ8" s="284"/>
      <c r="AK8" s="284"/>
      <c r="AL8" s="284"/>
      <c r="AM8" s="270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71"/>
      <c r="BF8" s="272"/>
    </row>
    <row r="9" spans="1:58" s="229" customFormat="1" ht="21.95" customHeight="1">
      <c r="A9" s="289">
        <v>1</v>
      </c>
      <c r="B9" s="306" t="s">
        <v>9</v>
      </c>
      <c r="C9" s="288" t="s">
        <v>265</v>
      </c>
      <c r="D9" s="288" t="str">
        <f t="shared" ref="D9:D89" si="2">IF(AND($E9="황색",$C9="융착식"),"P3-R4",IF(AND($E9="백색",$C9="융착식"),"P3-R5",IF(AND($E9="황색",$C9="상온경화형"),"P7-R4",IF(AND($E9="백색",$C9="상온경화형"),"P7-R5",IF(AND($E9="황색",$C9="수용성페인트"),"P4-R4",IF(AND($E9="백색",$C9="수용성페인트"),"P4-R5",))))))</f>
        <v>P3-R5</v>
      </c>
      <c r="E9" s="288" t="str">
        <f>IF(F9="차선","백색",IF(F9="유도선","백색",IF(F9="유턴선","백색",IF(F9="버스차선","청색",IF(F9="중앙선","황색",IF(F9="노견선","황색"))))))</f>
        <v>백색</v>
      </c>
      <c r="F9" s="315" t="s">
        <v>287</v>
      </c>
      <c r="G9" s="290"/>
      <c r="H9" s="290"/>
      <c r="I9" s="290"/>
      <c r="J9" s="290">
        <f>H9*I9</f>
        <v>0</v>
      </c>
      <c r="K9" s="290"/>
      <c r="L9" s="289">
        <f t="shared" ref="L9:L72" si="3">IF((G9&gt;10),G9,0)</f>
        <v>0</v>
      </c>
      <c r="M9" s="289">
        <f t="shared" ref="M9:M72" si="4">IF((K9&gt;10),K9,0)</f>
        <v>0</v>
      </c>
      <c r="N9" s="289">
        <f t="shared" ref="N9:N72" si="5">INT(L9+M9)</f>
        <v>0</v>
      </c>
      <c r="O9" s="289">
        <f t="shared" ref="O9:O72" si="6">IF((G9&lt;11),G9,0)</f>
        <v>0</v>
      </c>
      <c r="P9" s="289">
        <f t="shared" ref="P9:P72" si="7">J9</f>
        <v>0</v>
      </c>
      <c r="Q9" s="289">
        <f t="shared" ref="Q9:Q72" si="8">IF((K9&lt;11),K9,0)</f>
        <v>0</v>
      </c>
      <c r="R9" s="289">
        <f t="shared" ref="R9:R72" si="9">INT(O9+P9+Q9)</f>
        <v>0</v>
      </c>
      <c r="S9" s="281" t="str">
        <f>IF(AND($B9=$S$2,$C9=$S$3,$D9=$S$4,$E9=$S$5),$N9,"")</f>
        <v/>
      </c>
      <c r="T9" s="281" t="str">
        <f t="shared" ref="T9:T38" si="10">IF(AND($B9=$S$2,$C9=$S$3,$D9=$S$4,$E9=$S$5),$R9,"")</f>
        <v/>
      </c>
      <c r="U9" s="281" t="str">
        <f t="shared" ref="U9:U38" si="11">IF(AND($B9=$S$2,$C9=$S$3,$D9=$U$4,$E9=$U$5),$N9,"")</f>
        <v/>
      </c>
      <c r="V9" s="281" t="str">
        <f t="shared" ref="V9:V38" si="12">IF(AND($B9=$S$2,$C9=$S$3,$D9=$U$4,$E9=$U$5),$R9,"")</f>
        <v/>
      </c>
      <c r="W9" s="281" t="str">
        <f t="shared" ref="W9:W32" si="13">IF(AND($B9=$S$2,$C9=$S$3,$D9=$W$4,$E9=$W$5),$N9,"")</f>
        <v/>
      </c>
      <c r="X9" s="281" t="str">
        <f t="shared" ref="X9:X32" si="14">IF(AND($B9=$S$2,$C9=$S$3,$D9=$W$4,$E9=$W$5),$R9,"")</f>
        <v/>
      </c>
      <c r="Y9" s="281">
        <f>IF(AND($B9=$Y$2,$C9=$Y$3,$D9=$Y$4,$E9=$Y$5),$N9,"")</f>
        <v>0</v>
      </c>
      <c r="Z9" s="281">
        <f>IF(AND($B9=$Y$2,$C9=$Y$3,$D9=$Y$4,$E9=$Y$5),$R9,"")</f>
        <v>0</v>
      </c>
      <c r="AA9" s="281" t="str">
        <f>IF(AND($B9=$Y$2,$C9=$Y$3,$D9=$AA$4,$E9=$AA$5),$N9,"")</f>
        <v/>
      </c>
      <c r="AB9" s="281" t="str">
        <f>IF(AND($B9=$Y$2,$C9=$Y$3,$D9=$AA$4,$E9=$AA$5),$R9,"")</f>
        <v/>
      </c>
      <c r="AC9" s="281" t="str">
        <f t="shared" ref="AC9:AC32" si="15">IF(AND($B9=$AC$2,$C9=$AC$3,$D9=$AC$4,$E9=$AC$5),$N9,"")</f>
        <v/>
      </c>
      <c r="AD9" s="281" t="str">
        <f t="shared" ref="AD9:AD32" si="16">IF(AND($B9=$AC$2,$C9=$AC$3,$D9=$AC$4,$E9=$AC$5),$R9,"")</f>
        <v/>
      </c>
      <c r="AE9" s="281" t="str">
        <f t="shared" ref="AE9:AE32" si="17">IF(AND($B9=$AC$2,$C9=$AC$3,$D9=$AE$4,$E9=$AE$5),$N9,"")</f>
        <v/>
      </c>
      <c r="AF9" s="281" t="str">
        <f t="shared" ref="AF9:AF32" si="18">IF(AND($B9=$AC$2,$C9=$AC$3,$D9=$AE$4,$E9=$AE$5),$R9,"")</f>
        <v/>
      </c>
      <c r="AG9" s="281" t="str">
        <f t="shared" ref="AG9:AG32" si="19">IF(AND($B9=$AC$2,$C9=$AC$3,$D9=$AG$4,$E9=$AG$5),$N9,"")</f>
        <v/>
      </c>
      <c r="AH9" s="281" t="str">
        <f t="shared" ref="AH9:AH32" si="20">IF(AND($B9=$AC$2,$C9=$AC$3,$D9=$AG$4,$E9=$AG$5),$R9,"")</f>
        <v/>
      </c>
      <c r="AI9" s="281" t="str">
        <f t="shared" ref="AI9:AI32" si="21">IF(AND($B9=$AC$2,$C9=$AC$3,$D9=$AI$4,$E9=$AI$5),$N9,"")</f>
        <v/>
      </c>
      <c r="AJ9" s="281" t="str">
        <f t="shared" ref="AJ9:AJ32" si="22">IF(AND($B9=$AC$2,$C9=$AC$3,$D9=$AI$4,$E9=$AI$5),$R9,"")</f>
        <v/>
      </c>
      <c r="AK9" s="281" t="str">
        <f t="shared" ref="AK9:AK32" si="23">IF(AND($B9=$AC$2,$C9=$AC$3,$D9=$AK$4,$E9=$AK$5),$N9,"")</f>
        <v/>
      </c>
      <c r="AL9" s="281" t="str">
        <f t="shared" ref="AL9:AL32" si="24">IF(AND($B9=$AC$2,$C9=$AC$3,$D9=$AK$4,$E9=$AK$5),$R9,"")</f>
        <v/>
      </c>
      <c r="AM9" s="276" t="str">
        <f>IF(AND($B9=$AM$2,$C9=$AM$3,$D9=$AM$4,$E9=$AM$5),$N9,"")</f>
        <v/>
      </c>
      <c r="AN9" s="274" t="str">
        <f>IF(AND($B9=$AM$2,$C9=$AM$3,$D9=$AM$4,$E9=$AM$5),$R9,"")</f>
        <v/>
      </c>
      <c r="AO9" s="274" t="str">
        <f>IF(AND($B9=$AM$2,$C9=$AM$3,$D9=$AO$4,$E9=$AO$5),$N9,"")</f>
        <v/>
      </c>
      <c r="AP9" s="274" t="str">
        <f>IF(AND($B9=$AM$2,$C9=$AM$3,$D9=$AO$4,$E9=$AO$5),$R9,"")</f>
        <v/>
      </c>
      <c r="AQ9" s="274" t="str">
        <f>IF(AND($B9=$AM$2,$C9=$AM$3,$D9=$AQ$4,$E9=$AQ$5),$N9,"")</f>
        <v/>
      </c>
      <c r="AR9" s="274" t="str">
        <f>IF(AND($B9=$AM$2,$C9=$AM$3,$D9=$AQ$4,$E9=$AQ$5),$R9,"")</f>
        <v/>
      </c>
      <c r="AS9" s="274" t="str">
        <f>IF(AND($B9=$AS$2,$C9=$AS$3,$D9=$AS$4,$E9=$AS$5),$N9,"")</f>
        <v/>
      </c>
      <c r="AT9" s="274" t="str">
        <f>IF(AND($B9=$AS$2,$C9=$AS$3,$D9=$AS$4,$E9=$AS$5),$R9,"")</f>
        <v/>
      </c>
      <c r="AU9" s="274" t="str">
        <f>IF(AND($B9=$AS$2,$C9=$AS$3,$D9=$AU$4,$E9=$AU$5),$N9,"")</f>
        <v/>
      </c>
      <c r="AV9" s="274" t="str">
        <f>IF(AND($B9=$AS$2,$C9=$AS$3,$D9=$AU$4,$E9=$AU$5),$R9,"")</f>
        <v/>
      </c>
      <c r="AW9" s="274" t="str">
        <f>IF(AND($B9=$AS$2,$C9=$AS$3,$D9=$AW$4,$E9=$AW$5),$N9,"")</f>
        <v/>
      </c>
      <c r="AX9" s="274" t="str">
        <f>IF(AND($B9=$AS$2,$C9=$AS$3,$D9=$AW$4,$E9=$AW$5),$R9,"")</f>
        <v/>
      </c>
      <c r="AY9" s="274" t="str">
        <f>IF(AND($B9=$AY$2,$C9=$AY$3,$D9=$AY$4,$E9=$AY$5),$N9,"")</f>
        <v/>
      </c>
      <c r="AZ9" s="274" t="str">
        <f>IF(AND($B9=$AY$2,$C9=$AY$3,$D9=$AY$4,$E9=$AY$5),$R9,"")</f>
        <v/>
      </c>
      <c r="BA9" s="274" t="str">
        <f>IF(AND($B9=$AY$2,$C9=$AY$3,$D9=$BA$4,$E9=$BA$5),$N9,"")</f>
        <v/>
      </c>
      <c r="BB9" s="274" t="str">
        <f>IF(AND($B9=$AY$2,$C9=$AY$3,$D9=$BA$4,$E9=$BA$5),$R9,"")</f>
        <v/>
      </c>
      <c r="BC9" s="274" t="str">
        <f>IF(AND($B9=$AY$2,$C9=$AY$3,$D9=$BC$4,$E9=$BC$5),$N9,"")</f>
        <v/>
      </c>
      <c r="BD9" s="274" t="str">
        <f>IF(AND($B9=$AY$2,$C9=$AY$3,$D9=$BC$4,$E9=$BC$5),$R9,"")</f>
        <v/>
      </c>
      <c r="BE9" s="275" t="str">
        <f>IF(AND($BE$2=$B9),($R9+$N9),"")</f>
        <v/>
      </c>
      <c r="BF9" s="277"/>
    </row>
    <row r="10" spans="1:58" s="229" customFormat="1" ht="21.95" customHeight="1">
      <c r="A10" s="310">
        <v>2</v>
      </c>
      <c r="B10" s="309" t="s">
        <v>9</v>
      </c>
      <c r="C10" s="309" t="s">
        <v>42</v>
      </c>
      <c r="D10" s="309" t="str">
        <f t="shared" si="2"/>
        <v>P3-R4</v>
      </c>
      <c r="E10" s="309" t="str">
        <f t="shared" ref="E10:E14" si="25">IF(F10="차선","백색",IF(F10="유도선","백색",IF(F10="유턴선","백색",IF(F10="버스차선","청색",IF(F10="중앙선","황색",IF(F10="노견선","황색"))))))</f>
        <v>황색</v>
      </c>
      <c r="F10" s="315" t="s">
        <v>269</v>
      </c>
      <c r="G10" s="311"/>
      <c r="H10" s="311"/>
      <c r="I10" s="311"/>
      <c r="J10" s="311">
        <f t="shared" ref="J10:J14" si="26">H10*I10</f>
        <v>0</v>
      </c>
      <c r="K10" s="311"/>
      <c r="L10" s="310">
        <f t="shared" ref="L10:L14" si="27">IF((G10&gt;10),G10,0)</f>
        <v>0</v>
      </c>
      <c r="M10" s="310">
        <f t="shared" ref="M10:M14" si="28">IF((K10&gt;10),K10,0)</f>
        <v>0</v>
      </c>
      <c r="N10" s="310">
        <f t="shared" ref="N10:N14" si="29">INT(L10+M10)</f>
        <v>0</v>
      </c>
      <c r="O10" s="310">
        <f t="shared" ref="O10:O14" si="30">IF((G10&lt;11),G10,0)</f>
        <v>0</v>
      </c>
      <c r="P10" s="310">
        <f t="shared" ref="P10:P14" si="31">J10</f>
        <v>0</v>
      </c>
      <c r="Q10" s="310">
        <f t="shared" ref="Q10:Q14" si="32">IF((K10&lt;11),K10,0)</f>
        <v>0</v>
      </c>
      <c r="R10" s="310">
        <f t="shared" ref="R10:R14" si="33">INT(O10+P10+Q10)</f>
        <v>0</v>
      </c>
      <c r="S10" s="281" t="str">
        <f t="shared" ref="S10:S14" si="34">IF(AND($B10=$S$2,$C10=$S$3,$D10=$S$4,$E10=$S$5),$N10,"")</f>
        <v/>
      </c>
      <c r="T10" s="281" t="str">
        <f t="shared" si="10"/>
        <v/>
      </c>
      <c r="U10" s="281" t="str">
        <f t="shared" si="11"/>
        <v/>
      </c>
      <c r="V10" s="281" t="str">
        <f t="shared" si="12"/>
        <v/>
      </c>
      <c r="W10" s="281" t="str">
        <f t="shared" si="13"/>
        <v/>
      </c>
      <c r="X10" s="281" t="str">
        <f t="shared" si="14"/>
        <v/>
      </c>
      <c r="Y10" s="281" t="str">
        <f t="shared" ref="Y10:Y14" si="35">IF(AND($B10=$Y$2,$C10=$Y$3,$D10=$Y$4,$E10=$Y$5),$N10,"")</f>
        <v/>
      </c>
      <c r="Z10" s="281" t="str">
        <f t="shared" ref="Z10:Z14" si="36">IF(AND($B10=$Y$2,$C10=$Y$3,$D10=$Y$4,$E10=$Y$5),$R10,"")</f>
        <v/>
      </c>
      <c r="AA10" s="281">
        <f t="shared" ref="AA10:AA14" si="37">IF(AND($B10=$Y$2,$C10=$Y$3,$D10=$AA$4,$E10=$AA$5),$N10,"")</f>
        <v>0</v>
      </c>
      <c r="AB10" s="281">
        <f t="shared" ref="AB10:AB14" si="38">IF(AND($B10=$Y$2,$C10=$Y$3,$D10=$AA$4,$E10=$AA$5),$R10,"")</f>
        <v>0</v>
      </c>
      <c r="AC10" s="281"/>
      <c r="AD10" s="281"/>
      <c r="AE10" s="281"/>
      <c r="AF10" s="281"/>
      <c r="AG10" s="281"/>
      <c r="AH10" s="281"/>
      <c r="AI10" s="281"/>
      <c r="AJ10" s="281"/>
      <c r="AK10" s="281"/>
      <c r="AL10" s="281"/>
      <c r="AM10" s="276"/>
      <c r="AN10" s="274"/>
      <c r="AO10" s="274"/>
      <c r="AP10" s="274"/>
      <c r="AQ10" s="274"/>
      <c r="AR10" s="274"/>
      <c r="AS10" s="274"/>
      <c r="AT10" s="274"/>
      <c r="AU10" s="274"/>
      <c r="AV10" s="274"/>
      <c r="AW10" s="274"/>
      <c r="AX10" s="274"/>
      <c r="AY10" s="274"/>
      <c r="AZ10" s="274"/>
      <c r="BA10" s="274"/>
      <c r="BB10" s="274"/>
      <c r="BC10" s="274"/>
      <c r="BD10" s="274"/>
      <c r="BE10" s="275"/>
      <c r="BF10" s="277"/>
    </row>
    <row r="11" spans="1:58" s="229" customFormat="1" ht="21.95" customHeight="1">
      <c r="A11" s="310">
        <v>3</v>
      </c>
      <c r="B11" s="309" t="s">
        <v>9</v>
      </c>
      <c r="C11" s="309" t="s">
        <v>42</v>
      </c>
      <c r="D11" s="309" t="str">
        <f t="shared" si="2"/>
        <v>P3-R5</v>
      </c>
      <c r="E11" s="309" t="str">
        <f t="shared" si="25"/>
        <v>백색</v>
      </c>
      <c r="F11" s="315" t="s">
        <v>285</v>
      </c>
      <c r="G11" s="311"/>
      <c r="H11" s="311"/>
      <c r="I11" s="311"/>
      <c r="J11" s="311">
        <f t="shared" si="26"/>
        <v>0</v>
      </c>
      <c r="K11" s="311"/>
      <c r="L11" s="310">
        <f t="shared" si="27"/>
        <v>0</v>
      </c>
      <c r="M11" s="310">
        <f t="shared" si="28"/>
        <v>0</v>
      </c>
      <c r="N11" s="310">
        <f t="shared" si="29"/>
        <v>0</v>
      </c>
      <c r="O11" s="310">
        <f t="shared" si="30"/>
        <v>0</v>
      </c>
      <c r="P11" s="310">
        <f t="shared" si="31"/>
        <v>0</v>
      </c>
      <c r="Q11" s="310">
        <f t="shared" si="32"/>
        <v>0</v>
      </c>
      <c r="R11" s="310">
        <f t="shared" si="33"/>
        <v>0</v>
      </c>
      <c r="S11" s="281" t="str">
        <f t="shared" si="34"/>
        <v/>
      </c>
      <c r="T11" s="281" t="str">
        <f t="shared" si="10"/>
        <v/>
      </c>
      <c r="U11" s="281" t="str">
        <f t="shared" si="11"/>
        <v/>
      </c>
      <c r="V11" s="281" t="str">
        <f t="shared" si="12"/>
        <v/>
      </c>
      <c r="W11" s="281" t="str">
        <f t="shared" si="13"/>
        <v/>
      </c>
      <c r="X11" s="281" t="str">
        <f t="shared" si="14"/>
        <v/>
      </c>
      <c r="Y11" s="281">
        <f t="shared" si="35"/>
        <v>0</v>
      </c>
      <c r="Z11" s="281">
        <f t="shared" si="36"/>
        <v>0</v>
      </c>
      <c r="AA11" s="281" t="str">
        <f t="shared" si="37"/>
        <v/>
      </c>
      <c r="AB11" s="281" t="str">
        <f t="shared" si="38"/>
        <v/>
      </c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76"/>
      <c r="AN11" s="274"/>
      <c r="AO11" s="274"/>
      <c r="AP11" s="274"/>
      <c r="AQ11" s="274"/>
      <c r="AR11" s="274"/>
      <c r="AS11" s="274"/>
      <c r="AT11" s="274"/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5"/>
      <c r="BF11" s="277"/>
    </row>
    <row r="12" spans="1:58" s="229" customFormat="1" ht="21.95" customHeight="1">
      <c r="A12" s="310">
        <v>4</v>
      </c>
      <c r="B12" s="309" t="s">
        <v>9</v>
      </c>
      <c r="C12" s="309" t="s">
        <v>42</v>
      </c>
      <c r="D12" s="309" t="str">
        <f t="shared" si="2"/>
        <v>P3-R5</v>
      </c>
      <c r="E12" s="309" t="str">
        <f t="shared" si="25"/>
        <v>백색</v>
      </c>
      <c r="F12" s="309" t="s">
        <v>48</v>
      </c>
      <c r="G12" s="311"/>
      <c r="H12" s="311"/>
      <c r="I12" s="311"/>
      <c r="J12" s="311">
        <f t="shared" si="26"/>
        <v>0</v>
      </c>
      <c r="K12" s="311"/>
      <c r="L12" s="310">
        <f t="shared" si="27"/>
        <v>0</v>
      </c>
      <c r="M12" s="310">
        <f t="shared" si="28"/>
        <v>0</v>
      </c>
      <c r="N12" s="310">
        <f t="shared" si="29"/>
        <v>0</v>
      </c>
      <c r="O12" s="310">
        <f t="shared" si="30"/>
        <v>0</v>
      </c>
      <c r="P12" s="310">
        <f t="shared" si="31"/>
        <v>0</v>
      </c>
      <c r="Q12" s="310">
        <f t="shared" si="32"/>
        <v>0</v>
      </c>
      <c r="R12" s="310">
        <f t="shared" si="33"/>
        <v>0</v>
      </c>
      <c r="S12" s="281" t="str">
        <f t="shared" si="34"/>
        <v/>
      </c>
      <c r="T12" s="281" t="str">
        <f t="shared" si="10"/>
        <v/>
      </c>
      <c r="U12" s="281" t="str">
        <f t="shared" si="11"/>
        <v/>
      </c>
      <c r="V12" s="281" t="str">
        <f t="shared" si="12"/>
        <v/>
      </c>
      <c r="W12" s="281" t="str">
        <f t="shared" si="13"/>
        <v/>
      </c>
      <c r="X12" s="281" t="str">
        <f t="shared" si="14"/>
        <v/>
      </c>
      <c r="Y12" s="281">
        <f t="shared" si="35"/>
        <v>0</v>
      </c>
      <c r="Z12" s="281">
        <f t="shared" si="36"/>
        <v>0</v>
      </c>
      <c r="AA12" s="281" t="str">
        <f t="shared" si="37"/>
        <v/>
      </c>
      <c r="AB12" s="281" t="str">
        <f t="shared" si="38"/>
        <v/>
      </c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76"/>
      <c r="AN12" s="274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  <c r="BA12" s="274"/>
      <c r="BB12" s="274"/>
      <c r="BC12" s="274"/>
      <c r="BD12" s="274"/>
      <c r="BE12" s="275"/>
      <c r="BF12" s="277"/>
    </row>
    <row r="13" spans="1:58" s="229" customFormat="1" ht="21.95" customHeight="1">
      <c r="A13" s="310">
        <v>5</v>
      </c>
      <c r="B13" s="309" t="s">
        <v>9</v>
      </c>
      <c r="C13" s="309" t="s">
        <v>42</v>
      </c>
      <c r="D13" s="309" t="str">
        <f t="shared" si="2"/>
        <v>P3-R5</v>
      </c>
      <c r="E13" s="309" t="str">
        <f t="shared" si="25"/>
        <v>백색</v>
      </c>
      <c r="F13" s="315" t="s">
        <v>48</v>
      </c>
      <c r="G13" s="311"/>
      <c r="H13" s="311"/>
      <c r="I13" s="311"/>
      <c r="J13" s="311">
        <f t="shared" ref="J13" si="39">H13*I13</f>
        <v>0</v>
      </c>
      <c r="K13" s="311"/>
      <c r="L13" s="310">
        <f t="shared" ref="L13" si="40">IF((G13&gt;10),G13,0)</f>
        <v>0</v>
      </c>
      <c r="M13" s="310">
        <f t="shared" ref="M13" si="41">IF((K13&gt;10),K13,0)</f>
        <v>0</v>
      </c>
      <c r="N13" s="310">
        <f t="shared" ref="N13" si="42">INT(L13+M13)</f>
        <v>0</v>
      </c>
      <c r="O13" s="310">
        <f t="shared" ref="O13" si="43">IF((G13&lt;11),G13,0)</f>
        <v>0</v>
      </c>
      <c r="P13" s="310">
        <f t="shared" ref="P13" si="44">J13</f>
        <v>0</v>
      </c>
      <c r="Q13" s="310">
        <f t="shared" ref="Q13" si="45">IF((K13&lt;11),K13,0)</f>
        <v>0</v>
      </c>
      <c r="R13" s="310">
        <f t="shared" ref="R13" si="46">INT(O13+P13+Q13)</f>
        <v>0</v>
      </c>
      <c r="S13" s="281" t="str">
        <f t="shared" si="34"/>
        <v/>
      </c>
      <c r="T13" s="281" t="str">
        <f t="shared" si="10"/>
        <v/>
      </c>
      <c r="U13" s="281" t="str">
        <f t="shared" si="11"/>
        <v/>
      </c>
      <c r="V13" s="281" t="str">
        <f t="shared" si="12"/>
        <v/>
      </c>
      <c r="W13" s="281" t="str">
        <f t="shared" si="13"/>
        <v/>
      </c>
      <c r="X13" s="281" t="str">
        <f t="shared" si="14"/>
        <v/>
      </c>
      <c r="Y13" s="281">
        <f t="shared" si="35"/>
        <v>0</v>
      </c>
      <c r="Z13" s="281">
        <f t="shared" si="36"/>
        <v>0</v>
      </c>
      <c r="AA13" s="281" t="str">
        <f t="shared" si="37"/>
        <v/>
      </c>
      <c r="AB13" s="281" t="str">
        <f t="shared" si="38"/>
        <v/>
      </c>
      <c r="AC13" s="281"/>
      <c r="AD13" s="281"/>
      <c r="AE13" s="281"/>
      <c r="AF13" s="281"/>
      <c r="AG13" s="281"/>
      <c r="AH13" s="281"/>
      <c r="AI13" s="281"/>
      <c r="AJ13" s="281"/>
      <c r="AK13" s="281"/>
      <c r="AL13" s="281"/>
      <c r="AM13" s="276"/>
      <c r="AN13" s="274"/>
      <c r="AO13" s="274"/>
      <c r="AP13" s="274"/>
      <c r="AQ13" s="274"/>
      <c r="AR13" s="274"/>
      <c r="AS13" s="274"/>
      <c r="AT13" s="274"/>
      <c r="AU13" s="274"/>
      <c r="AV13" s="274"/>
      <c r="AW13" s="274"/>
      <c r="AX13" s="274"/>
      <c r="AY13" s="274"/>
      <c r="AZ13" s="274"/>
      <c r="BA13" s="274"/>
      <c r="BB13" s="274"/>
      <c r="BC13" s="274"/>
      <c r="BD13" s="274"/>
      <c r="BE13" s="275"/>
      <c r="BF13" s="277"/>
    </row>
    <row r="14" spans="1:58" s="229" customFormat="1" ht="21.95" customHeight="1">
      <c r="A14" s="310">
        <v>6</v>
      </c>
      <c r="B14" s="309" t="s">
        <v>9</v>
      </c>
      <c r="C14" s="309" t="s">
        <v>42</v>
      </c>
      <c r="D14" s="309" t="str">
        <f t="shared" si="2"/>
        <v>P3-R4</v>
      </c>
      <c r="E14" s="309" t="str">
        <f t="shared" si="25"/>
        <v>황색</v>
      </c>
      <c r="F14" s="315" t="s">
        <v>269</v>
      </c>
      <c r="G14" s="311"/>
      <c r="H14" s="311"/>
      <c r="I14" s="311"/>
      <c r="J14" s="311">
        <f t="shared" si="26"/>
        <v>0</v>
      </c>
      <c r="K14" s="311"/>
      <c r="L14" s="310">
        <f t="shared" si="27"/>
        <v>0</v>
      </c>
      <c r="M14" s="310">
        <f t="shared" si="28"/>
        <v>0</v>
      </c>
      <c r="N14" s="310">
        <f t="shared" si="29"/>
        <v>0</v>
      </c>
      <c r="O14" s="310">
        <f t="shared" si="30"/>
        <v>0</v>
      </c>
      <c r="P14" s="310">
        <f t="shared" si="31"/>
        <v>0</v>
      </c>
      <c r="Q14" s="310">
        <f t="shared" si="32"/>
        <v>0</v>
      </c>
      <c r="R14" s="310">
        <f t="shared" si="33"/>
        <v>0</v>
      </c>
      <c r="S14" s="281" t="str">
        <f t="shared" si="34"/>
        <v/>
      </c>
      <c r="T14" s="281" t="str">
        <f t="shared" si="10"/>
        <v/>
      </c>
      <c r="U14" s="281" t="str">
        <f t="shared" si="11"/>
        <v/>
      </c>
      <c r="V14" s="281" t="str">
        <f t="shared" si="12"/>
        <v/>
      </c>
      <c r="W14" s="281" t="str">
        <f t="shared" si="13"/>
        <v/>
      </c>
      <c r="X14" s="281" t="str">
        <f t="shared" si="14"/>
        <v/>
      </c>
      <c r="Y14" s="281" t="str">
        <f t="shared" si="35"/>
        <v/>
      </c>
      <c r="Z14" s="281" t="str">
        <f t="shared" si="36"/>
        <v/>
      </c>
      <c r="AA14" s="281">
        <f t="shared" si="37"/>
        <v>0</v>
      </c>
      <c r="AB14" s="281">
        <f t="shared" si="38"/>
        <v>0</v>
      </c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76"/>
      <c r="AN14" s="274"/>
      <c r="AO14" s="274"/>
      <c r="AP14" s="274"/>
      <c r="AQ14" s="274"/>
      <c r="AR14" s="274"/>
      <c r="AS14" s="274"/>
      <c r="AT14" s="274"/>
      <c r="AU14" s="274"/>
      <c r="AV14" s="274"/>
      <c r="AW14" s="274"/>
      <c r="AX14" s="274"/>
      <c r="AY14" s="274"/>
      <c r="AZ14" s="274"/>
      <c r="BA14" s="274"/>
      <c r="BB14" s="274"/>
      <c r="BC14" s="274"/>
      <c r="BD14" s="274"/>
      <c r="BE14" s="275"/>
      <c r="BF14" s="277"/>
    </row>
    <row r="15" spans="1:58" s="229" customFormat="1" ht="21.95" customHeight="1">
      <c r="A15" s="310">
        <v>7</v>
      </c>
      <c r="B15" s="306" t="s">
        <v>9</v>
      </c>
      <c r="C15" s="288" t="s">
        <v>265</v>
      </c>
      <c r="D15" s="288" t="str">
        <f t="shared" si="2"/>
        <v>P3-R5</v>
      </c>
      <c r="E15" s="288" t="str">
        <f t="shared" ref="E15:E72" si="47">IF(F15="차선","백색",IF(F15="유도선","백색",IF(F15="유턴선","백색",IF(F15="버스차선","청색",IF(F15="중앙선","황색",IF(F15="노견선","황색"))))))</f>
        <v>백색</v>
      </c>
      <c r="F15" s="306" t="s">
        <v>48</v>
      </c>
      <c r="G15" s="290"/>
      <c r="H15" s="290"/>
      <c r="I15" s="290"/>
      <c r="J15" s="290">
        <f t="shared" ref="J15:J72" si="48">H15*I15</f>
        <v>0</v>
      </c>
      <c r="K15" s="290"/>
      <c r="L15" s="289">
        <f t="shared" si="3"/>
        <v>0</v>
      </c>
      <c r="M15" s="289">
        <f t="shared" si="4"/>
        <v>0</v>
      </c>
      <c r="N15" s="289">
        <f t="shared" si="5"/>
        <v>0</v>
      </c>
      <c r="O15" s="289">
        <f t="shared" si="6"/>
        <v>0</v>
      </c>
      <c r="P15" s="289">
        <f t="shared" si="7"/>
        <v>0</v>
      </c>
      <c r="Q15" s="289">
        <f t="shared" si="8"/>
        <v>0</v>
      </c>
      <c r="R15" s="289">
        <f t="shared" si="9"/>
        <v>0</v>
      </c>
      <c r="S15" s="281" t="str">
        <f t="shared" ref="S15:S38" si="49">IF(AND($B15=$S$2,$C15=$S$3,$D15=$S$4,$E15=$S$5),$N15,"")</f>
        <v/>
      </c>
      <c r="T15" s="281" t="str">
        <f t="shared" si="10"/>
        <v/>
      </c>
      <c r="U15" s="281" t="str">
        <f t="shared" si="11"/>
        <v/>
      </c>
      <c r="V15" s="281" t="str">
        <f t="shared" si="12"/>
        <v/>
      </c>
      <c r="W15" s="281" t="str">
        <f t="shared" si="13"/>
        <v/>
      </c>
      <c r="X15" s="281" t="str">
        <f t="shared" si="14"/>
        <v/>
      </c>
      <c r="Y15" s="281">
        <f t="shared" ref="Y15:Y38" si="50">IF(AND($B15=$Y$2,$C15=$Y$3,$D15=$Y$4,$E15=$Y$5),$N15,"")</f>
        <v>0</v>
      </c>
      <c r="Z15" s="281">
        <f t="shared" ref="Z15:Z38" si="51">IF(AND($B15=$Y$2,$C15=$Y$3,$D15=$Y$4,$E15=$Y$5),$R15,"")</f>
        <v>0</v>
      </c>
      <c r="AA15" s="281" t="str">
        <f t="shared" ref="AA15:AA38" si="52">IF(AND($B15=$Y$2,$C15=$Y$3,$D15=$AA$4,$E15=$AA$5),$N15,"")</f>
        <v/>
      </c>
      <c r="AB15" s="281" t="str">
        <f t="shared" ref="AB15:AB38" si="53">IF(AND($B15=$Y$2,$C15=$Y$3,$D15=$AA$4,$E15=$AA$5),$R15,"")</f>
        <v/>
      </c>
      <c r="AC15" s="281" t="str">
        <f t="shared" si="15"/>
        <v/>
      </c>
      <c r="AD15" s="281" t="str">
        <f t="shared" si="16"/>
        <v/>
      </c>
      <c r="AE15" s="281" t="str">
        <f t="shared" si="17"/>
        <v/>
      </c>
      <c r="AF15" s="281" t="str">
        <f t="shared" si="18"/>
        <v/>
      </c>
      <c r="AG15" s="281" t="str">
        <f t="shared" si="19"/>
        <v/>
      </c>
      <c r="AH15" s="281" t="str">
        <f t="shared" si="20"/>
        <v/>
      </c>
      <c r="AI15" s="281" t="str">
        <f t="shared" si="21"/>
        <v/>
      </c>
      <c r="AJ15" s="281" t="str">
        <f t="shared" si="22"/>
        <v/>
      </c>
      <c r="AK15" s="281" t="str">
        <f t="shared" si="23"/>
        <v/>
      </c>
      <c r="AL15" s="281" t="str">
        <f t="shared" si="24"/>
        <v/>
      </c>
      <c r="AM15" s="276"/>
      <c r="AN15" s="274"/>
      <c r="AO15" s="274"/>
      <c r="AP15" s="274"/>
      <c r="AQ15" s="274"/>
      <c r="AR15" s="274"/>
      <c r="AS15" s="274"/>
      <c r="AT15" s="274"/>
      <c r="AU15" s="274"/>
      <c r="AV15" s="274"/>
      <c r="AW15" s="274"/>
      <c r="AX15" s="274"/>
      <c r="AY15" s="274"/>
      <c r="AZ15" s="274"/>
      <c r="BA15" s="274"/>
      <c r="BB15" s="274"/>
      <c r="BC15" s="274"/>
      <c r="BD15" s="274"/>
      <c r="BE15" s="275"/>
      <c r="BF15" s="277"/>
    </row>
    <row r="16" spans="1:58" s="229" customFormat="1" ht="21.95" customHeight="1">
      <c r="A16" s="310">
        <v>8</v>
      </c>
      <c r="B16" s="306" t="s">
        <v>9</v>
      </c>
      <c r="C16" s="288" t="s">
        <v>265</v>
      </c>
      <c r="D16" s="288" t="str">
        <f t="shared" si="2"/>
        <v>P3-R5</v>
      </c>
      <c r="E16" s="315" t="str">
        <f t="shared" si="47"/>
        <v>백색</v>
      </c>
      <c r="F16" s="315" t="s">
        <v>287</v>
      </c>
      <c r="G16" s="290"/>
      <c r="H16" s="290"/>
      <c r="I16" s="290"/>
      <c r="J16" s="290">
        <f t="shared" si="48"/>
        <v>0</v>
      </c>
      <c r="K16" s="290"/>
      <c r="L16" s="289">
        <f t="shared" si="3"/>
        <v>0</v>
      </c>
      <c r="M16" s="289">
        <f t="shared" si="4"/>
        <v>0</v>
      </c>
      <c r="N16" s="289">
        <f t="shared" si="5"/>
        <v>0</v>
      </c>
      <c r="O16" s="289">
        <f t="shared" si="6"/>
        <v>0</v>
      </c>
      <c r="P16" s="289">
        <f t="shared" si="7"/>
        <v>0</v>
      </c>
      <c r="Q16" s="289">
        <f t="shared" si="8"/>
        <v>0</v>
      </c>
      <c r="R16" s="289">
        <f t="shared" si="9"/>
        <v>0</v>
      </c>
      <c r="S16" s="281" t="str">
        <f t="shared" si="49"/>
        <v/>
      </c>
      <c r="T16" s="281" t="str">
        <f t="shared" si="10"/>
        <v/>
      </c>
      <c r="U16" s="281" t="str">
        <f t="shared" si="11"/>
        <v/>
      </c>
      <c r="V16" s="281" t="str">
        <f t="shared" si="12"/>
        <v/>
      </c>
      <c r="W16" s="281" t="str">
        <f t="shared" si="13"/>
        <v/>
      </c>
      <c r="X16" s="281" t="str">
        <f t="shared" si="14"/>
        <v/>
      </c>
      <c r="Y16" s="281">
        <f t="shared" si="50"/>
        <v>0</v>
      </c>
      <c r="Z16" s="281">
        <f t="shared" si="51"/>
        <v>0</v>
      </c>
      <c r="AA16" s="281" t="str">
        <f t="shared" si="52"/>
        <v/>
      </c>
      <c r="AB16" s="281" t="str">
        <f t="shared" si="53"/>
        <v/>
      </c>
      <c r="AC16" s="281" t="str">
        <f t="shared" si="15"/>
        <v/>
      </c>
      <c r="AD16" s="281" t="str">
        <f t="shared" si="16"/>
        <v/>
      </c>
      <c r="AE16" s="281" t="str">
        <f t="shared" si="17"/>
        <v/>
      </c>
      <c r="AF16" s="281" t="str">
        <f t="shared" si="18"/>
        <v/>
      </c>
      <c r="AG16" s="281" t="str">
        <f t="shared" si="19"/>
        <v/>
      </c>
      <c r="AH16" s="281" t="str">
        <f t="shared" si="20"/>
        <v/>
      </c>
      <c r="AI16" s="281" t="str">
        <f t="shared" si="21"/>
        <v/>
      </c>
      <c r="AJ16" s="281" t="str">
        <f t="shared" si="22"/>
        <v/>
      </c>
      <c r="AK16" s="281" t="str">
        <f t="shared" si="23"/>
        <v/>
      </c>
      <c r="AL16" s="281" t="str">
        <f t="shared" si="24"/>
        <v/>
      </c>
      <c r="AM16" s="276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5"/>
      <c r="BF16" s="277"/>
    </row>
    <row r="17" spans="1:58" s="229" customFormat="1" ht="21.95" customHeight="1">
      <c r="A17" s="310">
        <v>9</v>
      </c>
      <c r="B17" s="306" t="s">
        <v>9</v>
      </c>
      <c r="C17" s="288" t="s">
        <v>265</v>
      </c>
      <c r="D17" s="288" t="str">
        <f t="shared" si="2"/>
        <v>P3-R5</v>
      </c>
      <c r="E17" s="288" t="str">
        <f t="shared" si="47"/>
        <v>백색</v>
      </c>
      <c r="F17" s="288" t="s">
        <v>267</v>
      </c>
      <c r="G17" s="290"/>
      <c r="H17" s="290"/>
      <c r="I17" s="290"/>
      <c r="J17" s="290">
        <f t="shared" si="48"/>
        <v>0</v>
      </c>
      <c r="K17" s="290"/>
      <c r="L17" s="289">
        <f t="shared" si="3"/>
        <v>0</v>
      </c>
      <c r="M17" s="289">
        <f t="shared" si="4"/>
        <v>0</v>
      </c>
      <c r="N17" s="289">
        <f t="shared" si="5"/>
        <v>0</v>
      </c>
      <c r="O17" s="289">
        <f t="shared" si="6"/>
        <v>0</v>
      </c>
      <c r="P17" s="289">
        <f t="shared" si="7"/>
        <v>0</v>
      </c>
      <c r="Q17" s="289">
        <f t="shared" si="8"/>
        <v>0</v>
      </c>
      <c r="R17" s="289">
        <f t="shared" si="9"/>
        <v>0</v>
      </c>
      <c r="S17" s="281" t="str">
        <f t="shared" si="49"/>
        <v/>
      </c>
      <c r="T17" s="281" t="str">
        <f t="shared" si="10"/>
        <v/>
      </c>
      <c r="U17" s="281" t="str">
        <f t="shared" si="11"/>
        <v/>
      </c>
      <c r="V17" s="281" t="str">
        <f t="shared" si="12"/>
        <v/>
      </c>
      <c r="W17" s="281" t="str">
        <f t="shared" si="13"/>
        <v/>
      </c>
      <c r="X17" s="281" t="str">
        <f t="shared" si="14"/>
        <v/>
      </c>
      <c r="Y17" s="281">
        <f t="shared" si="50"/>
        <v>0</v>
      </c>
      <c r="Z17" s="281">
        <f t="shared" si="51"/>
        <v>0</v>
      </c>
      <c r="AA17" s="281" t="str">
        <f t="shared" si="52"/>
        <v/>
      </c>
      <c r="AB17" s="281" t="str">
        <f t="shared" si="53"/>
        <v/>
      </c>
      <c r="AC17" s="281" t="str">
        <f t="shared" si="15"/>
        <v/>
      </c>
      <c r="AD17" s="281" t="str">
        <f t="shared" si="16"/>
        <v/>
      </c>
      <c r="AE17" s="281" t="str">
        <f t="shared" si="17"/>
        <v/>
      </c>
      <c r="AF17" s="281" t="str">
        <f t="shared" si="18"/>
        <v/>
      </c>
      <c r="AG17" s="281" t="str">
        <f t="shared" si="19"/>
        <v/>
      </c>
      <c r="AH17" s="281" t="str">
        <f t="shared" si="20"/>
        <v/>
      </c>
      <c r="AI17" s="281" t="str">
        <f t="shared" si="21"/>
        <v/>
      </c>
      <c r="AJ17" s="281" t="str">
        <f t="shared" si="22"/>
        <v/>
      </c>
      <c r="AK17" s="281" t="str">
        <f t="shared" si="23"/>
        <v/>
      </c>
      <c r="AL17" s="281" t="str">
        <f t="shared" si="24"/>
        <v/>
      </c>
      <c r="AM17" s="276"/>
      <c r="AN17" s="274"/>
      <c r="AO17" s="274"/>
      <c r="AP17" s="274"/>
      <c r="AQ17" s="274"/>
      <c r="AR17" s="274"/>
      <c r="AS17" s="274"/>
      <c r="AT17" s="274"/>
      <c r="AU17" s="274"/>
      <c r="AV17" s="274"/>
      <c r="AW17" s="274"/>
      <c r="AX17" s="274"/>
      <c r="AY17" s="274"/>
      <c r="AZ17" s="274"/>
      <c r="BA17" s="274"/>
      <c r="BB17" s="274"/>
      <c r="BC17" s="274"/>
      <c r="BD17" s="274"/>
      <c r="BE17" s="275"/>
      <c r="BF17" s="277"/>
    </row>
    <row r="18" spans="1:58" s="229" customFormat="1" ht="21.95" customHeight="1">
      <c r="A18" s="310">
        <v>10</v>
      </c>
      <c r="B18" s="306" t="s">
        <v>9</v>
      </c>
      <c r="C18" s="288" t="s">
        <v>265</v>
      </c>
      <c r="D18" s="288" t="str">
        <f t="shared" si="2"/>
        <v>P3-R5</v>
      </c>
      <c r="E18" s="288" t="str">
        <f t="shared" si="47"/>
        <v>백색</v>
      </c>
      <c r="F18" s="315" t="s">
        <v>48</v>
      </c>
      <c r="G18" s="290"/>
      <c r="H18" s="290"/>
      <c r="I18" s="290"/>
      <c r="J18" s="290">
        <f t="shared" si="48"/>
        <v>0</v>
      </c>
      <c r="K18" s="290"/>
      <c r="L18" s="289">
        <f t="shared" si="3"/>
        <v>0</v>
      </c>
      <c r="M18" s="289">
        <f t="shared" si="4"/>
        <v>0</v>
      </c>
      <c r="N18" s="289">
        <f t="shared" si="5"/>
        <v>0</v>
      </c>
      <c r="O18" s="289">
        <f t="shared" si="6"/>
        <v>0</v>
      </c>
      <c r="P18" s="289">
        <f t="shared" si="7"/>
        <v>0</v>
      </c>
      <c r="Q18" s="289">
        <f t="shared" si="8"/>
        <v>0</v>
      </c>
      <c r="R18" s="289">
        <f t="shared" si="9"/>
        <v>0</v>
      </c>
      <c r="S18" s="281" t="str">
        <f t="shared" si="49"/>
        <v/>
      </c>
      <c r="T18" s="281" t="str">
        <f t="shared" si="10"/>
        <v/>
      </c>
      <c r="U18" s="281" t="str">
        <f t="shared" si="11"/>
        <v/>
      </c>
      <c r="V18" s="281" t="str">
        <f t="shared" si="12"/>
        <v/>
      </c>
      <c r="W18" s="281" t="str">
        <f t="shared" si="13"/>
        <v/>
      </c>
      <c r="X18" s="281" t="str">
        <f t="shared" si="14"/>
        <v/>
      </c>
      <c r="Y18" s="281">
        <f t="shared" si="50"/>
        <v>0</v>
      </c>
      <c r="Z18" s="281">
        <f t="shared" si="51"/>
        <v>0</v>
      </c>
      <c r="AA18" s="281" t="str">
        <f t="shared" si="52"/>
        <v/>
      </c>
      <c r="AB18" s="281" t="str">
        <f t="shared" si="53"/>
        <v/>
      </c>
      <c r="AC18" s="281" t="str">
        <f t="shared" si="15"/>
        <v/>
      </c>
      <c r="AD18" s="281" t="str">
        <f t="shared" si="16"/>
        <v/>
      </c>
      <c r="AE18" s="281" t="str">
        <f t="shared" si="17"/>
        <v/>
      </c>
      <c r="AF18" s="281" t="str">
        <f t="shared" si="18"/>
        <v/>
      </c>
      <c r="AG18" s="281" t="str">
        <f t="shared" si="19"/>
        <v/>
      </c>
      <c r="AH18" s="281" t="str">
        <f t="shared" si="20"/>
        <v/>
      </c>
      <c r="AI18" s="281" t="str">
        <f t="shared" si="21"/>
        <v/>
      </c>
      <c r="AJ18" s="281" t="str">
        <f t="shared" si="22"/>
        <v/>
      </c>
      <c r="AK18" s="281" t="str">
        <f t="shared" si="23"/>
        <v/>
      </c>
      <c r="AL18" s="281" t="str">
        <f t="shared" si="24"/>
        <v/>
      </c>
      <c r="AM18" s="276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274"/>
      <c r="BD18" s="274"/>
      <c r="BE18" s="275"/>
      <c r="BF18" s="277"/>
    </row>
    <row r="19" spans="1:58" s="229" customFormat="1" ht="21.95" customHeight="1">
      <c r="A19" s="310">
        <v>11</v>
      </c>
      <c r="B19" s="306" t="s">
        <v>9</v>
      </c>
      <c r="C19" s="288" t="s">
        <v>265</v>
      </c>
      <c r="D19" s="288" t="str">
        <f t="shared" si="2"/>
        <v>P3-R4</v>
      </c>
      <c r="E19" s="288" t="str">
        <f t="shared" si="47"/>
        <v>황색</v>
      </c>
      <c r="F19" s="315" t="s">
        <v>269</v>
      </c>
      <c r="G19" s="290"/>
      <c r="H19" s="290"/>
      <c r="I19" s="290"/>
      <c r="J19" s="290">
        <f t="shared" si="48"/>
        <v>0</v>
      </c>
      <c r="K19" s="290"/>
      <c r="L19" s="289">
        <f t="shared" si="3"/>
        <v>0</v>
      </c>
      <c r="M19" s="289">
        <f t="shared" si="4"/>
        <v>0</v>
      </c>
      <c r="N19" s="289">
        <f t="shared" si="5"/>
        <v>0</v>
      </c>
      <c r="O19" s="289">
        <f t="shared" si="6"/>
        <v>0</v>
      </c>
      <c r="P19" s="289">
        <f t="shared" si="7"/>
        <v>0</v>
      </c>
      <c r="Q19" s="289">
        <f t="shared" si="8"/>
        <v>0</v>
      </c>
      <c r="R19" s="289">
        <f t="shared" si="9"/>
        <v>0</v>
      </c>
      <c r="S19" s="281" t="str">
        <f t="shared" si="49"/>
        <v/>
      </c>
      <c r="T19" s="281" t="str">
        <f t="shared" si="10"/>
        <v/>
      </c>
      <c r="U19" s="281" t="str">
        <f t="shared" si="11"/>
        <v/>
      </c>
      <c r="V19" s="281" t="str">
        <f t="shared" si="12"/>
        <v/>
      </c>
      <c r="W19" s="281" t="str">
        <f t="shared" si="13"/>
        <v/>
      </c>
      <c r="X19" s="281" t="str">
        <f t="shared" si="14"/>
        <v/>
      </c>
      <c r="Y19" s="281" t="str">
        <f t="shared" si="50"/>
        <v/>
      </c>
      <c r="Z19" s="281" t="str">
        <f t="shared" si="51"/>
        <v/>
      </c>
      <c r="AA19" s="281">
        <f t="shared" si="52"/>
        <v>0</v>
      </c>
      <c r="AB19" s="281">
        <f t="shared" si="53"/>
        <v>0</v>
      </c>
      <c r="AC19" s="281" t="str">
        <f t="shared" si="15"/>
        <v/>
      </c>
      <c r="AD19" s="281" t="str">
        <f t="shared" si="16"/>
        <v/>
      </c>
      <c r="AE19" s="281" t="str">
        <f t="shared" si="17"/>
        <v/>
      </c>
      <c r="AF19" s="281" t="str">
        <f t="shared" si="18"/>
        <v/>
      </c>
      <c r="AG19" s="281" t="str">
        <f t="shared" si="19"/>
        <v/>
      </c>
      <c r="AH19" s="281" t="str">
        <f t="shared" si="20"/>
        <v/>
      </c>
      <c r="AI19" s="281" t="str">
        <f t="shared" si="21"/>
        <v/>
      </c>
      <c r="AJ19" s="281" t="str">
        <f t="shared" si="22"/>
        <v/>
      </c>
      <c r="AK19" s="281" t="str">
        <f t="shared" si="23"/>
        <v/>
      </c>
      <c r="AL19" s="281" t="str">
        <f t="shared" si="24"/>
        <v/>
      </c>
      <c r="AM19" s="276"/>
      <c r="AN19" s="274"/>
      <c r="AO19" s="274"/>
      <c r="AP19" s="274"/>
      <c r="AQ19" s="274"/>
      <c r="AR19" s="274"/>
      <c r="AS19" s="274"/>
      <c r="AT19" s="274"/>
      <c r="AU19" s="274"/>
      <c r="AV19" s="274"/>
      <c r="AW19" s="274"/>
      <c r="AX19" s="274"/>
      <c r="AY19" s="274"/>
      <c r="AZ19" s="274"/>
      <c r="BA19" s="274"/>
      <c r="BB19" s="274"/>
      <c r="BC19" s="274"/>
      <c r="BD19" s="274"/>
      <c r="BE19" s="275"/>
      <c r="BF19" s="277"/>
    </row>
    <row r="20" spans="1:58" s="229" customFormat="1" ht="21.95" customHeight="1">
      <c r="A20" s="310">
        <v>12</v>
      </c>
      <c r="B20" s="306" t="s">
        <v>9</v>
      </c>
      <c r="C20" s="288" t="s">
        <v>265</v>
      </c>
      <c r="D20" s="288" t="str">
        <f t="shared" si="2"/>
        <v>P3-R5</v>
      </c>
      <c r="E20" s="288" t="str">
        <f t="shared" si="47"/>
        <v>백색</v>
      </c>
      <c r="F20" s="300" t="s">
        <v>267</v>
      </c>
      <c r="G20" s="290"/>
      <c r="H20" s="290"/>
      <c r="I20" s="290"/>
      <c r="J20" s="290">
        <f t="shared" si="48"/>
        <v>0</v>
      </c>
      <c r="K20" s="290"/>
      <c r="L20" s="289">
        <f t="shared" si="3"/>
        <v>0</v>
      </c>
      <c r="M20" s="289">
        <f t="shared" si="4"/>
        <v>0</v>
      </c>
      <c r="N20" s="289">
        <f t="shared" si="5"/>
        <v>0</v>
      </c>
      <c r="O20" s="289">
        <f t="shared" si="6"/>
        <v>0</v>
      </c>
      <c r="P20" s="289">
        <f t="shared" si="7"/>
        <v>0</v>
      </c>
      <c r="Q20" s="289">
        <f t="shared" si="8"/>
        <v>0</v>
      </c>
      <c r="R20" s="289">
        <f t="shared" si="9"/>
        <v>0</v>
      </c>
      <c r="S20" s="281" t="str">
        <f t="shared" si="49"/>
        <v/>
      </c>
      <c r="T20" s="281" t="str">
        <f t="shared" si="10"/>
        <v/>
      </c>
      <c r="U20" s="281" t="str">
        <f t="shared" si="11"/>
        <v/>
      </c>
      <c r="V20" s="281" t="str">
        <f t="shared" si="12"/>
        <v/>
      </c>
      <c r="W20" s="281" t="str">
        <f t="shared" si="13"/>
        <v/>
      </c>
      <c r="X20" s="281" t="str">
        <f t="shared" si="14"/>
        <v/>
      </c>
      <c r="Y20" s="281">
        <f t="shared" si="50"/>
        <v>0</v>
      </c>
      <c r="Z20" s="281">
        <f t="shared" si="51"/>
        <v>0</v>
      </c>
      <c r="AA20" s="281" t="str">
        <f t="shared" si="52"/>
        <v/>
      </c>
      <c r="AB20" s="281" t="str">
        <f t="shared" si="53"/>
        <v/>
      </c>
      <c r="AC20" s="281" t="str">
        <f t="shared" si="15"/>
        <v/>
      </c>
      <c r="AD20" s="281" t="str">
        <f t="shared" si="16"/>
        <v/>
      </c>
      <c r="AE20" s="281" t="str">
        <f t="shared" si="17"/>
        <v/>
      </c>
      <c r="AF20" s="281" t="str">
        <f t="shared" si="18"/>
        <v/>
      </c>
      <c r="AG20" s="281" t="str">
        <f t="shared" si="19"/>
        <v/>
      </c>
      <c r="AH20" s="281" t="str">
        <f t="shared" si="20"/>
        <v/>
      </c>
      <c r="AI20" s="281" t="str">
        <f t="shared" si="21"/>
        <v/>
      </c>
      <c r="AJ20" s="281" t="str">
        <f t="shared" si="22"/>
        <v/>
      </c>
      <c r="AK20" s="281" t="str">
        <f t="shared" si="23"/>
        <v/>
      </c>
      <c r="AL20" s="281" t="str">
        <f t="shared" si="24"/>
        <v/>
      </c>
      <c r="AM20" s="276"/>
      <c r="AN20" s="274"/>
      <c r="AO20" s="274"/>
      <c r="AP20" s="274"/>
      <c r="AQ20" s="274"/>
      <c r="AR20" s="274"/>
      <c r="AS20" s="274"/>
      <c r="AT20" s="274"/>
      <c r="AU20" s="274"/>
      <c r="AV20" s="274"/>
      <c r="AW20" s="274"/>
      <c r="AX20" s="274"/>
      <c r="AY20" s="274"/>
      <c r="AZ20" s="274"/>
      <c r="BA20" s="274"/>
      <c r="BB20" s="274"/>
      <c r="BC20" s="274"/>
      <c r="BD20" s="274"/>
      <c r="BE20" s="275"/>
      <c r="BF20" s="277"/>
    </row>
    <row r="21" spans="1:58" s="229" customFormat="1" ht="21.95" customHeight="1">
      <c r="A21" s="310">
        <v>13</v>
      </c>
      <c r="B21" s="306" t="s">
        <v>9</v>
      </c>
      <c r="C21" s="288" t="s">
        <v>265</v>
      </c>
      <c r="D21" s="288" t="str">
        <f t="shared" si="2"/>
        <v>P3-R5</v>
      </c>
      <c r="E21" s="288" t="str">
        <f t="shared" si="47"/>
        <v>백색</v>
      </c>
      <c r="F21" s="315" t="s">
        <v>287</v>
      </c>
      <c r="G21" s="290"/>
      <c r="H21" s="290"/>
      <c r="I21" s="290"/>
      <c r="J21" s="290">
        <f t="shared" si="48"/>
        <v>0</v>
      </c>
      <c r="K21" s="290"/>
      <c r="L21" s="289">
        <f t="shared" si="3"/>
        <v>0</v>
      </c>
      <c r="M21" s="289">
        <f t="shared" si="4"/>
        <v>0</v>
      </c>
      <c r="N21" s="289">
        <f t="shared" si="5"/>
        <v>0</v>
      </c>
      <c r="O21" s="289">
        <f t="shared" si="6"/>
        <v>0</v>
      </c>
      <c r="P21" s="289">
        <f t="shared" si="7"/>
        <v>0</v>
      </c>
      <c r="Q21" s="289">
        <f t="shared" si="8"/>
        <v>0</v>
      </c>
      <c r="R21" s="289">
        <f t="shared" si="9"/>
        <v>0</v>
      </c>
      <c r="S21" s="281" t="str">
        <f t="shared" si="49"/>
        <v/>
      </c>
      <c r="T21" s="281" t="str">
        <f t="shared" si="10"/>
        <v/>
      </c>
      <c r="U21" s="281" t="str">
        <f t="shared" si="11"/>
        <v/>
      </c>
      <c r="V21" s="281" t="str">
        <f t="shared" si="12"/>
        <v/>
      </c>
      <c r="W21" s="281" t="str">
        <f t="shared" si="13"/>
        <v/>
      </c>
      <c r="X21" s="281" t="str">
        <f t="shared" si="14"/>
        <v/>
      </c>
      <c r="Y21" s="281">
        <f t="shared" si="50"/>
        <v>0</v>
      </c>
      <c r="Z21" s="281">
        <f t="shared" si="51"/>
        <v>0</v>
      </c>
      <c r="AA21" s="281" t="str">
        <f t="shared" si="52"/>
        <v/>
      </c>
      <c r="AB21" s="281" t="str">
        <f t="shared" si="53"/>
        <v/>
      </c>
      <c r="AC21" s="281" t="str">
        <f t="shared" si="15"/>
        <v/>
      </c>
      <c r="AD21" s="281" t="str">
        <f t="shared" si="16"/>
        <v/>
      </c>
      <c r="AE21" s="281" t="str">
        <f t="shared" si="17"/>
        <v/>
      </c>
      <c r="AF21" s="281" t="str">
        <f t="shared" si="18"/>
        <v/>
      </c>
      <c r="AG21" s="281" t="str">
        <f t="shared" si="19"/>
        <v/>
      </c>
      <c r="AH21" s="281" t="str">
        <f t="shared" si="20"/>
        <v/>
      </c>
      <c r="AI21" s="281" t="str">
        <f t="shared" si="21"/>
        <v/>
      </c>
      <c r="AJ21" s="281" t="str">
        <f t="shared" si="22"/>
        <v/>
      </c>
      <c r="AK21" s="281" t="str">
        <f t="shared" si="23"/>
        <v/>
      </c>
      <c r="AL21" s="281" t="str">
        <f t="shared" si="24"/>
        <v/>
      </c>
      <c r="AM21" s="276"/>
      <c r="AN21" s="274"/>
      <c r="AO21" s="274"/>
      <c r="AP21" s="274"/>
      <c r="AQ21" s="274"/>
      <c r="AR21" s="274"/>
      <c r="AS21" s="274"/>
      <c r="AT21" s="274"/>
      <c r="AU21" s="274"/>
      <c r="AV21" s="274"/>
      <c r="AW21" s="274"/>
      <c r="AX21" s="274"/>
      <c r="AY21" s="274"/>
      <c r="AZ21" s="274"/>
      <c r="BA21" s="274"/>
      <c r="BB21" s="274"/>
      <c r="BC21" s="274"/>
      <c r="BD21" s="274"/>
      <c r="BE21" s="275"/>
      <c r="BF21" s="277"/>
    </row>
    <row r="22" spans="1:58" s="229" customFormat="1" ht="21.95" customHeight="1">
      <c r="A22" s="310">
        <v>14</v>
      </c>
      <c r="B22" s="306" t="s">
        <v>9</v>
      </c>
      <c r="C22" s="288" t="s">
        <v>42</v>
      </c>
      <c r="D22" s="288" t="str">
        <f t="shared" si="2"/>
        <v>P3-R5</v>
      </c>
      <c r="E22" s="288" t="str">
        <f t="shared" si="47"/>
        <v>백색</v>
      </c>
      <c r="F22" s="306" t="s">
        <v>282</v>
      </c>
      <c r="G22" s="290"/>
      <c r="H22" s="290"/>
      <c r="I22" s="290"/>
      <c r="J22" s="290">
        <f t="shared" si="48"/>
        <v>0</v>
      </c>
      <c r="K22" s="290"/>
      <c r="L22" s="289">
        <f t="shared" si="3"/>
        <v>0</v>
      </c>
      <c r="M22" s="289">
        <f t="shared" si="4"/>
        <v>0</v>
      </c>
      <c r="N22" s="289">
        <f t="shared" si="5"/>
        <v>0</v>
      </c>
      <c r="O22" s="289">
        <f t="shared" si="6"/>
        <v>0</v>
      </c>
      <c r="P22" s="289">
        <f t="shared" si="7"/>
        <v>0</v>
      </c>
      <c r="Q22" s="289">
        <f t="shared" si="8"/>
        <v>0</v>
      </c>
      <c r="R22" s="289">
        <f t="shared" si="9"/>
        <v>0</v>
      </c>
      <c r="S22" s="281" t="str">
        <f t="shared" si="49"/>
        <v/>
      </c>
      <c r="T22" s="281" t="str">
        <f t="shared" si="10"/>
        <v/>
      </c>
      <c r="U22" s="281" t="str">
        <f t="shared" si="11"/>
        <v/>
      </c>
      <c r="V22" s="281" t="str">
        <f t="shared" si="12"/>
        <v/>
      </c>
      <c r="W22" s="281" t="str">
        <f t="shared" si="13"/>
        <v/>
      </c>
      <c r="X22" s="281" t="str">
        <f t="shared" si="14"/>
        <v/>
      </c>
      <c r="Y22" s="281">
        <f t="shared" si="50"/>
        <v>0</v>
      </c>
      <c r="Z22" s="281">
        <f t="shared" si="51"/>
        <v>0</v>
      </c>
      <c r="AA22" s="281" t="str">
        <f t="shared" si="52"/>
        <v/>
      </c>
      <c r="AB22" s="281" t="str">
        <f t="shared" si="53"/>
        <v/>
      </c>
      <c r="AC22" s="281" t="str">
        <f t="shared" si="15"/>
        <v/>
      </c>
      <c r="AD22" s="281" t="str">
        <f t="shared" si="16"/>
        <v/>
      </c>
      <c r="AE22" s="281" t="str">
        <f t="shared" si="17"/>
        <v/>
      </c>
      <c r="AF22" s="281" t="str">
        <f t="shared" si="18"/>
        <v/>
      </c>
      <c r="AG22" s="281" t="str">
        <f t="shared" si="19"/>
        <v/>
      </c>
      <c r="AH22" s="281" t="str">
        <f t="shared" si="20"/>
        <v/>
      </c>
      <c r="AI22" s="281" t="str">
        <f t="shared" si="21"/>
        <v/>
      </c>
      <c r="AJ22" s="281" t="str">
        <f t="shared" si="22"/>
        <v/>
      </c>
      <c r="AK22" s="281" t="str">
        <f t="shared" si="23"/>
        <v/>
      </c>
      <c r="AL22" s="281" t="str">
        <f t="shared" si="24"/>
        <v/>
      </c>
      <c r="AM22" s="276"/>
      <c r="AN22" s="274"/>
      <c r="AO22" s="274"/>
      <c r="AP22" s="274"/>
      <c r="AQ22" s="274"/>
      <c r="AR22" s="274"/>
      <c r="AS22" s="274"/>
      <c r="AT22" s="274"/>
      <c r="AU22" s="274"/>
      <c r="AV22" s="274"/>
      <c r="AW22" s="274"/>
      <c r="AX22" s="274"/>
      <c r="AY22" s="274"/>
      <c r="AZ22" s="274"/>
      <c r="BA22" s="274"/>
      <c r="BB22" s="274"/>
      <c r="BC22" s="274"/>
      <c r="BD22" s="274"/>
      <c r="BE22" s="275"/>
      <c r="BF22" s="277"/>
    </row>
    <row r="23" spans="1:58" s="229" customFormat="1" ht="21.95" customHeight="1">
      <c r="A23" s="310">
        <v>15</v>
      </c>
      <c r="B23" s="306" t="s">
        <v>9</v>
      </c>
      <c r="C23" s="288" t="s">
        <v>265</v>
      </c>
      <c r="D23" s="288" t="str">
        <f t="shared" si="2"/>
        <v>P3-R5</v>
      </c>
      <c r="E23" s="300" t="str">
        <f t="shared" si="47"/>
        <v>백색</v>
      </c>
      <c r="F23" s="315" t="s">
        <v>287</v>
      </c>
      <c r="G23" s="290"/>
      <c r="H23" s="290"/>
      <c r="I23" s="290"/>
      <c r="J23" s="290">
        <f t="shared" si="48"/>
        <v>0</v>
      </c>
      <c r="K23" s="290"/>
      <c r="L23" s="289">
        <f t="shared" si="3"/>
        <v>0</v>
      </c>
      <c r="M23" s="289">
        <f t="shared" si="4"/>
        <v>0</v>
      </c>
      <c r="N23" s="289">
        <f t="shared" si="5"/>
        <v>0</v>
      </c>
      <c r="O23" s="289">
        <f t="shared" si="6"/>
        <v>0</v>
      </c>
      <c r="P23" s="289">
        <f t="shared" si="7"/>
        <v>0</v>
      </c>
      <c r="Q23" s="289">
        <f t="shared" si="8"/>
        <v>0</v>
      </c>
      <c r="R23" s="289">
        <f t="shared" si="9"/>
        <v>0</v>
      </c>
      <c r="S23" s="281" t="str">
        <f t="shared" si="49"/>
        <v/>
      </c>
      <c r="T23" s="281" t="str">
        <f t="shared" si="10"/>
        <v/>
      </c>
      <c r="U23" s="281" t="str">
        <f t="shared" si="11"/>
        <v/>
      </c>
      <c r="V23" s="281" t="str">
        <f t="shared" si="12"/>
        <v/>
      </c>
      <c r="W23" s="281" t="str">
        <f t="shared" si="13"/>
        <v/>
      </c>
      <c r="X23" s="281" t="str">
        <f t="shared" si="14"/>
        <v/>
      </c>
      <c r="Y23" s="281">
        <f t="shared" si="50"/>
        <v>0</v>
      </c>
      <c r="Z23" s="281">
        <f t="shared" si="51"/>
        <v>0</v>
      </c>
      <c r="AA23" s="281" t="str">
        <f t="shared" si="52"/>
        <v/>
      </c>
      <c r="AB23" s="281" t="str">
        <f t="shared" si="53"/>
        <v/>
      </c>
      <c r="AC23" s="281" t="str">
        <f t="shared" si="15"/>
        <v/>
      </c>
      <c r="AD23" s="281" t="str">
        <f t="shared" si="16"/>
        <v/>
      </c>
      <c r="AE23" s="281" t="str">
        <f t="shared" si="17"/>
        <v/>
      </c>
      <c r="AF23" s="281" t="str">
        <f t="shared" si="18"/>
        <v/>
      </c>
      <c r="AG23" s="281" t="str">
        <f t="shared" si="19"/>
        <v/>
      </c>
      <c r="AH23" s="281" t="str">
        <f t="shared" si="20"/>
        <v/>
      </c>
      <c r="AI23" s="281" t="str">
        <f t="shared" si="21"/>
        <v/>
      </c>
      <c r="AJ23" s="281" t="str">
        <f t="shared" si="22"/>
        <v/>
      </c>
      <c r="AK23" s="281" t="str">
        <f t="shared" si="23"/>
        <v/>
      </c>
      <c r="AL23" s="281" t="str">
        <f t="shared" si="24"/>
        <v/>
      </c>
      <c r="AM23" s="276"/>
      <c r="AN23" s="274"/>
      <c r="AO23" s="274"/>
      <c r="AP23" s="274"/>
      <c r="AQ23" s="274"/>
      <c r="AR23" s="274"/>
      <c r="AS23" s="274"/>
      <c r="AT23" s="274"/>
      <c r="AU23" s="274"/>
      <c r="AV23" s="274"/>
      <c r="AW23" s="274"/>
      <c r="AX23" s="274"/>
      <c r="AY23" s="274"/>
      <c r="AZ23" s="274"/>
      <c r="BA23" s="274"/>
      <c r="BB23" s="274"/>
      <c r="BC23" s="274"/>
      <c r="BD23" s="274"/>
      <c r="BE23" s="275"/>
      <c r="BF23" s="277"/>
    </row>
    <row r="24" spans="1:58" s="229" customFormat="1" ht="21.95" customHeight="1">
      <c r="A24" s="310">
        <v>16</v>
      </c>
      <c r="B24" s="306" t="s">
        <v>9</v>
      </c>
      <c r="C24" s="288" t="s">
        <v>265</v>
      </c>
      <c r="D24" s="288" t="str">
        <f t="shared" si="2"/>
        <v>P3-R5</v>
      </c>
      <c r="E24" s="315" t="s">
        <v>14</v>
      </c>
      <c r="F24" s="315" t="s">
        <v>287</v>
      </c>
      <c r="G24" s="290"/>
      <c r="H24" s="290"/>
      <c r="I24" s="290"/>
      <c r="J24" s="290">
        <f t="shared" si="48"/>
        <v>0</v>
      </c>
      <c r="K24" s="290"/>
      <c r="L24" s="289">
        <f t="shared" si="3"/>
        <v>0</v>
      </c>
      <c r="M24" s="289">
        <f t="shared" si="4"/>
        <v>0</v>
      </c>
      <c r="N24" s="289">
        <f t="shared" si="5"/>
        <v>0</v>
      </c>
      <c r="O24" s="289">
        <f t="shared" si="6"/>
        <v>0</v>
      </c>
      <c r="P24" s="289">
        <f t="shared" si="7"/>
        <v>0</v>
      </c>
      <c r="Q24" s="289">
        <f t="shared" si="8"/>
        <v>0</v>
      </c>
      <c r="R24" s="289">
        <f t="shared" si="9"/>
        <v>0</v>
      </c>
      <c r="S24" s="281" t="str">
        <f t="shared" si="49"/>
        <v/>
      </c>
      <c r="T24" s="281" t="str">
        <f t="shared" si="10"/>
        <v/>
      </c>
      <c r="U24" s="281" t="str">
        <f t="shared" si="11"/>
        <v/>
      </c>
      <c r="V24" s="281" t="str">
        <f t="shared" si="12"/>
        <v/>
      </c>
      <c r="W24" s="281" t="str">
        <f t="shared" si="13"/>
        <v/>
      </c>
      <c r="X24" s="281" t="str">
        <f t="shared" si="14"/>
        <v/>
      </c>
      <c r="Y24" s="281">
        <f t="shared" si="50"/>
        <v>0</v>
      </c>
      <c r="Z24" s="281">
        <f t="shared" si="51"/>
        <v>0</v>
      </c>
      <c r="AA24" s="281" t="str">
        <f t="shared" si="52"/>
        <v/>
      </c>
      <c r="AB24" s="281" t="str">
        <f t="shared" si="53"/>
        <v/>
      </c>
      <c r="AC24" s="281" t="str">
        <f t="shared" si="15"/>
        <v/>
      </c>
      <c r="AD24" s="281" t="str">
        <f t="shared" si="16"/>
        <v/>
      </c>
      <c r="AE24" s="281" t="str">
        <f t="shared" si="17"/>
        <v/>
      </c>
      <c r="AF24" s="281" t="str">
        <f t="shared" si="18"/>
        <v/>
      </c>
      <c r="AG24" s="281" t="str">
        <f t="shared" si="19"/>
        <v/>
      </c>
      <c r="AH24" s="281" t="str">
        <f t="shared" si="20"/>
        <v/>
      </c>
      <c r="AI24" s="281" t="str">
        <f t="shared" si="21"/>
        <v/>
      </c>
      <c r="AJ24" s="281" t="str">
        <f t="shared" si="22"/>
        <v/>
      </c>
      <c r="AK24" s="281" t="str">
        <f t="shared" si="23"/>
        <v/>
      </c>
      <c r="AL24" s="281" t="str">
        <f t="shared" si="24"/>
        <v/>
      </c>
      <c r="AM24" s="276"/>
      <c r="AN24" s="274"/>
      <c r="AO24" s="274"/>
      <c r="AP24" s="274"/>
      <c r="AQ24" s="274"/>
      <c r="AR24" s="274"/>
      <c r="AS24" s="274"/>
      <c r="AT24" s="274"/>
      <c r="AU24" s="274"/>
      <c r="AV24" s="274"/>
      <c r="AW24" s="274"/>
      <c r="AX24" s="274"/>
      <c r="AY24" s="274"/>
      <c r="AZ24" s="274"/>
      <c r="BA24" s="274"/>
      <c r="BB24" s="274"/>
      <c r="BC24" s="274"/>
      <c r="BD24" s="274"/>
      <c r="BE24" s="275"/>
      <c r="BF24" s="277"/>
    </row>
    <row r="25" spans="1:58" s="229" customFormat="1" ht="21.95" customHeight="1">
      <c r="A25" s="310">
        <v>17</v>
      </c>
      <c r="B25" s="306" t="s">
        <v>9</v>
      </c>
      <c r="C25" s="294" t="s">
        <v>265</v>
      </c>
      <c r="D25" s="294" t="str">
        <f t="shared" si="2"/>
        <v>P3-R5</v>
      </c>
      <c r="E25" s="300" t="str">
        <f t="shared" si="47"/>
        <v>백색</v>
      </c>
      <c r="F25" s="306" t="s">
        <v>48</v>
      </c>
      <c r="G25" s="296"/>
      <c r="H25" s="296"/>
      <c r="I25" s="296"/>
      <c r="J25" s="296">
        <f t="shared" ref="J25" si="54">H25*I25</f>
        <v>0</v>
      </c>
      <c r="K25" s="296"/>
      <c r="L25" s="295">
        <f t="shared" ref="L25" si="55">IF((G25&gt;10),G25,0)</f>
        <v>0</v>
      </c>
      <c r="M25" s="295">
        <f t="shared" ref="M25" si="56">IF((K25&gt;10),K25,0)</f>
        <v>0</v>
      </c>
      <c r="N25" s="295">
        <f t="shared" ref="N25" si="57">INT(L25+M25)</f>
        <v>0</v>
      </c>
      <c r="O25" s="295">
        <f t="shared" ref="O25" si="58">IF((G25&lt;11),G25,0)</f>
        <v>0</v>
      </c>
      <c r="P25" s="295">
        <f t="shared" ref="P25" si="59">J25</f>
        <v>0</v>
      </c>
      <c r="Q25" s="295">
        <f t="shared" ref="Q25" si="60">IF((K25&lt;11),K25,0)</f>
        <v>0</v>
      </c>
      <c r="R25" s="295">
        <f t="shared" ref="R25" si="61">INT(O25+P25+Q25)</f>
        <v>0</v>
      </c>
      <c r="S25" s="281" t="str">
        <f t="shared" si="49"/>
        <v/>
      </c>
      <c r="T25" s="281" t="str">
        <f t="shared" si="10"/>
        <v/>
      </c>
      <c r="U25" s="281" t="str">
        <f t="shared" si="11"/>
        <v/>
      </c>
      <c r="V25" s="281" t="str">
        <f t="shared" si="12"/>
        <v/>
      </c>
      <c r="W25" s="281" t="str">
        <f t="shared" si="13"/>
        <v/>
      </c>
      <c r="X25" s="281" t="str">
        <f t="shared" si="14"/>
        <v/>
      </c>
      <c r="Y25" s="281">
        <f t="shared" si="50"/>
        <v>0</v>
      </c>
      <c r="Z25" s="281">
        <f t="shared" si="51"/>
        <v>0</v>
      </c>
      <c r="AA25" s="281" t="str">
        <f t="shared" si="52"/>
        <v/>
      </c>
      <c r="AB25" s="281" t="str">
        <f t="shared" si="53"/>
        <v/>
      </c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76"/>
      <c r="AN25" s="274"/>
      <c r="AO25" s="274"/>
      <c r="AP25" s="274"/>
      <c r="AQ25" s="274"/>
      <c r="AR25" s="274"/>
      <c r="AS25" s="274"/>
      <c r="AT25" s="274"/>
      <c r="AU25" s="274"/>
      <c r="AV25" s="274"/>
      <c r="AW25" s="274"/>
      <c r="AX25" s="274"/>
      <c r="AY25" s="274"/>
      <c r="AZ25" s="274"/>
      <c r="BA25" s="274"/>
      <c r="BB25" s="274"/>
      <c r="BC25" s="274"/>
      <c r="BD25" s="274"/>
      <c r="BE25" s="275"/>
      <c r="BF25" s="277"/>
    </row>
    <row r="26" spans="1:58" s="229" customFormat="1" ht="21.95" customHeight="1">
      <c r="A26" s="310">
        <v>18</v>
      </c>
      <c r="B26" s="306" t="s">
        <v>9</v>
      </c>
      <c r="C26" s="288" t="s">
        <v>265</v>
      </c>
      <c r="D26" s="288" t="str">
        <f t="shared" si="2"/>
        <v>P3-R4</v>
      </c>
      <c r="E26" s="288" t="str">
        <f t="shared" si="47"/>
        <v>황색</v>
      </c>
      <c r="F26" s="315" t="s">
        <v>288</v>
      </c>
      <c r="G26" s="290"/>
      <c r="H26" s="290"/>
      <c r="I26" s="290"/>
      <c r="J26" s="290">
        <f t="shared" si="48"/>
        <v>0</v>
      </c>
      <c r="K26" s="290"/>
      <c r="L26" s="289">
        <f t="shared" si="3"/>
        <v>0</v>
      </c>
      <c r="M26" s="289">
        <f t="shared" si="4"/>
        <v>0</v>
      </c>
      <c r="N26" s="289">
        <f t="shared" si="5"/>
        <v>0</v>
      </c>
      <c r="O26" s="289">
        <f t="shared" si="6"/>
        <v>0</v>
      </c>
      <c r="P26" s="289">
        <f t="shared" si="7"/>
        <v>0</v>
      </c>
      <c r="Q26" s="289">
        <f t="shared" si="8"/>
        <v>0</v>
      </c>
      <c r="R26" s="289">
        <f t="shared" si="9"/>
        <v>0</v>
      </c>
      <c r="S26" s="281" t="str">
        <f t="shared" si="49"/>
        <v/>
      </c>
      <c r="T26" s="281" t="str">
        <f t="shared" si="10"/>
        <v/>
      </c>
      <c r="U26" s="281" t="str">
        <f t="shared" si="11"/>
        <v/>
      </c>
      <c r="V26" s="281" t="str">
        <f t="shared" si="12"/>
        <v/>
      </c>
      <c r="W26" s="281" t="str">
        <f t="shared" si="13"/>
        <v/>
      </c>
      <c r="X26" s="281" t="str">
        <f t="shared" si="14"/>
        <v/>
      </c>
      <c r="Y26" s="281" t="str">
        <f t="shared" si="50"/>
        <v/>
      </c>
      <c r="Z26" s="281" t="str">
        <f t="shared" si="51"/>
        <v/>
      </c>
      <c r="AA26" s="281">
        <f t="shared" si="52"/>
        <v>0</v>
      </c>
      <c r="AB26" s="281">
        <f t="shared" si="53"/>
        <v>0</v>
      </c>
      <c r="AC26" s="281" t="str">
        <f t="shared" si="15"/>
        <v/>
      </c>
      <c r="AD26" s="281" t="str">
        <f t="shared" si="16"/>
        <v/>
      </c>
      <c r="AE26" s="281" t="str">
        <f t="shared" si="17"/>
        <v/>
      </c>
      <c r="AF26" s="281" t="str">
        <f t="shared" si="18"/>
        <v/>
      </c>
      <c r="AG26" s="281" t="str">
        <f t="shared" si="19"/>
        <v/>
      </c>
      <c r="AH26" s="281" t="str">
        <f t="shared" si="20"/>
        <v/>
      </c>
      <c r="AI26" s="281" t="str">
        <f t="shared" si="21"/>
        <v/>
      </c>
      <c r="AJ26" s="281" t="str">
        <f t="shared" si="22"/>
        <v/>
      </c>
      <c r="AK26" s="281" t="str">
        <f t="shared" si="23"/>
        <v/>
      </c>
      <c r="AL26" s="281" t="str">
        <f t="shared" si="24"/>
        <v/>
      </c>
      <c r="AM26" s="276"/>
      <c r="AN26" s="274"/>
      <c r="AO26" s="274"/>
      <c r="AP26" s="274"/>
      <c r="AQ26" s="274"/>
      <c r="AR26" s="274"/>
      <c r="AS26" s="274"/>
      <c r="AT26" s="274"/>
      <c r="AU26" s="274"/>
      <c r="AV26" s="274"/>
      <c r="AW26" s="274"/>
      <c r="AX26" s="274"/>
      <c r="AY26" s="274"/>
      <c r="AZ26" s="274"/>
      <c r="BA26" s="274"/>
      <c r="BB26" s="274"/>
      <c r="BC26" s="274"/>
      <c r="BD26" s="274"/>
      <c r="BE26" s="275"/>
      <c r="BF26" s="277"/>
    </row>
    <row r="27" spans="1:58" s="229" customFormat="1" ht="21.95" customHeight="1">
      <c r="A27" s="310">
        <v>19</v>
      </c>
      <c r="B27" s="306" t="s">
        <v>9</v>
      </c>
      <c r="C27" s="288" t="s">
        <v>265</v>
      </c>
      <c r="D27" s="288" t="str">
        <f t="shared" si="2"/>
        <v>P3-R5</v>
      </c>
      <c r="E27" s="288" t="str">
        <f t="shared" si="47"/>
        <v>백색</v>
      </c>
      <c r="F27" s="306" t="s">
        <v>48</v>
      </c>
      <c r="G27" s="290"/>
      <c r="H27" s="290"/>
      <c r="I27" s="290"/>
      <c r="J27" s="290">
        <f t="shared" si="48"/>
        <v>0</v>
      </c>
      <c r="K27" s="290"/>
      <c r="L27" s="289">
        <f t="shared" si="3"/>
        <v>0</v>
      </c>
      <c r="M27" s="289">
        <f t="shared" si="4"/>
        <v>0</v>
      </c>
      <c r="N27" s="289">
        <f t="shared" si="5"/>
        <v>0</v>
      </c>
      <c r="O27" s="289">
        <f t="shared" si="6"/>
        <v>0</v>
      </c>
      <c r="P27" s="289">
        <f t="shared" si="7"/>
        <v>0</v>
      </c>
      <c r="Q27" s="289">
        <f t="shared" si="8"/>
        <v>0</v>
      </c>
      <c r="R27" s="289">
        <f t="shared" si="9"/>
        <v>0</v>
      </c>
      <c r="S27" s="281" t="str">
        <f t="shared" si="49"/>
        <v/>
      </c>
      <c r="T27" s="281" t="str">
        <f t="shared" si="10"/>
        <v/>
      </c>
      <c r="U27" s="281" t="str">
        <f t="shared" si="11"/>
        <v/>
      </c>
      <c r="V27" s="281" t="str">
        <f t="shared" si="12"/>
        <v/>
      </c>
      <c r="W27" s="281" t="str">
        <f t="shared" si="13"/>
        <v/>
      </c>
      <c r="X27" s="281" t="str">
        <f t="shared" si="14"/>
        <v/>
      </c>
      <c r="Y27" s="281">
        <f t="shared" si="50"/>
        <v>0</v>
      </c>
      <c r="Z27" s="281">
        <f t="shared" si="51"/>
        <v>0</v>
      </c>
      <c r="AA27" s="281" t="str">
        <f t="shared" si="52"/>
        <v/>
      </c>
      <c r="AB27" s="281" t="str">
        <f t="shared" si="53"/>
        <v/>
      </c>
      <c r="AC27" s="281" t="str">
        <f t="shared" si="15"/>
        <v/>
      </c>
      <c r="AD27" s="281" t="str">
        <f t="shared" si="16"/>
        <v/>
      </c>
      <c r="AE27" s="281" t="str">
        <f t="shared" si="17"/>
        <v/>
      </c>
      <c r="AF27" s="281" t="str">
        <f t="shared" si="18"/>
        <v/>
      </c>
      <c r="AG27" s="281" t="str">
        <f t="shared" si="19"/>
        <v/>
      </c>
      <c r="AH27" s="281" t="str">
        <f t="shared" si="20"/>
        <v/>
      </c>
      <c r="AI27" s="281" t="str">
        <f t="shared" si="21"/>
        <v/>
      </c>
      <c r="AJ27" s="281" t="str">
        <f t="shared" si="22"/>
        <v/>
      </c>
      <c r="AK27" s="281" t="str">
        <f t="shared" si="23"/>
        <v/>
      </c>
      <c r="AL27" s="281" t="str">
        <f t="shared" si="24"/>
        <v/>
      </c>
      <c r="AM27" s="276"/>
      <c r="AN27" s="274"/>
      <c r="AO27" s="274"/>
      <c r="AP27" s="274"/>
      <c r="AQ27" s="274"/>
      <c r="AR27" s="274"/>
      <c r="AS27" s="274"/>
      <c r="AT27" s="274"/>
      <c r="AU27" s="274"/>
      <c r="AV27" s="274"/>
      <c r="AW27" s="274"/>
      <c r="AX27" s="274"/>
      <c r="AY27" s="274"/>
      <c r="AZ27" s="274"/>
      <c r="BA27" s="274"/>
      <c r="BB27" s="274"/>
      <c r="BC27" s="274"/>
      <c r="BD27" s="274"/>
      <c r="BE27" s="275"/>
      <c r="BF27" s="277"/>
    </row>
    <row r="28" spans="1:58" s="229" customFormat="1" ht="21.95" customHeight="1">
      <c r="A28" s="310">
        <v>20</v>
      </c>
      <c r="B28" s="306" t="s">
        <v>9</v>
      </c>
      <c r="C28" s="288" t="s">
        <v>265</v>
      </c>
      <c r="D28" s="288" t="str">
        <f t="shared" si="2"/>
        <v>P3-R5</v>
      </c>
      <c r="E28" s="291" t="str">
        <f t="shared" si="47"/>
        <v>백색</v>
      </c>
      <c r="F28" s="315" t="s">
        <v>287</v>
      </c>
      <c r="G28" s="290"/>
      <c r="H28" s="290"/>
      <c r="I28" s="290"/>
      <c r="J28" s="290">
        <f t="shared" si="48"/>
        <v>0</v>
      </c>
      <c r="K28" s="290"/>
      <c r="L28" s="289">
        <f t="shared" si="3"/>
        <v>0</v>
      </c>
      <c r="M28" s="289">
        <f t="shared" si="4"/>
        <v>0</v>
      </c>
      <c r="N28" s="289">
        <f t="shared" si="5"/>
        <v>0</v>
      </c>
      <c r="O28" s="289">
        <f t="shared" si="6"/>
        <v>0</v>
      </c>
      <c r="P28" s="289">
        <f t="shared" si="7"/>
        <v>0</v>
      </c>
      <c r="Q28" s="289">
        <f t="shared" si="8"/>
        <v>0</v>
      </c>
      <c r="R28" s="289">
        <f t="shared" si="9"/>
        <v>0</v>
      </c>
      <c r="S28" s="281" t="str">
        <f t="shared" si="49"/>
        <v/>
      </c>
      <c r="T28" s="281" t="str">
        <f t="shared" si="10"/>
        <v/>
      </c>
      <c r="U28" s="281" t="str">
        <f t="shared" si="11"/>
        <v/>
      </c>
      <c r="V28" s="281" t="str">
        <f t="shared" si="12"/>
        <v/>
      </c>
      <c r="W28" s="281" t="str">
        <f t="shared" si="13"/>
        <v/>
      </c>
      <c r="X28" s="281" t="str">
        <f t="shared" si="14"/>
        <v/>
      </c>
      <c r="Y28" s="281">
        <f t="shared" si="50"/>
        <v>0</v>
      </c>
      <c r="Z28" s="281">
        <f t="shared" si="51"/>
        <v>0</v>
      </c>
      <c r="AA28" s="281" t="str">
        <f t="shared" si="52"/>
        <v/>
      </c>
      <c r="AB28" s="281" t="str">
        <f t="shared" si="53"/>
        <v/>
      </c>
      <c r="AC28" s="281" t="str">
        <f t="shared" si="15"/>
        <v/>
      </c>
      <c r="AD28" s="281" t="str">
        <f t="shared" si="16"/>
        <v/>
      </c>
      <c r="AE28" s="281" t="str">
        <f t="shared" si="17"/>
        <v/>
      </c>
      <c r="AF28" s="281" t="str">
        <f t="shared" si="18"/>
        <v/>
      </c>
      <c r="AG28" s="281" t="str">
        <f t="shared" si="19"/>
        <v/>
      </c>
      <c r="AH28" s="281" t="str">
        <f t="shared" si="20"/>
        <v/>
      </c>
      <c r="AI28" s="281" t="str">
        <f t="shared" si="21"/>
        <v/>
      </c>
      <c r="AJ28" s="281" t="str">
        <f t="shared" si="22"/>
        <v/>
      </c>
      <c r="AK28" s="281" t="str">
        <f t="shared" si="23"/>
        <v/>
      </c>
      <c r="AL28" s="281" t="str">
        <f t="shared" si="24"/>
        <v/>
      </c>
      <c r="AM28" s="276"/>
      <c r="AN28" s="274"/>
      <c r="AO28" s="274"/>
      <c r="AP28" s="274"/>
      <c r="AQ28" s="274"/>
      <c r="AR28" s="274"/>
      <c r="AS28" s="274"/>
      <c r="AT28" s="274"/>
      <c r="AU28" s="274"/>
      <c r="AV28" s="274"/>
      <c r="AW28" s="274"/>
      <c r="AX28" s="274"/>
      <c r="AY28" s="274"/>
      <c r="AZ28" s="274"/>
      <c r="BA28" s="274"/>
      <c r="BB28" s="274"/>
      <c r="BC28" s="274"/>
      <c r="BD28" s="274"/>
      <c r="BE28" s="275"/>
      <c r="BF28" s="277"/>
    </row>
    <row r="29" spans="1:58" s="229" customFormat="1" ht="21.95" customHeight="1">
      <c r="A29" s="316">
        <v>21</v>
      </c>
      <c r="B29" s="315" t="s">
        <v>9</v>
      </c>
      <c r="C29" s="315" t="s">
        <v>42</v>
      </c>
      <c r="D29" s="315" t="str">
        <f t="shared" si="2"/>
        <v>P3-R4</v>
      </c>
      <c r="E29" s="315" t="s">
        <v>290</v>
      </c>
      <c r="F29" s="315" t="s">
        <v>289</v>
      </c>
      <c r="G29" s="317"/>
      <c r="H29" s="317"/>
      <c r="I29" s="317"/>
      <c r="J29" s="318">
        <f t="shared" si="48"/>
        <v>0</v>
      </c>
      <c r="K29" s="317"/>
      <c r="L29" s="316">
        <f t="shared" ref="L29" si="62">IF((G29&gt;10),G29,0)</f>
        <v>0</v>
      </c>
      <c r="M29" s="316">
        <f t="shared" ref="M29" si="63">IF((K29&gt;10),K29,0)</f>
        <v>0</v>
      </c>
      <c r="N29" s="316">
        <f t="shared" ref="N29" si="64">INT(L29+M29)</f>
        <v>0</v>
      </c>
      <c r="O29" s="316">
        <f t="shared" ref="O29" si="65">IF((G29&lt;11),G29,0)</f>
        <v>0</v>
      </c>
      <c r="P29" s="316">
        <f t="shared" ref="P29" si="66">J29</f>
        <v>0</v>
      </c>
      <c r="Q29" s="316">
        <f t="shared" ref="Q29" si="67">IF((K29&lt;11),K29,0)</f>
        <v>0</v>
      </c>
      <c r="R29" s="316">
        <f t="shared" ref="R29" si="68">INT(O29+P29+Q29)</f>
        <v>0</v>
      </c>
      <c r="S29" s="281" t="str">
        <f t="shared" si="49"/>
        <v/>
      </c>
      <c r="T29" s="281" t="str">
        <f t="shared" si="10"/>
        <v/>
      </c>
      <c r="U29" s="281" t="str">
        <f t="shared" si="11"/>
        <v/>
      </c>
      <c r="V29" s="281" t="str">
        <f t="shared" si="12"/>
        <v/>
      </c>
      <c r="W29" s="281" t="str">
        <f t="shared" si="13"/>
        <v/>
      </c>
      <c r="X29" s="281" t="str">
        <f t="shared" si="14"/>
        <v/>
      </c>
      <c r="Y29" s="281" t="str">
        <f t="shared" si="50"/>
        <v/>
      </c>
      <c r="Z29" s="281" t="str">
        <f t="shared" si="51"/>
        <v/>
      </c>
      <c r="AA29" s="281">
        <f t="shared" si="52"/>
        <v>0</v>
      </c>
      <c r="AB29" s="281">
        <f t="shared" si="53"/>
        <v>0</v>
      </c>
      <c r="AC29" s="281" t="str">
        <f t="shared" si="15"/>
        <v/>
      </c>
      <c r="AD29" s="281" t="str">
        <f t="shared" si="16"/>
        <v/>
      </c>
      <c r="AE29" s="281" t="str">
        <f t="shared" si="17"/>
        <v/>
      </c>
      <c r="AF29" s="281" t="str">
        <f t="shared" si="18"/>
        <v/>
      </c>
      <c r="AG29" s="281" t="str">
        <f t="shared" si="19"/>
        <v/>
      </c>
      <c r="AH29" s="281" t="str">
        <f t="shared" si="20"/>
        <v/>
      </c>
      <c r="AI29" s="281" t="str">
        <f t="shared" si="21"/>
        <v/>
      </c>
      <c r="AJ29" s="281" t="str">
        <f t="shared" si="22"/>
        <v/>
      </c>
      <c r="AK29" s="281" t="str">
        <f t="shared" si="23"/>
        <v/>
      </c>
      <c r="AL29" s="281" t="str">
        <f t="shared" si="24"/>
        <v/>
      </c>
      <c r="AM29" s="276"/>
      <c r="AN29" s="274"/>
      <c r="AO29" s="274"/>
      <c r="AP29" s="274"/>
      <c r="AQ29" s="274"/>
      <c r="AR29" s="274"/>
      <c r="AS29" s="274"/>
      <c r="AT29" s="274"/>
      <c r="AU29" s="274"/>
      <c r="AV29" s="274"/>
      <c r="AW29" s="274"/>
      <c r="AX29" s="274"/>
      <c r="AY29" s="274"/>
      <c r="AZ29" s="274"/>
      <c r="BA29" s="274"/>
      <c r="BB29" s="274"/>
      <c r="BC29" s="274"/>
      <c r="BD29" s="274"/>
      <c r="BE29" s="275"/>
      <c r="BF29" s="277"/>
    </row>
    <row r="30" spans="1:58" s="229" customFormat="1" ht="21.95" customHeight="1">
      <c r="A30" s="285" t="s">
        <v>292</v>
      </c>
      <c r="B30" s="283"/>
      <c r="C30" s="283"/>
      <c r="D30" s="283"/>
      <c r="E30" s="283"/>
      <c r="F30" s="283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1" t="str">
        <f t="shared" si="15"/>
        <v/>
      </c>
      <c r="AD30" s="281" t="str">
        <f t="shared" si="16"/>
        <v/>
      </c>
      <c r="AE30" s="281" t="str">
        <f t="shared" si="17"/>
        <v/>
      </c>
      <c r="AF30" s="281" t="str">
        <f t="shared" si="18"/>
        <v/>
      </c>
      <c r="AG30" s="281" t="str">
        <f t="shared" si="19"/>
        <v/>
      </c>
      <c r="AH30" s="281" t="str">
        <f t="shared" si="20"/>
        <v/>
      </c>
      <c r="AI30" s="281" t="str">
        <f t="shared" si="21"/>
        <v/>
      </c>
      <c r="AJ30" s="281" t="str">
        <f t="shared" si="22"/>
        <v/>
      </c>
      <c r="AK30" s="281" t="str">
        <f t="shared" si="23"/>
        <v/>
      </c>
      <c r="AL30" s="281" t="str">
        <f t="shared" si="24"/>
        <v/>
      </c>
      <c r="AM30" s="276"/>
      <c r="AN30" s="274"/>
      <c r="AO30" s="274"/>
      <c r="AP30" s="274"/>
      <c r="AQ30" s="274"/>
      <c r="AR30" s="274"/>
      <c r="AS30" s="274"/>
      <c r="AT30" s="274"/>
      <c r="AU30" s="274"/>
      <c r="AV30" s="274"/>
      <c r="AW30" s="274"/>
      <c r="AX30" s="274"/>
      <c r="AY30" s="274"/>
      <c r="AZ30" s="274"/>
      <c r="BA30" s="274"/>
      <c r="BB30" s="274"/>
      <c r="BC30" s="274"/>
      <c r="BD30" s="274"/>
      <c r="BE30" s="275"/>
      <c r="BF30" s="277"/>
    </row>
    <row r="31" spans="1:58" s="229" customFormat="1" ht="21.95" customHeight="1">
      <c r="A31" s="310">
        <v>1</v>
      </c>
      <c r="B31" s="306" t="s">
        <v>9</v>
      </c>
      <c r="C31" s="288" t="s">
        <v>265</v>
      </c>
      <c r="D31" s="288" t="str">
        <f t="shared" si="2"/>
        <v>P3-R5</v>
      </c>
      <c r="E31" s="288" t="str">
        <f t="shared" si="47"/>
        <v>백색</v>
      </c>
      <c r="F31" s="291" t="s">
        <v>48</v>
      </c>
      <c r="G31" s="290"/>
      <c r="H31" s="290"/>
      <c r="I31" s="290"/>
      <c r="J31" s="290">
        <f t="shared" si="48"/>
        <v>0</v>
      </c>
      <c r="K31" s="290"/>
      <c r="L31" s="289">
        <f t="shared" si="3"/>
        <v>0</v>
      </c>
      <c r="M31" s="289">
        <f t="shared" si="4"/>
        <v>0</v>
      </c>
      <c r="N31" s="289">
        <f t="shared" si="5"/>
        <v>0</v>
      </c>
      <c r="O31" s="289">
        <f t="shared" si="6"/>
        <v>0</v>
      </c>
      <c r="P31" s="289">
        <f t="shared" si="7"/>
        <v>0</v>
      </c>
      <c r="Q31" s="289">
        <f t="shared" si="8"/>
        <v>0</v>
      </c>
      <c r="R31" s="289">
        <f t="shared" si="9"/>
        <v>0</v>
      </c>
      <c r="S31" s="281" t="str">
        <f t="shared" si="49"/>
        <v/>
      </c>
      <c r="T31" s="281" t="str">
        <f t="shared" si="10"/>
        <v/>
      </c>
      <c r="U31" s="281" t="str">
        <f t="shared" si="11"/>
        <v/>
      </c>
      <c r="V31" s="281" t="str">
        <f t="shared" si="12"/>
        <v/>
      </c>
      <c r="W31" s="281" t="str">
        <f t="shared" si="13"/>
        <v/>
      </c>
      <c r="X31" s="281" t="str">
        <f t="shared" si="14"/>
        <v/>
      </c>
      <c r="Y31" s="281">
        <f t="shared" si="50"/>
        <v>0</v>
      </c>
      <c r="Z31" s="281">
        <f t="shared" si="51"/>
        <v>0</v>
      </c>
      <c r="AA31" s="281" t="str">
        <f t="shared" si="52"/>
        <v/>
      </c>
      <c r="AB31" s="281" t="str">
        <f t="shared" si="53"/>
        <v/>
      </c>
      <c r="AC31" s="281" t="str">
        <f t="shared" si="15"/>
        <v/>
      </c>
      <c r="AD31" s="281" t="str">
        <f t="shared" si="16"/>
        <v/>
      </c>
      <c r="AE31" s="281" t="str">
        <f t="shared" si="17"/>
        <v/>
      </c>
      <c r="AF31" s="281" t="str">
        <f t="shared" si="18"/>
        <v/>
      </c>
      <c r="AG31" s="281" t="str">
        <f t="shared" si="19"/>
        <v/>
      </c>
      <c r="AH31" s="281" t="str">
        <f t="shared" si="20"/>
        <v/>
      </c>
      <c r="AI31" s="281" t="str">
        <f t="shared" si="21"/>
        <v/>
      </c>
      <c r="AJ31" s="281" t="str">
        <f t="shared" si="22"/>
        <v/>
      </c>
      <c r="AK31" s="281" t="str">
        <f t="shared" si="23"/>
        <v/>
      </c>
      <c r="AL31" s="281" t="str">
        <f t="shared" si="24"/>
        <v/>
      </c>
      <c r="AM31" s="276"/>
      <c r="AN31" s="274"/>
      <c r="AO31" s="274"/>
      <c r="AP31" s="274"/>
      <c r="AQ31" s="274"/>
      <c r="AR31" s="274"/>
      <c r="AS31" s="274"/>
      <c r="AT31" s="274"/>
      <c r="AU31" s="274"/>
      <c r="AV31" s="274"/>
      <c r="AW31" s="274"/>
      <c r="AX31" s="274"/>
      <c r="AY31" s="274"/>
      <c r="AZ31" s="274"/>
      <c r="BA31" s="274"/>
      <c r="BB31" s="274"/>
      <c r="BC31" s="274"/>
      <c r="BD31" s="274"/>
      <c r="BE31" s="275"/>
      <c r="BF31" s="277"/>
    </row>
    <row r="32" spans="1:58" s="229" customFormat="1" ht="21.95" customHeight="1">
      <c r="A32" s="310">
        <v>2</v>
      </c>
      <c r="B32" s="291" t="s">
        <v>9</v>
      </c>
      <c r="C32" s="288" t="s">
        <v>265</v>
      </c>
      <c r="D32" s="288" t="str">
        <f t="shared" si="2"/>
        <v>P3-R4</v>
      </c>
      <c r="E32" s="288" t="str">
        <f t="shared" si="47"/>
        <v>황색</v>
      </c>
      <c r="F32" s="315" t="s">
        <v>288</v>
      </c>
      <c r="G32" s="290"/>
      <c r="H32" s="290"/>
      <c r="I32" s="290"/>
      <c r="J32" s="290">
        <f t="shared" si="48"/>
        <v>0</v>
      </c>
      <c r="K32" s="290"/>
      <c r="L32" s="289">
        <f t="shared" si="3"/>
        <v>0</v>
      </c>
      <c r="M32" s="289">
        <f t="shared" si="4"/>
        <v>0</v>
      </c>
      <c r="N32" s="289">
        <f t="shared" si="5"/>
        <v>0</v>
      </c>
      <c r="O32" s="289">
        <f t="shared" si="6"/>
        <v>0</v>
      </c>
      <c r="P32" s="289">
        <f t="shared" si="7"/>
        <v>0</v>
      </c>
      <c r="Q32" s="289">
        <f t="shared" si="8"/>
        <v>0</v>
      </c>
      <c r="R32" s="289">
        <f t="shared" si="9"/>
        <v>0</v>
      </c>
      <c r="S32" s="281" t="str">
        <f t="shared" si="49"/>
        <v/>
      </c>
      <c r="T32" s="281" t="str">
        <f t="shared" si="10"/>
        <v/>
      </c>
      <c r="U32" s="281" t="str">
        <f t="shared" si="11"/>
        <v/>
      </c>
      <c r="V32" s="281" t="str">
        <f t="shared" si="12"/>
        <v/>
      </c>
      <c r="W32" s="281" t="str">
        <f t="shared" si="13"/>
        <v/>
      </c>
      <c r="X32" s="281" t="str">
        <f t="shared" si="14"/>
        <v/>
      </c>
      <c r="Y32" s="281" t="str">
        <f t="shared" si="50"/>
        <v/>
      </c>
      <c r="Z32" s="281" t="str">
        <f t="shared" si="51"/>
        <v/>
      </c>
      <c r="AA32" s="281">
        <f t="shared" si="52"/>
        <v>0</v>
      </c>
      <c r="AB32" s="281">
        <f t="shared" si="53"/>
        <v>0</v>
      </c>
      <c r="AC32" s="281" t="str">
        <f t="shared" si="15"/>
        <v/>
      </c>
      <c r="AD32" s="281" t="str">
        <f t="shared" si="16"/>
        <v/>
      </c>
      <c r="AE32" s="281" t="str">
        <f t="shared" si="17"/>
        <v/>
      </c>
      <c r="AF32" s="281" t="str">
        <f t="shared" si="18"/>
        <v/>
      </c>
      <c r="AG32" s="281" t="str">
        <f t="shared" si="19"/>
        <v/>
      </c>
      <c r="AH32" s="281" t="str">
        <f t="shared" si="20"/>
        <v/>
      </c>
      <c r="AI32" s="281" t="str">
        <f t="shared" si="21"/>
        <v/>
      </c>
      <c r="AJ32" s="281" t="str">
        <f t="shared" si="22"/>
        <v/>
      </c>
      <c r="AK32" s="281" t="str">
        <f t="shared" si="23"/>
        <v/>
      </c>
      <c r="AL32" s="281" t="str">
        <f t="shared" si="24"/>
        <v/>
      </c>
      <c r="AM32" s="276"/>
      <c r="AN32" s="274"/>
      <c r="AO32" s="274"/>
      <c r="AP32" s="274"/>
      <c r="AQ32" s="274"/>
      <c r="AR32" s="274"/>
      <c r="AS32" s="274"/>
      <c r="AT32" s="274"/>
      <c r="AU32" s="274"/>
      <c r="AV32" s="274"/>
      <c r="AW32" s="274"/>
      <c r="AX32" s="274"/>
      <c r="AY32" s="274"/>
      <c r="AZ32" s="274"/>
      <c r="BA32" s="274"/>
      <c r="BB32" s="274"/>
      <c r="BC32" s="274"/>
      <c r="BD32" s="274"/>
      <c r="BE32" s="275"/>
      <c r="BF32" s="277"/>
    </row>
    <row r="33" spans="1:58" s="229" customFormat="1" ht="21.95" customHeight="1">
      <c r="A33" s="316">
        <v>3</v>
      </c>
      <c r="B33" s="291" t="s">
        <v>9</v>
      </c>
      <c r="C33" s="288" t="s">
        <v>265</v>
      </c>
      <c r="D33" s="288" t="str">
        <f t="shared" si="2"/>
        <v>P3-R5</v>
      </c>
      <c r="E33" s="288" t="str">
        <f t="shared" si="47"/>
        <v>백색</v>
      </c>
      <c r="F33" s="315" t="s">
        <v>293</v>
      </c>
      <c r="G33" s="290"/>
      <c r="H33" s="290"/>
      <c r="I33" s="290"/>
      <c r="J33" s="290">
        <f t="shared" si="48"/>
        <v>0</v>
      </c>
      <c r="K33" s="290"/>
      <c r="L33" s="289">
        <f t="shared" si="3"/>
        <v>0</v>
      </c>
      <c r="M33" s="289">
        <f t="shared" si="4"/>
        <v>0</v>
      </c>
      <c r="N33" s="289">
        <f t="shared" si="5"/>
        <v>0</v>
      </c>
      <c r="O33" s="289">
        <f t="shared" si="6"/>
        <v>0</v>
      </c>
      <c r="P33" s="289">
        <f t="shared" si="7"/>
        <v>0</v>
      </c>
      <c r="Q33" s="289">
        <f t="shared" si="8"/>
        <v>0</v>
      </c>
      <c r="R33" s="289">
        <f t="shared" si="9"/>
        <v>0</v>
      </c>
      <c r="S33" s="281" t="str">
        <f t="shared" si="49"/>
        <v/>
      </c>
      <c r="T33" s="281" t="str">
        <f t="shared" si="10"/>
        <v/>
      </c>
      <c r="U33" s="281" t="str">
        <f t="shared" si="11"/>
        <v/>
      </c>
      <c r="V33" s="281" t="str">
        <f t="shared" si="12"/>
        <v/>
      </c>
      <c r="W33" s="281" t="str">
        <f t="shared" ref="W33:W106" si="69">IF(AND($B33=$S$2,$C33=$S$3,$D33=$W$4,$E33=$W$5),$N33,"")</f>
        <v/>
      </c>
      <c r="X33" s="281" t="str">
        <f t="shared" ref="X33:X106" si="70">IF(AND($B33=$S$2,$C33=$S$3,$D33=$W$4,$E33=$W$5),$R33,"")</f>
        <v/>
      </c>
      <c r="Y33" s="281">
        <f t="shared" si="50"/>
        <v>0</v>
      </c>
      <c r="Z33" s="281">
        <f t="shared" si="51"/>
        <v>0</v>
      </c>
      <c r="AA33" s="281" t="str">
        <f t="shared" si="52"/>
        <v/>
      </c>
      <c r="AB33" s="281" t="str">
        <f t="shared" si="53"/>
        <v/>
      </c>
      <c r="AC33" s="281" t="str">
        <f t="shared" ref="AC33:AC76" si="71">IF(AND($B33=$AC$2,$C33=$AC$3,$D33=$AC$4,$E33=$AC$5),$N33,"")</f>
        <v/>
      </c>
      <c r="AD33" s="281" t="str">
        <f t="shared" ref="AD33:AD76" si="72">IF(AND($B33=$AC$2,$C33=$AC$3,$D33=$AC$4,$E33=$AC$5),$R33,"")</f>
        <v/>
      </c>
      <c r="AE33" s="281" t="str">
        <f t="shared" ref="AE33:AE76" si="73">IF(AND($B33=$AC$2,$C33=$AC$3,$D33=$AE$4,$E33=$AE$5),$N33,"")</f>
        <v/>
      </c>
      <c r="AF33" s="281" t="str">
        <f t="shared" ref="AF33:AF76" si="74">IF(AND($B33=$AC$2,$C33=$AC$3,$D33=$AE$4,$E33=$AE$5),$R33,"")</f>
        <v/>
      </c>
      <c r="AG33" s="281" t="str">
        <f t="shared" ref="AG33:AG76" si="75">IF(AND($B33=$AC$2,$C33=$AC$3,$D33=$AG$4,$E33=$AG$5),$N33,"")</f>
        <v/>
      </c>
      <c r="AH33" s="281" t="str">
        <f t="shared" ref="AH33:AH76" si="76">IF(AND($B33=$AC$2,$C33=$AC$3,$D33=$AG$4,$E33=$AG$5),$R33,"")</f>
        <v/>
      </c>
      <c r="AI33" s="281" t="str">
        <f t="shared" ref="AI33:AI76" si="77">IF(AND($B33=$AC$2,$C33=$AC$3,$D33=$AI$4,$E33=$AI$5),$N33,"")</f>
        <v/>
      </c>
      <c r="AJ33" s="281" t="str">
        <f t="shared" ref="AJ33:AJ76" si="78">IF(AND($B33=$AC$2,$C33=$AC$3,$D33=$AI$4,$E33=$AI$5),$R33,"")</f>
        <v/>
      </c>
      <c r="AK33" s="281" t="str">
        <f t="shared" ref="AK33:AK76" si="79">IF(AND($B33=$AC$2,$C33=$AC$3,$D33=$AK$4,$E33=$AK$5),$N33,"")</f>
        <v/>
      </c>
      <c r="AL33" s="281" t="str">
        <f t="shared" ref="AL33:AL76" si="80">IF(AND($B33=$AC$2,$C33=$AC$3,$D33=$AK$4,$E33=$AK$5),$R33,"")</f>
        <v/>
      </c>
      <c r="AM33" s="276"/>
      <c r="AN33" s="274"/>
      <c r="AO33" s="274"/>
      <c r="AP33" s="274"/>
      <c r="AQ33" s="274"/>
      <c r="AR33" s="274"/>
      <c r="AS33" s="274"/>
      <c r="AT33" s="274"/>
      <c r="AU33" s="274"/>
      <c r="AV33" s="274"/>
      <c r="AW33" s="274"/>
      <c r="AX33" s="274"/>
      <c r="AY33" s="274"/>
      <c r="AZ33" s="274"/>
      <c r="BA33" s="274"/>
      <c r="BB33" s="274"/>
      <c r="BC33" s="274"/>
      <c r="BD33" s="274"/>
      <c r="BE33" s="275"/>
      <c r="BF33" s="277"/>
    </row>
    <row r="34" spans="1:58" s="229" customFormat="1" ht="21.95" customHeight="1">
      <c r="A34" s="316">
        <v>4</v>
      </c>
      <c r="B34" s="294" t="s">
        <v>9</v>
      </c>
      <c r="C34" s="294" t="s">
        <v>265</v>
      </c>
      <c r="D34" s="294" t="str">
        <f t="shared" si="2"/>
        <v>P3-R5</v>
      </c>
      <c r="E34" s="294" t="str">
        <f t="shared" ref="E34:E35" si="81">IF(F34="차선","백색",IF(F34="유도선","백색",IF(F34="유턴선","백색",IF(F34="버스차선","청색",IF(F34="중앙선","황색",IF(F34="노견선","황색"))))))</f>
        <v>백색</v>
      </c>
      <c r="F34" s="306" t="s">
        <v>48</v>
      </c>
      <c r="G34" s="296"/>
      <c r="H34" s="296"/>
      <c r="I34" s="296"/>
      <c r="J34" s="296">
        <f t="shared" ref="J34:J35" si="82">H34*I34</f>
        <v>0</v>
      </c>
      <c r="K34" s="296"/>
      <c r="L34" s="295">
        <f t="shared" ref="L34:L35" si="83">IF((G34&gt;10),G34,0)</f>
        <v>0</v>
      </c>
      <c r="M34" s="295">
        <f t="shared" ref="M34:M35" si="84">IF((K34&gt;10),K34,0)</f>
        <v>0</v>
      </c>
      <c r="N34" s="295">
        <f t="shared" ref="N34:N35" si="85">INT(L34+M34)</f>
        <v>0</v>
      </c>
      <c r="O34" s="295">
        <f t="shared" ref="O34:O35" si="86">IF((G34&lt;11),G34,0)</f>
        <v>0</v>
      </c>
      <c r="P34" s="295">
        <f t="shared" ref="P34:P35" si="87">J34</f>
        <v>0</v>
      </c>
      <c r="Q34" s="295">
        <f t="shared" ref="Q34:Q35" si="88">IF((K34&lt;11),K34,0)</f>
        <v>0</v>
      </c>
      <c r="R34" s="295">
        <f t="shared" ref="R34:R35" si="89">INT(O34+P34+Q34)</f>
        <v>0</v>
      </c>
      <c r="S34" s="281" t="str">
        <f t="shared" si="49"/>
        <v/>
      </c>
      <c r="T34" s="281" t="str">
        <f t="shared" si="10"/>
        <v/>
      </c>
      <c r="U34" s="281" t="str">
        <f t="shared" si="11"/>
        <v/>
      </c>
      <c r="V34" s="281" t="str">
        <f t="shared" si="12"/>
        <v/>
      </c>
      <c r="W34" s="281" t="str">
        <f t="shared" si="69"/>
        <v/>
      </c>
      <c r="X34" s="281" t="str">
        <f t="shared" si="70"/>
        <v/>
      </c>
      <c r="Y34" s="281">
        <f t="shared" si="50"/>
        <v>0</v>
      </c>
      <c r="Z34" s="281">
        <f t="shared" si="51"/>
        <v>0</v>
      </c>
      <c r="AA34" s="281" t="str">
        <f t="shared" si="52"/>
        <v/>
      </c>
      <c r="AB34" s="281" t="str">
        <f t="shared" si="53"/>
        <v/>
      </c>
      <c r="AC34" s="281"/>
      <c r="AD34" s="281"/>
      <c r="AE34" s="281"/>
      <c r="AF34" s="281"/>
      <c r="AG34" s="281"/>
      <c r="AH34" s="281"/>
      <c r="AI34" s="281"/>
      <c r="AJ34" s="281"/>
      <c r="AK34" s="281"/>
      <c r="AL34" s="281"/>
      <c r="AM34" s="276"/>
      <c r="AN34" s="274"/>
      <c r="AO34" s="274"/>
      <c r="AP34" s="274"/>
      <c r="AQ34" s="274"/>
      <c r="AR34" s="274"/>
      <c r="AS34" s="274"/>
      <c r="AT34" s="274"/>
      <c r="AU34" s="274"/>
      <c r="AV34" s="274"/>
      <c r="AW34" s="274"/>
      <c r="AX34" s="274"/>
      <c r="AY34" s="274"/>
      <c r="AZ34" s="274"/>
      <c r="BA34" s="274"/>
      <c r="BB34" s="274"/>
      <c r="BC34" s="274"/>
      <c r="BD34" s="274"/>
      <c r="BE34" s="275"/>
      <c r="BF34" s="277"/>
    </row>
    <row r="35" spans="1:58" s="229" customFormat="1" ht="21.95" customHeight="1">
      <c r="A35" s="316">
        <v>5</v>
      </c>
      <c r="B35" s="300" t="s">
        <v>278</v>
      </c>
      <c r="C35" s="294" t="s">
        <v>265</v>
      </c>
      <c r="D35" s="294" t="str">
        <f t="shared" si="2"/>
        <v>P3-R5</v>
      </c>
      <c r="E35" s="294" t="str">
        <f t="shared" si="81"/>
        <v>백색</v>
      </c>
      <c r="F35" s="315" t="s">
        <v>287</v>
      </c>
      <c r="G35" s="296"/>
      <c r="H35" s="296"/>
      <c r="I35" s="296"/>
      <c r="J35" s="296">
        <f t="shared" si="82"/>
        <v>0</v>
      </c>
      <c r="K35" s="296"/>
      <c r="L35" s="295">
        <f t="shared" si="83"/>
        <v>0</v>
      </c>
      <c r="M35" s="295">
        <f t="shared" si="84"/>
        <v>0</v>
      </c>
      <c r="N35" s="295">
        <f t="shared" si="85"/>
        <v>0</v>
      </c>
      <c r="O35" s="295">
        <f t="shared" si="86"/>
        <v>0</v>
      </c>
      <c r="P35" s="295">
        <f t="shared" si="87"/>
        <v>0</v>
      </c>
      <c r="Q35" s="295">
        <f t="shared" si="88"/>
        <v>0</v>
      </c>
      <c r="R35" s="295">
        <f t="shared" si="89"/>
        <v>0</v>
      </c>
      <c r="S35" s="281" t="str">
        <f t="shared" si="49"/>
        <v/>
      </c>
      <c r="T35" s="281" t="str">
        <f t="shared" si="10"/>
        <v/>
      </c>
      <c r="U35" s="281" t="str">
        <f t="shared" si="11"/>
        <v/>
      </c>
      <c r="V35" s="281" t="str">
        <f t="shared" si="12"/>
        <v/>
      </c>
      <c r="W35" s="281" t="str">
        <f t="shared" si="69"/>
        <v/>
      </c>
      <c r="X35" s="281" t="str">
        <f t="shared" si="70"/>
        <v/>
      </c>
      <c r="Y35" s="281">
        <f t="shared" si="50"/>
        <v>0</v>
      </c>
      <c r="Z35" s="281">
        <f t="shared" si="51"/>
        <v>0</v>
      </c>
      <c r="AA35" s="281" t="str">
        <f t="shared" si="52"/>
        <v/>
      </c>
      <c r="AB35" s="281" t="str">
        <f t="shared" si="53"/>
        <v/>
      </c>
      <c r="AC35" s="281"/>
      <c r="AD35" s="281"/>
      <c r="AE35" s="281"/>
      <c r="AF35" s="281"/>
      <c r="AG35" s="281"/>
      <c r="AH35" s="281"/>
      <c r="AI35" s="281"/>
      <c r="AJ35" s="281"/>
      <c r="AK35" s="281"/>
      <c r="AL35" s="281"/>
      <c r="AM35" s="276"/>
      <c r="AN35" s="274"/>
      <c r="AO35" s="274"/>
      <c r="AP35" s="274"/>
      <c r="AQ35" s="274"/>
      <c r="AR35" s="274"/>
      <c r="AS35" s="274"/>
      <c r="AT35" s="274"/>
      <c r="AU35" s="274"/>
      <c r="AV35" s="274"/>
      <c r="AW35" s="274"/>
      <c r="AX35" s="274"/>
      <c r="AY35" s="274"/>
      <c r="AZ35" s="274"/>
      <c r="BA35" s="274"/>
      <c r="BB35" s="274"/>
      <c r="BC35" s="274"/>
      <c r="BD35" s="274"/>
      <c r="BE35" s="275"/>
      <c r="BF35" s="277"/>
    </row>
    <row r="36" spans="1:58" s="229" customFormat="1" ht="21.95" customHeight="1">
      <c r="A36" s="316">
        <v>6</v>
      </c>
      <c r="B36" s="306" t="s">
        <v>9</v>
      </c>
      <c r="C36" s="300" t="s">
        <v>42</v>
      </c>
      <c r="D36" s="300" t="str">
        <f t="shared" si="2"/>
        <v>P3-R4</v>
      </c>
      <c r="E36" s="300" t="str">
        <f t="shared" ref="E36" si="90">IF(F36="차선","백색",IF(F36="유도선","백색",IF(F36="유턴선","백색",IF(F36="버스차선","청색",IF(F36="중앙선","황색",IF(F36="노견선","황색"))))))</f>
        <v>황색</v>
      </c>
      <c r="F36" s="315" t="s">
        <v>288</v>
      </c>
      <c r="G36" s="302"/>
      <c r="H36" s="302"/>
      <c r="I36" s="302"/>
      <c r="J36" s="302">
        <f t="shared" ref="J36:J37" si="91">H36*I36</f>
        <v>0</v>
      </c>
      <c r="K36" s="302"/>
      <c r="L36" s="301">
        <f t="shared" ref="L36:L37" si="92">IF((G36&gt;10),G36,0)</f>
        <v>0</v>
      </c>
      <c r="M36" s="301">
        <f t="shared" ref="M36:M37" si="93">IF((K36&gt;10),K36,0)</f>
        <v>0</v>
      </c>
      <c r="N36" s="301">
        <f t="shared" ref="N36:N37" si="94">INT(L36+M36)</f>
        <v>0</v>
      </c>
      <c r="O36" s="301">
        <f t="shared" ref="O36:O37" si="95">IF((G36&lt;11),G36,0)</f>
        <v>0</v>
      </c>
      <c r="P36" s="301">
        <f t="shared" ref="P36:P37" si="96">J36</f>
        <v>0</v>
      </c>
      <c r="Q36" s="301">
        <f t="shared" ref="Q36:Q37" si="97">IF((K36&lt;11),K36,0)</f>
        <v>0</v>
      </c>
      <c r="R36" s="301">
        <f t="shared" ref="R36:R37" si="98">INT(O36+P36+Q36)</f>
        <v>0</v>
      </c>
      <c r="S36" s="281" t="str">
        <f t="shared" si="49"/>
        <v/>
      </c>
      <c r="T36" s="281" t="str">
        <f t="shared" si="10"/>
        <v/>
      </c>
      <c r="U36" s="281" t="str">
        <f t="shared" si="11"/>
        <v/>
      </c>
      <c r="V36" s="281" t="str">
        <f t="shared" si="12"/>
        <v/>
      </c>
      <c r="W36" s="281" t="str">
        <f t="shared" si="69"/>
        <v/>
      </c>
      <c r="X36" s="281" t="str">
        <f t="shared" si="70"/>
        <v/>
      </c>
      <c r="Y36" s="281" t="str">
        <f t="shared" si="50"/>
        <v/>
      </c>
      <c r="Z36" s="281" t="str">
        <f t="shared" si="51"/>
        <v/>
      </c>
      <c r="AA36" s="281">
        <f t="shared" si="52"/>
        <v>0</v>
      </c>
      <c r="AB36" s="281">
        <f t="shared" si="53"/>
        <v>0</v>
      </c>
      <c r="AC36" s="281"/>
      <c r="AD36" s="281"/>
      <c r="AE36" s="281"/>
      <c r="AF36" s="281"/>
      <c r="AG36" s="281"/>
      <c r="AH36" s="281"/>
      <c r="AI36" s="281"/>
      <c r="AJ36" s="281"/>
      <c r="AK36" s="281"/>
      <c r="AL36" s="281"/>
      <c r="AM36" s="276"/>
      <c r="AN36" s="274"/>
      <c r="AO36" s="274"/>
      <c r="AP36" s="274"/>
      <c r="AQ36" s="274"/>
      <c r="AR36" s="274"/>
      <c r="AS36" s="274"/>
      <c r="AT36" s="274"/>
      <c r="AU36" s="274"/>
      <c r="AV36" s="274"/>
      <c r="AW36" s="274"/>
      <c r="AX36" s="274"/>
      <c r="AY36" s="274"/>
      <c r="AZ36" s="274"/>
      <c r="BA36" s="274"/>
      <c r="BB36" s="274"/>
      <c r="BC36" s="274"/>
      <c r="BD36" s="274"/>
      <c r="BE36" s="275"/>
      <c r="BF36" s="277"/>
    </row>
    <row r="37" spans="1:58" s="229" customFormat="1" ht="21.95" customHeight="1">
      <c r="A37" s="316">
        <v>7</v>
      </c>
      <c r="B37" s="305" t="s">
        <v>281</v>
      </c>
      <c r="C37" s="300" t="s">
        <v>42</v>
      </c>
      <c r="D37" s="300" t="str">
        <f t="shared" si="2"/>
        <v>P3-R5</v>
      </c>
      <c r="E37" s="315" t="s">
        <v>294</v>
      </c>
      <c r="F37" s="315" t="s">
        <v>287</v>
      </c>
      <c r="G37" s="302"/>
      <c r="H37" s="302"/>
      <c r="I37" s="302"/>
      <c r="J37" s="302">
        <f t="shared" si="91"/>
        <v>0</v>
      </c>
      <c r="K37" s="302"/>
      <c r="L37" s="301">
        <f t="shared" si="92"/>
        <v>0</v>
      </c>
      <c r="M37" s="301">
        <f t="shared" si="93"/>
        <v>0</v>
      </c>
      <c r="N37" s="301">
        <f t="shared" si="94"/>
        <v>0</v>
      </c>
      <c r="O37" s="301">
        <f t="shared" si="95"/>
        <v>0</v>
      </c>
      <c r="P37" s="301">
        <f t="shared" si="96"/>
        <v>0</v>
      </c>
      <c r="Q37" s="301">
        <f t="shared" si="97"/>
        <v>0</v>
      </c>
      <c r="R37" s="301">
        <f t="shared" si="98"/>
        <v>0</v>
      </c>
      <c r="S37" s="281" t="str">
        <f t="shared" si="49"/>
        <v/>
      </c>
      <c r="T37" s="281" t="str">
        <f t="shared" si="10"/>
        <v/>
      </c>
      <c r="U37" s="281" t="str">
        <f t="shared" si="11"/>
        <v/>
      </c>
      <c r="V37" s="281" t="str">
        <f t="shared" si="12"/>
        <v/>
      </c>
      <c r="W37" s="281" t="str">
        <f t="shared" si="69"/>
        <v/>
      </c>
      <c r="X37" s="281" t="str">
        <f t="shared" si="70"/>
        <v/>
      </c>
      <c r="Y37" s="281">
        <f t="shared" si="50"/>
        <v>0</v>
      </c>
      <c r="Z37" s="281">
        <f t="shared" si="51"/>
        <v>0</v>
      </c>
      <c r="AA37" s="281" t="str">
        <f t="shared" si="52"/>
        <v/>
      </c>
      <c r="AB37" s="281" t="str">
        <f t="shared" si="53"/>
        <v/>
      </c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76"/>
      <c r="AN37" s="274"/>
      <c r="AO37" s="274"/>
      <c r="AP37" s="274"/>
      <c r="AQ37" s="274"/>
      <c r="AR37" s="274"/>
      <c r="AS37" s="274"/>
      <c r="AT37" s="274"/>
      <c r="AU37" s="274"/>
      <c r="AV37" s="274"/>
      <c r="AW37" s="274"/>
      <c r="AX37" s="274"/>
      <c r="AY37" s="274"/>
      <c r="AZ37" s="274"/>
      <c r="BA37" s="274"/>
      <c r="BB37" s="274"/>
      <c r="BC37" s="274"/>
      <c r="BD37" s="274"/>
      <c r="BE37" s="275"/>
      <c r="BF37" s="277"/>
    </row>
    <row r="38" spans="1:58" s="229" customFormat="1" ht="21.95" customHeight="1">
      <c r="A38" s="316">
        <v>8</v>
      </c>
      <c r="B38" s="306" t="s">
        <v>9</v>
      </c>
      <c r="C38" s="288" t="s">
        <v>265</v>
      </c>
      <c r="D38" s="288" t="str">
        <f t="shared" si="2"/>
        <v>P3-R5</v>
      </c>
      <c r="E38" s="288" t="str">
        <f t="shared" si="47"/>
        <v>백색</v>
      </c>
      <c r="F38" s="315" t="s">
        <v>48</v>
      </c>
      <c r="G38" s="290"/>
      <c r="H38" s="290"/>
      <c r="I38" s="290"/>
      <c r="J38" s="290">
        <f t="shared" si="48"/>
        <v>0</v>
      </c>
      <c r="K38" s="290"/>
      <c r="L38" s="289">
        <f t="shared" si="3"/>
        <v>0</v>
      </c>
      <c r="M38" s="289">
        <f t="shared" si="4"/>
        <v>0</v>
      </c>
      <c r="N38" s="289">
        <f t="shared" si="5"/>
        <v>0</v>
      </c>
      <c r="O38" s="289">
        <f t="shared" si="6"/>
        <v>0</v>
      </c>
      <c r="P38" s="289">
        <f t="shared" si="7"/>
        <v>0</v>
      </c>
      <c r="Q38" s="289">
        <f t="shared" si="8"/>
        <v>0</v>
      </c>
      <c r="R38" s="289">
        <f t="shared" si="9"/>
        <v>0</v>
      </c>
      <c r="S38" s="281" t="str">
        <f t="shared" si="49"/>
        <v/>
      </c>
      <c r="T38" s="281" t="str">
        <f t="shared" si="10"/>
        <v/>
      </c>
      <c r="U38" s="281" t="str">
        <f t="shared" si="11"/>
        <v/>
      </c>
      <c r="V38" s="281" t="str">
        <f t="shared" si="12"/>
        <v/>
      </c>
      <c r="W38" s="281" t="str">
        <f t="shared" si="69"/>
        <v/>
      </c>
      <c r="X38" s="281" t="str">
        <f t="shared" si="70"/>
        <v/>
      </c>
      <c r="Y38" s="281">
        <f t="shared" si="50"/>
        <v>0</v>
      </c>
      <c r="Z38" s="281">
        <f t="shared" si="51"/>
        <v>0</v>
      </c>
      <c r="AA38" s="281" t="str">
        <f t="shared" si="52"/>
        <v/>
      </c>
      <c r="AB38" s="281" t="str">
        <f t="shared" si="53"/>
        <v/>
      </c>
      <c r="AC38" s="281" t="str">
        <f t="shared" si="71"/>
        <v/>
      </c>
      <c r="AD38" s="281" t="str">
        <f t="shared" si="72"/>
        <v/>
      </c>
      <c r="AE38" s="281" t="str">
        <f t="shared" si="73"/>
        <v/>
      </c>
      <c r="AF38" s="281" t="str">
        <f t="shared" si="74"/>
        <v/>
      </c>
      <c r="AG38" s="281" t="str">
        <f t="shared" si="75"/>
        <v/>
      </c>
      <c r="AH38" s="281" t="str">
        <f t="shared" si="76"/>
        <v/>
      </c>
      <c r="AI38" s="281" t="str">
        <f t="shared" si="77"/>
        <v/>
      </c>
      <c r="AJ38" s="281" t="str">
        <f t="shared" si="78"/>
        <v/>
      </c>
      <c r="AK38" s="281" t="str">
        <f t="shared" si="79"/>
        <v/>
      </c>
      <c r="AL38" s="281" t="str">
        <f t="shared" si="80"/>
        <v/>
      </c>
      <c r="AM38" s="276"/>
      <c r="AN38" s="274"/>
      <c r="AO38" s="274"/>
      <c r="AP38" s="274"/>
      <c r="AQ38" s="274"/>
      <c r="AR38" s="274"/>
      <c r="AS38" s="274"/>
      <c r="AT38" s="274"/>
      <c r="AU38" s="274"/>
      <c r="AV38" s="274"/>
      <c r="AW38" s="274"/>
      <c r="AX38" s="274"/>
      <c r="AY38" s="274"/>
      <c r="AZ38" s="274"/>
      <c r="BA38" s="274"/>
      <c r="BB38" s="274"/>
      <c r="BC38" s="274"/>
      <c r="BD38" s="274"/>
      <c r="BE38" s="275"/>
      <c r="BF38" s="277"/>
    </row>
    <row r="39" spans="1:58" s="229" customFormat="1" ht="21.95" customHeight="1">
      <c r="A39" s="316">
        <v>9</v>
      </c>
      <c r="B39" s="291" t="s">
        <v>9</v>
      </c>
      <c r="C39" s="288" t="s">
        <v>265</v>
      </c>
      <c r="D39" s="288" t="str">
        <f t="shared" si="2"/>
        <v>P3-R5</v>
      </c>
      <c r="E39" s="288" t="str">
        <f t="shared" si="47"/>
        <v>백색</v>
      </c>
      <c r="F39" s="306" t="s">
        <v>48</v>
      </c>
      <c r="G39" s="290"/>
      <c r="H39" s="290"/>
      <c r="I39" s="290"/>
      <c r="J39" s="290">
        <f t="shared" si="48"/>
        <v>0</v>
      </c>
      <c r="K39" s="290"/>
      <c r="L39" s="289">
        <f t="shared" si="3"/>
        <v>0</v>
      </c>
      <c r="M39" s="289">
        <f t="shared" si="4"/>
        <v>0</v>
      </c>
      <c r="N39" s="289">
        <f t="shared" si="5"/>
        <v>0</v>
      </c>
      <c r="O39" s="289">
        <f t="shared" si="6"/>
        <v>0</v>
      </c>
      <c r="P39" s="289">
        <f t="shared" si="7"/>
        <v>0</v>
      </c>
      <c r="Q39" s="289">
        <f t="shared" si="8"/>
        <v>0</v>
      </c>
      <c r="R39" s="289">
        <f t="shared" si="9"/>
        <v>0</v>
      </c>
      <c r="S39" s="281" t="str">
        <f t="shared" ref="S39:S103" si="99">IF(AND($B39=$S$2,$C39=$S$3,$D39=$S$4,$E39=$S$5),$N39,"")</f>
        <v/>
      </c>
      <c r="T39" s="281" t="str">
        <f t="shared" ref="T39:T106" si="100">IF(AND($B39=$S$2,$C39=$S$3,$D39=$S$4,$E39=$S$5),$R39,"")</f>
        <v/>
      </c>
      <c r="U39" s="281" t="str">
        <f t="shared" ref="U39:U106" si="101">IF(AND($B39=$S$2,$C39=$S$3,$D39=$U$4,$E39=$U$5),$N39,"")</f>
        <v/>
      </c>
      <c r="V39" s="281" t="str">
        <f t="shared" ref="V39:V106" si="102">IF(AND($B39=$S$2,$C39=$S$3,$D39=$U$4,$E39=$U$5),$R39,"")</f>
        <v/>
      </c>
      <c r="W39" s="281" t="str">
        <f t="shared" si="69"/>
        <v/>
      </c>
      <c r="X39" s="281" t="str">
        <f t="shared" si="70"/>
        <v/>
      </c>
      <c r="Y39" s="281">
        <f t="shared" ref="Y39:Y103" si="103">IF(AND($B39=$Y$2,$C39=$Y$3,$D39=$Y$4,$E39=$Y$5),$N39,"")</f>
        <v>0</v>
      </c>
      <c r="Z39" s="281">
        <f>IF(AND($B39=$Y$2,$C39=$Y$3,$D39=$Y$4,$E39=$Y$5),$R39,"")</f>
        <v>0</v>
      </c>
      <c r="AA39" s="281" t="str">
        <f t="shared" ref="AA39:AA103" si="104">IF(AND($B39=$Y$2,$C39=$Y$3,$D39=$AA$4,$E39=$AA$5),$N39,"")</f>
        <v/>
      </c>
      <c r="AB39" s="281" t="str">
        <f>IF(AND($B39=$Y$2,$C39=$Y$3,$D39=$AA$4,$E39=$AA$5),$R39,"")</f>
        <v/>
      </c>
      <c r="AC39" s="281" t="str">
        <f t="shared" si="71"/>
        <v/>
      </c>
      <c r="AD39" s="281" t="str">
        <f t="shared" si="72"/>
        <v/>
      </c>
      <c r="AE39" s="281" t="str">
        <f t="shared" si="73"/>
        <v/>
      </c>
      <c r="AF39" s="281" t="str">
        <f t="shared" si="74"/>
        <v/>
      </c>
      <c r="AG39" s="281" t="str">
        <f t="shared" si="75"/>
        <v/>
      </c>
      <c r="AH39" s="281" t="str">
        <f t="shared" si="76"/>
        <v/>
      </c>
      <c r="AI39" s="281" t="str">
        <f t="shared" si="77"/>
        <v/>
      </c>
      <c r="AJ39" s="281" t="str">
        <f t="shared" si="78"/>
        <v/>
      </c>
      <c r="AK39" s="281" t="str">
        <f t="shared" si="79"/>
        <v/>
      </c>
      <c r="AL39" s="281" t="str">
        <f t="shared" si="80"/>
        <v/>
      </c>
      <c r="AM39" s="276"/>
      <c r="AN39" s="274"/>
      <c r="AO39" s="274"/>
      <c r="AP39" s="274"/>
      <c r="AQ39" s="274"/>
      <c r="AR39" s="274"/>
      <c r="AS39" s="274"/>
      <c r="AT39" s="274"/>
      <c r="AU39" s="274"/>
      <c r="AV39" s="274"/>
      <c r="AW39" s="274"/>
      <c r="AX39" s="274"/>
      <c r="AY39" s="274"/>
      <c r="AZ39" s="274"/>
      <c r="BA39" s="274"/>
      <c r="BB39" s="274"/>
      <c r="BC39" s="274"/>
      <c r="BD39" s="274"/>
      <c r="BE39" s="275"/>
      <c r="BF39" s="277"/>
    </row>
    <row r="40" spans="1:58" s="229" customFormat="1" ht="21.95" customHeight="1">
      <c r="A40" s="316">
        <v>10</v>
      </c>
      <c r="B40" s="306" t="s">
        <v>9</v>
      </c>
      <c r="C40" s="288" t="s">
        <v>265</v>
      </c>
      <c r="D40" s="288" t="str">
        <f t="shared" si="2"/>
        <v>P3-R5</v>
      </c>
      <c r="E40" s="291" t="str">
        <f t="shared" si="47"/>
        <v>백색</v>
      </c>
      <c r="F40" s="315" t="s">
        <v>293</v>
      </c>
      <c r="G40" s="290"/>
      <c r="H40" s="290"/>
      <c r="I40" s="290"/>
      <c r="J40" s="290">
        <f t="shared" si="48"/>
        <v>0</v>
      </c>
      <c r="K40" s="290"/>
      <c r="L40" s="289">
        <f t="shared" si="3"/>
        <v>0</v>
      </c>
      <c r="M40" s="289">
        <f t="shared" si="4"/>
        <v>0</v>
      </c>
      <c r="N40" s="289">
        <f t="shared" si="5"/>
        <v>0</v>
      </c>
      <c r="O40" s="289">
        <f t="shared" si="6"/>
        <v>0</v>
      </c>
      <c r="P40" s="289">
        <f t="shared" si="7"/>
        <v>0</v>
      </c>
      <c r="Q40" s="289">
        <f t="shared" si="8"/>
        <v>0</v>
      </c>
      <c r="R40" s="289">
        <f t="shared" si="9"/>
        <v>0</v>
      </c>
      <c r="S40" s="281" t="str">
        <f t="shared" si="99"/>
        <v/>
      </c>
      <c r="T40" s="281" t="str">
        <f t="shared" si="100"/>
        <v/>
      </c>
      <c r="U40" s="281" t="str">
        <f t="shared" si="101"/>
        <v/>
      </c>
      <c r="V40" s="281" t="str">
        <f t="shared" si="102"/>
        <v/>
      </c>
      <c r="W40" s="281" t="str">
        <f t="shared" si="69"/>
        <v/>
      </c>
      <c r="X40" s="281" t="str">
        <f t="shared" si="70"/>
        <v/>
      </c>
      <c r="Y40" s="281">
        <f t="shared" si="103"/>
        <v>0</v>
      </c>
      <c r="Z40" s="281">
        <f t="shared" ref="Z40:Z75" si="105">IF(AND($B40=$Y$2,$C40=$Y$3,$D40=$Y$4,$E40=$Y$5),$R40,"")</f>
        <v>0</v>
      </c>
      <c r="AA40" s="281" t="str">
        <f t="shared" si="104"/>
        <v/>
      </c>
      <c r="AB40" s="281" t="str">
        <f t="shared" ref="AB40:AB75" si="106">IF(AND($B40=$Y$2,$C40=$Y$3,$D40=$AA$4,$E40=$AA$5),$R40,"")</f>
        <v/>
      </c>
      <c r="AC40" s="281" t="str">
        <f t="shared" si="71"/>
        <v/>
      </c>
      <c r="AD40" s="281" t="str">
        <f t="shared" si="72"/>
        <v/>
      </c>
      <c r="AE40" s="281" t="str">
        <f t="shared" si="73"/>
        <v/>
      </c>
      <c r="AF40" s="281" t="str">
        <f t="shared" si="74"/>
        <v/>
      </c>
      <c r="AG40" s="281" t="str">
        <f t="shared" si="75"/>
        <v/>
      </c>
      <c r="AH40" s="281" t="str">
        <f t="shared" si="76"/>
        <v/>
      </c>
      <c r="AI40" s="281" t="str">
        <f t="shared" si="77"/>
        <v/>
      </c>
      <c r="AJ40" s="281" t="str">
        <f t="shared" si="78"/>
        <v/>
      </c>
      <c r="AK40" s="281" t="str">
        <f t="shared" si="79"/>
        <v/>
      </c>
      <c r="AL40" s="281" t="str">
        <f t="shared" si="80"/>
        <v/>
      </c>
      <c r="AM40" s="276"/>
      <c r="AN40" s="274"/>
      <c r="AO40" s="274"/>
      <c r="AP40" s="274"/>
      <c r="AQ40" s="274"/>
      <c r="AR40" s="274"/>
      <c r="AS40" s="274"/>
      <c r="AT40" s="274"/>
      <c r="AU40" s="274"/>
      <c r="AV40" s="274"/>
      <c r="AW40" s="274"/>
      <c r="AX40" s="274"/>
      <c r="AY40" s="274"/>
      <c r="AZ40" s="274"/>
      <c r="BA40" s="274"/>
      <c r="BB40" s="274"/>
      <c r="BC40" s="274"/>
      <c r="BD40" s="274"/>
      <c r="BE40" s="275"/>
      <c r="BF40" s="277"/>
    </row>
    <row r="41" spans="1:58" s="229" customFormat="1" ht="21.95" customHeight="1">
      <c r="A41" s="316">
        <v>11</v>
      </c>
      <c r="B41" s="306" t="s">
        <v>9</v>
      </c>
      <c r="C41" s="288" t="s">
        <v>265</v>
      </c>
      <c r="D41" s="288" t="str">
        <f t="shared" si="2"/>
        <v>P3-R4</v>
      </c>
      <c r="E41" s="288" t="str">
        <f t="shared" si="47"/>
        <v>황색</v>
      </c>
      <c r="F41" s="315" t="s">
        <v>288</v>
      </c>
      <c r="G41" s="290"/>
      <c r="H41" s="290"/>
      <c r="I41" s="290"/>
      <c r="J41" s="290">
        <f t="shared" si="48"/>
        <v>0</v>
      </c>
      <c r="K41" s="290"/>
      <c r="L41" s="289">
        <f t="shared" si="3"/>
        <v>0</v>
      </c>
      <c r="M41" s="289">
        <f t="shared" si="4"/>
        <v>0</v>
      </c>
      <c r="N41" s="289">
        <f t="shared" si="5"/>
        <v>0</v>
      </c>
      <c r="O41" s="289">
        <f t="shared" si="6"/>
        <v>0</v>
      </c>
      <c r="P41" s="289">
        <f t="shared" si="7"/>
        <v>0</v>
      </c>
      <c r="Q41" s="289">
        <f t="shared" si="8"/>
        <v>0</v>
      </c>
      <c r="R41" s="289">
        <f t="shared" si="9"/>
        <v>0</v>
      </c>
      <c r="S41" s="281" t="str">
        <f t="shared" si="99"/>
        <v/>
      </c>
      <c r="T41" s="281" t="str">
        <f t="shared" si="100"/>
        <v/>
      </c>
      <c r="U41" s="281" t="str">
        <f t="shared" si="101"/>
        <v/>
      </c>
      <c r="V41" s="281" t="str">
        <f t="shared" si="102"/>
        <v/>
      </c>
      <c r="W41" s="281" t="str">
        <f t="shared" si="69"/>
        <v/>
      </c>
      <c r="X41" s="281" t="str">
        <f t="shared" si="70"/>
        <v/>
      </c>
      <c r="Y41" s="281" t="str">
        <f t="shared" si="103"/>
        <v/>
      </c>
      <c r="Z41" s="281" t="str">
        <f t="shared" si="105"/>
        <v/>
      </c>
      <c r="AA41" s="281">
        <f t="shared" si="104"/>
        <v>0</v>
      </c>
      <c r="AB41" s="281">
        <f t="shared" si="106"/>
        <v>0</v>
      </c>
      <c r="AC41" s="281" t="str">
        <f t="shared" si="71"/>
        <v/>
      </c>
      <c r="AD41" s="281" t="str">
        <f t="shared" si="72"/>
        <v/>
      </c>
      <c r="AE41" s="281" t="str">
        <f t="shared" si="73"/>
        <v/>
      </c>
      <c r="AF41" s="281" t="str">
        <f t="shared" si="74"/>
        <v/>
      </c>
      <c r="AG41" s="281" t="str">
        <f t="shared" si="75"/>
        <v/>
      </c>
      <c r="AH41" s="281" t="str">
        <f t="shared" si="76"/>
        <v/>
      </c>
      <c r="AI41" s="281" t="str">
        <f t="shared" si="77"/>
        <v/>
      </c>
      <c r="AJ41" s="281" t="str">
        <f t="shared" si="78"/>
        <v/>
      </c>
      <c r="AK41" s="281" t="str">
        <f t="shared" si="79"/>
        <v/>
      </c>
      <c r="AL41" s="281" t="str">
        <f t="shared" si="80"/>
        <v/>
      </c>
      <c r="AM41" s="276"/>
      <c r="AN41" s="274"/>
      <c r="AO41" s="274"/>
      <c r="AP41" s="274"/>
      <c r="AQ41" s="274"/>
      <c r="AR41" s="274"/>
      <c r="AS41" s="274"/>
      <c r="AT41" s="274"/>
      <c r="AU41" s="274"/>
      <c r="AV41" s="274"/>
      <c r="AW41" s="274"/>
      <c r="AX41" s="274"/>
      <c r="AY41" s="274"/>
      <c r="AZ41" s="274"/>
      <c r="BA41" s="274"/>
      <c r="BB41" s="274"/>
      <c r="BC41" s="274"/>
      <c r="BD41" s="274"/>
      <c r="BE41" s="275"/>
      <c r="BF41" s="277"/>
    </row>
    <row r="42" spans="1:58" s="229" customFormat="1" ht="21.95" customHeight="1">
      <c r="A42" s="316">
        <v>12</v>
      </c>
      <c r="B42" s="306" t="s">
        <v>9</v>
      </c>
      <c r="C42" s="288" t="s">
        <v>265</v>
      </c>
      <c r="D42" s="288" t="str">
        <f t="shared" si="2"/>
        <v>P3-R5</v>
      </c>
      <c r="E42" s="288" t="str">
        <f t="shared" si="47"/>
        <v>백색</v>
      </c>
      <c r="F42" s="315" t="s">
        <v>287</v>
      </c>
      <c r="G42" s="290"/>
      <c r="H42" s="290"/>
      <c r="I42" s="290"/>
      <c r="J42" s="290">
        <f t="shared" si="48"/>
        <v>0</v>
      </c>
      <c r="K42" s="290"/>
      <c r="L42" s="289">
        <f t="shared" si="3"/>
        <v>0</v>
      </c>
      <c r="M42" s="289">
        <f t="shared" si="4"/>
        <v>0</v>
      </c>
      <c r="N42" s="289">
        <f t="shared" si="5"/>
        <v>0</v>
      </c>
      <c r="O42" s="289">
        <f t="shared" si="6"/>
        <v>0</v>
      </c>
      <c r="P42" s="289">
        <f t="shared" si="7"/>
        <v>0</v>
      </c>
      <c r="Q42" s="289">
        <f t="shared" si="8"/>
        <v>0</v>
      </c>
      <c r="R42" s="289">
        <f t="shared" si="9"/>
        <v>0</v>
      </c>
      <c r="S42" s="281" t="str">
        <f t="shared" si="99"/>
        <v/>
      </c>
      <c r="T42" s="281" t="str">
        <f t="shared" si="100"/>
        <v/>
      </c>
      <c r="U42" s="281" t="str">
        <f t="shared" si="101"/>
        <v/>
      </c>
      <c r="V42" s="281" t="str">
        <f t="shared" si="102"/>
        <v/>
      </c>
      <c r="W42" s="281" t="str">
        <f t="shared" si="69"/>
        <v/>
      </c>
      <c r="X42" s="281" t="str">
        <f t="shared" si="70"/>
        <v/>
      </c>
      <c r="Y42" s="281">
        <f t="shared" si="103"/>
        <v>0</v>
      </c>
      <c r="Z42" s="281">
        <f t="shared" si="105"/>
        <v>0</v>
      </c>
      <c r="AA42" s="281" t="str">
        <f t="shared" si="104"/>
        <v/>
      </c>
      <c r="AB42" s="281" t="str">
        <f t="shared" si="106"/>
        <v/>
      </c>
      <c r="AC42" s="281" t="str">
        <f t="shared" si="71"/>
        <v/>
      </c>
      <c r="AD42" s="281" t="str">
        <f t="shared" si="72"/>
        <v/>
      </c>
      <c r="AE42" s="281" t="str">
        <f t="shared" si="73"/>
        <v/>
      </c>
      <c r="AF42" s="281" t="str">
        <f t="shared" si="74"/>
        <v/>
      </c>
      <c r="AG42" s="281" t="str">
        <f t="shared" si="75"/>
        <v/>
      </c>
      <c r="AH42" s="281" t="str">
        <f t="shared" si="76"/>
        <v/>
      </c>
      <c r="AI42" s="281" t="str">
        <f t="shared" si="77"/>
        <v/>
      </c>
      <c r="AJ42" s="281" t="str">
        <f t="shared" si="78"/>
        <v/>
      </c>
      <c r="AK42" s="281" t="str">
        <f t="shared" si="79"/>
        <v/>
      </c>
      <c r="AL42" s="281" t="str">
        <f t="shared" si="80"/>
        <v/>
      </c>
      <c r="AM42" s="276"/>
      <c r="AN42" s="274"/>
      <c r="AO42" s="274"/>
      <c r="AP42" s="274"/>
      <c r="AQ42" s="274"/>
      <c r="AR42" s="274"/>
      <c r="AS42" s="274"/>
      <c r="AT42" s="274"/>
      <c r="AU42" s="274"/>
      <c r="AV42" s="274"/>
      <c r="AW42" s="274"/>
      <c r="AX42" s="274"/>
      <c r="AY42" s="274"/>
      <c r="AZ42" s="274"/>
      <c r="BA42" s="274"/>
      <c r="BB42" s="274"/>
      <c r="BC42" s="274"/>
      <c r="BD42" s="274"/>
      <c r="BE42" s="275"/>
      <c r="BF42" s="277"/>
    </row>
    <row r="43" spans="1:58" s="229" customFormat="1" ht="21.95" customHeight="1">
      <c r="A43" s="285" t="s">
        <v>299</v>
      </c>
      <c r="B43" s="283"/>
      <c r="C43" s="283"/>
      <c r="D43" s="283"/>
      <c r="E43" s="283"/>
      <c r="F43" s="283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84"/>
      <c r="T43" s="284"/>
      <c r="U43" s="284"/>
      <c r="V43" s="284"/>
      <c r="W43" s="284"/>
      <c r="X43" s="284"/>
      <c r="Y43" s="284"/>
      <c r="Z43" s="284"/>
      <c r="AA43" s="284"/>
      <c r="AB43" s="284"/>
      <c r="AC43" s="281" t="str">
        <f t="shared" si="71"/>
        <v/>
      </c>
      <c r="AD43" s="281" t="str">
        <f t="shared" si="72"/>
        <v/>
      </c>
      <c r="AE43" s="281" t="str">
        <f t="shared" si="73"/>
        <v/>
      </c>
      <c r="AF43" s="281" t="str">
        <f t="shared" si="74"/>
        <v/>
      </c>
      <c r="AG43" s="281" t="str">
        <f t="shared" si="75"/>
        <v/>
      </c>
      <c r="AH43" s="281" t="str">
        <f t="shared" si="76"/>
        <v/>
      </c>
      <c r="AI43" s="281" t="str">
        <f t="shared" si="77"/>
        <v/>
      </c>
      <c r="AJ43" s="281" t="str">
        <f t="shared" si="78"/>
        <v/>
      </c>
      <c r="AK43" s="281" t="str">
        <f t="shared" si="79"/>
        <v/>
      </c>
      <c r="AL43" s="281" t="str">
        <f t="shared" si="80"/>
        <v/>
      </c>
      <c r="AM43" s="276"/>
      <c r="AN43" s="274"/>
      <c r="AO43" s="274"/>
      <c r="AP43" s="274"/>
      <c r="AQ43" s="274"/>
      <c r="AR43" s="274"/>
      <c r="AS43" s="274"/>
      <c r="AT43" s="274"/>
      <c r="AU43" s="274"/>
      <c r="AV43" s="274"/>
      <c r="AW43" s="274"/>
      <c r="AX43" s="274"/>
      <c r="AY43" s="274"/>
      <c r="AZ43" s="274"/>
      <c r="BA43" s="274"/>
      <c r="BB43" s="274"/>
      <c r="BC43" s="274"/>
      <c r="BD43" s="274"/>
      <c r="BE43" s="275"/>
      <c r="BF43" s="277"/>
    </row>
    <row r="44" spans="1:58" s="229" customFormat="1" ht="21.95" customHeight="1">
      <c r="A44" s="310">
        <v>1</v>
      </c>
      <c r="B44" s="306" t="s">
        <v>9</v>
      </c>
      <c r="C44" s="288" t="s">
        <v>265</v>
      </c>
      <c r="D44" s="288" t="str">
        <f t="shared" si="2"/>
        <v>P3-R5</v>
      </c>
      <c r="E44" s="288" t="str">
        <f t="shared" si="47"/>
        <v>백색</v>
      </c>
      <c r="F44" s="306" t="s">
        <v>48</v>
      </c>
      <c r="G44" s="290"/>
      <c r="H44" s="290"/>
      <c r="I44" s="290"/>
      <c r="J44" s="290">
        <f t="shared" si="48"/>
        <v>0</v>
      </c>
      <c r="K44" s="290"/>
      <c r="L44" s="289">
        <f t="shared" si="3"/>
        <v>0</v>
      </c>
      <c r="M44" s="289">
        <f t="shared" si="4"/>
        <v>0</v>
      </c>
      <c r="N44" s="289">
        <f t="shared" si="5"/>
        <v>0</v>
      </c>
      <c r="O44" s="289">
        <f t="shared" si="6"/>
        <v>0</v>
      </c>
      <c r="P44" s="289">
        <f t="shared" si="7"/>
        <v>0</v>
      </c>
      <c r="Q44" s="289">
        <f t="shared" si="8"/>
        <v>0</v>
      </c>
      <c r="R44" s="289">
        <f t="shared" si="9"/>
        <v>0</v>
      </c>
      <c r="S44" s="281" t="str">
        <f t="shared" si="99"/>
        <v/>
      </c>
      <c r="T44" s="281" t="str">
        <f t="shared" si="100"/>
        <v/>
      </c>
      <c r="U44" s="281" t="str">
        <f t="shared" si="101"/>
        <v/>
      </c>
      <c r="V44" s="281" t="str">
        <f t="shared" si="102"/>
        <v/>
      </c>
      <c r="W44" s="281" t="str">
        <f t="shared" si="69"/>
        <v/>
      </c>
      <c r="X44" s="281" t="str">
        <f t="shared" si="70"/>
        <v/>
      </c>
      <c r="Y44" s="281">
        <f t="shared" si="103"/>
        <v>0</v>
      </c>
      <c r="Z44" s="281">
        <f t="shared" si="105"/>
        <v>0</v>
      </c>
      <c r="AA44" s="281" t="str">
        <f t="shared" si="104"/>
        <v/>
      </c>
      <c r="AB44" s="281" t="str">
        <f t="shared" si="106"/>
        <v/>
      </c>
      <c r="AC44" s="281" t="str">
        <f t="shared" si="71"/>
        <v/>
      </c>
      <c r="AD44" s="281" t="str">
        <f t="shared" si="72"/>
        <v/>
      </c>
      <c r="AE44" s="281" t="str">
        <f t="shared" si="73"/>
        <v/>
      </c>
      <c r="AF44" s="281" t="str">
        <f t="shared" si="74"/>
        <v/>
      </c>
      <c r="AG44" s="281" t="str">
        <f t="shared" si="75"/>
        <v/>
      </c>
      <c r="AH44" s="281" t="str">
        <f t="shared" si="76"/>
        <v/>
      </c>
      <c r="AI44" s="281" t="str">
        <f t="shared" si="77"/>
        <v/>
      </c>
      <c r="AJ44" s="281" t="str">
        <f t="shared" si="78"/>
        <v/>
      </c>
      <c r="AK44" s="281" t="str">
        <f t="shared" si="79"/>
        <v/>
      </c>
      <c r="AL44" s="281" t="str">
        <f t="shared" si="80"/>
        <v/>
      </c>
      <c r="AM44" s="276"/>
      <c r="AN44" s="274"/>
      <c r="AO44" s="274"/>
      <c r="AP44" s="274"/>
      <c r="AQ44" s="274"/>
      <c r="AR44" s="274"/>
      <c r="AS44" s="274"/>
      <c r="AT44" s="274"/>
      <c r="AU44" s="274"/>
      <c r="AV44" s="274"/>
      <c r="AW44" s="274"/>
      <c r="AX44" s="274"/>
      <c r="AY44" s="274"/>
      <c r="AZ44" s="274"/>
      <c r="BA44" s="274"/>
      <c r="BB44" s="274"/>
      <c r="BC44" s="274"/>
      <c r="BD44" s="274"/>
      <c r="BE44" s="275"/>
      <c r="BF44" s="277"/>
    </row>
    <row r="45" spans="1:58" s="229" customFormat="1" ht="21.95" customHeight="1">
      <c r="A45" s="310">
        <v>2</v>
      </c>
      <c r="B45" s="306" t="s">
        <v>9</v>
      </c>
      <c r="C45" s="288" t="s">
        <v>265</v>
      </c>
      <c r="D45" s="288" t="str">
        <f t="shared" si="2"/>
        <v>P3-R4</v>
      </c>
      <c r="E45" s="288" t="str">
        <f t="shared" si="47"/>
        <v>황색</v>
      </c>
      <c r="F45" s="315" t="s">
        <v>269</v>
      </c>
      <c r="G45" s="290"/>
      <c r="H45" s="290"/>
      <c r="I45" s="290"/>
      <c r="J45" s="290">
        <f t="shared" si="48"/>
        <v>0</v>
      </c>
      <c r="K45" s="290"/>
      <c r="L45" s="289">
        <f t="shared" si="3"/>
        <v>0</v>
      </c>
      <c r="M45" s="289">
        <f t="shared" si="4"/>
        <v>0</v>
      </c>
      <c r="N45" s="289">
        <f t="shared" si="5"/>
        <v>0</v>
      </c>
      <c r="O45" s="289">
        <f t="shared" si="6"/>
        <v>0</v>
      </c>
      <c r="P45" s="289">
        <f t="shared" si="7"/>
        <v>0</v>
      </c>
      <c r="Q45" s="289">
        <f t="shared" si="8"/>
        <v>0</v>
      </c>
      <c r="R45" s="289">
        <f t="shared" si="9"/>
        <v>0</v>
      </c>
      <c r="S45" s="281" t="str">
        <f t="shared" si="99"/>
        <v/>
      </c>
      <c r="T45" s="281" t="str">
        <f t="shared" si="100"/>
        <v/>
      </c>
      <c r="U45" s="281" t="str">
        <f t="shared" si="101"/>
        <v/>
      </c>
      <c r="V45" s="281" t="str">
        <f t="shared" si="102"/>
        <v/>
      </c>
      <c r="W45" s="281" t="str">
        <f t="shared" si="69"/>
        <v/>
      </c>
      <c r="X45" s="281" t="str">
        <f t="shared" si="70"/>
        <v/>
      </c>
      <c r="Y45" s="281" t="str">
        <f t="shared" si="103"/>
        <v/>
      </c>
      <c r="Z45" s="281" t="str">
        <f t="shared" si="105"/>
        <v/>
      </c>
      <c r="AA45" s="281">
        <f t="shared" si="104"/>
        <v>0</v>
      </c>
      <c r="AB45" s="281">
        <f t="shared" si="106"/>
        <v>0</v>
      </c>
      <c r="AC45" s="281" t="str">
        <f t="shared" si="71"/>
        <v/>
      </c>
      <c r="AD45" s="281" t="str">
        <f t="shared" si="72"/>
        <v/>
      </c>
      <c r="AE45" s="281" t="str">
        <f t="shared" si="73"/>
        <v/>
      </c>
      <c r="AF45" s="281" t="str">
        <f t="shared" si="74"/>
        <v/>
      </c>
      <c r="AG45" s="281" t="str">
        <f t="shared" si="75"/>
        <v/>
      </c>
      <c r="AH45" s="281" t="str">
        <f t="shared" si="76"/>
        <v/>
      </c>
      <c r="AI45" s="281" t="str">
        <f t="shared" si="77"/>
        <v/>
      </c>
      <c r="AJ45" s="281" t="str">
        <f t="shared" si="78"/>
        <v/>
      </c>
      <c r="AK45" s="281" t="str">
        <f t="shared" si="79"/>
        <v/>
      </c>
      <c r="AL45" s="281" t="str">
        <f t="shared" si="80"/>
        <v/>
      </c>
      <c r="AM45" s="276"/>
      <c r="AN45" s="274"/>
      <c r="AO45" s="274"/>
      <c r="AP45" s="274"/>
      <c r="AQ45" s="274"/>
      <c r="AR45" s="274"/>
      <c r="AS45" s="274"/>
      <c r="AT45" s="274"/>
      <c r="AU45" s="274"/>
      <c r="AV45" s="274"/>
      <c r="AW45" s="274"/>
      <c r="AX45" s="274"/>
      <c r="AY45" s="274"/>
      <c r="AZ45" s="274"/>
      <c r="BA45" s="274"/>
      <c r="BB45" s="274"/>
      <c r="BC45" s="274"/>
      <c r="BD45" s="274"/>
      <c r="BE45" s="275"/>
      <c r="BF45" s="277"/>
    </row>
    <row r="46" spans="1:58" s="229" customFormat="1" ht="21.95" customHeight="1">
      <c r="A46" s="316">
        <v>3</v>
      </c>
      <c r="B46" s="306" t="s">
        <v>9</v>
      </c>
      <c r="C46" s="288" t="s">
        <v>265</v>
      </c>
      <c r="D46" s="288" t="str">
        <f t="shared" si="2"/>
        <v>P3-R5</v>
      </c>
      <c r="E46" s="315" t="s">
        <v>14</v>
      </c>
      <c r="F46" s="315" t="s">
        <v>48</v>
      </c>
      <c r="G46" s="290"/>
      <c r="H46" s="290"/>
      <c r="I46" s="290"/>
      <c r="J46" s="290">
        <f t="shared" si="48"/>
        <v>0</v>
      </c>
      <c r="K46" s="290"/>
      <c r="L46" s="289">
        <f t="shared" si="3"/>
        <v>0</v>
      </c>
      <c r="M46" s="289">
        <f t="shared" si="4"/>
        <v>0</v>
      </c>
      <c r="N46" s="289">
        <f t="shared" si="5"/>
        <v>0</v>
      </c>
      <c r="O46" s="289">
        <f t="shared" si="6"/>
        <v>0</v>
      </c>
      <c r="P46" s="289">
        <f t="shared" si="7"/>
        <v>0</v>
      </c>
      <c r="Q46" s="289">
        <f t="shared" si="8"/>
        <v>0</v>
      </c>
      <c r="R46" s="289">
        <f t="shared" si="9"/>
        <v>0</v>
      </c>
      <c r="S46" s="281" t="str">
        <f t="shared" si="99"/>
        <v/>
      </c>
      <c r="T46" s="281" t="str">
        <f t="shared" si="100"/>
        <v/>
      </c>
      <c r="U46" s="281" t="str">
        <f t="shared" si="101"/>
        <v/>
      </c>
      <c r="V46" s="281" t="str">
        <f t="shared" si="102"/>
        <v/>
      </c>
      <c r="W46" s="281" t="str">
        <f t="shared" si="69"/>
        <v/>
      </c>
      <c r="X46" s="281" t="str">
        <f t="shared" si="70"/>
        <v/>
      </c>
      <c r="Y46" s="281">
        <f t="shared" si="103"/>
        <v>0</v>
      </c>
      <c r="Z46" s="281">
        <f t="shared" si="105"/>
        <v>0</v>
      </c>
      <c r="AA46" s="281" t="str">
        <f t="shared" si="104"/>
        <v/>
      </c>
      <c r="AB46" s="281" t="str">
        <f t="shared" si="106"/>
        <v/>
      </c>
      <c r="AC46" s="281" t="str">
        <f t="shared" si="71"/>
        <v/>
      </c>
      <c r="AD46" s="281" t="str">
        <f t="shared" si="72"/>
        <v/>
      </c>
      <c r="AE46" s="281" t="str">
        <f t="shared" si="73"/>
        <v/>
      </c>
      <c r="AF46" s="281" t="str">
        <f t="shared" si="74"/>
        <v/>
      </c>
      <c r="AG46" s="281" t="str">
        <f t="shared" si="75"/>
        <v/>
      </c>
      <c r="AH46" s="281" t="str">
        <f t="shared" si="76"/>
        <v/>
      </c>
      <c r="AI46" s="281" t="str">
        <f t="shared" si="77"/>
        <v/>
      </c>
      <c r="AJ46" s="281" t="str">
        <f t="shared" si="78"/>
        <v/>
      </c>
      <c r="AK46" s="281" t="str">
        <f t="shared" si="79"/>
        <v/>
      </c>
      <c r="AL46" s="281" t="str">
        <f t="shared" si="80"/>
        <v/>
      </c>
      <c r="AM46" s="276"/>
      <c r="AN46" s="274"/>
      <c r="AO46" s="274"/>
      <c r="AP46" s="274"/>
      <c r="AQ46" s="274"/>
      <c r="AR46" s="274"/>
      <c r="AS46" s="274"/>
      <c r="AT46" s="274"/>
      <c r="AU46" s="274"/>
      <c r="AV46" s="274"/>
      <c r="AW46" s="274"/>
      <c r="AX46" s="274"/>
      <c r="AY46" s="274"/>
      <c r="AZ46" s="274"/>
      <c r="BA46" s="274"/>
      <c r="BB46" s="274"/>
      <c r="BC46" s="274"/>
      <c r="BD46" s="274"/>
      <c r="BE46" s="275"/>
      <c r="BF46" s="277"/>
    </row>
    <row r="47" spans="1:58" s="229" customFormat="1" ht="21.95" customHeight="1">
      <c r="A47" s="316">
        <v>4</v>
      </c>
      <c r="B47" s="306" t="s">
        <v>9</v>
      </c>
      <c r="C47" s="288" t="s">
        <v>265</v>
      </c>
      <c r="D47" s="288" t="str">
        <f t="shared" si="2"/>
        <v>P3-R5</v>
      </c>
      <c r="E47" s="288" t="str">
        <f t="shared" si="47"/>
        <v>백색</v>
      </c>
      <c r="F47" s="306" t="s">
        <v>48</v>
      </c>
      <c r="G47" s="290"/>
      <c r="H47" s="290"/>
      <c r="I47" s="290"/>
      <c r="J47" s="290">
        <f t="shared" si="48"/>
        <v>0</v>
      </c>
      <c r="K47" s="290"/>
      <c r="L47" s="289">
        <f t="shared" si="3"/>
        <v>0</v>
      </c>
      <c r="M47" s="289">
        <f t="shared" si="4"/>
        <v>0</v>
      </c>
      <c r="N47" s="289">
        <f t="shared" si="5"/>
        <v>0</v>
      </c>
      <c r="O47" s="289">
        <f t="shared" si="6"/>
        <v>0</v>
      </c>
      <c r="P47" s="289">
        <f t="shared" si="7"/>
        <v>0</v>
      </c>
      <c r="Q47" s="289">
        <f t="shared" si="8"/>
        <v>0</v>
      </c>
      <c r="R47" s="289">
        <f t="shared" si="9"/>
        <v>0</v>
      </c>
      <c r="S47" s="281" t="str">
        <f t="shared" si="99"/>
        <v/>
      </c>
      <c r="T47" s="281" t="str">
        <f t="shared" si="100"/>
        <v/>
      </c>
      <c r="U47" s="281" t="str">
        <f t="shared" si="101"/>
        <v/>
      </c>
      <c r="V47" s="281" t="str">
        <f t="shared" si="102"/>
        <v/>
      </c>
      <c r="W47" s="281" t="str">
        <f t="shared" si="69"/>
        <v/>
      </c>
      <c r="X47" s="281" t="str">
        <f t="shared" si="70"/>
        <v/>
      </c>
      <c r="Y47" s="281">
        <f t="shared" si="103"/>
        <v>0</v>
      </c>
      <c r="Z47" s="281">
        <f t="shared" si="105"/>
        <v>0</v>
      </c>
      <c r="AA47" s="281" t="str">
        <f t="shared" si="104"/>
        <v/>
      </c>
      <c r="AB47" s="281" t="str">
        <f t="shared" si="106"/>
        <v/>
      </c>
      <c r="AC47" s="281" t="str">
        <f t="shared" si="71"/>
        <v/>
      </c>
      <c r="AD47" s="281" t="str">
        <f t="shared" si="72"/>
        <v/>
      </c>
      <c r="AE47" s="281" t="str">
        <f t="shared" si="73"/>
        <v/>
      </c>
      <c r="AF47" s="281" t="str">
        <f t="shared" si="74"/>
        <v/>
      </c>
      <c r="AG47" s="281" t="str">
        <f t="shared" si="75"/>
        <v/>
      </c>
      <c r="AH47" s="281" t="str">
        <f t="shared" si="76"/>
        <v/>
      </c>
      <c r="AI47" s="281" t="str">
        <f t="shared" si="77"/>
        <v/>
      </c>
      <c r="AJ47" s="281" t="str">
        <f t="shared" si="78"/>
        <v/>
      </c>
      <c r="AK47" s="281" t="str">
        <f t="shared" si="79"/>
        <v/>
      </c>
      <c r="AL47" s="281" t="str">
        <f t="shared" si="80"/>
        <v/>
      </c>
      <c r="AM47" s="276"/>
      <c r="AN47" s="274"/>
      <c r="AO47" s="274"/>
      <c r="AP47" s="274"/>
      <c r="AQ47" s="274"/>
      <c r="AR47" s="274"/>
      <c r="AS47" s="274"/>
      <c r="AT47" s="274"/>
      <c r="AU47" s="274"/>
      <c r="AV47" s="274"/>
      <c r="AW47" s="274"/>
      <c r="AX47" s="274"/>
      <c r="AY47" s="274"/>
      <c r="AZ47" s="274"/>
      <c r="BA47" s="274"/>
      <c r="BB47" s="274"/>
      <c r="BC47" s="274"/>
      <c r="BD47" s="274"/>
      <c r="BE47" s="275"/>
      <c r="BF47" s="277"/>
    </row>
    <row r="48" spans="1:58" s="229" customFormat="1" ht="21.95" customHeight="1">
      <c r="A48" s="316">
        <v>5</v>
      </c>
      <c r="B48" s="306" t="s">
        <v>9</v>
      </c>
      <c r="C48" s="288" t="s">
        <v>265</v>
      </c>
      <c r="D48" s="288" t="str">
        <f t="shared" si="2"/>
        <v>P3-R5</v>
      </c>
      <c r="E48" s="288" t="str">
        <f t="shared" si="47"/>
        <v>백색</v>
      </c>
      <c r="F48" s="315" t="s">
        <v>48</v>
      </c>
      <c r="G48" s="290"/>
      <c r="H48" s="290"/>
      <c r="I48" s="290"/>
      <c r="J48" s="290">
        <f t="shared" si="48"/>
        <v>0</v>
      </c>
      <c r="K48" s="290"/>
      <c r="L48" s="289">
        <f t="shared" si="3"/>
        <v>0</v>
      </c>
      <c r="M48" s="289">
        <f t="shared" si="4"/>
        <v>0</v>
      </c>
      <c r="N48" s="289">
        <f t="shared" si="5"/>
        <v>0</v>
      </c>
      <c r="O48" s="289">
        <f t="shared" si="6"/>
        <v>0</v>
      </c>
      <c r="P48" s="289">
        <f t="shared" si="7"/>
        <v>0</v>
      </c>
      <c r="Q48" s="289">
        <f t="shared" si="8"/>
        <v>0</v>
      </c>
      <c r="R48" s="289">
        <f t="shared" si="9"/>
        <v>0</v>
      </c>
      <c r="S48" s="281" t="str">
        <f t="shared" si="99"/>
        <v/>
      </c>
      <c r="T48" s="281" t="str">
        <f t="shared" si="100"/>
        <v/>
      </c>
      <c r="U48" s="281" t="str">
        <f t="shared" si="101"/>
        <v/>
      </c>
      <c r="V48" s="281" t="str">
        <f t="shared" si="102"/>
        <v/>
      </c>
      <c r="W48" s="281" t="str">
        <f t="shared" si="69"/>
        <v/>
      </c>
      <c r="X48" s="281" t="str">
        <f t="shared" si="70"/>
        <v/>
      </c>
      <c r="Y48" s="281">
        <f t="shared" si="103"/>
        <v>0</v>
      </c>
      <c r="Z48" s="281">
        <f t="shared" si="105"/>
        <v>0</v>
      </c>
      <c r="AA48" s="281" t="str">
        <f t="shared" si="104"/>
        <v/>
      </c>
      <c r="AB48" s="281" t="str">
        <f t="shared" si="106"/>
        <v/>
      </c>
      <c r="AC48" s="281" t="str">
        <f t="shared" si="71"/>
        <v/>
      </c>
      <c r="AD48" s="281" t="str">
        <f t="shared" si="72"/>
        <v/>
      </c>
      <c r="AE48" s="281" t="str">
        <f t="shared" si="73"/>
        <v/>
      </c>
      <c r="AF48" s="281" t="str">
        <f t="shared" si="74"/>
        <v/>
      </c>
      <c r="AG48" s="281" t="str">
        <f t="shared" si="75"/>
        <v/>
      </c>
      <c r="AH48" s="281" t="str">
        <f t="shared" si="76"/>
        <v/>
      </c>
      <c r="AI48" s="281" t="str">
        <f t="shared" si="77"/>
        <v/>
      </c>
      <c r="AJ48" s="281" t="str">
        <f t="shared" si="78"/>
        <v/>
      </c>
      <c r="AK48" s="281" t="str">
        <f t="shared" si="79"/>
        <v/>
      </c>
      <c r="AL48" s="281" t="str">
        <f t="shared" si="80"/>
        <v/>
      </c>
      <c r="AM48" s="276"/>
      <c r="AN48" s="274"/>
      <c r="AO48" s="274"/>
      <c r="AP48" s="274"/>
      <c r="AQ48" s="274"/>
      <c r="AR48" s="274"/>
      <c r="AS48" s="274"/>
      <c r="AT48" s="274"/>
      <c r="AU48" s="274"/>
      <c r="AV48" s="274"/>
      <c r="AW48" s="274"/>
      <c r="AX48" s="274"/>
      <c r="AY48" s="274"/>
      <c r="AZ48" s="274"/>
      <c r="BA48" s="274"/>
      <c r="BB48" s="274"/>
      <c r="BC48" s="274"/>
      <c r="BD48" s="274"/>
      <c r="BE48" s="275"/>
      <c r="BF48" s="277"/>
    </row>
    <row r="49" spans="1:58" s="229" customFormat="1" ht="21.95" customHeight="1">
      <c r="A49" s="316">
        <v>6</v>
      </c>
      <c r="B49" s="306" t="s">
        <v>9</v>
      </c>
      <c r="C49" s="288" t="s">
        <v>265</v>
      </c>
      <c r="D49" s="288" t="str">
        <f t="shared" si="2"/>
        <v>P3-R5</v>
      </c>
      <c r="E49" s="315" t="s">
        <v>14</v>
      </c>
      <c r="F49" s="315" t="s">
        <v>48</v>
      </c>
      <c r="G49" s="290"/>
      <c r="H49" s="290"/>
      <c r="I49" s="290"/>
      <c r="J49" s="290">
        <f t="shared" si="48"/>
        <v>0</v>
      </c>
      <c r="K49" s="290"/>
      <c r="L49" s="289">
        <f t="shared" si="3"/>
        <v>0</v>
      </c>
      <c r="M49" s="289">
        <f t="shared" si="4"/>
        <v>0</v>
      </c>
      <c r="N49" s="289">
        <f t="shared" si="5"/>
        <v>0</v>
      </c>
      <c r="O49" s="289">
        <f t="shared" si="6"/>
        <v>0</v>
      </c>
      <c r="P49" s="289">
        <f t="shared" si="7"/>
        <v>0</v>
      </c>
      <c r="Q49" s="289">
        <f t="shared" si="8"/>
        <v>0</v>
      </c>
      <c r="R49" s="289">
        <f t="shared" si="9"/>
        <v>0</v>
      </c>
      <c r="S49" s="281" t="str">
        <f t="shared" si="99"/>
        <v/>
      </c>
      <c r="T49" s="281" t="str">
        <f t="shared" si="100"/>
        <v/>
      </c>
      <c r="U49" s="281" t="str">
        <f t="shared" si="101"/>
        <v/>
      </c>
      <c r="V49" s="281" t="str">
        <f t="shared" si="102"/>
        <v/>
      </c>
      <c r="W49" s="281" t="str">
        <f t="shared" si="69"/>
        <v/>
      </c>
      <c r="X49" s="281" t="str">
        <f t="shared" si="70"/>
        <v/>
      </c>
      <c r="Y49" s="281">
        <f t="shared" si="103"/>
        <v>0</v>
      </c>
      <c r="Z49" s="281">
        <f t="shared" si="105"/>
        <v>0</v>
      </c>
      <c r="AA49" s="281" t="str">
        <f t="shared" si="104"/>
        <v/>
      </c>
      <c r="AB49" s="281" t="str">
        <f t="shared" si="106"/>
        <v/>
      </c>
      <c r="AC49" s="281" t="str">
        <f t="shared" si="71"/>
        <v/>
      </c>
      <c r="AD49" s="281" t="str">
        <f t="shared" si="72"/>
        <v/>
      </c>
      <c r="AE49" s="281" t="str">
        <f t="shared" si="73"/>
        <v/>
      </c>
      <c r="AF49" s="281" t="str">
        <f t="shared" si="74"/>
        <v/>
      </c>
      <c r="AG49" s="281" t="str">
        <f t="shared" si="75"/>
        <v/>
      </c>
      <c r="AH49" s="281" t="str">
        <f t="shared" si="76"/>
        <v/>
      </c>
      <c r="AI49" s="281" t="str">
        <f t="shared" si="77"/>
        <v/>
      </c>
      <c r="AJ49" s="281" t="str">
        <f t="shared" si="78"/>
        <v/>
      </c>
      <c r="AK49" s="281" t="str">
        <f t="shared" si="79"/>
        <v/>
      </c>
      <c r="AL49" s="281" t="str">
        <f t="shared" si="80"/>
        <v/>
      </c>
      <c r="AM49" s="276"/>
      <c r="AN49" s="274"/>
      <c r="AO49" s="274"/>
      <c r="AP49" s="274"/>
      <c r="AQ49" s="274"/>
      <c r="AR49" s="274"/>
      <c r="AS49" s="274"/>
      <c r="AT49" s="274"/>
      <c r="AU49" s="274"/>
      <c r="AV49" s="274"/>
      <c r="AW49" s="274"/>
      <c r="AX49" s="274"/>
      <c r="AY49" s="274"/>
      <c r="AZ49" s="274"/>
      <c r="BA49" s="274"/>
      <c r="BB49" s="274"/>
      <c r="BC49" s="274"/>
      <c r="BD49" s="274"/>
      <c r="BE49" s="275"/>
      <c r="BF49" s="277"/>
    </row>
    <row r="50" spans="1:58" s="229" customFormat="1" ht="21.95" customHeight="1">
      <c r="A50" s="316">
        <v>7</v>
      </c>
      <c r="B50" s="306" t="s">
        <v>9</v>
      </c>
      <c r="C50" s="288" t="s">
        <v>265</v>
      </c>
      <c r="D50" s="288" t="str">
        <f t="shared" si="2"/>
        <v>P3-R4</v>
      </c>
      <c r="E50" s="288" t="str">
        <f t="shared" si="47"/>
        <v>황색</v>
      </c>
      <c r="F50" s="315" t="s">
        <v>269</v>
      </c>
      <c r="G50" s="290"/>
      <c r="H50" s="290"/>
      <c r="I50" s="290"/>
      <c r="J50" s="290">
        <f t="shared" si="48"/>
        <v>0</v>
      </c>
      <c r="K50" s="290"/>
      <c r="L50" s="289">
        <f t="shared" si="3"/>
        <v>0</v>
      </c>
      <c r="M50" s="289">
        <f t="shared" si="4"/>
        <v>0</v>
      </c>
      <c r="N50" s="289">
        <f t="shared" si="5"/>
        <v>0</v>
      </c>
      <c r="O50" s="289">
        <f t="shared" si="6"/>
        <v>0</v>
      </c>
      <c r="P50" s="289">
        <f t="shared" si="7"/>
        <v>0</v>
      </c>
      <c r="Q50" s="289">
        <f t="shared" si="8"/>
        <v>0</v>
      </c>
      <c r="R50" s="289">
        <f t="shared" si="9"/>
        <v>0</v>
      </c>
      <c r="S50" s="281" t="str">
        <f t="shared" si="99"/>
        <v/>
      </c>
      <c r="T50" s="281" t="str">
        <f t="shared" si="100"/>
        <v/>
      </c>
      <c r="U50" s="281" t="str">
        <f t="shared" si="101"/>
        <v/>
      </c>
      <c r="V50" s="281" t="str">
        <f t="shared" si="102"/>
        <v/>
      </c>
      <c r="W50" s="281" t="str">
        <f t="shared" si="69"/>
        <v/>
      </c>
      <c r="X50" s="281" t="str">
        <f t="shared" si="70"/>
        <v/>
      </c>
      <c r="Y50" s="281" t="str">
        <f t="shared" si="103"/>
        <v/>
      </c>
      <c r="Z50" s="281" t="str">
        <f t="shared" si="105"/>
        <v/>
      </c>
      <c r="AA50" s="281">
        <f t="shared" si="104"/>
        <v>0</v>
      </c>
      <c r="AB50" s="281">
        <f t="shared" si="106"/>
        <v>0</v>
      </c>
      <c r="AC50" s="281" t="str">
        <f t="shared" si="71"/>
        <v/>
      </c>
      <c r="AD50" s="281" t="str">
        <f t="shared" si="72"/>
        <v/>
      </c>
      <c r="AE50" s="281" t="str">
        <f t="shared" si="73"/>
        <v/>
      </c>
      <c r="AF50" s="281" t="str">
        <f t="shared" si="74"/>
        <v/>
      </c>
      <c r="AG50" s="281" t="str">
        <f t="shared" si="75"/>
        <v/>
      </c>
      <c r="AH50" s="281" t="str">
        <f t="shared" si="76"/>
        <v/>
      </c>
      <c r="AI50" s="281" t="str">
        <f t="shared" si="77"/>
        <v/>
      </c>
      <c r="AJ50" s="281" t="str">
        <f t="shared" si="78"/>
        <v/>
      </c>
      <c r="AK50" s="281" t="str">
        <f t="shared" si="79"/>
        <v/>
      </c>
      <c r="AL50" s="281" t="str">
        <f t="shared" si="80"/>
        <v/>
      </c>
      <c r="AM50" s="276"/>
      <c r="AN50" s="274"/>
      <c r="AO50" s="274"/>
      <c r="AP50" s="274"/>
      <c r="AQ50" s="274"/>
      <c r="AR50" s="274"/>
      <c r="AS50" s="274"/>
      <c r="AT50" s="274"/>
      <c r="AU50" s="274"/>
      <c r="AV50" s="274"/>
      <c r="AW50" s="274"/>
      <c r="AX50" s="274"/>
      <c r="AY50" s="274"/>
      <c r="AZ50" s="274"/>
      <c r="BA50" s="274"/>
      <c r="BB50" s="274"/>
      <c r="BC50" s="274"/>
      <c r="BD50" s="274"/>
      <c r="BE50" s="275"/>
      <c r="BF50" s="277"/>
    </row>
    <row r="51" spans="1:58" s="229" customFormat="1" ht="21.95" customHeight="1">
      <c r="A51" s="316">
        <v>8</v>
      </c>
      <c r="B51" s="306" t="s">
        <v>9</v>
      </c>
      <c r="C51" s="288" t="s">
        <v>265</v>
      </c>
      <c r="D51" s="288" t="str">
        <f t="shared" si="2"/>
        <v>P3-R5</v>
      </c>
      <c r="E51" s="288" t="str">
        <f t="shared" si="47"/>
        <v>백색</v>
      </c>
      <c r="F51" s="315" t="s">
        <v>48</v>
      </c>
      <c r="G51" s="290"/>
      <c r="H51" s="290"/>
      <c r="I51" s="290"/>
      <c r="J51" s="290">
        <f t="shared" si="48"/>
        <v>0</v>
      </c>
      <c r="K51" s="290"/>
      <c r="L51" s="289">
        <f t="shared" si="3"/>
        <v>0</v>
      </c>
      <c r="M51" s="289">
        <f t="shared" si="4"/>
        <v>0</v>
      </c>
      <c r="N51" s="289">
        <f t="shared" si="5"/>
        <v>0</v>
      </c>
      <c r="O51" s="289">
        <f t="shared" si="6"/>
        <v>0</v>
      </c>
      <c r="P51" s="289">
        <f t="shared" si="7"/>
        <v>0</v>
      </c>
      <c r="Q51" s="289">
        <f t="shared" si="8"/>
        <v>0</v>
      </c>
      <c r="R51" s="289">
        <f t="shared" si="9"/>
        <v>0</v>
      </c>
      <c r="S51" s="281" t="str">
        <f t="shared" si="99"/>
        <v/>
      </c>
      <c r="T51" s="281" t="str">
        <f t="shared" si="100"/>
        <v/>
      </c>
      <c r="U51" s="281" t="str">
        <f t="shared" si="101"/>
        <v/>
      </c>
      <c r="V51" s="281" t="str">
        <f t="shared" si="102"/>
        <v/>
      </c>
      <c r="W51" s="281" t="str">
        <f t="shared" si="69"/>
        <v/>
      </c>
      <c r="X51" s="281" t="str">
        <f t="shared" si="70"/>
        <v/>
      </c>
      <c r="Y51" s="281">
        <f t="shared" si="103"/>
        <v>0</v>
      </c>
      <c r="Z51" s="281">
        <f t="shared" si="105"/>
        <v>0</v>
      </c>
      <c r="AA51" s="281" t="str">
        <f t="shared" si="104"/>
        <v/>
      </c>
      <c r="AB51" s="281" t="str">
        <f t="shared" si="106"/>
        <v/>
      </c>
      <c r="AC51" s="281" t="str">
        <f t="shared" si="71"/>
        <v/>
      </c>
      <c r="AD51" s="281" t="str">
        <f t="shared" si="72"/>
        <v/>
      </c>
      <c r="AE51" s="281" t="str">
        <f t="shared" si="73"/>
        <v/>
      </c>
      <c r="AF51" s="281" t="str">
        <f t="shared" si="74"/>
        <v/>
      </c>
      <c r="AG51" s="281" t="str">
        <f t="shared" si="75"/>
        <v/>
      </c>
      <c r="AH51" s="281" t="str">
        <f t="shared" si="76"/>
        <v/>
      </c>
      <c r="AI51" s="281" t="str">
        <f t="shared" si="77"/>
        <v/>
      </c>
      <c r="AJ51" s="281" t="str">
        <f t="shared" si="78"/>
        <v/>
      </c>
      <c r="AK51" s="281" t="str">
        <f t="shared" si="79"/>
        <v/>
      </c>
      <c r="AL51" s="281" t="str">
        <f t="shared" si="80"/>
        <v/>
      </c>
      <c r="AM51" s="276"/>
      <c r="AN51" s="274"/>
      <c r="AO51" s="274"/>
      <c r="AP51" s="274"/>
      <c r="AQ51" s="274"/>
      <c r="AR51" s="274"/>
      <c r="AS51" s="274"/>
      <c r="AT51" s="274"/>
      <c r="AU51" s="274"/>
      <c r="AV51" s="274"/>
      <c r="AW51" s="274"/>
      <c r="AX51" s="274"/>
      <c r="AY51" s="274"/>
      <c r="AZ51" s="274"/>
      <c r="BA51" s="274"/>
      <c r="BB51" s="274"/>
      <c r="BC51" s="274"/>
      <c r="BD51" s="274"/>
      <c r="BE51" s="275"/>
      <c r="BF51" s="277"/>
    </row>
    <row r="52" spans="1:58" s="229" customFormat="1" ht="21.95" customHeight="1">
      <c r="A52" s="316">
        <v>9</v>
      </c>
      <c r="B52" s="306" t="s">
        <v>9</v>
      </c>
      <c r="C52" s="288" t="s">
        <v>265</v>
      </c>
      <c r="D52" s="288" t="str">
        <f t="shared" si="2"/>
        <v>P3-R5</v>
      </c>
      <c r="E52" s="288" t="str">
        <f t="shared" si="47"/>
        <v>백색</v>
      </c>
      <c r="F52" s="288" t="s">
        <v>267</v>
      </c>
      <c r="G52" s="290"/>
      <c r="H52" s="290"/>
      <c r="I52" s="290"/>
      <c r="J52" s="290">
        <f t="shared" si="48"/>
        <v>0</v>
      </c>
      <c r="K52" s="290"/>
      <c r="L52" s="289">
        <f t="shared" si="3"/>
        <v>0</v>
      </c>
      <c r="M52" s="289">
        <f t="shared" si="4"/>
        <v>0</v>
      </c>
      <c r="N52" s="289">
        <f t="shared" si="5"/>
        <v>0</v>
      </c>
      <c r="O52" s="289">
        <f t="shared" si="6"/>
        <v>0</v>
      </c>
      <c r="P52" s="289">
        <f t="shared" si="7"/>
        <v>0</v>
      </c>
      <c r="Q52" s="289">
        <f t="shared" si="8"/>
        <v>0</v>
      </c>
      <c r="R52" s="289">
        <f t="shared" si="9"/>
        <v>0</v>
      </c>
      <c r="S52" s="281" t="str">
        <f t="shared" si="99"/>
        <v/>
      </c>
      <c r="T52" s="281" t="str">
        <f t="shared" si="100"/>
        <v/>
      </c>
      <c r="U52" s="281" t="str">
        <f t="shared" si="101"/>
        <v/>
      </c>
      <c r="V52" s="281" t="str">
        <f t="shared" si="102"/>
        <v/>
      </c>
      <c r="W52" s="281" t="str">
        <f t="shared" si="69"/>
        <v/>
      </c>
      <c r="X52" s="281" t="str">
        <f t="shared" si="70"/>
        <v/>
      </c>
      <c r="Y52" s="281">
        <f t="shared" si="103"/>
        <v>0</v>
      </c>
      <c r="Z52" s="281">
        <f t="shared" si="105"/>
        <v>0</v>
      </c>
      <c r="AA52" s="281" t="str">
        <f t="shared" si="104"/>
        <v/>
      </c>
      <c r="AB52" s="281" t="str">
        <f t="shared" si="106"/>
        <v/>
      </c>
      <c r="AC52" s="281" t="str">
        <f t="shared" si="71"/>
        <v/>
      </c>
      <c r="AD52" s="281" t="str">
        <f t="shared" si="72"/>
        <v/>
      </c>
      <c r="AE52" s="281" t="str">
        <f t="shared" si="73"/>
        <v/>
      </c>
      <c r="AF52" s="281" t="str">
        <f t="shared" si="74"/>
        <v/>
      </c>
      <c r="AG52" s="281" t="str">
        <f t="shared" si="75"/>
        <v/>
      </c>
      <c r="AH52" s="281" t="str">
        <f t="shared" si="76"/>
        <v/>
      </c>
      <c r="AI52" s="281" t="str">
        <f t="shared" si="77"/>
        <v/>
      </c>
      <c r="AJ52" s="281" t="str">
        <f t="shared" si="78"/>
        <v/>
      </c>
      <c r="AK52" s="281" t="str">
        <f t="shared" si="79"/>
        <v/>
      </c>
      <c r="AL52" s="281" t="str">
        <f t="shared" si="80"/>
        <v/>
      </c>
      <c r="AM52" s="276"/>
      <c r="AN52" s="274"/>
      <c r="AO52" s="274"/>
      <c r="AP52" s="274"/>
      <c r="AQ52" s="274"/>
      <c r="AR52" s="274"/>
      <c r="AS52" s="274"/>
      <c r="AT52" s="274"/>
      <c r="AU52" s="274"/>
      <c r="AV52" s="274"/>
      <c r="AW52" s="274"/>
      <c r="AX52" s="274"/>
      <c r="AY52" s="274"/>
      <c r="AZ52" s="274"/>
      <c r="BA52" s="274"/>
      <c r="BB52" s="274"/>
      <c r="BC52" s="274"/>
      <c r="BD52" s="274"/>
      <c r="BE52" s="275"/>
      <c r="BF52" s="277"/>
    </row>
    <row r="53" spans="1:58" s="229" customFormat="1" ht="21.95" customHeight="1">
      <c r="A53" s="316">
        <v>10</v>
      </c>
      <c r="B53" s="306" t="s">
        <v>9</v>
      </c>
      <c r="C53" s="306" t="s">
        <v>265</v>
      </c>
      <c r="D53" s="306" t="str">
        <f t="shared" si="2"/>
        <v>P3-R4</v>
      </c>
      <c r="E53" s="315" t="s">
        <v>295</v>
      </c>
      <c r="F53" s="315" t="s">
        <v>269</v>
      </c>
      <c r="G53" s="308"/>
      <c r="H53" s="308"/>
      <c r="I53" s="308"/>
      <c r="J53" s="308">
        <f t="shared" ref="J53:J56" si="107">H53*I53</f>
        <v>0</v>
      </c>
      <c r="K53" s="308"/>
      <c r="L53" s="307">
        <f t="shared" ref="L53:L56" si="108">IF((G53&gt;10),G53,0)</f>
        <v>0</v>
      </c>
      <c r="M53" s="307">
        <f t="shared" ref="M53:M56" si="109">IF((K53&gt;10),K53,0)</f>
        <v>0</v>
      </c>
      <c r="N53" s="307">
        <f t="shared" ref="N53:N56" si="110">INT(L53+M53)</f>
        <v>0</v>
      </c>
      <c r="O53" s="307">
        <f t="shared" ref="O53:O56" si="111">IF((G53&lt;11),G53,0)</f>
        <v>0</v>
      </c>
      <c r="P53" s="307">
        <f t="shared" ref="P53:P56" si="112">J53</f>
        <v>0</v>
      </c>
      <c r="Q53" s="307">
        <f t="shared" ref="Q53:Q56" si="113">IF((K53&lt;11),K53,0)</f>
        <v>0</v>
      </c>
      <c r="R53" s="307">
        <f t="shared" ref="R53:R56" si="114">INT(O53+P53+Q53)</f>
        <v>0</v>
      </c>
      <c r="S53" s="281" t="str">
        <f t="shared" si="99"/>
        <v/>
      </c>
      <c r="T53" s="281" t="str">
        <f t="shared" si="100"/>
        <v/>
      </c>
      <c r="U53" s="281" t="str">
        <f t="shared" si="101"/>
        <v/>
      </c>
      <c r="V53" s="281" t="str">
        <f t="shared" si="102"/>
        <v/>
      </c>
      <c r="W53" s="281" t="str">
        <f t="shared" si="69"/>
        <v/>
      </c>
      <c r="X53" s="281" t="str">
        <f t="shared" si="70"/>
        <v/>
      </c>
      <c r="Y53" s="281" t="str">
        <f t="shared" si="103"/>
        <v/>
      </c>
      <c r="Z53" s="281" t="str">
        <f t="shared" si="105"/>
        <v/>
      </c>
      <c r="AA53" s="281">
        <f t="shared" si="104"/>
        <v>0</v>
      </c>
      <c r="AB53" s="281">
        <f t="shared" si="106"/>
        <v>0</v>
      </c>
      <c r="AC53" s="281"/>
      <c r="AD53" s="281"/>
      <c r="AE53" s="281"/>
      <c r="AF53" s="281"/>
      <c r="AG53" s="281"/>
      <c r="AH53" s="281"/>
      <c r="AI53" s="281"/>
      <c r="AJ53" s="281"/>
      <c r="AK53" s="281"/>
      <c r="AL53" s="281"/>
      <c r="AM53" s="276"/>
      <c r="AN53" s="274"/>
      <c r="AO53" s="274"/>
      <c r="AP53" s="274"/>
      <c r="AQ53" s="274"/>
      <c r="AR53" s="274"/>
      <c r="AS53" s="274"/>
      <c r="AT53" s="274"/>
      <c r="AU53" s="274"/>
      <c r="AV53" s="274"/>
      <c r="AW53" s="274"/>
      <c r="AX53" s="274"/>
      <c r="AY53" s="274"/>
      <c r="AZ53" s="274"/>
      <c r="BA53" s="274"/>
      <c r="BB53" s="274"/>
      <c r="BC53" s="274"/>
      <c r="BD53" s="274"/>
      <c r="BE53" s="275"/>
      <c r="BF53" s="277"/>
    </row>
    <row r="54" spans="1:58" s="229" customFormat="1" ht="21.95" customHeight="1">
      <c r="A54" s="316">
        <v>11</v>
      </c>
      <c r="B54" s="306" t="s">
        <v>9</v>
      </c>
      <c r="C54" s="306" t="s">
        <v>265</v>
      </c>
      <c r="D54" s="306" t="str">
        <f t="shared" si="2"/>
        <v>P3-R5</v>
      </c>
      <c r="E54" s="315" t="s">
        <v>294</v>
      </c>
      <c r="F54" s="315" t="s">
        <v>48</v>
      </c>
      <c r="G54" s="308"/>
      <c r="H54" s="308"/>
      <c r="I54" s="308"/>
      <c r="J54" s="308">
        <f t="shared" si="107"/>
        <v>0</v>
      </c>
      <c r="K54" s="308"/>
      <c r="L54" s="307">
        <f t="shared" si="108"/>
        <v>0</v>
      </c>
      <c r="M54" s="307">
        <f t="shared" si="109"/>
        <v>0</v>
      </c>
      <c r="N54" s="307">
        <f t="shared" si="110"/>
        <v>0</v>
      </c>
      <c r="O54" s="307">
        <f t="shared" si="111"/>
        <v>0</v>
      </c>
      <c r="P54" s="307">
        <f t="shared" si="112"/>
        <v>0</v>
      </c>
      <c r="Q54" s="307">
        <f t="shared" si="113"/>
        <v>0</v>
      </c>
      <c r="R54" s="307">
        <f t="shared" si="114"/>
        <v>0</v>
      </c>
      <c r="S54" s="281" t="str">
        <f t="shared" si="99"/>
        <v/>
      </c>
      <c r="T54" s="281" t="str">
        <f t="shared" si="100"/>
        <v/>
      </c>
      <c r="U54" s="281" t="str">
        <f t="shared" si="101"/>
        <v/>
      </c>
      <c r="V54" s="281" t="str">
        <f t="shared" si="102"/>
        <v/>
      </c>
      <c r="W54" s="281" t="str">
        <f t="shared" si="69"/>
        <v/>
      </c>
      <c r="X54" s="281" t="str">
        <f t="shared" si="70"/>
        <v/>
      </c>
      <c r="Y54" s="281">
        <f t="shared" si="103"/>
        <v>0</v>
      </c>
      <c r="Z54" s="281">
        <f t="shared" si="105"/>
        <v>0</v>
      </c>
      <c r="AA54" s="281" t="str">
        <f t="shared" si="104"/>
        <v/>
      </c>
      <c r="AB54" s="281" t="str">
        <f t="shared" si="106"/>
        <v/>
      </c>
      <c r="AC54" s="281"/>
      <c r="AD54" s="281"/>
      <c r="AE54" s="281"/>
      <c r="AF54" s="281"/>
      <c r="AG54" s="281"/>
      <c r="AH54" s="281"/>
      <c r="AI54" s="281"/>
      <c r="AJ54" s="281"/>
      <c r="AK54" s="281"/>
      <c r="AL54" s="281"/>
      <c r="AM54" s="276"/>
      <c r="AN54" s="274"/>
      <c r="AO54" s="274"/>
      <c r="AP54" s="274"/>
      <c r="AQ54" s="274"/>
      <c r="AR54" s="274"/>
      <c r="AS54" s="274"/>
      <c r="AT54" s="274"/>
      <c r="AU54" s="274"/>
      <c r="AV54" s="274"/>
      <c r="AW54" s="274"/>
      <c r="AX54" s="274"/>
      <c r="AY54" s="274"/>
      <c r="AZ54" s="274"/>
      <c r="BA54" s="274"/>
      <c r="BB54" s="274"/>
      <c r="BC54" s="274"/>
      <c r="BD54" s="274"/>
      <c r="BE54" s="275"/>
      <c r="BF54" s="277"/>
    </row>
    <row r="55" spans="1:58" s="229" customFormat="1" ht="21.95" customHeight="1">
      <c r="A55" s="316">
        <v>12</v>
      </c>
      <c r="B55" s="306" t="s">
        <v>9</v>
      </c>
      <c r="C55" s="306" t="s">
        <v>265</v>
      </c>
      <c r="D55" s="306" t="str">
        <f t="shared" si="2"/>
        <v>P3-R5</v>
      </c>
      <c r="E55" s="306" t="s">
        <v>284</v>
      </c>
      <c r="F55" s="315" t="s">
        <v>287</v>
      </c>
      <c r="G55" s="308"/>
      <c r="H55" s="308"/>
      <c r="I55" s="308"/>
      <c r="J55" s="308">
        <f t="shared" si="107"/>
        <v>0</v>
      </c>
      <c r="K55" s="308"/>
      <c r="L55" s="307">
        <f t="shared" si="108"/>
        <v>0</v>
      </c>
      <c r="M55" s="307">
        <f t="shared" si="109"/>
        <v>0</v>
      </c>
      <c r="N55" s="307">
        <f t="shared" si="110"/>
        <v>0</v>
      </c>
      <c r="O55" s="307">
        <f t="shared" si="111"/>
        <v>0</v>
      </c>
      <c r="P55" s="307">
        <f t="shared" si="112"/>
        <v>0</v>
      </c>
      <c r="Q55" s="307">
        <f t="shared" si="113"/>
        <v>0</v>
      </c>
      <c r="R55" s="307">
        <f t="shared" si="114"/>
        <v>0</v>
      </c>
      <c r="S55" s="281" t="str">
        <f t="shared" si="99"/>
        <v/>
      </c>
      <c r="T55" s="281" t="str">
        <f t="shared" si="100"/>
        <v/>
      </c>
      <c r="U55" s="281" t="str">
        <f t="shared" si="101"/>
        <v/>
      </c>
      <c r="V55" s="281" t="str">
        <f t="shared" si="102"/>
        <v/>
      </c>
      <c r="W55" s="281" t="str">
        <f t="shared" si="69"/>
        <v/>
      </c>
      <c r="X55" s="281" t="str">
        <f t="shared" si="70"/>
        <v/>
      </c>
      <c r="Y55" s="281">
        <f t="shared" si="103"/>
        <v>0</v>
      </c>
      <c r="Z55" s="281">
        <f t="shared" si="105"/>
        <v>0</v>
      </c>
      <c r="AA55" s="281" t="str">
        <f t="shared" si="104"/>
        <v/>
      </c>
      <c r="AB55" s="281" t="str">
        <f t="shared" si="106"/>
        <v/>
      </c>
      <c r="AC55" s="281"/>
      <c r="AD55" s="281"/>
      <c r="AE55" s="281"/>
      <c r="AF55" s="281"/>
      <c r="AG55" s="281"/>
      <c r="AH55" s="281"/>
      <c r="AI55" s="281"/>
      <c r="AJ55" s="281"/>
      <c r="AK55" s="281"/>
      <c r="AL55" s="281"/>
      <c r="AM55" s="276"/>
      <c r="AN55" s="274"/>
      <c r="AO55" s="274"/>
      <c r="AP55" s="274"/>
      <c r="AQ55" s="274"/>
      <c r="AR55" s="274"/>
      <c r="AS55" s="274"/>
      <c r="AT55" s="274"/>
      <c r="AU55" s="274"/>
      <c r="AV55" s="274"/>
      <c r="AW55" s="274"/>
      <c r="AX55" s="274"/>
      <c r="AY55" s="274"/>
      <c r="AZ55" s="274"/>
      <c r="BA55" s="274"/>
      <c r="BB55" s="274"/>
      <c r="BC55" s="274"/>
      <c r="BD55" s="274"/>
      <c r="BE55" s="275"/>
      <c r="BF55" s="277"/>
    </row>
    <row r="56" spans="1:58" s="229" customFormat="1" ht="21.95" customHeight="1">
      <c r="A56" s="316">
        <v>13</v>
      </c>
      <c r="B56" s="306" t="s">
        <v>9</v>
      </c>
      <c r="C56" s="306" t="s">
        <v>265</v>
      </c>
      <c r="D56" s="306" t="str">
        <f t="shared" si="2"/>
        <v>P3-R5</v>
      </c>
      <c r="E56" s="315" t="s">
        <v>294</v>
      </c>
      <c r="F56" s="315" t="s">
        <v>285</v>
      </c>
      <c r="G56" s="308"/>
      <c r="H56" s="308"/>
      <c r="I56" s="308"/>
      <c r="J56" s="308">
        <f t="shared" si="107"/>
        <v>0</v>
      </c>
      <c r="K56" s="308"/>
      <c r="L56" s="307">
        <f t="shared" si="108"/>
        <v>0</v>
      </c>
      <c r="M56" s="307">
        <f t="shared" si="109"/>
        <v>0</v>
      </c>
      <c r="N56" s="307">
        <f t="shared" si="110"/>
        <v>0</v>
      </c>
      <c r="O56" s="307">
        <f t="shared" si="111"/>
        <v>0</v>
      </c>
      <c r="P56" s="307">
        <f t="shared" si="112"/>
        <v>0</v>
      </c>
      <c r="Q56" s="307">
        <f t="shared" si="113"/>
        <v>0</v>
      </c>
      <c r="R56" s="307">
        <f t="shared" si="114"/>
        <v>0</v>
      </c>
      <c r="S56" s="281" t="str">
        <f t="shared" si="99"/>
        <v/>
      </c>
      <c r="T56" s="281" t="str">
        <f t="shared" si="100"/>
        <v/>
      </c>
      <c r="U56" s="281" t="str">
        <f t="shared" si="101"/>
        <v/>
      </c>
      <c r="V56" s="281" t="str">
        <f t="shared" si="102"/>
        <v/>
      </c>
      <c r="W56" s="281" t="str">
        <f t="shared" si="69"/>
        <v/>
      </c>
      <c r="X56" s="281" t="str">
        <f t="shared" si="70"/>
        <v/>
      </c>
      <c r="Y56" s="281">
        <f t="shared" si="103"/>
        <v>0</v>
      </c>
      <c r="Z56" s="281">
        <f t="shared" si="105"/>
        <v>0</v>
      </c>
      <c r="AA56" s="281" t="str">
        <f t="shared" si="104"/>
        <v/>
      </c>
      <c r="AB56" s="281" t="str">
        <f t="shared" si="106"/>
        <v/>
      </c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76"/>
      <c r="AN56" s="274"/>
      <c r="AO56" s="274"/>
      <c r="AP56" s="274"/>
      <c r="AQ56" s="274"/>
      <c r="AR56" s="274"/>
      <c r="AS56" s="274"/>
      <c r="AT56" s="274"/>
      <c r="AU56" s="274"/>
      <c r="AV56" s="274"/>
      <c r="AW56" s="274"/>
      <c r="AX56" s="274"/>
      <c r="AY56" s="274"/>
      <c r="AZ56" s="274"/>
      <c r="BA56" s="274"/>
      <c r="BB56" s="274"/>
      <c r="BC56" s="274"/>
      <c r="BD56" s="274"/>
      <c r="BE56" s="275"/>
      <c r="BF56" s="277"/>
    </row>
    <row r="57" spans="1:58" s="273" customFormat="1" ht="21.95" customHeight="1">
      <c r="A57" s="316">
        <v>14</v>
      </c>
      <c r="B57" s="315" t="s">
        <v>9</v>
      </c>
      <c r="C57" s="315" t="s">
        <v>42</v>
      </c>
      <c r="D57" s="315" t="str">
        <f t="shared" si="2"/>
        <v>P3-R4</v>
      </c>
      <c r="E57" s="315" t="s">
        <v>15</v>
      </c>
      <c r="F57" s="315" t="s">
        <v>269</v>
      </c>
      <c r="G57" s="317"/>
      <c r="H57" s="317"/>
      <c r="I57" s="317"/>
      <c r="J57" s="317">
        <f t="shared" ref="J57" si="115">H57*I57</f>
        <v>0</v>
      </c>
      <c r="K57" s="317"/>
      <c r="L57" s="316">
        <f t="shared" ref="L57" si="116">IF((G57&gt;10),G57,0)</f>
        <v>0</v>
      </c>
      <c r="M57" s="316">
        <f t="shared" ref="M57" si="117">IF((K57&gt;10),K57,0)</f>
        <v>0</v>
      </c>
      <c r="N57" s="316">
        <f t="shared" ref="N57" si="118">INT(L57+M57)</f>
        <v>0</v>
      </c>
      <c r="O57" s="316">
        <f t="shared" ref="O57" si="119">IF((G57&lt;11),G57,0)</f>
        <v>0</v>
      </c>
      <c r="P57" s="316">
        <f t="shared" ref="P57" si="120">J57</f>
        <v>0</v>
      </c>
      <c r="Q57" s="316">
        <f t="shared" ref="Q57" si="121">IF((K57&lt;11),K57,0)</f>
        <v>0</v>
      </c>
      <c r="R57" s="316">
        <f t="shared" ref="R57" si="122">INT(O57+P57+Q57)</f>
        <v>0</v>
      </c>
      <c r="S57" s="281" t="str">
        <f t="shared" si="99"/>
        <v/>
      </c>
      <c r="T57" s="281" t="str">
        <f t="shared" si="100"/>
        <v/>
      </c>
      <c r="U57" s="281" t="str">
        <f t="shared" si="101"/>
        <v/>
      </c>
      <c r="V57" s="281" t="str">
        <f t="shared" si="102"/>
        <v/>
      </c>
      <c r="W57" s="281" t="str">
        <f t="shared" si="69"/>
        <v/>
      </c>
      <c r="X57" s="281" t="str">
        <f t="shared" si="70"/>
        <v/>
      </c>
      <c r="Y57" s="281" t="str">
        <f t="shared" si="103"/>
        <v/>
      </c>
      <c r="Z57" s="281" t="str">
        <f t="shared" si="105"/>
        <v/>
      </c>
      <c r="AA57" s="281">
        <f t="shared" si="104"/>
        <v>0</v>
      </c>
      <c r="AB57" s="281">
        <f t="shared" si="106"/>
        <v>0</v>
      </c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70"/>
      <c r="AN57" s="269"/>
      <c r="AO57" s="269"/>
      <c r="AP57" s="269"/>
      <c r="AQ57" s="269"/>
      <c r="AR57" s="269"/>
      <c r="AS57" s="269"/>
      <c r="AT57" s="269"/>
      <c r="AU57" s="269"/>
      <c r="AV57" s="269"/>
      <c r="AW57" s="269"/>
      <c r="AX57" s="269"/>
      <c r="AY57" s="269"/>
      <c r="AZ57" s="269"/>
      <c r="BA57" s="269"/>
      <c r="BB57" s="269"/>
      <c r="BC57" s="269"/>
      <c r="BD57" s="269"/>
      <c r="BE57" s="271"/>
      <c r="BF57" s="272"/>
    </row>
    <row r="58" spans="1:58" s="229" customFormat="1" ht="21.95" customHeight="1">
      <c r="A58" s="316">
        <v>15</v>
      </c>
      <c r="B58" s="306" t="s">
        <v>9</v>
      </c>
      <c r="C58" s="288" t="s">
        <v>265</v>
      </c>
      <c r="D58" s="288" t="str">
        <f t="shared" si="2"/>
        <v>P3-R5</v>
      </c>
      <c r="E58" s="288" t="str">
        <f t="shared" si="47"/>
        <v>백색</v>
      </c>
      <c r="F58" s="315" t="s">
        <v>287</v>
      </c>
      <c r="G58" s="290"/>
      <c r="H58" s="290"/>
      <c r="I58" s="290"/>
      <c r="J58" s="290">
        <f t="shared" si="48"/>
        <v>0</v>
      </c>
      <c r="K58" s="290"/>
      <c r="L58" s="289">
        <f t="shared" si="3"/>
        <v>0</v>
      </c>
      <c r="M58" s="289">
        <f t="shared" si="4"/>
        <v>0</v>
      </c>
      <c r="N58" s="289">
        <f t="shared" si="5"/>
        <v>0</v>
      </c>
      <c r="O58" s="289">
        <f t="shared" si="6"/>
        <v>0</v>
      </c>
      <c r="P58" s="289">
        <f t="shared" si="7"/>
        <v>0</v>
      </c>
      <c r="Q58" s="289">
        <f t="shared" si="8"/>
        <v>0</v>
      </c>
      <c r="R58" s="289">
        <f t="shared" si="9"/>
        <v>0</v>
      </c>
      <c r="S58" s="281" t="str">
        <f t="shared" si="99"/>
        <v/>
      </c>
      <c r="T58" s="281" t="str">
        <f t="shared" si="100"/>
        <v/>
      </c>
      <c r="U58" s="281" t="str">
        <f t="shared" si="101"/>
        <v/>
      </c>
      <c r="V58" s="281" t="str">
        <f t="shared" si="102"/>
        <v/>
      </c>
      <c r="W58" s="281" t="str">
        <f t="shared" si="69"/>
        <v/>
      </c>
      <c r="X58" s="281" t="str">
        <f t="shared" si="70"/>
        <v/>
      </c>
      <c r="Y58" s="281">
        <f t="shared" si="103"/>
        <v>0</v>
      </c>
      <c r="Z58" s="281">
        <f t="shared" si="105"/>
        <v>0</v>
      </c>
      <c r="AA58" s="281" t="str">
        <f t="shared" si="104"/>
        <v/>
      </c>
      <c r="AB58" s="281" t="str">
        <f t="shared" si="106"/>
        <v/>
      </c>
      <c r="AC58" s="281" t="str">
        <f t="shared" si="71"/>
        <v/>
      </c>
      <c r="AD58" s="281" t="str">
        <f t="shared" si="72"/>
        <v/>
      </c>
      <c r="AE58" s="281" t="str">
        <f t="shared" si="73"/>
        <v/>
      </c>
      <c r="AF58" s="281" t="str">
        <f t="shared" si="74"/>
        <v/>
      </c>
      <c r="AG58" s="281" t="str">
        <f t="shared" si="75"/>
        <v/>
      </c>
      <c r="AH58" s="281" t="str">
        <f t="shared" si="76"/>
        <v/>
      </c>
      <c r="AI58" s="281" t="str">
        <f t="shared" si="77"/>
        <v/>
      </c>
      <c r="AJ58" s="281" t="str">
        <f t="shared" si="78"/>
        <v/>
      </c>
      <c r="AK58" s="281" t="str">
        <f t="shared" si="79"/>
        <v/>
      </c>
      <c r="AL58" s="281" t="str">
        <f t="shared" si="80"/>
        <v/>
      </c>
      <c r="AM58" s="276" t="str">
        <f t="shared" ref="AM58:AM64" si="123">IF(AND($B58=$AM$2,$C58=$AM$3,$D58=$AM$4,$E58=$AM$5),$N58,"")</f>
        <v/>
      </c>
      <c r="AN58" s="274" t="str">
        <f t="shared" ref="AN58:AN64" si="124">IF(AND($B58=$AM$2,$C58=$AM$3,$D58=$AM$4,$E58=$AM$5),$R58,"")</f>
        <v/>
      </c>
      <c r="AO58" s="274" t="str">
        <f t="shared" ref="AO58:AO64" si="125">IF(AND($B58=$AM$2,$C58=$AM$3,$D58=$AO$4,$E58=$AO$5),$N58,"")</f>
        <v/>
      </c>
      <c r="AP58" s="274" t="str">
        <f t="shared" ref="AP58:AP64" si="126">IF(AND($B58=$AM$2,$C58=$AM$3,$D58=$AO$4,$E58=$AO$5),$R58,"")</f>
        <v/>
      </c>
      <c r="AQ58" s="274" t="str">
        <f t="shared" ref="AQ58:AQ64" si="127">IF(AND($B58=$AM$2,$C58=$AM$3,$D58=$AQ$4,$E58=$AQ$5),$N58,"")</f>
        <v/>
      </c>
      <c r="AR58" s="274" t="str">
        <f t="shared" ref="AR58:AR64" si="128">IF(AND($B58=$AM$2,$C58=$AM$3,$D58=$AQ$4,$E58=$AQ$5),$R58,"")</f>
        <v/>
      </c>
      <c r="AS58" s="274" t="str">
        <f t="shared" ref="AS58:AS64" si="129">IF(AND($B58=$AS$2,$C58=$AS$3,$D58=$AS$4,$E58=$AS$5),$N58,"")</f>
        <v/>
      </c>
      <c r="AT58" s="274" t="str">
        <f t="shared" ref="AT58:AT64" si="130">IF(AND($B58=$AS$2,$C58=$AS$3,$D58=$AS$4,$E58=$AS$5),$R58,"")</f>
        <v/>
      </c>
      <c r="AU58" s="274" t="str">
        <f t="shared" ref="AU58:AU64" si="131">IF(AND($B58=$AS$2,$C58=$AS$3,$D58=$AU$4,$E58=$AU$5),$N58,"")</f>
        <v/>
      </c>
      <c r="AV58" s="274" t="str">
        <f t="shared" ref="AV58:AV64" si="132">IF(AND($B58=$AS$2,$C58=$AS$3,$D58=$AU$4,$E58=$AU$5),$R58,"")</f>
        <v/>
      </c>
      <c r="AW58" s="274" t="str">
        <f t="shared" ref="AW58:AW64" si="133">IF(AND($B58=$AS$2,$C58=$AS$3,$D58=$AW$4,$E58=$AW$5),$N58,"")</f>
        <v/>
      </c>
      <c r="AX58" s="274" t="str">
        <f t="shared" ref="AX58:AX64" si="134">IF(AND($B58=$AS$2,$C58=$AS$3,$D58=$AW$4,$E58=$AW$5),$R58,"")</f>
        <v/>
      </c>
      <c r="AY58" s="274" t="str">
        <f t="shared" ref="AY58:AY64" si="135">IF(AND($B58=$AY$2,$C58=$AY$3,$D58=$AY$4,$E58=$AY$5),$N58,"")</f>
        <v/>
      </c>
      <c r="AZ58" s="274" t="str">
        <f t="shared" ref="AZ58:AZ64" si="136">IF(AND($B58=$AY$2,$C58=$AY$3,$D58=$AY$4,$E58=$AY$5),$R58,"")</f>
        <v/>
      </c>
      <c r="BA58" s="274" t="str">
        <f t="shared" ref="BA58:BA64" si="137">IF(AND($B58=$AY$2,$C58=$AY$3,$D58=$BA$4,$E58=$BA$5),$N58,"")</f>
        <v/>
      </c>
      <c r="BB58" s="274" t="str">
        <f t="shared" ref="BB58:BB64" si="138">IF(AND($B58=$AY$2,$C58=$AY$3,$D58=$BA$4,$E58=$BA$5),$R58,"")</f>
        <v/>
      </c>
      <c r="BC58" s="274" t="str">
        <f t="shared" ref="BC58:BC64" si="139">IF(AND($B58=$AY$2,$C58=$AY$3,$D58=$BC$4,$E58=$BC$5),$N58,"")</f>
        <v/>
      </c>
      <c r="BD58" s="274" t="str">
        <f t="shared" ref="BD58:BD64" si="140">IF(AND($B58=$AY$2,$C58=$AY$3,$D58=$BC$4,$E58=$BC$5),$R58,"")</f>
        <v/>
      </c>
      <c r="BE58" s="275" t="str">
        <f t="shared" ref="BE58:BE64" si="141">IF(AND($BE$2=$B58),($R58+$N58),"")</f>
        <v/>
      </c>
      <c r="BF58" s="277"/>
    </row>
    <row r="59" spans="1:58" s="229" customFormat="1" ht="21.95" customHeight="1">
      <c r="A59" s="316">
        <v>16</v>
      </c>
      <c r="B59" s="306" t="s">
        <v>9</v>
      </c>
      <c r="C59" s="288" t="s">
        <v>265</v>
      </c>
      <c r="D59" s="288" t="str">
        <f t="shared" si="2"/>
        <v>P3-R5</v>
      </c>
      <c r="E59" s="288" t="str">
        <f t="shared" si="47"/>
        <v>백색</v>
      </c>
      <c r="F59" s="306" t="s">
        <v>48</v>
      </c>
      <c r="G59" s="290"/>
      <c r="H59" s="290"/>
      <c r="I59" s="290"/>
      <c r="J59" s="290">
        <f t="shared" si="48"/>
        <v>0</v>
      </c>
      <c r="K59" s="290"/>
      <c r="L59" s="289">
        <f t="shared" si="3"/>
        <v>0</v>
      </c>
      <c r="M59" s="289">
        <f t="shared" si="4"/>
        <v>0</v>
      </c>
      <c r="N59" s="289">
        <f t="shared" si="5"/>
        <v>0</v>
      </c>
      <c r="O59" s="289">
        <f t="shared" si="6"/>
        <v>0</v>
      </c>
      <c r="P59" s="289">
        <f t="shared" si="7"/>
        <v>0</v>
      </c>
      <c r="Q59" s="289">
        <f t="shared" si="8"/>
        <v>0</v>
      </c>
      <c r="R59" s="289">
        <f t="shared" si="9"/>
        <v>0</v>
      </c>
      <c r="S59" s="281" t="str">
        <f t="shared" si="99"/>
        <v/>
      </c>
      <c r="T59" s="281" t="str">
        <f t="shared" si="100"/>
        <v/>
      </c>
      <c r="U59" s="281" t="str">
        <f t="shared" si="101"/>
        <v/>
      </c>
      <c r="V59" s="281" t="str">
        <f t="shared" si="102"/>
        <v/>
      </c>
      <c r="W59" s="281" t="str">
        <f t="shared" si="69"/>
        <v/>
      </c>
      <c r="X59" s="281" t="str">
        <f t="shared" si="70"/>
        <v/>
      </c>
      <c r="Y59" s="281">
        <f t="shared" si="103"/>
        <v>0</v>
      </c>
      <c r="Z59" s="281">
        <f t="shared" si="105"/>
        <v>0</v>
      </c>
      <c r="AA59" s="281" t="str">
        <f t="shared" si="104"/>
        <v/>
      </c>
      <c r="AB59" s="281" t="str">
        <f t="shared" si="106"/>
        <v/>
      </c>
      <c r="AC59" s="281" t="str">
        <f t="shared" si="71"/>
        <v/>
      </c>
      <c r="AD59" s="281" t="str">
        <f t="shared" si="72"/>
        <v/>
      </c>
      <c r="AE59" s="281" t="str">
        <f t="shared" si="73"/>
        <v/>
      </c>
      <c r="AF59" s="281" t="str">
        <f t="shared" si="74"/>
        <v/>
      </c>
      <c r="AG59" s="281" t="str">
        <f t="shared" si="75"/>
        <v/>
      </c>
      <c r="AH59" s="281" t="str">
        <f t="shared" si="76"/>
        <v/>
      </c>
      <c r="AI59" s="281" t="str">
        <f t="shared" si="77"/>
        <v/>
      </c>
      <c r="AJ59" s="281" t="str">
        <f t="shared" si="78"/>
        <v/>
      </c>
      <c r="AK59" s="281" t="str">
        <f t="shared" si="79"/>
        <v/>
      </c>
      <c r="AL59" s="281" t="str">
        <f t="shared" si="80"/>
        <v/>
      </c>
      <c r="AM59" s="276" t="str">
        <f t="shared" si="123"/>
        <v/>
      </c>
      <c r="AN59" s="274" t="str">
        <f t="shared" si="124"/>
        <v/>
      </c>
      <c r="AO59" s="274" t="str">
        <f t="shared" si="125"/>
        <v/>
      </c>
      <c r="AP59" s="274" t="str">
        <f t="shared" si="126"/>
        <v/>
      </c>
      <c r="AQ59" s="274" t="str">
        <f t="shared" si="127"/>
        <v/>
      </c>
      <c r="AR59" s="274" t="str">
        <f t="shared" si="128"/>
        <v/>
      </c>
      <c r="AS59" s="274" t="str">
        <f t="shared" si="129"/>
        <v/>
      </c>
      <c r="AT59" s="274" t="str">
        <f t="shared" si="130"/>
        <v/>
      </c>
      <c r="AU59" s="274" t="str">
        <f t="shared" si="131"/>
        <v/>
      </c>
      <c r="AV59" s="274" t="str">
        <f t="shared" si="132"/>
        <v/>
      </c>
      <c r="AW59" s="274" t="str">
        <f t="shared" si="133"/>
        <v/>
      </c>
      <c r="AX59" s="274" t="str">
        <f t="shared" si="134"/>
        <v/>
      </c>
      <c r="AY59" s="274" t="str">
        <f t="shared" si="135"/>
        <v/>
      </c>
      <c r="AZ59" s="274" t="str">
        <f t="shared" si="136"/>
        <v/>
      </c>
      <c r="BA59" s="274" t="str">
        <f t="shared" si="137"/>
        <v/>
      </c>
      <c r="BB59" s="274" t="str">
        <f t="shared" si="138"/>
        <v/>
      </c>
      <c r="BC59" s="274" t="str">
        <f t="shared" si="139"/>
        <v/>
      </c>
      <c r="BD59" s="274" t="str">
        <f t="shared" si="140"/>
        <v/>
      </c>
      <c r="BE59" s="275" t="str">
        <f t="shared" si="141"/>
        <v/>
      </c>
      <c r="BF59" s="277"/>
    </row>
    <row r="60" spans="1:58" s="229" customFormat="1" ht="21.95" customHeight="1">
      <c r="A60" s="316">
        <v>1</v>
      </c>
      <c r="B60" s="306" t="s">
        <v>9</v>
      </c>
      <c r="C60" s="288" t="s">
        <v>265</v>
      </c>
      <c r="D60" s="288" t="str">
        <f t="shared" si="2"/>
        <v>P3-R4</v>
      </c>
      <c r="E60" s="315" t="s">
        <v>290</v>
      </c>
      <c r="F60" s="315" t="s">
        <v>283</v>
      </c>
      <c r="G60" s="290"/>
      <c r="H60" s="290"/>
      <c r="I60" s="290"/>
      <c r="J60" s="290">
        <f t="shared" si="48"/>
        <v>0</v>
      </c>
      <c r="K60" s="290"/>
      <c r="L60" s="289">
        <f t="shared" si="3"/>
        <v>0</v>
      </c>
      <c r="M60" s="289">
        <f t="shared" si="4"/>
        <v>0</v>
      </c>
      <c r="N60" s="289">
        <f t="shared" si="5"/>
        <v>0</v>
      </c>
      <c r="O60" s="289">
        <f t="shared" si="6"/>
        <v>0</v>
      </c>
      <c r="P60" s="289">
        <f t="shared" si="7"/>
        <v>0</v>
      </c>
      <c r="Q60" s="289">
        <f t="shared" si="8"/>
        <v>0</v>
      </c>
      <c r="R60" s="289">
        <f t="shared" si="9"/>
        <v>0</v>
      </c>
      <c r="S60" s="281" t="str">
        <f t="shared" si="99"/>
        <v/>
      </c>
      <c r="T60" s="281" t="str">
        <f t="shared" si="100"/>
        <v/>
      </c>
      <c r="U60" s="281" t="str">
        <f t="shared" si="101"/>
        <v/>
      </c>
      <c r="V60" s="281" t="str">
        <f t="shared" si="102"/>
        <v/>
      </c>
      <c r="W60" s="281" t="str">
        <f t="shared" si="69"/>
        <v/>
      </c>
      <c r="X60" s="281" t="str">
        <f t="shared" si="70"/>
        <v/>
      </c>
      <c r="Y60" s="281" t="str">
        <f t="shared" si="103"/>
        <v/>
      </c>
      <c r="Z60" s="281" t="str">
        <f t="shared" si="105"/>
        <v/>
      </c>
      <c r="AA60" s="281">
        <f t="shared" si="104"/>
        <v>0</v>
      </c>
      <c r="AB60" s="281">
        <f t="shared" si="106"/>
        <v>0</v>
      </c>
      <c r="AC60" s="281" t="str">
        <f t="shared" si="71"/>
        <v/>
      </c>
      <c r="AD60" s="281" t="str">
        <f t="shared" si="72"/>
        <v/>
      </c>
      <c r="AE60" s="281" t="str">
        <f t="shared" si="73"/>
        <v/>
      </c>
      <c r="AF60" s="281" t="str">
        <f t="shared" si="74"/>
        <v/>
      </c>
      <c r="AG60" s="281" t="str">
        <f t="shared" si="75"/>
        <v/>
      </c>
      <c r="AH60" s="281" t="str">
        <f t="shared" si="76"/>
        <v/>
      </c>
      <c r="AI60" s="281" t="str">
        <f t="shared" si="77"/>
        <v/>
      </c>
      <c r="AJ60" s="281" t="str">
        <f t="shared" si="78"/>
        <v/>
      </c>
      <c r="AK60" s="281" t="str">
        <f t="shared" si="79"/>
        <v/>
      </c>
      <c r="AL60" s="281" t="str">
        <f t="shared" si="80"/>
        <v/>
      </c>
      <c r="AM60" s="276" t="str">
        <f t="shared" si="123"/>
        <v/>
      </c>
      <c r="AN60" s="274" t="str">
        <f t="shared" si="124"/>
        <v/>
      </c>
      <c r="AO60" s="274" t="str">
        <f t="shared" si="125"/>
        <v/>
      </c>
      <c r="AP60" s="274" t="str">
        <f t="shared" si="126"/>
        <v/>
      </c>
      <c r="AQ60" s="274" t="str">
        <f t="shared" si="127"/>
        <v/>
      </c>
      <c r="AR60" s="274" t="str">
        <f t="shared" si="128"/>
        <v/>
      </c>
      <c r="AS60" s="274" t="str">
        <f t="shared" si="129"/>
        <v/>
      </c>
      <c r="AT60" s="274" t="str">
        <f t="shared" si="130"/>
        <v/>
      </c>
      <c r="AU60" s="274" t="str">
        <f t="shared" si="131"/>
        <v/>
      </c>
      <c r="AV60" s="274" t="str">
        <f t="shared" si="132"/>
        <v/>
      </c>
      <c r="AW60" s="274" t="str">
        <f t="shared" si="133"/>
        <v/>
      </c>
      <c r="AX60" s="274" t="str">
        <f t="shared" si="134"/>
        <v/>
      </c>
      <c r="AY60" s="274" t="str">
        <f t="shared" si="135"/>
        <v/>
      </c>
      <c r="AZ60" s="274" t="str">
        <f t="shared" si="136"/>
        <v/>
      </c>
      <c r="BA60" s="274" t="str">
        <f t="shared" si="137"/>
        <v/>
      </c>
      <c r="BB60" s="274" t="str">
        <f t="shared" si="138"/>
        <v/>
      </c>
      <c r="BC60" s="274" t="str">
        <f t="shared" si="139"/>
        <v/>
      </c>
      <c r="BD60" s="274" t="str">
        <f t="shared" si="140"/>
        <v/>
      </c>
      <c r="BE60" s="275" t="str">
        <f t="shared" si="141"/>
        <v/>
      </c>
      <c r="BF60" s="277"/>
    </row>
    <row r="61" spans="1:58" s="229" customFormat="1" ht="21.95" customHeight="1">
      <c r="A61" s="285" t="s">
        <v>303</v>
      </c>
      <c r="B61" s="256"/>
      <c r="C61" s="256"/>
      <c r="D61" s="256"/>
      <c r="E61" s="256"/>
      <c r="F61" s="255"/>
      <c r="G61" s="257"/>
      <c r="H61" s="257"/>
      <c r="I61" s="257"/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8"/>
      <c r="W61" s="258"/>
      <c r="X61" s="258"/>
      <c r="Y61" s="258"/>
      <c r="Z61" s="258"/>
      <c r="AA61" s="258"/>
      <c r="AB61" s="284"/>
      <c r="AC61" s="281" t="str">
        <f t="shared" si="71"/>
        <v/>
      </c>
      <c r="AD61" s="281" t="str">
        <f t="shared" si="72"/>
        <v/>
      </c>
      <c r="AE61" s="281" t="str">
        <f t="shared" si="73"/>
        <v/>
      </c>
      <c r="AF61" s="281" t="str">
        <f t="shared" si="74"/>
        <v/>
      </c>
      <c r="AG61" s="281" t="str">
        <f t="shared" si="75"/>
        <v/>
      </c>
      <c r="AH61" s="281" t="str">
        <f t="shared" si="76"/>
        <v/>
      </c>
      <c r="AI61" s="281" t="str">
        <f t="shared" si="77"/>
        <v/>
      </c>
      <c r="AJ61" s="281" t="str">
        <f t="shared" si="78"/>
        <v/>
      </c>
      <c r="AK61" s="281" t="str">
        <f t="shared" si="79"/>
        <v/>
      </c>
      <c r="AL61" s="281" t="str">
        <f t="shared" si="80"/>
        <v/>
      </c>
      <c r="AM61" s="276" t="str">
        <f t="shared" si="123"/>
        <v/>
      </c>
      <c r="AN61" s="274" t="str">
        <f t="shared" si="124"/>
        <v/>
      </c>
      <c r="AO61" s="274" t="str">
        <f t="shared" si="125"/>
        <v/>
      </c>
      <c r="AP61" s="274" t="str">
        <f t="shared" si="126"/>
        <v/>
      </c>
      <c r="AQ61" s="274" t="str">
        <f t="shared" si="127"/>
        <v/>
      </c>
      <c r="AR61" s="274" t="str">
        <f t="shared" si="128"/>
        <v/>
      </c>
      <c r="AS61" s="274" t="str">
        <f t="shared" si="129"/>
        <v/>
      </c>
      <c r="AT61" s="274" t="str">
        <f t="shared" si="130"/>
        <v/>
      </c>
      <c r="AU61" s="274" t="str">
        <f t="shared" si="131"/>
        <v/>
      </c>
      <c r="AV61" s="274" t="str">
        <f t="shared" si="132"/>
        <v/>
      </c>
      <c r="AW61" s="274">
        <f t="shared" si="133"/>
        <v>0</v>
      </c>
      <c r="AX61" s="274">
        <f t="shared" si="134"/>
        <v>0</v>
      </c>
      <c r="AY61" s="274">
        <f t="shared" si="135"/>
        <v>0</v>
      </c>
      <c r="AZ61" s="274">
        <f t="shared" si="136"/>
        <v>0</v>
      </c>
      <c r="BA61" s="274">
        <f t="shared" si="137"/>
        <v>0</v>
      </c>
      <c r="BB61" s="274">
        <f t="shared" si="138"/>
        <v>0</v>
      </c>
      <c r="BC61" s="274">
        <f t="shared" si="139"/>
        <v>0</v>
      </c>
      <c r="BD61" s="274">
        <f t="shared" si="140"/>
        <v>0</v>
      </c>
      <c r="BE61" s="275">
        <f t="shared" si="141"/>
        <v>0</v>
      </c>
      <c r="BF61" s="277"/>
    </row>
    <row r="62" spans="1:58" s="229" customFormat="1" ht="21.95" customHeight="1">
      <c r="A62" s="316">
        <v>1</v>
      </c>
      <c r="B62" s="306" t="s">
        <v>9</v>
      </c>
      <c r="C62" s="288" t="s">
        <v>265</v>
      </c>
      <c r="D62" s="288" t="str">
        <f t="shared" si="2"/>
        <v>P3-R5</v>
      </c>
      <c r="E62" s="288" t="str">
        <f t="shared" si="47"/>
        <v>백색</v>
      </c>
      <c r="F62" s="315" t="s">
        <v>48</v>
      </c>
      <c r="G62" s="290"/>
      <c r="H62" s="290"/>
      <c r="I62" s="290"/>
      <c r="J62" s="290">
        <f t="shared" si="48"/>
        <v>0</v>
      </c>
      <c r="K62" s="290"/>
      <c r="L62" s="289">
        <f t="shared" si="3"/>
        <v>0</v>
      </c>
      <c r="M62" s="289">
        <f t="shared" si="4"/>
        <v>0</v>
      </c>
      <c r="N62" s="289">
        <f t="shared" si="5"/>
        <v>0</v>
      </c>
      <c r="O62" s="289">
        <f t="shared" si="6"/>
        <v>0</v>
      </c>
      <c r="P62" s="289">
        <f t="shared" si="7"/>
        <v>0</v>
      </c>
      <c r="Q62" s="289">
        <f t="shared" si="8"/>
        <v>0</v>
      </c>
      <c r="R62" s="289">
        <f t="shared" si="9"/>
        <v>0</v>
      </c>
      <c r="S62" s="281" t="str">
        <f t="shared" si="99"/>
        <v/>
      </c>
      <c r="T62" s="281" t="str">
        <f t="shared" si="100"/>
        <v/>
      </c>
      <c r="U62" s="281" t="str">
        <f t="shared" si="101"/>
        <v/>
      </c>
      <c r="V62" s="281" t="str">
        <f t="shared" si="102"/>
        <v/>
      </c>
      <c r="W62" s="281" t="str">
        <f t="shared" si="69"/>
        <v/>
      </c>
      <c r="X62" s="281" t="str">
        <f t="shared" si="70"/>
        <v/>
      </c>
      <c r="Y62" s="281">
        <f t="shared" si="103"/>
        <v>0</v>
      </c>
      <c r="Z62" s="281">
        <f t="shared" si="105"/>
        <v>0</v>
      </c>
      <c r="AA62" s="281" t="str">
        <f t="shared" si="104"/>
        <v/>
      </c>
      <c r="AB62" s="281" t="str">
        <f t="shared" si="106"/>
        <v/>
      </c>
      <c r="AC62" s="281" t="str">
        <f t="shared" si="71"/>
        <v/>
      </c>
      <c r="AD62" s="281" t="str">
        <f t="shared" si="72"/>
        <v/>
      </c>
      <c r="AE62" s="281" t="str">
        <f t="shared" si="73"/>
        <v/>
      </c>
      <c r="AF62" s="281" t="str">
        <f t="shared" si="74"/>
        <v/>
      </c>
      <c r="AG62" s="281" t="str">
        <f t="shared" si="75"/>
        <v/>
      </c>
      <c r="AH62" s="281" t="str">
        <f t="shared" si="76"/>
        <v/>
      </c>
      <c r="AI62" s="281" t="str">
        <f t="shared" si="77"/>
        <v/>
      </c>
      <c r="AJ62" s="281" t="str">
        <f t="shared" si="78"/>
        <v/>
      </c>
      <c r="AK62" s="281" t="str">
        <f t="shared" si="79"/>
        <v/>
      </c>
      <c r="AL62" s="281" t="str">
        <f t="shared" si="80"/>
        <v/>
      </c>
      <c r="AM62" s="276" t="str">
        <f t="shared" si="123"/>
        <v/>
      </c>
      <c r="AN62" s="274" t="str">
        <f t="shared" si="124"/>
        <v/>
      </c>
      <c r="AO62" s="274" t="str">
        <f t="shared" si="125"/>
        <v/>
      </c>
      <c r="AP62" s="274" t="str">
        <f t="shared" si="126"/>
        <v/>
      </c>
      <c r="AQ62" s="274" t="str">
        <f t="shared" si="127"/>
        <v/>
      </c>
      <c r="AR62" s="274" t="str">
        <f t="shared" si="128"/>
        <v/>
      </c>
      <c r="AS62" s="274" t="str">
        <f t="shared" si="129"/>
        <v/>
      </c>
      <c r="AT62" s="274" t="str">
        <f t="shared" si="130"/>
        <v/>
      </c>
      <c r="AU62" s="274" t="str">
        <f t="shared" si="131"/>
        <v/>
      </c>
      <c r="AV62" s="274" t="str">
        <f t="shared" si="132"/>
        <v/>
      </c>
      <c r="AW62" s="274" t="str">
        <f t="shared" si="133"/>
        <v/>
      </c>
      <c r="AX62" s="274" t="str">
        <f t="shared" si="134"/>
        <v/>
      </c>
      <c r="AY62" s="274" t="str">
        <f t="shared" si="135"/>
        <v/>
      </c>
      <c r="AZ62" s="274" t="str">
        <f t="shared" si="136"/>
        <v/>
      </c>
      <c r="BA62" s="274" t="str">
        <f t="shared" si="137"/>
        <v/>
      </c>
      <c r="BB62" s="274" t="str">
        <f t="shared" si="138"/>
        <v/>
      </c>
      <c r="BC62" s="274" t="str">
        <f t="shared" si="139"/>
        <v/>
      </c>
      <c r="BD62" s="274" t="str">
        <f t="shared" si="140"/>
        <v/>
      </c>
      <c r="BE62" s="275" t="str">
        <f t="shared" si="141"/>
        <v/>
      </c>
      <c r="BF62" s="277"/>
    </row>
    <row r="63" spans="1:58" s="229" customFormat="1" ht="21.95" customHeight="1">
      <c r="A63" s="316">
        <v>2</v>
      </c>
      <c r="B63" s="306" t="s">
        <v>9</v>
      </c>
      <c r="C63" s="288" t="s">
        <v>265</v>
      </c>
      <c r="D63" s="288" t="str">
        <f t="shared" si="2"/>
        <v>P3-R4</v>
      </c>
      <c r="E63" s="288" t="str">
        <f t="shared" si="47"/>
        <v>황색</v>
      </c>
      <c r="F63" s="315" t="s">
        <v>269</v>
      </c>
      <c r="G63" s="290"/>
      <c r="H63" s="290"/>
      <c r="I63" s="290"/>
      <c r="J63" s="290">
        <f t="shared" si="48"/>
        <v>0</v>
      </c>
      <c r="K63" s="290"/>
      <c r="L63" s="289">
        <f t="shared" si="3"/>
        <v>0</v>
      </c>
      <c r="M63" s="289">
        <f t="shared" si="4"/>
        <v>0</v>
      </c>
      <c r="N63" s="289">
        <f t="shared" si="5"/>
        <v>0</v>
      </c>
      <c r="O63" s="289">
        <f t="shared" si="6"/>
        <v>0</v>
      </c>
      <c r="P63" s="289">
        <f t="shared" si="7"/>
        <v>0</v>
      </c>
      <c r="Q63" s="289">
        <f t="shared" si="8"/>
        <v>0</v>
      </c>
      <c r="R63" s="289">
        <f t="shared" si="9"/>
        <v>0</v>
      </c>
      <c r="S63" s="281" t="str">
        <f t="shared" si="99"/>
        <v/>
      </c>
      <c r="T63" s="281" t="str">
        <f t="shared" si="100"/>
        <v/>
      </c>
      <c r="U63" s="281" t="str">
        <f t="shared" si="101"/>
        <v/>
      </c>
      <c r="V63" s="281" t="str">
        <f t="shared" si="102"/>
        <v/>
      </c>
      <c r="W63" s="281" t="str">
        <f t="shared" si="69"/>
        <v/>
      </c>
      <c r="X63" s="281" t="str">
        <f t="shared" si="70"/>
        <v/>
      </c>
      <c r="Y63" s="281" t="str">
        <f t="shared" si="103"/>
        <v/>
      </c>
      <c r="Z63" s="281" t="str">
        <f t="shared" si="105"/>
        <v/>
      </c>
      <c r="AA63" s="281">
        <f t="shared" si="104"/>
        <v>0</v>
      </c>
      <c r="AB63" s="281">
        <f t="shared" si="106"/>
        <v>0</v>
      </c>
      <c r="AC63" s="281" t="str">
        <f t="shared" si="71"/>
        <v/>
      </c>
      <c r="AD63" s="281" t="str">
        <f t="shared" si="72"/>
        <v/>
      </c>
      <c r="AE63" s="281" t="str">
        <f t="shared" si="73"/>
        <v/>
      </c>
      <c r="AF63" s="281" t="str">
        <f t="shared" si="74"/>
        <v/>
      </c>
      <c r="AG63" s="281" t="str">
        <f t="shared" si="75"/>
        <v/>
      </c>
      <c r="AH63" s="281" t="str">
        <f t="shared" si="76"/>
        <v/>
      </c>
      <c r="AI63" s="281" t="str">
        <f t="shared" si="77"/>
        <v/>
      </c>
      <c r="AJ63" s="281" t="str">
        <f t="shared" si="78"/>
        <v/>
      </c>
      <c r="AK63" s="281" t="str">
        <f t="shared" si="79"/>
        <v/>
      </c>
      <c r="AL63" s="281" t="str">
        <f t="shared" si="80"/>
        <v/>
      </c>
      <c r="AM63" s="276" t="str">
        <f t="shared" si="123"/>
        <v/>
      </c>
      <c r="AN63" s="274" t="str">
        <f t="shared" si="124"/>
        <v/>
      </c>
      <c r="AO63" s="274" t="str">
        <f t="shared" si="125"/>
        <v/>
      </c>
      <c r="AP63" s="274" t="str">
        <f t="shared" si="126"/>
        <v/>
      </c>
      <c r="AQ63" s="274" t="str">
        <f t="shared" si="127"/>
        <v/>
      </c>
      <c r="AR63" s="274" t="str">
        <f t="shared" si="128"/>
        <v/>
      </c>
      <c r="AS63" s="274" t="str">
        <f t="shared" si="129"/>
        <v/>
      </c>
      <c r="AT63" s="274" t="str">
        <f t="shared" si="130"/>
        <v/>
      </c>
      <c r="AU63" s="274" t="str">
        <f t="shared" si="131"/>
        <v/>
      </c>
      <c r="AV63" s="274" t="str">
        <f t="shared" si="132"/>
        <v/>
      </c>
      <c r="AW63" s="274" t="str">
        <f t="shared" si="133"/>
        <v/>
      </c>
      <c r="AX63" s="274" t="str">
        <f t="shared" si="134"/>
        <v/>
      </c>
      <c r="AY63" s="274" t="str">
        <f t="shared" si="135"/>
        <v/>
      </c>
      <c r="AZ63" s="274" t="str">
        <f t="shared" si="136"/>
        <v/>
      </c>
      <c r="BA63" s="274" t="str">
        <f t="shared" si="137"/>
        <v/>
      </c>
      <c r="BB63" s="274" t="str">
        <f t="shared" si="138"/>
        <v/>
      </c>
      <c r="BC63" s="274" t="str">
        <f t="shared" si="139"/>
        <v/>
      </c>
      <c r="BD63" s="274" t="str">
        <f t="shared" si="140"/>
        <v/>
      </c>
      <c r="BE63" s="275" t="str">
        <f t="shared" si="141"/>
        <v/>
      </c>
      <c r="BF63" s="277"/>
    </row>
    <row r="64" spans="1:58" s="229" customFormat="1" ht="21.95" customHeight="1">
      <c r="A64" s="316">
        <v>3</v>
      </c>
      <c r="B64" s="291" t="s">
        <v>9</v>
      </c>
      <c r="C64" s="288" t="s">
        <v>265</v>
      </c>
      <c r="D64" s="288" t="str">
        <f t="shared" si="2"/>
        <v>P3-R5</v>
      </c>
      <c r="E64" s="288" t="str">
        <f t="shared" si="47"/>
        <v>백색</v>
      </c>
      <c r="F64" s="288" t="s">
        <v>267</v>
      </c>
      <c r="G64" s="290"/>
      <c r="H64" s="290"/>
      <c r="I64" s="290"/>
      <c r="J64" s="290">
        <f t="shared" si="48"/>
        <v>0</v>
      </c>
      <c r="K64" s="290"/>
      <c r="L64" s="289">
        <f t="shared" si="3"/>
        <v>0</v>
      </c>
      <c r="M64" s="289">
        <f t="shared" si="4"/>
        <v>0</v>
      </c>
      <c r="N64" s="289">
        <f t="shared" si="5"/>
        <v>0</v>
      </c>
      <c r="O64" s="289">
        <f t="shared" si="6"/>
        <v>0</v>
      </c>
      <c r="P64" s="289">
        <f t="shared" si="7"/>
        <v>0</v>
      </c>
      <c r="Q64" s="289">
        <f t="shared" si="8"/>
        <v>0</v>
      </c>
      <c r="R64" s="289">
        <f t="shared" si="9"/>
        <v>0</v>
      </c>
      <c r="S64" s="281" t="str">
        <f t="shared" si="99"/>
        <v/>
      </c>
      <c r="T64" s="281" t="str">
        <f t="shared" si="100"/>
        <v/>
      </c>
      <c r="U64" s="281" t="str">
        <f t="shared" si="101"/>
        <v/>
      </c>
      <c r="V64" s="281" t="str">
        <f t="shared" si="102"/>
        <v/>
      </c>
      <c r="W64" s="281" t="str">
        <f t="shared" si="69"/>
        <v/>
      </c>
      <c r="X64" s="281" t="str">
        <f t="shared" si="70"/>
        <v/>
      </c>
      <c r="Y64" s="281">
        <f t="shared" si="103"/>
        <v>0</v>
      </c>
      <c r="Z64" s="281">
        <f t="shared" si="105"/>
        <v>0</v>
      </c>
      <c r="AA64" s="281" t="str">
        <f t="shared" si="104"/>
        <v/>
      </c>
      <c r="AB64" s="281" t="str">
        <f t="shared" si="106"/>
        <v/>
      </c>
      <c r="AC64" s="281" t="str">
        <f t="shared" si="71"/>
        <v/>
      </c>
      <c r="AD64" s="281" t="str">
        <f t="shared" si="72"/>
        <v/>
      </c>
      <c r="AE64" s="281" t="str">
        <f t="shared" si="73"/>
        <v/>
      </c>
      <c r="AF64" s="281" t="str">
        <f t="shared" si="74"/>
        <v/>
      </c>
      <c r="AG64" s="281" t="str">
        <f t="shared" si="75"/>
        <v/>
      </c>
      <c r="AH64" s="281" t="str">
        <f t="shared" si="76"/>
        <v/>
      </c>
      <c r="AI64" s="281" t="str">
        <f t="shared" si="77"/>
        <v/>
      </c>
      <c r="AJ64" s="281" t="str">
        <f t="shared" si="78"/>
        <v/>
      </c>
      <c r="AK64" s="281" t="str">
        <f t="shared" si="79"/>
        <v/>
      </c>
      <c r="AL64" s="281" t="str">
        <f t="shared" si="80"/>
        <v/>
      </c>
      <c r="AM64" s="276" t="str">
        <f t="shared" si="123"/>
        <v/>
      </c>
      <c r="AN64" s="274" t="str">
        <f t="shared" si="124"/>
        <v/>
      </c>
      <c r="AO64" s="274" t="str">
        <f t="shared" si="125"/>
        <v/>
      </c>
      <c r="AP64" s="274" t="str">
        <f t="shared" si="126"/>
        <v/>
      </c>
      <c r="AQ64" s="274" t="str">
        <f t="shared" si="127"/>
        <v/>
      </c>
      <c r="AR64" s="274" t="str">
        <f t="shared" si="128"/>
        <v/>
      </c>
      <c r="AS64" s="274" t="str">
        <f t="shared" si="129"/>
        <v/>
      </c>
      <c r="AT64" s="274" t="str">
        <f t="shared" si="130"/>
        <v/>
      </c>
      <c r="AU64" s="274" t="str">
        <f t="shared" si="131"/>
        <v/>
      </c>
      <c r="AV64" s="274" t="str">
        <f t="shared" si="132"/>
        <v/>
      </c>
      <c r="AW64" s="274" t="str">
        <f t="shared" si="133"/>
        <v/>
      </c>
      <c r="AX64" s="274" t="str">
        <f t="shared" si="134"/>
        <v/>
      </c>
      <c r="AY64" s="274" t="str">
        <f t="shared" si="135"/>
        <v/>
      </c>
      <c r="AZ64" s="274" t="str">
        <f t="shared" si="136"/>
        <v/>
      </c>
      <c r="BA64" s="274" t="str">
        <f t="shared" si="137"/>
        <v/>
      </c>
      <c r="BB64" s="274" t="str">
        <f t="shared" si="138"/>
        <v/>
      </c>
      <c r="BC64" s="274" t="str">
        <f t="shared" si="139"/>
        <v/>
      </c>
      <c r="BD64" s="274" t="str">
        <f t="shared" si="140"/>
        <v/>
      </c>
      <c r="BE64" s="275" t="str">
        <f t="shared" si="141"/>
        <v/>
      </c>
      <c r="BF64" s="277"/>
    </row>
    <row r="65" spans="1:58" s="229" customFormat="1" ht="21.95" customHeight="1">
      <c r="A65" s="316">
        <v>4</v>
      </c>
      <c r="B65" s="291" t="s">
        <v>9</v>
      </c>
      <c r="C65" s="288" t="s">
        <v>265</v>
      </c>
      <c r="D65" s="315" t="str">
        <f t="shared" si="2"/>
        <v>P3-R5</v>
      </c>
      <c r="E65" s="315" t="s">
        <v>14</v>
      </c>
      <c r="F65" s="315" t="s">
        <v>48</v>
      </c>
      <c r="G65" s="290"/>
      <c r="H65" s="290"/>
      <c r="I65" s="290"/>
      <c r="J65" s="290">
        <f t="shared" si="48"/>
        <v>0</v>
      </c>
      <c r="K65" s="290"/>
      <c r="L65" s="289">
        <f t="shared" si="3"/>
        <v>0</v>
      </c>
      <c r="M65" s="289">
        <f t="shared" si="4"/>
        <v>0</v>
      </c>
      <c r="N65" s="289">
        <f t="shared" si="5"/>
        <v>0</v>
      </c>
      <c r="O65" s="289">
        <f t="shared" si="6"/>
        <v>0</v>
      </c>
      <c r="P65" s="289">
        <f t="shared" si="7"/>
        <v>0</v>
      </c>
      <c r="Q65" s="289">
        <f t="shared" si="8"/>
        <v>0</v>
      </c>
      <c r="R65" s="289">
        <f t="shared" si="9"/>
        <v>0</v>
      </c>
      <c r="S65" s="281" t="str">
        <f t="shared" si="99"/>
        <v/>
      </c>
      <c r="T65" s="281" t="str">
        <f t="shared" si="100"/>
        <v/>
      </c>
      <c r="U65" s="281" t="str">
        <f t="shared" si="101"/>
        <v/>
      </c>
      <c r="V65" s="281" t="str">
        <f t="shared" si="102"/>
        <v/>
      </c>
      <c r="W65" s="281" t="str">
        <f t="shared" si="69"/>
        <v/>
      </c>
      <c r="X65" s="281" t="str">
        <f t="shared" si="70"/>
        <v/>
      </c>
      <c r="Y65" s="281">
        <f t="shared" si="103"/>
        <v>0</v>
      </c>
      <c r="Z65" s="281">
        <f t="shared" si="105"/>
        <v>0</v>
      </c>
      <c r="AA65" s="281" t="str">
        <f t="shared" si="104"/>
        <v/>
      </c>
      <c r="AB65" s="281" t="str">
        <f t="shared" si="106"/>
        <v/>
      </c>
      <c r="AC65" s="281" t="str">
        <f t="shared" si="71"/>
        <v/>
      </c>
      <c r="AD65" s="281" t="str">
        <f t="shared" si="72"/>
        <v/>
      </c>
      <c r="AE65" s="281" t="str">
        <f t="shared" si="73"/>
        <v/>
      </c>
      <c r="AF65" s="281" t="str">
        <f t="shared" si="74"/>
        <v/>
      </c>
      <c r="AG65" s="281" t="str">
        <f t="shared" si="75"/>
        <v/>
      </c>
      <c r="AH65" s="281" t="str">
        <f t="shared" si="76"/>
        <v/>
      </c>
      <c r="AI65" s="281" t="str">
        <f t="shared" si="77"/>
        <v/>
      </c>
      <c r="AJ65" s="281" t="str">
        <f t="shared" si="78"/>
        <v/>
      </c>
      <c r="AK65" s="281" t="str">
        <f t="shared" si="79"/>
        <v/>
      </c>
      <c r="AL65" s="281" t="str">
        <f t="shared" si="80"/>
        <v/>
      </c>
      <c r="AM65" s="276"/>
      <c r="AN65" s="274"/>
      <c r="AO65" s="274"/>
      <c r="AP65" s="274"/>
      <c r="AQ65" s="274"/>
      <c r="AR65" s="274"/>
      <c r="AS65" s="274"/>
      <c r="AT65" s="274"/>
      <c r="AU65" s="274"/>
      <c r="AV65" s="274"/>
      <c r="AW65" s="274"/>
      <c r="AX65" s="274"/>
      <c r="AY65" s="274"/>
      <c r="AZ65" s="274"/>
      <c r="BA65" s="274"/>
      <c r="BB65" s="274"/>
      <c r="BC65" s="274"/>
      <c r="BD65" s="274"/>
      <c r="BE65" s="275"/>
      <c r="BF65" s="277"/>
    </row>
    <row r="66" spans="1:58" s="229" customFormat="1" ht="21.95" customHeight="1">
      <c r="A66" s="316">
        <v>5</v>
      </c>
      <c r="B66" s="291" t="s">
        <v>9</v>
      </c>
      <c r="C66" s="288" t="s">
        <v>265</v>
      </c>
      <c r="D66" s="288" t="str">
        <f t="shared" si="2"/>
        <v>P3-R5</v>
      </c>
      <c r="E66" s="288" t="str">
        <f t="shared" si="47"/>
        <v>백색</v>
      </c>
      <c r="F66" s="306" t="s">
        <v>48</v>
      </c>
      <c r="G66" s="290"/>
      <c r="H66" s="290"/>
      <c r="I66" s="290"/>
      <c r="J66" s="290">
        <f t="shared" si="48"/>
        <v>0</v>
      </c>
      <c r="K66" s="290"/>
      <c r="L66" s="289">
        <f t="shared" si="3"/>
        <v>0</v>
      </c>
      <c r="M66" s="289">
        <f t="shared" si="4"/>
        <v>0</v>
      </c>
      <c r="N66" s="289">
        <f t="shared" si="5"/>
        <v>0</v>
      </c>
      <c r="O66" s="289">
        <f t="shared" si="6"/>
        <v>0</v>
      </c>
      <c r="P66" s="289">
        <f t="shared" si="7"/>
        <v>0</v>
      </c>
      <c r="Q66" s="289">
        <f t="shared" si="8"/>
        <v>0</v>
      </c>
      <c r="R66" s="289">
        <f t="shared" si="9"/>
        <v>0</v>
      </c>
      <c r="S66" s="281" t="str">
        <f t="shared" si="99"/>
        <v/>
      </c>
      <c r="T66" s="281" t="str">
        <f t="shared" si="100"/>
        <v/>
      </c>
      <c r="U66" s="281" t="str">
        <f t="shared" si="101"/>
        <v/>
      </c>
      <c r="V66" s="281" t="str">
        <f t="shared" si="102"/>
        <v/>
      </c>
      <c r="W66" s="281" t="str">
        <f t="shared" si="69"/>
        <v/>
      </c>
      <c r="X66" s="281" t="str">
        <f t="shared" si="70"/>
        <v/>
      </c>
      <c r="Y66" s="281">
        <f t="shared" si="103"/>
        <v>0</v>
      </c>
      <c r="Z66" s="281">
        <f t="shared" si="105"/>
        <v>0</v>
      </c>
      <c r="AA66" s="281" t="str">
        <f t="shared" si="104"/>
        <v/>
      </c>
      <c r="AB66" s="281" t="str">
        <f t="shared" si="106"/>
        <v/>
      </c>
      <c r="AC66" s="281" t="str">
        <f t="shared" si="71"/>
        <v/>
      </c>
      <c r="AD66" s="281" t="str">
        <f t="shared" si="72"/>
        <v/>
      </c>
      <c r="AE66" s="281" t="str">
        <f t="shared" si="73"/>
        <v/>
      </c>
      <c r="AF66" s="281" t="str">
        <f t="shared" si="74"/>
        <v/>
      </c>
      <c r="AG66" s="281" t="str">
        <f t="shared" si="75"/>
        <v/>
      </c>
      <c r="AH66" s="281" t="str">
        <f t="shared" si="76"/>
        <v/>
      </c>
      <c r="AI66" s="281" t="str">
        <f t="shared" si="77"/>
        <v/>
      </c>
      <c r="AJ66" s="281" t="str">
        <f t="shared" si="78"/>
        <v/>
      </c>
      <c r="AK66" s="281" t="str">
        <f t="shared" si="79"/>
        <v/>
      </c>
      <c r="AL66" s="281" t="str">
        <f t="shared" si="80"/>
        <v/>
      </c>
      <c r="AM66" s="276"/>
      <c r="AN66" s="274"/>
      <c r="AO66" s="274"/>
      <c r="AP66" s="274"/>
      <c r="AQ66" s="274"/>
      <c r="AR66" s="274"/>
      <c r="AS66" s="274"/>
      <c r="AT66" s="274"/>
      <c r="AU66" s="274"/>
      <c r="AV66" s="274"/>
      <c r="AW66" s="274"/>
      <c r="AX66" s="274"/>
      <c r="AY66" s="274"/>
      <c r="AZ66" s="274"/>
      <c r="BA66" s="274"/>
      <c r="BB66" s="274"/>
      <c r="BC66" s="274"/>
      <c r="BD66" s="274"/>
      <c r="BE66" s="275"/>
      <c r="BF66" s="277"/>
    </row>
    <row r="67" spans="1:58" s="229" customFormat="1" ht="21.95" customHeight="1">
      <c r="A67" s="316">
        <v>6</v>
      </c>
      <c r="B67" s="291" t="s">
        <v>9</v>
      </c>
      <c r="C67" s="288" t="s">
        <v>265</v>
      </c>
      <c r="D67" s="288" t="str">
        <f t="shared" si="2"/>
        <v>P3-R4</v>
      </c>
      <c r="E67" s="291" t="s">
        <v>274</v>
      </c>
      <c r="F67" s="315" t="s">
        <v>269</v>
      </c>
      <c r="G67" s="290"/>
      <c r="H67" s="290"/>
      <c r="I67" s="290"/>
      <c r="J67" s="290">
        <f t="shared" si="48"/>
        <v>0</v>
      </c>
      <c r="K67" s="290"/>
      <c r="L67" s="289">
        <f t="shared" si="3"/>
        <v>0</v>
      </c>
      <c r="M67" s="289">
        <f t="shared" si="4"/>
        <v>0</v>
      </c>
      <c r="N67" s="289">
        <f t="shared" si="5"/>
        <v>0</v>
      </c>
      <c r="O67" s="289">
        <f t="shared" si="6"/>
        <v>0</v>
      </c>
      <c r="P67" s="289">
        <f t="shared" si="7"/>
        <v>0</v>
      </c>
      <c r="Q67" s="289">
        <f t="shared" si="8"/>
        <v>0</v>
      </c>
      <c r="R67" s="289">
        <f t="shared" si="9"/>
        <v>0</v>
      </c>
      <c r="S67" s="281" t="str">
        <f t="shared" si="99"/>
        <v/>
      </c>
      <c r="T67" s="281" t="str">
        <f t="shared" si="100"/>
        <v/>
      </c>
      <c r="U67" s="281" t="str">
        <f t="shared" si="101"/>
        <v/>
      </c>
      <c r="V67" s="281" t="str">
        <f t="shared" si="102"/>
        <v/>
      </c>
      <c r="W67" s="281" t="str">
        <f t="shared" si="69"/>
        <v/>
      </c>
      <c r="X67" s="281" t="str">
        <f t="shared" si="70"/>
        <v/>
      </c>
      <c r="Y67" s="281" t="str">
        <f t="shared" si="103"/>
        <v/>
      </c>
      <c r="Z67" s="281" t="str">
        <f t="shared" si="105"/>
        <v/>
      </c>
      <c r="AA67" s="281">
        <f t="shared" si="104"/>
        <v>0</v>
      </c>
      <c r="AB67" s="281">
        <f t="shared" si="106"/>
        <v>0</v>
      </c>
      <c r="AC67" s="281" t="str">
        <f t="shared" si="71"/>
        <v/>
      </c>
      <c r="AD67" s="281" t="str">
        <f t="shared" si="72"/>
        <v/>
      </c>
      <c r="AE67" s="281" t="str">
        <f t="shared" si="73"/>
        <v/>
      </c>
      <c r="AF67" s="281" t="str">
        <f t="shared" si="74"/>
        <v/>
      </c>
      <c r="AG67" s="281" t="str">
        <f t="shared" si="75"/>
        <v/>
      </c>
      <c r="AH67" s="281" t="str">
        <f t="shared" si="76"/>
        <v/>
      </c>
      <c r="AI67" s="281" t="str">
        <f t="shared" si="77"/>
        <v/>
      </c>
      <c r="AJ67" s="281" t="str">
        <f t="shared" si="78"/>
        <v/>
      </c>
      <c r="AK67" s="281" t="str">
        <f t="shared" si="79"/>
        <v/>
      </c>
      <c r="AL67" s="281" t="str">
        <f t="shared" si="80"/>
        <v/>
      </c>
      <c r="AM67" s="276"/>
      <c r="AN67" s="274"/>
      <c r="AO67" s="274"/>
      <c r="AP67" s="274"/>
      <c r="AQ67" s="274"/>
      <c r="AR67" s="274"/>
      <c r="AS67" s="274"/>
      <c r="AT67" s="274"/>
      <c r="AU67" s="274"/>
      <c r="AV67" s="274"/>
      <c r="AW67" s="274"/>
      <c r="AX67" s="274"/>
      <c r="AY67" s="274"/>
      <c r="AZ67" s="274"/>
      <c r="BA67" s="274"/>
      <c r="BB67" s="274"/>
      <c r="BC67" s="274"/>
      <c r="BD67" s="274"/>
      <c r="BE67" s="275"/>
      <c r="BF67" s="277"/>
    </row>
    <row r="68" spans="1:58" s="229" customFormat="1" ht="21.95" customHeight="1">
      <c r="A68" s="316">
        <v>7</v>
      </c>
      <c r="B68" s="291" t="s">
        <v>9</v>
      </c>
      <c r="C68" s="288" t="s">
        <v>265</v>
      </c>
      <c r="D68" s="288" t="str">
        <f t="shared" si="2"/>
        <v>P3-R5</v>
      </c>
      <c r="E68" s="288" t="str">
        <f t="shared" si="47"/>
        <v>백색</v>
      </c>
      <c r="F68" s="315" t="s">
        <v>48</v>
      </c>
      <c r="G68" s="290"/>
      <c r="H68" s="290"/>
      <c r="I68" s="290"/>
      <c r="J68" s="290">
        <f t="shared" si="48"/>
        <v>0</v>
      </c>
      <c r="K68" s="290"/>
      <c r="L68" s="289">
        <f t="shared" si="3"/>
        <v>0</v>
      </c>
      <c r="M68" s="289">
        <f t="shared" si="4"/>
        <v>0</v>
      </c>
      <c r="N68" s="289">
        <f t="shared" si="5"/>
        <v>0</v>
      </c>
      <c r="O68" s="289">
        <f t="shared" si="6"/>
        <v>0</v>
      </c>
      <c r="P68" s="289">
        <f t="shared" si="7"/>
        <v>0</v>
      </c>
      <c r="Q68" s="289">
        <f t="shared" si="8"/>
        <v>0</v>
      </c>
      <c r="R68" s="289">
        <f t="shared" si="9"/>
        <v>0</v>
      </c>
      <c r="S68" s="281" t="str">
        <f t="shared" si="99"/>
        <v/>
      </c>
      <c r="T68" s="281" t="str">
        <f t="shared" si="100"/>
        <v/>
      </c>
      <c r="U68" s="281" t="str">
        <f t="shared" si="101"/>
        <v/>
      </c>
      <c r="V68" s="281" t="str">
        <f t="shared" si="102"/>
        <v/>
      </c>
      <c r="W68" s="281" t="str">
        <f t="shared" si="69"/>
        <v/>
      </c>
      <c r="X68" s="281" t="str">
        <f t="shared" si="70"/>
        <v/>
      </c>
      <c r="Y68" s="281">
        <f t="shared" si="103"/>
        <v>0</v>
      </c>
      <c r="Z68" s="281">
        <f t="shared" si="105"/>
        <v>0</v>
      </c>
      <c r="AA68" s="281" t="str">
        <f t="shared" si="104"/>
        <v/>
      </c>
      <c r="AB68" s="281" t="str">
        <f t="shared" si="106"/>
        <v/>
      </c>
      <c r="AC68" s="281" t="str">
        <f t="shared" si="71"/>
        <v/>
      </c>
      <c r="AD68" s="281" t="str">
        <f t="shared" si="72"/>
        <v/>
      </c>
      <c r="AE68" s="281" t="str">
        <f t="shared" si="73"/>
        <v/>
      </c>
      <c r="AF68" s="281" t="str">
        <f t="shared" si="74"/>
        <v/>
      </c>
      <c r="AG68" s="281" t="str">
        <f t="shared" si="75"/>
        <v/>
      </c>
      <c r="AH68" s="281" t="str">
        <f t="shared" si="76"/>
        <v/>
      </c>
      <c r="AI68" s="281" t="str">
        <f t="shared" si="77"/>
        <v/>
      </c>
      <c r="AJ68" s="281" t="str">
        <f t="shared" si="78"/>
        <v/>
      </c>
      <c r="AK68" s="281" t="str">
        <f t="shared" si="79"/>
        <v/>
      </c>
      <c r="AL68" s="281" t="str">
        <f t="shared" si="80"/>
        <v/>
      </c>
      <c r="AM68" s="276"/>
      <c r="AN68" s="274"/>
      <c r="AO68" s="274"/>
      <c r="AP68" s="274"/>
      <c r="AQ68" s="274"/>
      <c r="AR68" s="274"/>
      <c r="AS68" s="274"/>
      <c r="AT68" s="274"/>
      <c r="AU68" s="274"/>
      <c r="AV68" s="274"/>
      <c r="AW68" s="274"/>
      <c r="AX68" s="274"/>
      <c r="AY68" s="274"/>
      <c r="AZ68" s="274"/>
      <c r="BA68" s="274"/>
      <c r="BB68" s="274"/>
      <c r="BC68" s="274"/>
      <c r="BD68" s="274"/>
      <c r="BE68" s="275"/>
      <c r="BF68" s="277"/>
    </row>
    <row r="69" spans="1:58" s="229" customFormat="1" ht="21.95" customHeight="1">
      <c r="A69" s="316">
        <v>8</v>
      </c>
      <c r="B69" s="291" t="s">
        <v>9</v>
      </c>
      <c r="C69" s="288" t="s">
        <v>265</v>
      </c>
      <c r="D69" s="288" t="str">
        <f t="shared" si="2"/>
        <v>P3-R5</v>
      </c>
      <c r="E69" s="291" t="str">
        <f t="shared" si="47"/>
        <v>백색</v>
      </c>
      <c r="F69" s="315" t="s">
        <v>48</v>
      </c>
      <c r="G69" s="290"/>
      <c r="H69" s="290"/>
      <c r="I69" s="290"/>
      <c r="J69" s="290">
        <f t="shared" si="48"/>
        <v>0</v>
      </c>
      <c r="K69" s="290"/>
      <c r="L69" s="289">
        <f t="shared" si="3"/>
        <v>0</v>
      </c>
      <c r="M69" s="289">
        <f t="shared" si="4"/>
        <v>0</v>
      </c>
      <c r="N69" s="289">
        <f t="shared" si="5"/>
        <v>0</v>
      </c>
      <c r="O69" s="289">
        <f t="shared" si="6"/>
        <v>0</v>
      </c>
      <c r="P69" s="289">
        <f t="shared" si="7"/>
        <v>0</v>
      </c>
      <c r="Q69" s="289">
        <f t="shared" si="8"/>
        <v>0</v>
      </c>
      <c r="R69" s="289">
        <f t="shared" si="9"/>
        <v>0</v>
      </c>
      <c r="S69" s="281" t="str">
        <f t="shared" si="99"/>
        <v/>
      </c>
      <c r="T69" s="281" t="str">
        <f t="shared" si="100"/>
        <v/>
      </c>
      <c r="U69" s="281" t="str">
        <f t="shared" si="101"/>
        <v/>
      </c>
      <c r="V69" s="281" t="str">
        <f t="shared" si="102"/>
        <v/>
      </c>
      <c r="W69" s="281" t="str">
        <f t="shared" si="69"/>
        <v/>
      </c>
      <c r="X69" s="281" t="str">
        <f t="shared" si="70"/>
        <v/>
      </c>
      <c r="Y69" s="281">
        <f t="shared" si="103"/>
        <v>0</v>
      </c>
      <c r="Z69" s="281">
        <f t="shared" si="105"/>
        <v>0</v>
      </c>
      <c r="AA69" s="281" t="str">
        <f t="shared" si="104"/>
        <v/>
      </c>
      <c r="AB69" s="281" t="str">
        <f t="shared" si="106"/>
        <v/>
      </c>
      <c r="AC69" s="281" t="str">
        <f t="shared" si="71"/>
        <v/>
      </c>
      <c r="AD69" s="281" t="str">
        <f t="shared" si="72"/>
        <v/>
      </c>
      <c r="AE69" s="281" t="str">
        <f t="shared" si="73"/>
        <v/>
      </c>
      <c r="AF69" s="281" t="str">
        <f t="shared" si="74"/>
        <v/>
      </c>
      <c r="AG69" s="281" t="str">
        <f t="shared" si="75"/>
        <v/>
      </c>
      <c r="AH69" s="281" t="str">
        <f t="shared" si="76"/>
        <v/>
      </c>
      <c r="AI69" s="281" t="str">
        <f t="shared" si="77"/>
        <v/>
      </c>
      <c r="AJ69" s="281" t="str">
        <f t="shared" si="78"/>
        <v/>
      </c>
      <c r="AK69" s="281" t="str">
        <f t="shared" si="79"/>
        <v/>
      </c>
      <c r="AL69" s="281" t="str">
        <f t="shared" si="80"/>
        <v/>
      </c>
      <c r="AM69" s="276"/>
      <c r="AN69" s="274"/>
      <c r="AO69" s="274"/>
      <c r="AP69" s="274"/>
      <c r="AQ69" s="274"/>
      <c r="AR69" s="274"/>
      <c r="AS69" s="274"/>
      <c r="AT69" s="274"/>
      <c r="AU69" s="274"/>
      <c r="AV69" s="274"/>
      <c r="AW69" s="274"/>
      <c r="AX69" s="274"/>
      <c r="AY69" s="274"/>
      <c r="AZ69" s="274"/>
      <c r="BA69" s="274"/>
      <c r="BB69" s="274"/>
      <c r="BC69" s="274"/>
      <c r="BD69" s="274"/>
      <c r="BE69" s="275"/>
      <c r="BF69" s="277"/>
    </row>
    <row r="70" spans="1:58" s="229" customFormat="1" ht="21.95" customHeight="1">
      <c r="A70" s="316">
        <v>9</v>
      </c>
      <c r="B70" s="291" t="s">
        <v>9</v>
      </c>
      <c r="C70" s="288" t="s">
        <v>265</v>
      </c>
      <c r="D70" s="288" t="str">
        <f t="shared" si="2"/>
        <v>P3-R5</v>
      </c>
      <c r="E70" s="315" t="s">
        <v>14</v>
      </c>
      <c r="F70" s="315" t="s">
        <v>285</v>
      </c>
      <c r="G70" s="290"/>
      <c r="H70" s="290"/>
      <c r="I70" s="290"/>
      <c r="J70" s="290">
        <f t="shared" si="48"/>
        <v>0</v>
      </c>
      <c r="K70" s="290"/>
      <c r="L70" s="289">
        <f t="shared" si="3"/>
        <v>0</v>
      </c>
      <c r="M70" s="289">
        <f t="shared" si="4"/>
        <v>0</v>
      </c>
      <c r="N70" s="289">
        <f t="shared" si="5"/>
        <v>0</v>
      </c>
      <c r="O70" s="289">
        <f t="shared" si="6"/>
        <v>0</v>
      </c>
      <c r="P70" s="289">
        <f t="shared" si="7"/>
        <v>0</v>
      </c>
      <c r="Q70" s="289">
        <f t="shared" si="8"/>
        <v>0</v>
      </c>
      <c r="R70" s="289">
        <f t="shared" si="9"/>
        <v>0</v>
      </c>
      <c r="S70" s="281" t="str">
        <f t="shared" si="99"/>
        <v/>
      </c>
      <c r="T70" s="281" t="str">
        <f t="shared" si="100"/>
        <v/>
      </c>
      <c r="U70" s="281" t="str">
        <f t="shared" si="101"/>
        <v/>
      </c>
      <c r="V70" s="281" t="str">
        <f t="shared" si="102"/>
        <v/>
      </c>
      <c r="W70" s="281" t="str">
        <f t="shared" si="69"/>
        <v/>
      </c>
      <c r="X70" s="281" t="str">
        <f t="shared" si="70"/>
        <v/>
      </c>
      <c r="Y70" s="281">
        <f t="shared" si="103"/>
        <v>0</v>
      </c>
      <c r="Z70" s="281">
        <f t="shared" si="105"/>
        <v>0</v>
      </c>
      <c r="AA70" s="281" t="str">
        <f t="shared" si="104"/>
        <v/>
      </c>
      <c r="AB70" s="281" t="str">
        <f t="shared" si="106"/>
        <v/>
      </c>
      <c r="AC70" s="281" t="str">
        <f t="shared" si="71"/>
        <v/>
      </c>
      <c r="AD70" s="281" t="str">
        <f t="shared" si="72"/>
        <v/>
      </c>
      <c r="AE70" s="281" t="str">
        <f t="shared" si="73"/>
        <v/>
      </c>
      <c r="AF70" s="281" t="str">
        <f t="shared" si="74"/>
        <v/>
      </c>
      <c r="AG70" s="281" t="str">
        <f t="shared" si="75"/>
        <v/>
      </c>
      <c r="AH70" s="281" t="str">
        <f t="shared" si="76"/>
        <v/>
      </c>
      <c r="AI70" s="281" t="str">
        <f t="shared" si="77"/>
        <v/>
      </c>
      <c r="AJ70" s="281" t="str">
        <f t="shared" si="78"/>
        <v/>
      </c>
      <c r="AK70" s="281" t="str">
        <f t="shared" si="79"/>
        <v/>
      </c>
      <c r="AL70" s="281" t="str">
        <f t="shared" si="80"/>
        <v/>
      </c>
      <c r="AM70" s="276"/>
      <c r="AN70" s="274"/>
      <c r="AO70" s="274"/>
      <c r="AP70" s="274"/>
      <c r="AQ70" s="274"/>
      <c r="AR70" s="274"/>
      <c r="AS70" s="274"/>
      <c r="AT70" s="274"/>
      <c r="AU70" s="274"/>
      <c r="AV70" s="274"/>
      <c r="AW70" s="274"/>
      <c r="AX70" s="274"/>
      <c r="AY70" s="274"/>
      <c r="AZ70" s="274"/>
      <c r="BA70" s="274"/>
      <c r="BB70" s="274"/>
      <c r="BC70" s="274"/>
      <c r="BD70" s="274"/>
      <c r="BE70" s="275"/>
      <c r="BF70" s="277"/>
    </row>
    <row r="71" spans="1:58" s="229" customFormat="1" ht="21.95" customHeight="1">
      <c r="A71" s="316">
        <v>10</v>
      </c>
      <c r="B71" s="291" t="s">
        <v>9</v>
      </c>
      <c r="C71" s="288" t="s">
        <v>265</v>
      </c>
      <c r="D71" s="288" t="str">
        <f t="shared" si="2"/>
        <v>P3-R5</v>
      </c>
      <c r="E71" s="288" t="str">
        <f t="shared" si="47"/>
        <v>백색</v>
      </c>
      <c r="F71" s="288" t="s">
        <v>267</v>
      </c>
      <c r="G71" s="290"/>
      <c r="H71" s="290"/>
      <c r="I71" s="290"/>
      <c r="J71" s="290">
        <f t="shared" si="48"/>
        <v>0</v>
      </c>
      <c r="K71" s="290"/>
      <c r="L71" s="289">
        <f t="shared" si="3"/>
        <v>0</v>
      </c>
      <c r="M71" s="289">
        <f t="shared" si="4"/>
        <v>0</v>
      </c>
      <c r="N71" s="289">
        <f t="shared" si="5"/>
        <v>0</v>
      </c>
      <c r="O71" s="289">
        <f t="shared" si="6"/>
        <v>0</v>
      </c>
      <c r="P71" s="289">
        <f t="shared" si="7"/>
        <v>0</v>
      </c>
      <c r="Q71" s="289">
        <f t="shared" si="8"/>
        <v>0</v>
      </c>
      <c r="R71" s="289">
        <f t="shared" si="9"/>
        <v>0</v>
      </c>
      <c r="S71" s="281" t="str">
        <f t="shared" si="99"/>
        <v/>
      </c>
      <c r="T71" s="281" t="str">
        <f t="shared" si="100"/>
        <v/>
      </c>
      <c r="U71" s="281" t="str">
        <f t="shared" si="101"/>
        <v/>
      </c>
      <c r="V71" s="281" t="str">
        <f t="shared" si="102"/>
        <v/>
      </c>
      <c r="W71" s="281" t="str">
        <f t="shared" si="69"/>
        <v/>
      </c>
      <c r="X71" s="281" t="str">
        <f t="shared" si="70"/>
        <v/>
      </c>
      <c r="Y71" s="281">
        <f t="shared" si="103"/>
        <v>0</v>
      </c>
      <c r="Z71" s="281">
        <f t="shared" si="105"/>
        <v>0</v>
      </c>
      <c r="AA71" s="281" t="str">
        <f t="shared" si="104"/>
        <v/>
      </c>
      <c r="AB71" s="281" t="str">
        <f t="shared" si="106"/>
        <v/>
      </c>
      <c r="AC71" s="281" t="str">
        <f t="shared" si="71"/>
        <v/>
      </c>
      <c r="AD71" s="281" t="str">
        <f t="shared" si="72"/>
        <v/>
      </c>
      <c r="AE71" s="281" t="str">
        <f t="shared" si="73"/>
        <v/>
      </c>
      <c r="AF71" s="281" t="str">
        <f t="shared" si="74"/>
        <v/>
      </c>
      <c r="AG71" s="281" t="str">
        <f t="shared" si="75"/>
        <v/>
      </c>
      <c r="AH71" s="281" t="str">
        <f t="shared" si="76"/>
        <v/>
      </c>
      <c r="AI71" s="281" t="str">
        <f t="shared" si="77"/>
        <v/>
      </c>
      <c r="AJ71" s="281" t="str">
        <f t="shared" si="78"/>
        <v/>
      </c>
      <c r="AK71" s="281" t="str">
        <f t="shared" si="79"/>
        <v/>
      </c>
      <c r="AL71" s="281" t="str">
        <f t="shared" si="80"/>
        <v/>
      </c>
      <c r="AM71" s="276"/>
      <c r="AN71" s="274"/>
      <c r="AO71" s="274"/>
      <c r="AP71" s="274"/>
      <c r="AQ71" s="274"/>
      <c r="AR71" s="274"/>
      <c r="AS71" s="274"/>
      <c r="AT71" s="274"/>
      <c r="AU71" s="274"/>
      <c r="AV71" s="274"/>
      <c r="AW71" s="274"/>
      <c r="AX71" s="274"/>
      <c r="AY71" s="274"/>
      <c r="AZ71" s="274"/>
      <c r="BA71" s="274"/>
      <c r="BB71" s="274"/>
      <c r="BC71" s="274"/>
      <c r="BD71" s="274"/>
      <c r="BE71" s="275"/>
      <c r="BF71" s="277"/>
    </row>
    <row r="72" spans="1:58" s="229" customFormat="1" ht="21.95" customHeight="1">
      <c r="A72" s="316">
        <v>11</v>
      </c>
      <c r="B72" s="306" t="s">
        <v>9</v>
      </c>
      <c r="C72" s="288" t="s">
        <v>265</v>
      </c>
      <c r="D72" s="288" t="str">
        <f t="shared" si="2"/>
        <v>P3-R4</v>
      </c>
      <c r="E72" s="288" t="str">
        <f t="shared" si="47"/>
        <v>황색</v>
      </c>
      <c r="F72" s="315" t="s">
        <v>269</v>
      </c>
      <c r="G72" s="290"/>
      <c r="H72" s="290"/>
      <c r="I72" s="290"/>
      <c r="J72" s="290">
        <f t="shared" si="48"/>
        <v>0</v>
      </c>
      <c r="K72" s="290"/>
      <c r="L72" s="289">
        <f t="shared" si="3"/>
        <v>0</v>
      </c>
      <c r="M72" s="289">
        <f t="shared" si="4"/>
        <v>0</v>
      </c>
      <c r="N72" s="289">
        <f t="shared" si="5"/>
        <v>0</v>
      </c>
      <c r="O72" s="289">
        <f t="shared" si="6"/>
        <v>0</v>
      </c>
      <c r="P72" s="289">
        <f t="shared" si="7"/>
        <v>0</v>
      </c>
      <c r="Q72" s="289">
        <f t="shared" si="8"/>
        <v>0</v>
      </c>
      <c r="R72" s="289">
        <f t="shared" si="9"/>
        <v>0</v>
      </c>
      <c r="S72" s="281" t="str">
        <f t="shared" si="99"/>
        <v/>
      </c>
      <c r="T72" s="281" t="str">
        <f t="shared" si="100"/>
        <v/>
      </c>
      <c r="U72" s="281" t="str">
        <f t="shared" si="101"/>
        <v/>
      </c>
      <c r="V72" s="281" t="str">
        <f t="shared" si="102"/>
        <v/>
      </c>
      <c r="W72" s="281" t="str">
        <f t="shared" si="69"/>
        <v/>
      </c>
      <c r="X72" s="281" t="str">
        <f t="shared" si="70"/>
        <v/>
      </c>
      <c r="Y72" s="281" t="str">
        <f t="shared" si="103"/>
        <v/>
      </c>
      <c r="Z72" s="281" t="str">
        <f t="shared" si="105"/>
        <v/>
      </c>
      <c r="AA72" s="281">
        <f t="shared" si="104"/>
        <v>0</v>
      </c>
      <c r="AB72" s="281">
        <f t="shared" si="106"/>
        <v>0</v>
      </c>
      <c r="AC72" s="281" t="str">
        <f t="shared" si="71"/>
        <v/>
      </c>
      <c r="AD72" s="281" t="str">
        <f t="shared" si="72"/>
        <v/>
      </c>
      <c r="AE72" s="281" t="str">
        <f t="shared" si="73"/>
        <v/>
      </c>
      <c r="AF72" s="281" t="str">
        <f t="shared" si="74"/>
        <v/>
      </c>
      <c r="AG72" s="281" t="str">
        <f t="shared" si="75"/>
        <v/>
      </c>
      <c r="AH72" s="281" t="str">
        <f t="shared" si="76"/>
        <v/>
      </c>
      <c r="AI72" s="281" t="str">
        <f t="shared" si="77"/>
        <v/>
      </c>
      <c r="AJ72" s="281" t="str">
        <f t="shared" si="78"/>
        <v/>
      </c>
      <c r="AK72" s="281" t="str">
        <f t="shared" si="79"/>
        <v/>
      </c>
      <c r="AL72" s="281" t="str">
        <f t="shared" si="80"/>
        <v/>
      </c>
      <c r="AM72" s="276"/>
      <c r="AN72" s="274"/>
      <c r="AO72" s="274"/>
      <c r="AP72" s="274"/>
      <c r="AQ72" s="274"/>
      <c r="AR72" s="274"/>
      <c r="AS72" s="274"/>
      <c r="AT72" s="274"/>
      <c r="AU72" s="274"/>
      <c r="AV72" s="274"/>
      <c r="AW72" s="274"/>
      <c r="AX72" s="274"/>
      <c r="AY72" s="274"/>
      <c r="AZ72" s="274"/>
      <c r="BA72" s="274"/>
      <c r="BB72" s="274"/>
      <c r="BC72" s="274"/>
      <c r="BD72" s="274"/>
      <c r="BE72" s="275"/>
      <c r="BF72" s="277"/>
    </row>
    <row r="73" spans="1:58" s="229" customFormat="1" ht="21.95" customHeight="1">
      <c r="A73" s="316">
        <v>12</v>
      </c>
      <c r="B73" s="306" t="s">
        <v>9</v>
      </c>
      <c r="C73" s="297" t="s">
        <v>42</v>
      </c>
      <c r="D73" s="297" t="str">
        <f t="shared" si="2"/>
        <v>P3-R5</v>
      </c>
      <c r="E73" s="297" t="str">
        <f t="shared" ref="E73" si="142">IF(F73="차선","백색",IF(F73="유도선","백색",IF(F73="유턴선","백색",IF(F73="버스차선","청색",IF(F73="중앙선","황색",IF(F73="노견선","황색"))))))</f>
        <v>백색</v>
      </c>
      <c r="F73" s="315" t="s">
        <v>48</v>
      </c>
      <c r="G73" s="299"/>
      <c r="H73" s="299"/>
      <c r="I73" s="299"/>
      <c r="J73" s="299">
        <f t="shared" ref="J73" si="143">H73*I73</f>
        <v>0</v>
      </c>
      <c r="K73" s="299"/>
      <c r="L73" s="298">
        <f t="shared" ref="L73" si="144">IF((G73&gt;10),G73,0)</f>
        <v>0</v>
      </c>
      <c r="M73" s="298">
        <f t="shared" ref="M73" si="145">IF((K73&gt;10),K73,0)</f>
        <v>0</v>
      </c>
      <c r="N73" s="298">
        <f t="shared" ref="N73" si="146">INT(L73+M73)</f>
        <v>0</v>
      </c>
      <c r="O73" s="298">
        <f t="shared" ref="O73" si="147">IF((G73&lt;11),G73,0)</f>
        <v>0</v>
      </c>
      <c r="P73" s="298">
        <f t="shared" ref="P73" si="148">J73</f>
        <v>0</v>
      </c>
      <c r="Q73" s="298">
        <f t="shared" ref="Q73" si="149">IF((K73&lt;11),K73,0)</f>
        <v>0</v>
      </c>
      <c r="R73" s="298">
        <f t="shared" ref="R73" si="150">INT(O73+P73+Q73)</f>
        <v>0</v>
      </c>
      <c r="S73" s="281" t="str">
        <f t="shared" si="99"/>
        <v/>
      </c>
      <c r="T73" s="281" t="str">
        <f t="shared" si="100"/>
        <v/>
      </c>
      <c r="U73" s="281" t="str">
        <f t="shared" si="101"/>
        <v/>
      </c>
      <c r="V73" s="281" t="str">
        <f t="shared" si="102"/>
        <v/>
      </c>
      <c r="W73" s="281" t="str">
        <f t="shared" si="69"/>
        <v/>
      </c>
      <c r="X73" s="281" t="str">
        <f t="shared" si="70"/>
        <v/>
      </c>
      <c r="Y73" s="281">
        <f t="shared" si="103"/>
        <v>0</v>
      </c>
      <c r="Z73" s="281">
        <f t="shared" si="105"/>
        <v>0</v>
      </c>
      <c r="AA73" s="281" t="str">
        <f t="shared" si="104"/>
        <v/>
      </c>
      <c r="AB73" s="281" t="str">
        <f t="shared" si="106"/>
        <v/>
      </c>
      <c r="AC73" s="281"/>
      <c r="AD73" s="281"/>
      <c r="AE73" s="281"/>
      <c r="AF73" s="281"/>
      <c r="AG73" s="281"/>
      <c r="AH73" s="281"/>
      <c r="AI73" s="281"/>
      <c r="AJ73" s="281"/>
      <c r="AK73" s="281"/>
      <c r="AL73" s="281"/>
      <c r="AM73" s="276"/>
      <c r="AN73" s="274"/>
      <c r="AO73" s="274"/>
      <c r="AP73" s="274"/>
      <c r="AQ73" s="274"/>
      <c r="AR73" s="274"/>
      <c r="AS73" s="274"/>
      <c r="AT73" s="274"/>
      <c r="AU73" s="274"/>
      <c r="AV73" s="274"/>
      <c r="AW73" s="274"/>
      <c r="AX73" s="274"/>
      <c r="AY73" s="274"/>
      <c r="AZ73" s="274"/>
      <c r="BA73" s="274"/>
      <c r="BB73" s="274"/>
      <c r="BC73" s="274"/>
      <c r="BD73" s="274"/>
      <c r="BE73" s="275"/>
      <c r="BF73" s="277"/>
    </row>
    <row r="74" spans="1:58" s="229" customFormat="1" ht="21.95" customHeight="1">
      <c r="A74" s="316">
        <v>13</v>
      </c>
      <c r="B74" s="297" t="s">
        <v>9</v>
      </c>
      <c r="C74" s="297" t="s">
        <v>42</v>
      </c>
      <c r="D74" s="297" t="str">
        <f t="shared" si="2"/>
        <v>P3-R5</v>
      </c>
      <c r="E74" s="297" t="str">
        <f t="shared" ref="E74" si="151">IF(F74="차선","백색",IF(F74="유도선","백색",IF(F74="유턴선","백색",IF(F74="버스차선","청색",IF(F74="중앙선","황색",IF(F74="노견선","황색"))))))</f>
        <v>백색</v>
      </c>
      <c r="F74" s="306" t="s">
        <v>48</v>
      </c>
      <c r="G74" s="299"/>
      <c r="H74" s="299"/>
      <c r="I74" s="299"/>
      <c r="J74" s="299">
        <f t="shared" ref="J74" si="152">H74*I74</f>
        <v>0</v>
      </c>
      <c r="K74" s="299"/>
      <c r="L74" s="298">
        <f t="shared" ref="L74" si="153">IF((G74&gt;10),G74,0)</f>
        <v>0</v>
      </c>
      <c r="M74" s="298">
        <f t="shared" ref="M74" si="154">IF((K74&gt;10),K74,0)</f>
        <v>0</v>
      </c>
      <c r="N74" s="298">
        <f t="shared" ref="N74" si="155">INT(L74+M74)</f>
        <v>0</v>
      </c>
      <c r="O74" s="298">
        <f t="shared" ref="O74" si="156">IF((G74&lt;11),G74,0)</f>
        <v>0</v>
      </c>
      <c r="P74" s="298">
        <f t="shared" ref="P74" si="157">J74</f>
        <v>0</v>
      </c>
      <c r="Q74" s="298">
        <f t="shared" ref="Q74" si="158">IF((K74&lt;11),K74,0)</f>
        <v>0</v>
      </c>
      <c r="R74" s="298">
        <f t="shared" ref="R74" si="159">INT(O74+P74+Q74)</f>
        <v>0</v>
      </c>
      <c r="S74" s="281" t="str">
        <f t="shared" si="99"/>
        <v/>
      </c>
      <c r="T74" s="281" t="str">
        <f t="shared" si="100"/>
        <v/>
      </c>
      <c r="U74" s="281" t="str">
        <f t="shared" si="101"/>
        <v/>
      </c>
      <c r="V74" s="281" t="str">
        <f t="shared" si="102"/>
        <v/>
      </c>
      <c r="W74" s="281" t="str">
        <f t="shared" si="69"/>
        <v/>
      </c>
      <c r="X74" s="281" t="str">
        <f t="shared" si="70"/>
        <v/>
      </c>
      <c r="Y74" s="281">
        <f t="shared" si="103"/>
        <v>0</v>
      </c>
      <c r="Z74" s="281">
        <f t="shared" si="105"/>
        <v>0</v>
      </c>
      <c r="AA74" s="281" t="str">
        <f t="shared" si="104"/>
        <v/>
      </c>
      <c r="AB74" s="281" t="str">
        <f t="shared" si="106"/>
        <v/>
      </c>
      <c r="AC74" s="281"/>
      <c r="AD74" s="281"/>
      <c r="AE74" s="281"/>
      <c r="AF74" s="281"/>
      <c r="AG74" s="281"/>
      <c r="AH74" s="281"/>
      <c r="AI74" s="281"/>
      <c r="AJ74" s="281"/>
      <c r="AK74" s="281"/>
      <c r="AL74" s="281"/>
      <c r="AM74" s="276"/>
      <c r="AN74" s="274"/>
      <c r="AO74" s="274"/>
      <c r="AP74" s="274"/>
      <c r="AQ74" s="274"/>
      <c r="AR74" s="274"/>
      <c r="AS74" s="274"/>
      <c r="AT74" s="274"/>
      <c r="AU74" s="274"/>
      <c r="AV74" s="274"/>
      <c r="AW74" s="274"/>
      <c r="AX74" s="274"/>
      <c r="AY74" s="274"/>
      <c r="AZ74" s="274"/>
      <c r="BA74" s="274"/>
      <c r="BB74" s="274"/>
      <c r="BC74" s="274"/>
      <c r="BD74" s="274"/>
      <c r="BE74" s="275"/>
      <c r="BF74" s="277"/>
    </row>
    <row r="75" spans="1:58" s="229" customFormat="1" ht="21.95" customHeight="1">
      <c r="A75" s="316">
        <v>2</v>
      </c>
      <c r="B75" s="315" t="s">
        <v>9</v>
      </c>
      <c r="C75" s="315" t="s">
        <v>42</v>
      </c>
      <c r="D75" s="315" t="str">
        <f t="shared" si="2"/>
        <v>P3-R4</v>
      </c>
      <c r="E75" s="315" t="s">
        <v>290</v>
      </c>
      <c r="F75" s="315" t="s">
        <v>283</v>
      </c>
      <c r="G75" s="317"/>
      <c r="H75" s="317"/>
      <c r="I75" s="317"/>
      <c r="J75" s="317">
        <f t="shared" ref="J75" si="160">H75*I75</f>
        <v>0</v>
      </c>
      <c r="K75" s="317"/>
      <c r="L75" s="316">
        <f t="shared" ref="L75" si="161">IF((G75&gt;10),G75,0)</f>
        <v>0</v>
      </c>
      <c r="M75" s="316">
        <f t="shared" ref="M75" si="162">IF((K75&gt;10),K75,0)</f>
        <v>0</v>
      </c>
      <c r="N75" s="316">
        <f t="shared" ref="N75" si="163">INT(L75+M75)</f>
        <v>0</v>
      </c>
      <c r="O75" s="316">
        <f t="shared" ref="O75" si="164">IF((G75&lt;11),G75,0)</f>
        <v>0</v>
      </c>
      <c r="P75" s="316">
        <f t="shared" ref="P75" si="165">J75</f>
        <v>0</v>
      </c>
      <c r="Q75" s="316">
        <f t="shared" ref="Q75" si="166">IF((K75&lt;11),K75,0)</f>
        <v>0</v>
      </c>
      <c r="R75" s="316">
        <f t="shared" ref="R75" si="167">INT(O75+P75+Q75)</f>
        <v>0</v>
      </c>
      <c r="S75" s="281" t="str">
        <f t="shared" si="99"/>
        <v/>
      </c>
      <c r="T75" s="281" t="str">
        <f t="shared" si="100"/>
        <v/>
      </c>
      <c r="U75" s="281" t="str">
        <f t="shared" si="101"/>
        <v/>
      </c>
      <c r="V75" s="281" t="str">
        <f t="shared" si="102"/>
        <v/>
      </c>
      <c r="W75" s="281" t="str">
        <f t="shared" si="69"/>
        <v/>
      </c>
      <c r="X75" s="281" t="str">
        <f t="shared" si="70"/>
        <v/>
      </c>
      <c r="Y75" s="281" t="str">
        <f t="shared" si="103"/>
        <v/>
      </c>
      <c r="Z75" s="281" t="str">
        <f t="shared" si="105"/>
        <v/>
      </c>
      <c r="AA75" s="281">
        <f t="shared" si="104"/>
        <v>0</v>
      </c>
      <c r="AB75" s="281">
        <f t="shared" si="106"/>
        <v>0</v>
      </c>
      <c r="AC75" s="281"/>
      <c r="AD75" s="281"/>
      <c r="AE75" s="281"/>
      <c r="AF75" s="281"/>
      <c r="AG75" s="281"/>
      <c r="AH75" s="281"/>
      <c r="AI75" s="281"/>
      <c r="AJ75" s="281"/>
      <c r="AK75" s="281"/>
      <c r="AL75" s="281"/>
      <c r="AM75" s="276"/>
      <c r="AN75" s="274"/>
      <c r="AO75" s="274"/>
      <c r="AP75" s="274"/>
      <c r="AQ75" s="274"/>
      <c r="AR75" s="274"/>
      <c r="AS75" s="274"/>
      <c r="AT75" s="274"/>
      <c r="AU75" s="274"/>
      <c r="AV75" s="274"/>
      <c r="AW75" s="274"/>
      <c r="AX75" s="274"/>
      <c r="AY75" s="274"/>
      <c r="AZ75" s="274"/>
      <c r="BA75" s="274"/>
      <c r="BB75" s="274"/>
      <c r="BC75" s="274"/>
      <c r="BD75" s="274"/>
      <c r="BE75" s="275"/>
      <c r="BF75" s="277"/>
    </row>
    <row r="76" spans="1:58" s="229" customFormat="1" ht="21.95" customHeight="1">
      <c r="A76" s="285" t="s">
        <v>304</v>
      </c>
      <c r="B76" s="256"/>
      <c r="C76" s="256"/>
      <c r="D76" s="256"/>
      <c r="E76" s="256"/>
      <c r="F76" s="255"/>
      <c r="G76" s="257"/>
      <c r="H76" s="257"/>
      <c r="I76" s="257"/>
      <c r="J76" s="257"/>
      <c r="K76" s="257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8"/>
      <c r="W76" s="258"/>
      <c r="X76" s="258"/>
      <c r="Y76" s="258"/>
      <c r="Z76" s="258"/>
      <c r="AA76" s="258"/>
      <c r="AB76" s="284"/>
      <c r="AC76" s="281" t="str">
        <f t="shared" si="71"/>
        <v/>
      </c>
      <c r="AD76" s="281" t="str">
        <f t="shared" si="72"/>
        <v/>
      </c>
      <c r="AE76" s="281" t="str">
        <f t="shared" si="73"/>
        <v/>
      </c>
      <c r="AF76" s="281" t="str">
        <f t="shared" si="74"/>
        <v/>
      </c>
      <c r="AG76" s="281" t="str">
        <f t="shared" si="75"/>
        <v/>
      </c>
      <c r="AH76" s="281" t="str">
        <f t="shared" si="76"/>
        <v/>
      </c>
      <c r="AI76" s="281" t="str">
        <f t="shared" si="77"/>
        <v/>
      </c>
      <c r="AJ76" s="281" t="str">
        <f t="shared" si="78"/>
        <v/>
      </c>
      <c r="AK76" s="281" t="str">
        <f t="shared" si="79"/>
        <v/>
      </c>
      <c r="AL76" s="281" t="str">
        <f t="shared" si="80"/>
        <v/>
      </c>
      <c r="AM76" s="276"/>
      <c r="AN76" s="274"/>
      <c r="AO76" s="274"/>
      <c r="AP76" s="274"/>
      <c r="AQ76" s="274"/>
      <c r="AR76" s="274"/>
      <c r="AS76" s="274"/>
      <c r="AT76" s="274"/>
      <c r="AU76" s="274"/>
      <c r="AV76" s="274"/>
      <c r="AW76" s="274"/>
      <c r="AX76" s="274"/>
      <c r="AY76" s="274"/>
      <c r="AZ76" s="274"/>
      <c r="BA76" s="274"/>
      <c r="BB76" s="274"/>
      <c r="BC76" s="274"/>
      <c r="BD76" s="274"/>
      <c r="BE76" s="275"/>
      <c r="BF76" s="277"/>
    </row>
    <row r="77" spans="1:58" ht="21.95" customHeight="1">
      <c r="A77" s="310">
        <v>1</v>
      </c>
      <c r="B77" s="306" t="s">
        <v>9</v>
      </c>
      <c r="C77" s="291" t="s">
        <v>42</v>
      </c>
      <c r="D77" s="291" t="str">
        <f t="shared" si="2"/>
        <v>P3-R4</v>
      </c>
      <c r="E77" s="291" t="str">
        <f t="shared" ref="E77:E87" si="168">IF(F77="차선","백색",IF(F77="유도선","백색",IF(F77="유턴선","백색",IF(F77="버스차선","청색",IF(F77="중앙선","황색",IF(F77="노견선","황색"))))))</f>
        <v>황색</v>
      </c>
      <c r="F77" s="315" t="s">
        <v>268</v>
      </c>
      <c r="G77" s="293"/>
      <c r="H77" s="293"/>
      <c r="I77" s="293"/>
      <c r="J77" s="293">
        <f t="shared" ref="J77:J88" si="169">H77*I77</f>
        <v>0</v>
      </c>
      <c r="K77" s="293"/>
      <c r="L77" s="292">
        <f t="shared" ref="L77:L88" si="170">IF((G77&gt;10),G77,0)</f>
        <v>0</v>
      </c>
      <c r="M77" s="292">
        <f t="shared" ref="M77:M88" si="171">IF((K77&gt;10),K77,0)</f>
        <v>0</v>
      </c>
      <c r="N77" s="292">
        <f t="shared" ref="N77:N88" si="172">INT(L77+M77)</f>
        <v>0</v>
      </c>
      <c r="O77" s="292">
        <f t="shared" ref="O77:O88" si="173">IF((G77&lt;11),G77,0)</f>
        <v>0</v>
      </c>
      <c r="P77" s="292">
        <f t="shared" ref="P77:P88" si="174">J77</f>
        <v>0</v>
      </c>
      <c r="Q77" s="292">
        <f t="shared" ref="Q77:Q88" si="175">IF((K77&lt;11),K77,0)</f>
        <v>0</v>
      </c>
      <c r="R77" s="292">
        <f t="shared" ref="R77:R88" si="176">INT(O77+P77+Q77)</f>
        <v>0</v>
      </c>
      <c r="S77" s="281" t="str">
        <f t="shared" si="99"/>
        <v/>
      </c>
      <c r="T77" s="281" t="str">
        <f t="shared" si="100"/>
        <v/>
      </c>
      <c r="U77" s="281" t="str">
        <f t="shared" si="101"/>
        <v/>
      </c>
      <c r="V77" s="281" t="str">
        <f t="shared" si="102"/>
        <v/>
      </c>
      <c r="W77" s="281" t="str">
        <f t="shared" si="69"/>
        <v/>
      </c>
      <c r="X77" s="281" t="str">
        <f t="shared" si="70"/>
        <v/>
      </c>
      <c r="Y77" s="281" t="str">
        <f t="shared" si="103"/>
        <v/>
      </c>
      <c r="Z77" s="281" t="str">
        <f>IF(AND($B77=$Y$2,$C77=$Y$3,$D77=$Y$4,$E77=$Y$5),$R77,"")</f>
        <v/>
      </c>
      <c r="AA77" s="281">
        <f t="shared" si="104"/>
        <v>0</v>
      </c>
      <c r="AB77" s="281">
        <f>IF(AND($B77=$Y$2,$C77=$Y$3,$D77=$AA$4,$E77=$AA$5),$R77,"")</f>
        <v>0</v>
      </c>
    </row>
    <row r="78" spans="1:58" ht="21.95" customHeight="1">
      <c r="A78" s="310">
        <v>2</v>
      </c>
      <c r="B78" s="306" t="s">
        <v>9</v>
      </c>
      <c r="C78" s="291" t="s">
        <v>42</v>
      </c>
      <c r="D78" s="291" t="str">
        <f t="shared" si="2"/>
        <v>P3-R4</v>
      </c>
      <c r="E78" s="291" t="str">
        <f t="shared" si="168"/>
        <v>황색</v>
      </c>
      <c r="F78" s="315" t="s">
        <v>269</v>
      </c>
      <c r="G78" s="293"/>
      <c r="H78" s="293"/>
      <c r="I78" s="293"/>
      <c r="J78" s="293">
        <f t="shared" si="169"/>
        <v>0</v>
      </c>
      <c r="K78" s="293"/>
      <c r="L78" s="292">
        <f t="shared" si="170"/>
        <v>0</v>
      </c>
      <c r="M78" s="292">
        <f t="shared" si="171"/>
        <v>0</v>
      </c>
      <c r="N78" s="292">
        <f t="shared" si="172"/>
        <v>0</v>
      </c>
      <c r="O78" s="292">
        <f t="shared" si="173"/>
        <v>0</v>
      </c>
      <c r="P78" s="292">
        <f t="shared" si="174"/>
        <v>0</v>
      </c>
      <c r="Q78" s="292">
        <f t="shared" si="175"/>
        <v>0</v>
      </c>
      <c r="R78" s="292">
        <f t="shared" si="176"/>
        <v>0</v>
      </c>
      <c r="S78" s="281" t="str">
        <f t="shared" si="99"/>
        <v/>
      </c>
      <c r="T78" s="281" t="str">
        <f t="shared" si="100"/>
        <v/>
      </c>
      <c r="U78" s="281" t="str">
        <f t="shared" si="101"/>
        <v/>
      </c>
      <c r="V78" s="281" t="str">
        <f t="shared" si="102"/>
        <v/>
      </c>
      <c r="W78" s="281" t="str">
        <f t="shared" si="69"/>
        <v/>
      </c>
      <c r="X78" s="281" t="str">
        <f t="shared" si="70"/>
        <v/>
      </c>
      <c r="Y78" s="281" t="str">
        <f t="shared" si="103"/>
        <v/>
      </c>
      <c r="Z78" s="281" t="str">
        <f t="shared" ref="Z78:Z85" si="177">IF(AND($B78=$Y$2,$C78=$Y$3,$D78=$Y$4,$E78=$Y$5),$R78,"")</f>
        <v/>
      </c>
      <c r="AA78" s="281">
        <f t="shared" si="104"/>
        <v>0</v>
      </c>
      <c r="AB78" s="281">
        <f t="shared" ref="AB78:AB85" si="178">IF(AND($B78=$Y$2,$C78=$Y$3,$D78=$AA$4,$E78=$AA$5),$R78,"")</f>
        <v>0</v>
      </c>
    </row>
    <row r="79" spans="1:58" ht="21.95" customHeight="1">
      <c r="A79" s="316">
        <v>3</v>
      </c>
      <c r="B79" s="306" t="s">
        <v>9</v>
      </c>
      <c r="C79" s="291" t="s">
        <v>42</v>
      </c>
      <c r="D79" s="291" t="str">
        <f t="shared" si="2"/>
        <v>P3-R5</v>
      </c>
      <c r="E79" s="291" t="str">
        <f t="shared" si="168"/>
        <v>백색</v>
      </c>
      <c r="F79" s="315" t="s">
        <v>285</v>
      </c>
      <c r="G79" s="293"/>
      <c r="H79" s="293"/>
      <c r="I79" s="304"/>
      <c r="J79" s="293">
        <f t="shared" si="169"/>
        <v>0</v>
      </c>
      <c r="K79" s="293"/>
      <c r="L79" s="292">
        <f t="shared" si="170"/>
        <v>0</v>
      </c>
      <c r="M79" s="292">
        <f t="shared" si="171"/>
        <v>0</v>
      </c>
      <c r="N79" s="292">
        <f t="shared" si="172"/>
        <v>0</v>
      </c>
      <c r="O79" s="292">
        <f t="shared" si="173"/>
        <v>0</v>
      </c>
      <c r="P79" s="292">
        <f t="shared" si="174"/>
        <v>0</v>
      </c>
      <c r="Q79" s="292">
        <f t="shared" si="175"/>
        <v>0</v>
      </c>
      <c r="R79" s="292">
        <f t="shared" si="176"/>
        <v>0</v>
      </c>
      <c r="S79" s="281" t="str">
        <f t="shared" si="99"/>
        <v/>
      </c>
      <c r="T79" s="281" t="str">
        <f t="shared" si="100"/>
        <v/>
      </c>
      <c r="U79" s="281" t="str">
        <f t="shared" si="101"/>
        <v/>
      </c>
      <c r="V79" s="281" t="str">
        <f t="shared" si="102"/>
        <v/>
      </c>
      <c r="W79" s="281" t="str">
        <f t="shared" si="69"/>
        <v/>
      </c>
      <c r="X79" s="281" t="str">
        <f t="shared" si="70"/>
        <v/>
      </c>
      <c r="Y79" s="281">
        <f t="shared" si="103"/>
        <v>0</v>
      </c>
      <c r="Z79" s="281">
        <f t="shared" si="177"/>
        <v>0</v>
      </c>
      <c r="AA79" s="281" t="str">
        <f t="shared" si="104"/>
        <v/>
      </c>
      <c r="AB79" s="281" t="str">
        <f t="shared" si="178"/>
        <v/>
      </c>
    </row>
    <row r="80" spans="1:58" ht="21.95" customHeight="1">
      <c r="A80" s="316">
        <v>4</v>
      </c>
      <c r="B80" s="306" t="s">
        <v>9</v>
      </c>
      <c r="C80" s="291" t="s">
        <v>42</v>
      </c>
      <c r="D80" s="291" t="str">
        <f t="shared" si="2"/>
        <v>P3-R4</v>
      </c>
      <c r="E80" s="291" t="str">
        <f t="shared" si="168"/>
        <v>황색</v>
      </c>
      <c r="F80" s="315" t="s">
        <v>268</v>
      </c>
      <c r="G80" s="293"/>
      <c r="H80" s="293"/>
      <c r="I80" s="293"/>
      <c r="J80" s="293">
        <f t="shared" si="169"/>
        <v>0</v>
      </c>
      <c r="K80" s="293"/>
      <c r="L80" s="292">
        <f t="shared" si="170"/>
        <v>0</v>
      </c>
      <c r="M80" s="292">
        <f t="shared" si="171"/>
        <v>0</v>
      </c>
      <c r="N80" s="292">
        <f t="shared" si="172"/>
        <v>0</v>
      </c>
      <c r="O80" s="292">
        <f t="shared" si="173"/>
        <v>0</v>
      </c>
      <c r="P80" s="292">
        <f t="shared" si="174"/>
        <v>0</v>
      </c>
      <c r="Q80" s="292">
        <f t="shared" si="175"/>
        <v>0</v>
      </c>
      <c r="R80" s="292">
        <f t="shared" si="176"/>
        <v>0</v>
      </c>
      <c r="S80" s="281" t="str">
        <f t="shared" si="99"/>
        <v/>
      </c>
      <c r="T80" s="281" t="str">
        <f t="shared" si="100"/>
        <v/>
      </c>
      <c r="U80" s="281" t="str">
        <f t="shared" si="101"/>
        <v/>
      </c>
      <c r="V80" s="281" t="str">
        <f t="shared" si="102"/>
        <v/>
      </c>
      <c r="W80" s="281" t="str">
        <f t="shared" si="69"/>
        <v/>
      </c>
      <c r="X80" s="281" t="str">
        <f t="shared" si="70"/>
        <v/>
      </c>
      <c r="Y80" s="281" t="str">
        <f t="shared" si="103"/>
        <v/>
      </c>
      <c r="Z80" s="281" t="str">
        <f t="shared" si="177"/>
        <v/>
      </c>
      <c r="AA80" s="281">
        <f t="shared" si="104"/>
        <v>0</v>
      </c>
      <c r="AB80" s="281">
        <f t="shared" si="178"/>
        <v>0</v>
      </c>
    </row>
    <row r="81" spans="1:58" ht="21.95" customHeight="1">
      <c r="A81" s="316">
        <v>5</v>
      </c>
      <c r="B81" s="306" t="s">
        <v>9</v>
      </c>
      <c r="C81" s="291" t="s">
        <v>42</v>
      </c>
      <c r="D81" s="291" t="str">
        <f t="shared" si="2"/>
        <v>P3-R5</v>
      </c>
      <c r="E81" s="291" t="str">
        <f t="shared" si="168"/>
        <v>백색</v>
      </c>
      <c r="F81" s="315" t="s">
        <v>48</v>
      </c>
      <c r="G81" s="293"/>
      <c r="H81" s="293"/>
      <c r="I81" s="293"/>
      <c r="J81" s="293">
        <f t="shared" si="169"/>
        <v>0</v>
      </c>
      <c r="K81" s="293"/>
      <c r="L81" s="292">
        <f t="shared" si="170"/>
        <v>0</v>
      </c>
      <c r="M81" s="292">
        <f t="shared" si="171"/>
        <v>0</v>
      </c>
      <c r="N81" s="292">
        <f t="shared" si="172"/>
        <v>0</v>
      </c>
      <c r="O81" s="292">
        <f t="shared" si="173"/>
        <v>0</v>
      </c>
      <c r="P81" s="292">
        <f t="shared" si="174"/>
        <v>0</v>
      </c>
      <c r="Q81" s="292">
        <f t="shared" si="175"/>
        <v>0</v>
      </c>
      <c r="R81" s="292">
        <f t="shared" si="176"/>
        <v>0</v>
      </c>
      <c r="S81" s="281" t="str">
        <f t="shared" si="99"/>
        <v/>
      </c>
      <c r="T81" s="281" t="str">
        <f t="shared" si="100"/>
        <v/>
      </c>
      <c r="U81" s="281" t="str">
        <f t="shared" si="101"/>
        <v/>
      </c>
      <c r="V81" s="281" t="str">
        <f t="shared" si="102"/>
        <v/>
      </c>
      <c r="W81" s="281" t="str">
        <f t="shared" si="69"/>
        <v/>
      </c>
      <c r="X81" s="281" t="str">
        <f t="shared" si="70"/>
        <v/>
      </c>
      <c r="Y81" s="281">
        <f t="shared" si="103"/>
        <v>0</v>
      </c>
      <c r="Z81" s="281">
        <f t="shared" si="177"/>
        <v>0</v>
      </c>
      <c r="AA81" s="281" t="str">
        <f t="shared" si="104"/>
        <v/>
      </c>
      <c r="AB81" s="281" t="str">
        <f t="shared" si="178"/>
        <v/>
      </c>
    </row>
    <row r="82" spans="1:58" ht="21.95" customHeight="1">
      <c r="A82" s="316">
        <v>6</v>
      </c>
      <c r="B82" s="306" t="s">
        <v>9</v>
      </c>
      <c r="C82" s="291" t="s">
        <v>42</v>
      </c>
      <c r="D82" s="291" t="str">
        <f t="shared" si="2"/>
        <v>P3-R5</v>
      </c>
      <c r="E82" s="291" t="str">
        <f t="shared" si="168"/>
        <v>백색</v>
      </c>
      <c r="F82" s="306" t="s">
        <v>48</v>
      </c>
      <c r="G82" s="293"/>
      <c r="H82" s="293"/>
      <c r="I82" s="293"/>
      <c r="J82" s="293">
        <f t="shared" si="169"/>
        <v>0</v>
      </c>
      <c r="K82" s="293"/>
      <c r="L82" s="292">
        <f t="shared" si="170"/>
        <v>0</v>
      </c>
      <c r="M82" s="292">
        <f t="shared" si="171"/>
        <v>0</v>
      </c>
      <c r="N82" s="292">
        <f t="shared" si="172"/>
        <v>0</v>
      </c>
      <c r="O82" s="292">
        <f t="shared" si="173"/>
        <v>0</v>
      </c>
      <c r="P82" s="292">
        <f t="shared" si="174"/>
        <v>0</v>
      </c>
      <c r="Q82" s="292">
        <f t="shared" si="175"/>
        <v>0</v>
      </c>
      <c r="R82" s="292">
        <f t="shared" si="176"/>
        <v>0</v>
      </c>
      <c r="S82" s="281" t="str">
        <f t="shared" si="99"/>
        <v/>
      </c>
      <c r="T82" s="281" t="str">
        <f t="shared" si="100"/>
        <v/>
      </c>
      <c r="U82" s="281" t="str">
        <f t="shared" si="101"/>
        <v/>
      </c>
      <c r="V82" s="281" t="str">
        <f t="shared" si="102"/>
        <v/>
      </c>
      <c r="W82" s="281" t="str">
        <f t="shared" si="69"/>
        <v/>
      </c>
      <c r="X82" s="281" t="str">
        <f t="shared" si="70"/>
        <v/>
      </c>
      <c r="Y82" s="281">
        <f t="shared" si="103"/>
        <v>0</v>
      </c>
      <c r="Z82" s="281">
        <f t="shared" si="177"/>
        <v>0</v>
      </c>
      <c r="AA82" s="281" t="str">
        <f t="shared" si="104"/>
        <v/>
      </c>
      <c r="AB82" s="281" t="str">
        <f t="shared" si="178"/>
        <v/>
      </c>
    </row>
    <row r="83" spans="1:58" ht="21.95" customHeight="1">
      <c r="A83" s="316">
        <v>7</v>
      </c>
      <c r="B83" s="306" t="s">
        <v>9</v>
      </c>
      <c r="C83" s="291" t="s">
        <v>42</v>
      </c>
      <c r="D83" s="291" t="str">
        <f t="shared" si="2"/>
        <v>P3-R4</v>
      </c>
      <c r="E83" s="291" t="str">
        <f t="shared" si="168"/>
        <v>황색</v>
      </c>
      <c r="F83" s="315" t="s">
        <v>269</v>
      </c>
      <c r="G83" s="293"/>
      <c r="H83" s="293"/>
      <c r="I83" s="293"/>
      <c r="J83" s="293">
        <f t="shared" si="169"/>
        <v>0</v>
      </c>
      <c r="K83" s="293"/>
      <c r="L83" s="292">
        <f t="shared" si="170"/>
        <v>0</v>
      </c>
      <c r="M83" s="292">
        <f t="shared" si="171"/>
        <v>0</v>
      </c>
      <c r="N83" s="292">
        <f t="shared" si="172"/>
        <v>0</v>
      </c>
      <c r="O83" s="292">
        <f t="shared" si="173"/>
        <v>0</v>
      </c>
      <c r="P83" s="292">
        <f t="shared" si="174"/>
        <v>0</v>
      </c>
      <c r="Q83" s="292">
        <f t="shared" si="175"/>
        <v>0</v>
      </c>
      <c r="R83" s="292">
        <f t="shared" si="176"/>
        <v>0</v>
      </c>
      <c r="S83" s="281" t="str">
        <f t="shared" si="99"/>
        <v/>
      </c>
      <c r="T83" s="281" t="str">
        <f t="shared" si="100"/>
        <v/>
      </c>
      <c r="U83" s="281" t="str">
        <f t="shared" si="101"/>
        <v/>
      </c>
      <c r="V83" s="281" t="str">
        <f t="shared" si="102"/>
        <v/>
      </c>
      <c r="W83" s="281" t="str">
        <f t="shared" si="69"/>
        <v/>
      </c>
      <c r="X83" s="281" t="str">
        <f t="shared" si="70"/>
        <v/>
      </c>
      <c r="Y83" s="281" t="str">
        <f t="shared" si="103"/>
        <v/>
      </c>
      <c r="Z83" s="281" t="str">
        <f t="shared" si="177"/>
        <v/>
      </c>
      <c r="AA83" s="281">
        <f t="shared" si="104"/>
        <v>0</v>
      </c>
      <c r="AB83" s="281">
        <f t="shared" si="178"/>
        <v>0</v>
      </c>
    </row>
    <row r="84" spans="1:58" ht="21.95" customHeight="1">
      <c r="A84" s="316">
        <v>8</v>
      </c>
      <c r="B84" s="306" t="s">
        <v>9</v>
      </c>
      <c r="C84" s="291" t="s">
        <v>42</v>
      </c>
      <c r="D84" s="291" t="str">
        <f t="shared" si="2"/>
        <v>P3-R5</v>
      </c>
      <c r="E84" s="291" t="str">
        <f t="shared" si="168"/>
        <v>백색</v>
      </c>
      <c r="F84" s="315" t="s">
        <v>48</v>
      </c>
      <c r="G84" s="293"/>
      <c r="H84" s="293"/>
      <c r="I84" s="293"/>
      <c r="J84" s="293">
        <f t="shared" si="169"/>
        <v>0</v>
      </c>
      <c r="K84" s="293"/>
      <c r="L84" s="292">
        <f t="shared" si="170"/>
        <v>0</v>
      </c>
      <c r="M84" s="292">
        <f t="shared" si="171"/>
        <v>0</v>
      </c>
      <c r="N84" s="292">
        <f t="shared" si="172"/>
        <v>0</v>
      </c>
      <c r="O84" s="292">
        <f t="shared" si="173"/>
        <v>0</v>
      </c>
      <c r="P84" s="292">
        <f t="shared" si="174"/>
        <v>0</v>
      </c>
      <c r="Q84" s="292">
        <f t="shared" si="175"/>
        <v>0</v>
      </c>
      <c r="R84" s="292">
        <f t="shared" si="176"/>
        <v>0</v>
      </c>
      <c r="S84" s="281" t="str">
        <f t="shared" si="99"/>
        <v/>
      </c>
      <c r="T84" s="281" t="str">
        <f t="shared" si="100"/>
        <v/>
      </c>
      <c r="U84" s="281" t="str">
        <f t="shared" si="101"/>
        <v/>
      </c>
      <c r="V84" s="281" t="str">
        <f t="shared" si="102"/>
        <v/>
      </c>
      <c r="W84" s="281" t="str">
        <f t="shared" si="69"/>
        <v/>
      </c>
      <c r="X84" s="281" t="str">
        <f t="shared" si="70"/>
        <v/>
      </c>
      <c r="Y84" s="281">
        <f t="shared" si="103"/>
        <v>0</v>
      </c>
      <c r="Z84" s="281">
        <f t="shared" si="177"/>
        <v>0</v>
      </c>
      <c r="AA84" s="281" t="str">
        <f t="shared" si="104"/>
        <v/>
      </c>
      <c r="AB84" s="281" t="str">
        <f t="shared" si="178"/>
        <v/>
      </c>
    </row>
    <row r="85" spans="1:58" ht="21.95" customHeight="1">
      <c r="A85" s="316">
        <v>9</v>
      </c>
      <c r="B85" s="306" t="s">
        <v>9</v>
      </c>
      <c r="C85" s="291" t="s">
        <v>42</v>
      </c>
      <c r="D85" s="291" t="str">
        <f t="shared" si="2"/>
        <v>P3-R5</v>
      </c>
      <c r="E85" s="315" t="s">
        <v>294</v>
      </c>
      <c r="F85" s="306" t="s">
        <v>48</v>
      </c>
      <c r="G85" s="293"/>
      <c r="H85" s="293"/>
      <c r="I85" s="293"/>
      <c r="J85" s="293">
        <f t="shared" si="169"/>
        <v>0</v>
      </c>
      <c r="K85" s="293"/>
      <c r="L85" s="292">
        <f t="shared" si="170"/>
        <v>0</v>
      </c>
      <c r="M85" s="292">
        <f t="shared" si="171"/>
        <v>0</v>
      </c>
      <c r="N85" s="292">
        <f t="shared" si="172"/>
        <v>0</v>
      </c>
      <c r="O85" s="292">
        <f t="shared" si="173"/>
        <v>0</v>
      </c>
      <c r="P85" s="292">
        <f t="shared" si="174"/>
        <v>0</v>
      </c>
      <c r="Q85" s="292">
        <f t="shared" si="175"/>
        <v>0</v>
      </c>
      <c r="R85" s="292">
        <f t="shared" si="176"/>
        <v>0</v>
      </c>
      <c r="S85" s="281" t="str">
        <f t="shared" si="99"/>
        <v/>
      </c>
      <c r="T85" s="281" t="str">
        <f t="shared" si="100"/>
        <v/>
      </c>
      <c r="U85" s="281" t="str">
        <f t="shared" si="101"/>
        <v/>
      </c>
      <c r="V85" s="281" t="str">
        <f t="shared" si="102"/>
        <v/>
      </c>
      <c r="W85" s="281" t="str">
        <f t="shared" si="69"/>
        <v/>
      </c>
      <c r="X85" s="281" t="str">
        <f t="shared" si="70"/>
        <v/>
      </c>
      <c r="Y85" s="281">
        <f t="shared" si="103"/>
        <v>0</v>
      </c>
      <c r="Z85" s="281">
        <f t="shared" si="177"/>
        <v>0</v>
      </c>
      <c r="AA85" s="281" t="str">
        <f t="shared" si="104"/>
        <v/>
      </c>
      <c r="AB85" s="281" t="str">
        <f t="shared" si="178"/>
        <v/>
      </c>
    </row>
    <row r="86" spans="1:58" ht="21.95" customHeight="1">
      <c r="A86" s="316">
        <v>10</v>
      </c>
      <c r="B86" s="306" t="s">
        <v>9</v>
      </c>
      <c r="C86" s="291" t="s">
        <v>42</v>
      </c>
      <c r="D86" s="291" t="str">
        <f t="shared" si="2"/>
        <v>P3-R4</v>
      </c>
      <c r="E86" s="291" t="str">
        <f t="shared" si="168"/>
        <v>황색</v>
      </c>
      <c r="F86" s="315" t="s">
        <v>296</v>
      </c>
      <c r="G86" s="293"/>
      <c r="H86" s="293"/>
      <c r="I86" s="293"/>
      <c r="J86" s="293">
        <f t="shared" si="169"/>
        <v>0</v>
      </c>
      <c r="K86" s="293"/>
      <c r="L86" s="292">
        <f t="shared" si="170"/>
        <v>0</v>
      </c>
      <c r="M86" s="292">
        <f t="shared" si="171"/>
        <v>0</v>
      </c>
      <c r="N86" s="292">
        <f t="shared" si="172"/>
        <v>0</v>
      </c>
      <c r="O86" s="292">
        <f t="shared" si="173"/>
        <v>0</v>
      </c>
      <c r="P86" s="292">
        <f t="shared" si="174"/>
        <v>0</v>
      </c>
      <c r="Q86" s="292">
        <f t="shared" si="175"/>
        <v>0</v>
      </c>
      <c r="R86" s="292">
        <f t="shared" si="176"/>
        <v>0</v>
      </c>
      <c r="S86" s="281" t="str">
        <f t="shared" si="99"/>
        <v/>
      </c>
      <c r="T86" s="281" t="str">
        <f t="shared" si="100"/>
        <v/>
      </c>
      <c r="U86" s="281" t="str">
        <f t="shared" si="101"/>
        <v/>
      </c>
      <c r="V86" s="281" t="str">
        <f t="shared" si="102"/>
        <v/>
      </c>
      <c r="W86" s="281" t="str">
        <f t="shared" si="69"/>
        <v/>
      </c>
      <c r="X86" s="281" t="str">
        <f t="shared" si="70"/>
        <v/>
      </c>
      <c r="Y86" s="281" t="str">
        <f t="shared" si="103"/>
        <v/>
      </c>
      <c r="Z86" s="281" t="str">
        <f>IF(AND($B86=$Y$2,$C86=$Y$3,$D86=$Y$4,$E86=$Y$5),$R86,"")</f>
        <v/>
      </c>
      <c r="AA86" s="281">
        <f t="shared" si="104"/>
        <v>0</v>
      </c>
      <c r="AB86" s="281">
        <f>IF(AND($B86=$Y$2,$C86=$Y$3,$D86=$AA$4,$E86=$AA$5),$R86,"")</f>
        <v>0</v>
      </c>
    </row>
    <row r="87" spans="1:58" ht="21.95" customHeight="1">
      <c r="A87" s="316">
        <v>11</v>
      </c>
      <c r="B87" s="306" t="s">
        <v>9</v>
      </c>
      <c r="C87" s="291" t="s">
        <v>42</v>
      </c>
      <c r="D87" s="291" t="str">
        <f t="shared" si="2"/>
        <v>P3-R4</v>
      </c>
      <c r="E87" s="291" t="str">
        <f t="shared" si="168"/>
        <v>황색</v>
      </c>
      <c r="F87" s="315" t="s">
        <v>296</v>
      </c>
      <c r="G87" s="293"/>
      <c r="H87" s="293"/>
      <c r="I87" s="293"/>
      <c r="J87" s="293">
        <f t="shared" si="169"/>
        <v>0</v>
      </c>
      <c r="K87" s="293"/>
      <c r="L87" s="292">
        <f t="shared" si="170"/>
        <v>0</v>
      </c>
      <c r="M87" s="292">
        <f t="shared" si="171"/>
        <v>0</v>
      </c>
      <c r="N87" s="292">
        <f t="shared" si="172"/>
        <v>0</v>
      </c>
      <c r="O87" s="292">
        <f t="shared" si="173"/>
        <v>0</v>
      </c>
      <c r="P87" s="292">
        <f t="shared" si="174"/>
        <v>0</v>
      </c>
      <c r="Q87" s="292">
        <f t="shared" si="175"/>
        <v>0</v>
      </c>
      <c r="R87" s="292">
        <f t="shared" si="176"/>
        <v>0</v>
      </c>
      <c r="S87" s="281" t="str">
        <f t="shared" si="99"/>
        <v/>
      </c>
      <c r="T87" s="281" t="str">
        <f t="shared" si="100"/>
        <v/>
      </c>
      <c r="U87" s="281" t="str">
        <f t="shared" si="101"/>
        <v/>
      </c>
      <c r="V87" s="281" t="str">
        <f t="shared" si="102"/>
        <v/>
      </c>
      <c r="W87" s="281" t="str">
        <f t="shared" si="69"/>
        <v/>
      </c>
      <c r="X87" s="281" t="str">
        <f t="shared" si="70"/>
        <v/>
      </c>
      <c r="Y87" s="281" t="str">
        <f t="shared" si="103"/>
        <v/>
      </c>
      <c r="Z87" s="281" t="str">
        <f t="shared" ref="Z87:Z114" si="179">IF(AND($B87=$Y$2,$C87=$Y$3,$D87=$Y$4,$E87=$Y$5),$R87,"")</f>
        <v/>
      </c>
      <c r="AA87" s="281">
        <f t="shared" si="104"/>
        <v>0</v>
      </c>
      <c r="AB87" s="281">
        <f t="shared" ref="AB87:AB114" si="180">IF(AND($B87=$Y$2,$C87=$Y$3,$D87=$AA$4,$E87=$AA$5),$R87,"")</f>
        <v>0</v>
      </c>
    </row>
    <row r="88" spans="1:58" ht="21.95" customHeight="1">
      <c r="A88" s="316">
        <v>12</v>
      </c>
      <c r="B88" s="306" t="s">
        <v>9</v>
      </c>
      <c r="C88" s="291" t="s">
        <v>42</v>
      </c>
      <c r="D88" s="291" t="str">
        <f t="shared" si="2"/>
        <v>P3-R5</v>
      </c>
      <c r="E88" s="315" t="s">
        <v>14</v>
      </c>
      <c r="F88" s="315" t="s">
        <v>293</v>
      </c>
      <c r="G88" s="293"/>
      <c r="H88" s="293"/>
      <c r="I88" s="293"/>
      <c r="J88" s="293">
        <f t="shared" si="169"/>
        <v>0</v>
      </c>
      <c r="K88" s="293"/>
      <c r="L88" s="292">
        <f t="shared" si="170"/>
        <v>0</v>
      </c>
      <c r="M88" s="292">
        <f t="shared" si="171"/>
        <v>0</v>
      </c>
      <c r="N88" s="292">
        <f t="shared" si="172"/>
        <v>0</v>
      </c>
      <c r="O88" s="292">
        <f t="shared" si="173"/>
        <v>0</v>
      </c>
      <c r="P88" s="292">
        <f t="shared" si="174"/>
        <v>0</v>
      </c>
      <c r="Q88" s="292">
        <f t="shared" si="175"/>
        <v>0</v>
      </c>
      <c r="R88" s="292">
        <f t="shared" si="176"/>
        <v>0</v>
      </c>
      <c r="S88" s="281" t="str">
        <f t="shared" si="99"/>
        <v/>
      </c>
      <c r="T88" s="281" t="str">
        <f t="shared" si="100"/>
        <v/>
      </c>
      <c r="U88" s="281" t="str">
        <f t="shared" si="101"/>
        <v/>
      </c>
      <c r="V88" s="281" t="str">
        <f t="shared" si="102"/>
        <v/>
      </c>
      <c r="W88" s="281" t="str">
        <f t="shared" si="69"/>
        <v/>
      </c>
      <c r="X88" s="281" t="str">
        <f t="shared" si="70"/>
        <v/>
      </c>
      <c r="Y88" s="281">
        <f t="shared" si="103"/>
        <v>0</v>
      </c>
      <c r="Z88" s="281">
        <f t="shared" si="179"/>
        <v>0</v>
      </c>
      <c r="AA88" s="281" t="str">
        <f t="shared" si="104"/>
        <v/>
      </c>
      <c r="AB88" s="281" t="str">
        <f t="shared" si="180"/>
        <v/>
      </c>
    </row>
    <row r="89" spans="1:58" s="273" customFormat="1" ht="21.95" customHeight="1">
      <c r="A89" s="316">
        <v>13</v>
      </c>
      <c r="B89" s="315" t="s">
        <v>9</v>
      </c>
      <c r="C89" s="315" t="s">
        <v>42</v>
      </c>
      <c r="D89" s="315" t="str">
        <f t="shared" si="2"/>
        <v>P3-R4</v>
      </c>
      <c r="E89" s="315" t="s">
        <v>15</v>
      </c>
      <c r="F89" s="315" t="s">
        <v>268</v>
      </c>
      <c r="G89" s="317"/>
      <c r="H89" s="317"/>
      <c r="I89" s="317"/>
      <c r="J89" s="317">
        <f t="shared" ref="J89:J114" si="181">H89*I89</f>
        <v>0</v>
      </c>
      <c r="K89" s="317"/>
      <c r="L89" s="316">
        <f t="shared" ref="L89:L114" si="182">IF((G89&gt;10),G89,0)</f>
        <v>0</v>
      </c>
      <c r="M89" s="316">
        <f t="shared" ref="M89:M114" si="183">IF((K89&gt;10),K89,0)</f>
        <v>0</v>
      </c>
      <c r="N89" s="316">
        <f t="shared" ref="N89:N114" si="184">INT(L89+M89)</f>
        <v>0</v>
      </c>
      <c r="O89" s="316">
        <f t="shared" ref="O89:O114" si="185">IF((G89&lt;11),G89,0)</f>
        <v>0</v>
      </c>
      <c r="P89" s="316">
        <f t="shared" ref="P89:P114" si="186">J89</f>
        <v>0</v>
      </c>
      <c r="Q89" s="316">
        <f t="shared" ref="Q89:Q114" si="187">IF((K89&lt;11),K89,0)</f>
        <v>0</v>
      </c>
      <c r="R89" s="316">
        <f t="shared" ref="R89:R114" si="188">INT(O89+P89+Q89)</f>
        <v>0</v>
      </c>
      <c r="S89" s="281" t="str">
        <f t="shared" si="99"/>
        <v/>
      </c>
      <c r="T89" s="281" t="str">
        <f t="shared" si="100"/>
        <v/>
      </c>
      <c r="U89" s="281" t="str">
        <f t="shared" si="101"/>
        <v/>
      </c>
      <c r="V89" s="281" t="str">
        <f t="shared" si="102"/>
        <v/>
      </c>
      <c r="W89" s="281" t="str">
        <f t="shared" si="69"/>
        <v/>
      </c>
      <c r="X89" s="281" t="str">
        <f t="shared" si="70"/>
        <v/>
      </c>
      <c r="Y89" s="281" t="str">
        <f t="shared" si="103"/>
        <v/>
      </c>
      <c r="Z89" s="281" t="str">
        <f t="shared" si="179"/>
        <v/>
      </c>
      <c r="AA89" s="281">
        <f t="shared" si="104"/>
        <v>0</v>
      </c>
      <c r="AB89" s="281">
        <f t="shared" si="180"/>
        <v>0</v>
      </c>
      <c r="AC89" s="284"/>
      <c r="AD89" s="284"/>
      <c r="AE89" s="284"/>
      <c r="AF89" s="284"/>
      <c r="AG89" s="284"/>
      <c r="AH89" s="284"/>
      <c r="AI89" s="284"/>
      <c r="AJ89" s="284"/>
      <c r="AK89" s="284"/>
      <c r="AL89" s="284"/>
      <c r="AM89" s="270"/>
      <c r="AN89" s="269"/>
      <c r="AO89" s="269"/>
      <c r="AP89" s="269"/>
      <c r="AQ89" s="269"/>
      <c r="AR89" s="269"/>
      <c r="AS89" s="269"/>
      <c r="AT89" s="269"/>
      <c r="AU89" s="269"/>
      <c r="AV89" s="269"/>
      <c r="AW89" s="269"/>
      <c r="AX89" s="269"/>
      <c r="AY89" s="269"/>
      <c r="AZ89" s="269"/>
      <c r="BA89" s="269"/>
      <c r="BB89" s="269"/>
      <c r="BC89" s="269"/>
      <c r="BD89" s="269"/>
      <c r="BE89" s="271"/>
      <c r="BF89" s="272"/>
    </row>
    <row r="90" spans="1:58" ht="21.95" customHeight="1">
      <c r="A90" s="316">
        <v>14</v>
      </c>
      <c r="B90" s="315" t="s">
        <v>9</v>
      </c>
      <c r="C90" s="315" t="s">
        <v>42</v>
      </c>
      <c r="D90" s="315" t="str">
        <f t="shared" ref="D90:D114" si="189">IF(AND($E90="황색",$C90="융착식"),"P3-R4",IF(AND($E90="백색",$C90="융착식"),"P3-R5",IF(AND($E90="황색",$C90="상온경화형"),"P7-R4",IF(AND($E90="백색",$C90="상온경화형"),"P7-R5",IF(AND($E90="황색",$C90="수용성페인트"),"P4-R4",IF(AND($E90="백색",$C90="수용성페인트"),"P4-R5",))))))</f>
        <v>P3-R5</v>
      </c>
      <c r="E90" s="315" t="s">
        <v>294</v>
      </c>
      <c r="F90" s="315" t="s">
        <v>48</v>
      </c>
      <c r="G90" s="317"/>
      <c r="H90" s="317"/>
      <c r="I90" s="317"/>
      <c r="J90" s="317">
        <f t="shared" si="181"/>
        <v>0</v>
      </c>
      <c r="K90" s="317"/>
      <c r="L90" s="316">
        <f t="shared" si="182"/>
        <v>0</v>
      </c>
      <c r="M90" s="316">
        <f t="shared" si="183"/>
        <v>0</v>
      </c>
      <c r="N90" s="316">
        <f t="shared" si="184"/>
        <v>0</v>
      </c>
      <c r="O90" s="316">
        <f t="shared" si="185"/>
        <v>0</v>
      </c>
      <c r="P90" s="316">
        <f t="shared" si="186"/>
        <v>0</v>
      </c>
      <c r="Q90" s="316">
        <f t="shared" si="187"/>
        <v>0</v>
      </c>
      <c r="R90" s="316">
        <f t="shared" si="188"/>
        <v>0</v>
      </c>
      <c r="S90" s="281" t="str">
        <f t="shared" si="99"/>
        <v/>
      </c>
      <c r="T90" s="281" t="str">
        <f t="shared" si="100"/>
        <v/>
      </c>
      <c r="U90" s="281" t="str">
        <f t="shared" si="101"/>
        <v/>
      </c>
      <c r="V90" s="281" t="str">
        <f t="shared" si="102"/>
        <v/>
      </c>
      <c r="W90" s="281" t="str">
        <f t="shared" si="69"/>
        <v/>
      </c>
      <c r="X90" s="281" t="str">
        <f t="shared" si="70"/>
        <v/>
      </c>
      <c r="Y90" s="281">
        <f t="shared" si="103"/>
        <v>0</v>
      </c>
      <c r="Z90" s="281">
        <f t="shared" si="179"/>
        <v>0</v>
      </c>
      <c r="AA90" s="281" t="str">
        <f t="shared" si="104"/>
        <v/>
      </c>
      <c r="AB90" s="281" t="str">
        <f t="shared" si="180"/>
        <v/>
      </c>
    </row>
    <row r="91" spans="1:58" ht="21.95" customHeight="1">
      <c r="A91" s="316">
        <v>15</v>
      </c>
      <c r="B91" s="315" t="s">
        <v>9</v>
      </c>
      <c r="C91" s="315" t="s">
        <v>42</v>
      </c>
      <c r="D91" s="315" t="str">
        <f t="shared" si="189"/>
        <v>P3-R4</v>
      </c>
      <c r="E91" s="315" t="s">
        <v>15</v>
      </c>
      <c r="F91" s="315" t="s">
        <v>269</v>
      </c>
      <c r="G91" s="317"/>
      <c r="H91" s="317"/>
      <c r="I91" s="317"/>
      <c r="J91" s="317">
        <f t="shared" si="181"/>
        <v>0</v>
      </c>
      <c r="K91" s="317"/>
      <c r="L91" s="316">
        <f t="shared" si="182"/>
        <v>0</v>
      </c>
      <c r="M91" s="316">
        <f t="shared" si="183"/>
        <v>0</v>
      </c>
      <c r="N91" s="316">
        <f t="shared" si="184"/>
        <v>0</v>
      </c>
      <c r="O91" s="316">
        <f t="shared" si="185"/>
        <v>0</v>
      </c>
      <c r="P91" s="316">
        <f t="shared" si="186"/>
        <v>0</v>
      </c>
      <c r="Q91" s="316">
        <f t="shared" si="187"/>
        <v>0</v>
      </c>
      <c r="R91" s="316">
        <f t="shared" si="188"/>
        <v>0</v>
      </c>
      <c r="S91" s="281" t="str">
        <f t="shared" si="99"/>
        <v/>
      </c>
      <c r="T91" s="281" t="str">
        <f t="shared" si="100"/>
        <v/>
      </c>
      <c r="U91" s="281" t="str">
        <f t="shared" si="101"/>
        <v/>
      </c>
      <c r="V91" s="281" t="str">
        <f t="shared" si="102"/>
        <v/>
      </c>
      <c r="W91" s="281" t="str">
        <f t="shared" si="69"/>
        <v/>
      </c>
      <c r="X91" s="281" t="str">
        <f t="shared" si="70"/>
        <v/>
      </c>
      <c r="Y91" s="281" t="str">
        <f t="shared" si="103"/>
        <v/>
      </c>
      <c r="Z91" s="281" t="str">
        <f t="shared" si="179"/>
        <v/>
      </c>
      <c r="AA91" s="281">
        <f t="shared" si="104"/>
        <v>0</v>
      </c>
      <c r="AB91" s="281">
        <f t="shared" si="180"/>
        <v>0</v>
      </c>
    </row>
    <row r="92" spans="1:58" ht="21.95" customHeight="1">
      <c r="A92" s="316">
        <v>16</v>
      </c>
      <c r="B92" s="315" t="s">
        <v>9</v>
      </c>
      <c r="C92" s="315" t="s">
        <v>42</v>
      </c>
      <c r="D92" s="315" t="str">
        <f t="shared" si="189"/>
        <v>P3-R5</v>
      </c>
      <c r="E92" s="315" t="s">
        <v>294</v>
      </c>
      <c r="F92" s="315" t="s">
        <v>48</v>
      </c>
      <c r="G92" s="317"/>
      <c r="H92" s="317"/>
      <c r="I92" s="317"/>
      <c r="J92" s="317">
        <f t="shared" si="181"/>
        <v>0</v>
      </c>
      <c r="K92" s="317"/>
      <c r="L92" s="316">
        <f t="shared" si="182"/>
        <v>0</v>
      </c>
      <c r="M92" s="316">
        <f t="shared" si="183"/>
        <v>0</v>
      </c>
      <c r="N92" s="316">
        <f t="shared" si="184"/>
        <v>0</v>
      </c>
      <c r="O92" s="316">
        <f t="shared" si="185"/>
        <v>0</v>
      </c>
      <c r="P92" s="316">
        <f t="shared" si="186"/>
        <v>0</v>
      </c>
      <c r="Q92" s="316">
        <f t="shared" si="187"/>
        <v>0</v>
      </c>
      <c r="R92" s="316">
        <f t="shared" si="188"/>
        <v>0</v>
      </c>
      <c r="S92" s="281" t="str">
        <f t="shared" si="99"/>
        <v/>
      </c>
      <c r="T92" s="281" t="str">
        <f t="shared" si="100"/>
        <v/>
      </c>
      <c r="U92" s="281" t="str">
        <f t="shared" si="101"/>
        <v/>
      </c>
      <c r="V92" s="281" t="str">
        <f t="shared" si="102"/>
        <v/>
      </c>
      <c r="W92" s="281" t="str">
        <f t="shared" si="69"/>
        <v/>
      </c>
      <c r="X92" s="281" t="str">
        <f t="shared" si="70"/>
        <v/>
      </c>
      <c r="Y92" s="281">
        <f t="shared" si="103"/>
        <v>0</v>
      </c>
      <c r="Z92" s="281">
        <f t="shared" si="179"/>
        <v>0</v>
      </c>
      <c r="AA92" s="281" t="str">
        <f t="shared" si="104"/>
        <v/>
      </c>
      <c r="AB92" s="281" t="str">
        <f t="shared" si="180"/>
        <v/>
      </c>
    </row>
    <row r="93" spans="1:58" ht="21.95" customHeight="1">
      <c r="A93" s="316">
        <v>17</v>
      </c>
      <c r="B93" s="315" t="s">
        <v>9</v>
      </c>
      <c r="C93" s="315" t="s">
        <v>42</v>
      </c>
      <c r="D93" s="315" t="str">
        <f t="shared" si="189"/>
        <v>P3-R5</v>
      </c>
      <c r="E93" s="315" t="s">
        <v>294</v>
      </c>
      <c r="F93" s="315" t="s">
        <v>287</v>
      </c>
      <c r="G93" s="317"/>
      <c r="H93" s="317"/>
      <c r="I93" s="317"/>
      <c r="J93" s="317">
        <f t="shared" si="181"/>
        <v>0</v>
      </c>
      <c r="K93" s="317"/>
      <c r="L93" s="316">
        <f t="shared" si="182"/>
        <v>0</v>
      </c>
      <c r="M93" s="316">
        <f t="shared" si="183"/>
        <v>0</v>
      </c>
      <c r="N93" s="316">
        <f t="shared" si="184"/>
        <v>0</v>
      </c>
      <c r="O93" s="316">
        <f t="shared" si="185"/>
        <v>0</v>
      </c>
      <c r="P93" s="316">
        <f t="shared" si="186"/>
        <v>0</v>
      </c>
      <c r="Q93" s="316">
        <f t="shared" si="187"/>
        <v>0</v>
      </c>
      <c r="R93" s="316">
        <f t="shared" si="188"/>
        <v>0</v>
      </c>
      <c r="S93" s="281" t="str">
        <f t="shared" si="99"/>
        <v/>
      </c>
      <c r="T93" s="281" t="str">
        <f t="shared" si="100"/>
        <v/>
      </c>
      <c r="U93" s="281" t="str">
        <f t="shared" si="101"/>
        <v/>
      </c>
      <c r="V93" s="281" t="str">
        <f t="shared" si="102"/>
        <v/>
      </c>
      <c r="W93" s="281" t="str">
        <f t="shared" si="69"/>
        <v/>
      </c>
      <c r="X93" s="281" t="str">
        <f t="shared" si="70"/>
        <v/>
      </c>
      <c r="Y93" s="281">
        <f t="shared" si="103"/>
        <v>0</v>
      </c>
      <c r="Z93" s="281">
        <f t="shared" si="179"/>
        <v>0</v>
      </c>
      <c r="AA93" s="281" t="str">
        <f t="shared" si="104"/>
        <v/>
      </c>
      <c r="AB93" s="281" t="str">
        <f t="shared" si="180"/>
        <v/>
      </c>
    </row>
    <row r="94" spans="1:58" ht="21.95" customHeight="1">
      <c r="A94" s="316">
        <v>18</v>
      </c>
      <c r="B94" s="315" t="s">
        <v>9</v>
      </c>
      <c r="C94" s="315" t="s">
        <v>42</v>
      </c>
      <c r="D94" s="315" t="str">
        <f t="shared" si="189"/>
        <v>P3-R5</v>
      </c>
      <c r="E94" s="315" t="s">
        <v>294</v>
      </c>
      <c r="F94" s="315" t="s">
        <v>287</v>
      </c>
      <c r="G94" s="317"/>
      <c r="H94" s="317"/>
      <c r="I94" s="317"/>
      <c r="J94" s="317">
        <f t="shared" si="181"/>
        <v>0</v>
      </c>
      <c r="K94" s="317"/>
      <c r="L94" s="316">
        <f t="shared" si="182"/>
        <v>0</v>
      </c>
      <c r="M94" s="316">
        <f t="shared" si="183"/>
        <v>0</v>
      </c>
      <c r="N94" s="316">
        <f t="shared" si="184"/>
        <v>0</v>
      </c>
      <c r="O94" s="316">
        <f t="shared" si="185"/>
        <v>0</v>
      </c>
      <c r="P94" s="316">
        <f t="shared" si="186"/>
        <v>0</v>
      </c>
      <c r="Q94" s="316">
        <f t="shared" si="187"/>
        <v>0</v>
      </c>
      <c r="R94" s="316">
        <f t="shared" si="188"/>
        <v>0</v>
      </c>
      <c r="S94" s="281" t="str">
        <f t="shared" si="99"/>
        <v/>
      </c>
      <c r="T94" s="281" t="str">
        <f t="shared" si="100"/>
        <v/>
      </c>
      <c r="U94" s="281" t="str">
        <f t="shared" si="101"/>
        <v/>
      </c>
      <c r="V94" s="281" t="str">
        <f t="shared" si="102"/>
        <v/>
      </c>
      <c r="W94" s="281" t="str">
        <f t="shared" si="69"/>
        <v/>
      </c>
      <c r="X94" s="281" t="str">
        <f t="shared" si="70"/>
        <v/>
      </c>
      <c r="Y94" s="281">
        <f t="shared" si="103"/>
        <v>0</v>
      </c>
      <c r="Z94" s="281">
        <f t="shared" si="179"/>
        <v>0</v>
      </c>
      <c r="AA94" s="281" t="str">
        <f t="shared" si="104"/>
        <v/>
      </c>
      <c r="AB94" s="281" t="str">
        <f t="shared" si="180"/>
        <v/>
      </c>
    </row>
    <row r="95" spans="1:58" ht="21.95" customHeight="1">
      <c r="A95" s="316">
        <v>19</v>
      </c>
      <c r="B95" s="315" t="s">
        <v>9</v>
      </c>
      <c r="C95" s="315" t="s">
        <v>42</v>
      </c>
      <c r="D95" s="315" t="str">
        <f t="shared" si="189"/>
        <v>P3-R4</v>
      </c>
      <c r="E95" s="315" t="s">
        <v>15</v>
      </c>
      <c r="F95" s="315" t="s">
        <v>296</v>
      </c>
      <c r="G95" s="317"/>
      <c r="H95" s="317"/>
      <c r="I95" s="317"/>
      <c r="J95" s="317">
        <f t="shared" si="181"/>
        <v>0</v>
      </c>
      <c r="K95" s="317"/>
      <c r="L95" s="316">
        <f t="shared" si="182"/>
        <v>0</v>
      </c>
      <c r="M95" s="316">
        <f t="shared" si="183"/>
        <v>0</v>
      </c>
      <c r="N95" s="316">
        <f t="shared" si="184"/>
        <v>0</v>
      </c>
      <c r="O95" s="316">
        <f t="shared" si="185"/>
        <v>0</v>
      </c>
      <c r="P95" s="316">
        <f t="shared" si="186"/>
        <v>0</v>
      </c>
      <c r="Q95" s="316">
        <f t="shared" si="187"/>
        <v>0</v>
      </c>
      <c r="R95" s="316">
        <f t="shared" si="188"/>
        <v>0</v>
      </c>
      <c r="S95" s="281" t="str">
        <f t="shared" si="99"/>
        <v/>
      </c>
      <c r="T95" s="281" t="str">
        <f t="shared" si="100"/>
        <v/>
      </c>
      <c r="U95" s="281" t="str">
        <f t="shared" si="101"/>
        <v/>
      </c>
      <c r="V95" s="281" t="str">
        <f t="shared" si="102"/>
        <v/>
      </c>
      <c r="W95" s="281" t="str">
        <f t="shared" si="69"/>
        <v/>
      </c>
      <c r="X95" s="281" t="str">
        <f t="shared" si="70"/>
        <v/>
      </c>
      <c r="Y95" s="281" t="str">
        <f t="shared" si="103"/>
        <v/>
      </c>
      <c r="Z95" s="281" t="str">
        <f t="shared" si="179"/>
        <v/>
      </c>
      <c r="AA95" s="281">
        <f t="shared" si="104"/>
        <v>0</v>
      </c>
      <c r="AB95" s="281">
        <f t="shared" si="180"/>
        <v>0</v>
      </c>
    </row>
    <row r="96" spans="1:58" ht="21.95" customHeight="1">
      <c r="A96" s="316">
        <v>20</v>
      </c>
      <c r="B96" s="315" t="s">
        <v>9</v>
      </c>
      <c r="C96" s="315" t="s">
        <v>42</v>
      </c>
      <c r="D96" s="315" t="str">
        <f t="shared" si="189"/>
        <v>P3-R4</v>
      </c>
      <c r="E96" s="315" t="s">
        <v>15</v>
      </c>
      <c r="F96" s="315" t="s">
        <v>296</v>
      </c>
      <c r="G96" s="317"/>
      <c r="H96" s="317"/>
      <c r="I96" s="317"/>
      <c r="J96" s="317">
        <f t="shared" si="181"/>
        <v>0</v>
      </c>
      <c r="K96" s="317"/>
      <c r="L96" s="316">
        <f t="shared" si="182"/>
        <v>0</v>
      </c>
      <c r="M96" s="316">
        <f t="shared" si="183"/>
        <v>0</v>
      </c>
      <c r="N96" s="316">
        <f t="shared" si="184"/>
        <v>0</v>
      </c>
      <c r="O96" s="316">
        <f t="shared" si="185"/>
        <v>0</v>
      </c>
      <c r="P96" s="316">
        <f t="shared" si="186"/>
        <v>0</v>
      </c>
      <c r="Q96" s="316">
        <f t="shared" si="187"/>
        <v>0</v>
      </c>
      <c r="R96" s="316">
        <f t="shared" si="188"/>
        <v>0</v>
      </c>
      <c r="S96" s="281" t="str">
        <f t="shared" si="99"/>
        <v/>
      </c>
      <c r="T96" s="281" t="str">
        <f t="shared" si="100"/>
        <v/>
      </c>
      <c r="U96" s="281" t="str">
        <f t="shared" si="101"/>
        <v/>
      </c>
      <c r="V96" s="281" t="str">
        <f t="shared" si="102"/>
        <v/>
      </c>
      <c r="W96" s="281" t="str">
        <f t="shared" si="69"/>
        <v/>
      </c>
      <c r="X96" s="281" t="str">
        <f t="shared" si="70"/>
        <v/>
      </c>
      <c r="Y96" s="281" t="str">
        <f t="shared" si="103"/>
        <v/>
      </c>
      <c r="Z96" s="281" t="str">
        <f t="shared" si="179"/>
        <v/>
      </c>
      <c r="AA96" s="281">
        <f t="shared" si="104"/>
        <v>0</v>
      </c>
      <c r="AB96" s="281">
        <f t="shared" si="180"/>
        <v>0</v>
      </c>
    </row>
    <row r="97" spans="1:28" ht="21.95" customHeight="1">
      <c r="A97" s="316">
        <v>21</v>
      </c>
      <c r="B97" s="315" t="s">
        <v>9</v>
      </c>
      <c r="C97" s="315" t="s">
        <v>42</v>
      </c>
      <c r="D97" s="315" t="str">
        <f t="shared" si="189"/>
        <v>P3-R4</v>
      </c>
      <c r="E97" s="315" t="s">
        <v>15</v>
      </c>
      <c r="F97" s="315" t="s">
        <v>296</v>
      </c>
      <c r="G97" s="317"/>
      <c r="H97" s="317"/>
      <c r="I97" s="317"/>
      <c r="J97" s="317">
        <f t="shared" si="181"/>
        <v>0</v>
      </c>
      <c r="K97" s="317"/>
      <c r="L97" s="316">
        <f t="shared" si="182"/>
        <v>0</v>
      </c>
      <c r="M97" s="316">
        <f t="shared" si="183"/>
        <v>0</v>
      </c>
      <c r="N97" s="316">
        <f t="shared" si="184"/>
        <v>0</v>
      </c>
      <c r="O97" s="316">
        <f t="shared" si="185"/>
        <v>0</v>
      </c>
      <c r="P97" s="316">
        <f t="shared" si="186"/>
        <v>0</v>
      </c>
      <c r="Q97" s="316">
        <f t="shared" si="187"/>
        <v>0</v>
      </c>
      <c r="R97" s="316">
        <f t="shared" si="188"/>
        <v>0</v>
      </c>
      <c r="S97" s="281" t="str">
        <f t="shared" si="99"/>
        <v/>
      </c>
      <c r="T97" s="281" t="str">
        <f t="shared" si="100"/>
        <v/>
      </c>
      <c r="U97" s="281" t="str">
        <f t="shared" si="101"/>
        <v/>
      </c>
      <c r="V97" s="281" t="str">
        <f t="shared" si="102"/>
        <v/>
      </c>
      <c r="W97" s="281" t="str">
        <f t="shared" si="69"/>
        <v/>
      </c>
      <c r="X97" s="281" t="str">
        <f t="shared" si="70"/>
        <v/>
      </c>
      <c r="Y97" s="281" t="str">
        <f t="shared" si="103"/>
        <v/>
      </c>
      <c r="Z97" s="281" t="str">
        <f t="shared" si="179"/>
        <v/>
      </c>
      <c r="AA97" s="281">
        <f t="shared" si="104"/>
        <v>0</v>
      </c>
      <c r="AB97" s="281">
        <f t="shared" si="180"/>
        <v>0</v>
      </c>
    </row>
    <row r="98" spans="1:28" ht="21.95" customHeight="1">
      <c r="A98" s="316">
        <v>22</v>
      </c>
      <c r="B98" s="315" t="s">
        <v>9</v>
      </c>
      <c r="C98" s="315" t="s">
        <v>42</v>
      </c>
      <c r="D98" s="315" t="str">
        <f t="shared" si="189"/>
        <v>P3-R5</v>
      </c>
      <c r="E98" s="315" t="s">
        <v>14</v>
      </c>
      <c r="F98" s="315" t="s">
        <v>48</v>
      </c>
      <c r="G98" s="317"/>
      <c r="H98" s="317"/>
      <c r="I98" s="317"/>
      <c r="J98" s="317">
        <f t="shared" si="181"/>
        <v>0</v>
      </c>
      <c r="K98" s="317"/>
      <c r="L98" s="316">
        <f t="shared" si="182"/>
        <v>0</v>
      </c>
      <c r="M98" s="316">
        <f t="shared" si="183"/>
        <v>0</v>
      </c>
      <c r="N98" s="316">
        <f t="shared" si="184"/>
        <v>0</v>
      </c>
      <c r="O98" s="316">
        <f t="shared" si="185"/>
        <v>0</v>
      </c>
      <c r="P98" s="316">
        <f t="shared" si="186"/>
        <v>0</v>
      </c>
      <c r="Q98" s="316">
        <f t="shared" si="187"/>
        <v>0</v>
      </c>
      <c r="R98" s="316">
        <f t="shared" si="188"/>
        <v>0</v>
      </c>
      <c r="S98" s="281" t="str">
        <f t="shared" si="99"/>
        <v/>
      </c>
      <c r="T98" s="281" t="str">
        <f t="shared" si="100"/>
        <v/>
      </c>
      <c r="U98" s="281" t="str">
        <f t="shared" si="101"/>
        <v/>
      </c>
      <c r="V98" s="281" t="str">
        <f t="shared" si="102"/>
        <v/>
      </c>
      <c r="W98" s="281" t="str">
        <f t="shared" si="69"/>
        <v/>
      </c>
      <c r="X98" s="281" t="str">
        <f t="shared" si="70"/>
        <v/>
      </c>
      <c r="Y98" s="281">
        <f t="shared" si="103"/>
        <v>0</v>
      </c>
      <c r="Z98" s="281">
        <f t="shared" si="179"/>
        <v>0</v>
      </c>
      <c r="AA98" s="281" t="str">
        <f t="shared" si="104"/>
        <v/>
      </c>
      <c r="AB98" s="281" t="str">
        <f t="shared" si="180"/>
        <v/>
      </c>
    </row>
    <row r="99" spans="1:28" ht="21.95" customHeight="1">
      <c r="A99" s="316">
        <v>23</v>
      </c>
      <c r="B99" s="315" t="s">
        <v>9</v>
      </c>
      <c r="C99" s="315" t="s">
        <v>42</v>
      </c>
      <c r="D99" s="315" t="str">
        <f t="shared" si="189"/>
        <v>P3-R5</v>
      </c>
      <c r="E99" s="315" t="s">
        <v>14</v>
      </c>
      <c r="F99" s="315" t="s">
        <v>48</v>
      </c>
      <c r="G99" s="317"/>
      <c r="H99" s="317"/>
      <c r="I99" s="317"/>
      <c r="J99" s="317">
        <f t="shared" si="181"/>
        <v>0</v>
      </c>
      <c r="K99" s="317"/>
      <c r="L99" s="316">
        <f t="shared" si="182"/>
        <v>0</v>
      </c>
      <c r="M99" s="316">
        <f t="shared" si="183"/>
        <v>0</v>
      </c>
      <c r="N99" s="316">
        <f t="shared" si="184"/>
        <v>0</v>
      </c>
      <c r="O99" s="316">
        <f t="shared" si="185"/>
        <v>0</v>
      </c>
      <c r="P99" s="316">
        <f t="shared" si="186"/>
        <v>0</v>
      </c>
      <c r="Q99" s="316">
        <f t="shared" si="187"/>
        <v>0</v>
      </c>
      <c r="R99" s="316">
        <f t="shared" si="188"/>
        <v>0</v>
      </c>
      <c r="S99" s="281" t="str">
        <f t="shared" si="99"/>
        <v/>
      </c>
      <c r="T99" s="281" t="str">
        <f t="shared" si="100"/>
        <v/>
      </c>
      <c r="U99" s="281" t="str">
        <f t="shared" si="101"/>
        <v/>
      </c>
      <c r="V99" s="281" t="str">
        <f t="shared" si="102"/>
        <v/>
      </c>
      <c r="W99" s="281" t="str">
        <f t="shared" si="69"/>
        <v/>
      </c>
      <c r="X99" s="281" t="str">
        <f t="shared" si="70"/>
        <v/>
      </c>
      <c r="Y99" s="281">
        <f t="shared" si="103"/>
        <v>0</v>
      </c>
      <c r="Z99" s="281">
        <f t="shared" si="179"/>
        <v>0</v>
      </c>
      <c r="AA99" s="281" t="str">
        <f t="shared" si="104"/>
        <v/>
      </c>
      <c r="AB99" s="281" t="str">
        <f t="shared" si="180"/>
        <v/>
      </c>
    </row>
    <row r="100" spans="1:28" ht="21.95" customHeight="1">
      <c r="A100" s="316">
        <v>24</v>
      </c>
      <c r="B100" s="315" t="s">
        <v>9</v>
      </c>
      <c r="C100" s="315" t="s">
        <v>42</v>
      </c>
      <c r="D100" s="315" t="str">
        <f t="shared" si="189"/>
        <v>P3-R5</v>
      </c>
      <c r="E100" s="315" t="s">
        <v>14</v>
      </c>
      <c r="F100" s="315" t="s">
        <v>48</v>
      </c>
      <c r="G100" s="317"/>
      <c r="H100" s="317"/>
      <c r="I100" s="317"/>
      <c r="J100" s="317">
        <f t="shared" si="181"/>
        <v>0</v>
      </c>
      <c r="K100" s="317"/>
      <c r="L100" s="316">
        <f t="shared" si="182"/>
        <v>0</v>
      </c>
      <c r="M100" s="316">
        <f t="shared" si="183"/>
        <v>0</v>
      </c>
      <c r="N100" s="316">
        <f t="shared" si="184"/>
        <v>0</v>
      </c>
      <c r="O100" s="316">
        <f t="shared" si="185"/>
        <v>0</v>
      </c>
      <c r="P100" s="316">
        <f t="shared" si="186"/>
        <v>0</v>
      </c>
      <c r="Q100" s="316">
        <f t="shared" si="187"/>
        <v>0</v>
      </c>
      <c r="R100" s="316">
        <f t="shared" si="188"/>
        <v>0</v>
      </c>
      <c r="S100" s="281" t="str">
        <f t="shared" si="99"/>
        <v/>
      </c>
      <c r="T100" s="281" t="str">
        <f t="shared" si="100"/>
        <v/>
      </c>
      <c r="U100" s="281" t="str">
        <f t="shared" si="101"/>
        <v/>
      </c>
      <c r="V100" s="281" t="str">
        <f t="shared" si="102"/>
        <v/>
      </c>
      <c r="W100" s="281" t="str">
        <f t="shared" si="69"/>
        <v/>
      </c>
      <c r="X100" s="281" t="str">
        <f t="shared" si="70"/>
        <v/>
      </c>
      <c r="Y100" s="281">
        <f t="shared" si="103"/>
        <v>0</v>
      </c>
      <c r="Z100" s="281">
        <f t="shared" si="179"/>
        <v>0</v>
      </c>
      <c r="AA100" s="281" t="str">
        <f t="shared" si="104"/>
        <v/>
      </c>
      <c r="AB100" s="281" t="str">
        <f t="shared" si="180"/>
        <v/>
      </c>
    </row>
    <row r="101" spans="1:28" ht="21.95" customHeight="1">
      <c r="A101" s="316">
        <v>25</v>
      </c>
      <c r="B101" s="315" t="s">
        <v>9</v>
      </c>
      <c r="C101" s="315" t="s">
        <v>42</v>
      </c>
      <c r="D101" s="315" t="str">
        <f t="shared" si="189"/>
        <v>P3-R4</v>
      </c>
      <c r="E101" s="315" t="s">
        <v>15</v>
      </c>
      <c r="F101" s="315" t="s">
        <v>269</v>
      </c>
      <c r="G101" s="317"/>
      <c r="H101" s="317"/>
      <c r="I101" s="317"/>
      <c r="J101" s="317">
        <f t="shared" si="181"/>
        <v>0</v>
      </c>
      <c r="K101" s="317"/>
      <c r="L101" s="316">
        <f t="shared" si="182"/>
        <v>0</v>
      </c>
      <c r="M101" s="316">
        <f t="shared" si="183"/>
        <v>0</v>
      </c>
      <c r="N101" s="316">
        <f t="shared" si="184"/>
        <v>0</v>
      </c>
      <c r="O101" s="316">
        <f t="shared" si="185"/>
        <v>0</v>
      </c>
      <c r="P101" s="316">
        <f t="shared" si="186"/>
        <v>0</v>
      </c>
      <c r="Q101" s="316">
        <f t="shared" si="187"/>
        <v>0</v>
      </c>
      <c r="R101" s="316">
        <f t="shared" si="188"/>
        <v>0</v>
      </c>
      <c r="S101" s="281" t="str">
        <f t="shared" si="99"/>
        <v/>
      </c>
      <c r="T101" s="281" t="str">
        <f t="shared" si="100"/>
        <v/>
      </c>
      <c r="U101" s="281" t="str">
        <f t="shared" si="101"/>
        <v/>
      </c>
      <c r="V101" s="281" t="str">
        <f t="shared" si="102"/>
        <v/>
      </c>
      <c r="W101" s="281" t="str">
        <f t="shared" si="69"/>
        <v/>
      </c>
      <c r="X101" s="281" t="str">
        <f t="shared" si="70"/>
        <v/>
      </c>
      <c r="Y101" s="281" t="str">
        <f t="shared" si="103"/>
        <v/>
      </c>
      <c r="Z101" s="281" t="str">
        <f t="shared" si="179"/>
        <v/>
      </c>
      <c r="AA101" s="281">
        <f t="shared" si="104"/>
        <v>0</v>
      </c>
      <c r="AB101" s="281">
        <f t="shared" si="180"/>
        <v>0</v>
      </c>
    </row>
    <row r="102" spans="1:28" ht="21.95" customHeight="1">
      <c r="A102" s="316">
        <v>26</v>
      </c>
      <c r="B102" s="315" t="s">
        <v>9</v>
      </c>
      <c r="C102" s="315" t="s">
        <v>42</v>
      </c>
      <c r="D102" s="315" t="str">
        <f t="shared" si="189"/>
        <v>P3-R5</v>
      </c>
      <c r="E102" s="315" t="s">
        <v>14</v>
      </c>
      <c r="F102" s="315" t="s">
        <v>48</v>
      </c>
      <c r="G102" s="317"/>
      <c r="H102" s="317"/>
      <c r="I102" s="317"/>
      <c r="J102" s="317">
        <f t="shared" si="181"/>
        <v>0</v>
      </c>
      <c r="K102" s="317"/>
      <c r="L102" s="316">
        <f t="shared" si="182"/>
        <v>0</v>
      </c>
      <c r="M102" s="316">
        <f t="shared" si="183"/>
        <v>0</v>
      </c>
      <c r="N102" s="316">
        <f t="shared" si="184"/>
        <v>0</v>
      </c>
      <c r="O102" s="316">
        <f t="shared" si="185"/>
        <v>0</v>
      </c>
      <c r="P102" s="316">
        <f t="shared" si="186"/>
        <v>0</v>
      </c>
      <c r="Q102" s="316">
        <f t="shared" si="187"/>
        <v>0</v>
      </c>
      <c r="R102" s="316">
        <f t="shared" si="188"/>
        <v>0</v>
      </c>
      <c r="S102" s="281" t="str">
        <f t="shared" si="99"/>
        <v/>
      </c>
      <c r="T102" s="281" t="str">
        <f t="shared" si="100"/>
        <v/>
      </c>
      <c r="U102" s="281" t="str">
        <f t="shared" si="101"/>
        <v/>
      </c>
      <c r="V102" s="281" t="str">
        <f t="shared" si="102"/>
        <v/>
      </c>
      <c r="W102" s="281" t="str">
        <f t="shared" si="69"/>
        <v/>
      </c>
      <c r="X102" s="281" t="str">
        <f t="shared" si="70"/>
        <v/>
      </c>
      <c r="Y102" s="281">
        <f t="shared" si="103"/>
        <v>0</v>
      </c>
      <c r="Z102" s="281">
        <f t="shared" si="179"/>
        <v>0</v>
      </c>
      <c r="AA102" s="281" t="str">
        <f t="shared" si="104"/>
        <v/>
      </c>
      <c r="AB102" s="281" t="str">
        <f t="shared" si="180"/>
        <v/>
      </c>
    </row>
    <row r="103" spans="1:28" ht="21.95" customHeight="1">
      <c r="A103" s="316">
        <v>27</v>
      </c>
      <c r="B103" s="315" t="s">
        <v>9</v>
      </c>
      <c r="C103" s="315" t="s">
        <v>42</v>
      </c>
      <c r="D103" s="315" t="str">
        <f t="shared" si="189"/>
        <v>P3-R5</v>
      </c>
      <c r="E103" s="315" t="s">
        <v>14</v>
      </c>
      <c r="F103" s="315" t="s">
        <v>48</v>
      </c>
      <c r="G103" s="317"/>
      <c r="H103" s="317"/>
      <c r="I103" s="317"/>
      <c r="J103" s="317">
        <f t="shared" si="181"/>
        <v>0</v>
      </c>
      <c r="K103" s="317"/>
      <c r="L103" s="316">
        <f t="shared" si="182"/>
        <v>0</v>
      </c>
      <c r="M103" s="316">
        <f t="shared" si="183"/>
        <v>0</v>
      </c>
      <c r="N103" s="316">
        <f t="shared" si="184"/>
        <v>0</v>
      </c>
      <c r="O103" s="316">
        <f t="shared" si="185"/>
        <v>0</v>
      </c>
      <c r="P103" s="316">
        <f t="shared" si="186"/>
        <v>0</v>
      </c>
      <c r="Q103" s="316">
        <f t="shared" si="187"/>
        <v>0</v>
      </c>
      <c r="R103" s="316">
        <f t="shared" si="188"/>
        <v>0</v>
      </c>
      <c r="S103" s="281" t="str">
        <f t="shared" si="99"/>
        <v/>
      </c>
      <c r="T103" s="281" t="str">
        <f t="shared" si="100"/>
        <v/>
      </c>
      <c r="U103" s="281" t="str">
        <f t="shared" si="101"/>
        <v/>
      </c>
      <c r="V103" s="281" t="str">
        <f t="shared" si="102"/>
        <v/>
      </c>
      <c r="W103" s="281" t="str">
        <f t="shared" si="69"/>
        <v/>
      </c>
      <c r="X103" s="281" t="str">
        <f t="shared" si="70"/>
        <v/>
      </c>
      <c r="Y103" s="281">
        <f t="shared" si="103"/>
        <v>0</v>
      </c>
      <c r="Z103" s="281">
        <f t="shared" si="179"/>
        <v>0</v>
      </c>
      <c r="AA103" s="281" t="str">
        <f t="shared" si="104"/>
        <v/>
      </c>
      <c r="AB103" s="281" t="str">
        <f t="shared" si="180"/>
        <v/>
      </c>
    </row>
    <row r="104" spans="1:28" ht="21.95" customHeight="1">
      <c r="A104" s="316">
        <v>28</v>
      </c>
      <c r="B104" s="315" t="s">
        <v>9</v>
      </c>
      <c r="C104" s="315" t="s">
        <v>42</v>
      </c>
      <c r="D104" s="315" t="str">
        <f t="shared" si="189"/>
        <v>P3-R4</v>
      </c>
      <c r="E104" s="315" t="s">
        <v>15</v>
      </c>
      <c r="F104" s="315" t="s">
        <v>268</v>
      </c>
      <c r="G104" s="317"/>
      <c r="H104" s="317"/>
      <c r="I104" s="317"/>
      <c r="J104" s="317">
        <f t="shared" si="181"/>
        <v>0</v>
      </c>
      <c r="K104" s="317"/>
      <c r="L104" s="316">
        <f t="shared" si="182"/>
        <v>0</v>
      </c>
      <c r="M104" s="316">
        <f t="shared" si="183"/>
        <v>0</v>
      </c>
      <c r="N104" s="316">
        <f t="shared" si="184"/>
        <v>0</v>
      </c>
      <c r="O104" s="316">
        <f t="shared" si="185"/>
        <v>0</v>
      </c>
      <c r="P104" s="316">
        <f t="shared" si="186"/>
        <v>0</v>
      </c>
      <c r="Q104" s="316">
        <f t="shared" si="187"/>
        <v>0</v>
      </c>
      <c r="R104" s="316">
        <f t="shared" si="188"/>
        <v>0</v>
      </c>
      <c r="S104" s="281" t="str">
        <f t="shared" ref="S104:S114" si="190">IF(AND($B104=$S$2,$C104=$S$3,$D104=$S$4,$E104=$S$5),$N104,"")</f>
        <v/>
      </c>
      <c r="T104" s="281" t="str">
        <f t="shared" si="100"/>
        <v/>
      </c>
      <c r="U104" s="281" t="str">
        <f t="shared" si="101"/>
        <v/>
      </c>
      <c r="V104" s="281" t="str">
        <f t="shared" si="102"/>
        <v/>
      </c>
      <c r="W104" s="281" t="str">
        <f t="shared" si="69"/>
        <v/>
      </c>
      <c r="X104" s="281" t="str">
        <f t="shared" si="70"/>
        <v/>
      </c>
      <c r="Y104" s="281" t="str">
        <f t="shared" ref="Y104:Y114" si="191">IF(AND($B104=$Y$2,$C104=$Y$3,$D104=$Y$4,$E104=$Y$5),$N104,"")</f>
        <v/>
      </c>
      <c r="Z104" s="281" t="str">
        <f t="shared" si="179"/>
        <v/>
      </c>
      <c r="AA104" s="281">
        <f t="shared" ref="AA104:AA114" si="192">IF(AND($B104=$Y$2,$C104=$Y$3,$D104=$AA$4,$E104=$AA$5),$N104,"")</f>
        <v>0</v>
      </c>
      <c r="AB104" s="281">
        <f t="shared" si="180"/>
        <v>0</v>
      </c>
    </row>
    <row r="105" spans="1:28" ht="21.95" customHeight="1">
      <c r="A105" s="316">
        <v>29</v>
      </c>
      <c r="B105" s="315" t="s">
        <v>9</v>
      </c>
      <c r="C105" s="315" t="s">
        <v>42</v>
      </c>
      <c r="D105" s="315" t="str">
        <f t="shared" si="189"/>
        <v>P3-R5</v>
      </c>
      <c r="E105" s="315" t="s">
        <v>14</v>
      </c>
      <c r="F105" s="315" t="s">
        <v>293</v>
      </c>
      <c r="G105" s="317"/>
      <c r="H105" s="317"/>
      <c r="I105" s="317"/>
      <c r="J105" s="317">
        <f t="shared" si="181"/>
        <v>0</v>
      </c>
      <c r="K105" s="317"/>
      <c r="L105" s="316">
        <f t="shared" si="182"/>
        <v>0</v>
      </c>
      <c r="M105" s="316">
        <f t="shared" si="183"/>
        <v>0</v>
      </c>
      <c r="N105" s="316">
        <f t="shared" si="184"/>
        <v>0</v>
      </c>
      <c r="O105" s="316">
        <f t="shared" si="185"/>
        <v>0</v>
      </c>
      <c r="P105" s="316">
        <f t="shared" si="186"/>
        <v>0</v>
      </c>
      <c r="Q105" s="316">
        <f t="shared" si="187"/>
        <v>0</v>
      </c>
      <c r="R105" s="316">
        <f t="shared" si="188"/>
        <v>0</v>
      </c>
      <c r="S105" s="281" t="str">
        <f t="shared" si="190"/>
        <v/>
      </c>
      <c r="T105" s="281" t="str">
        <f t="shared" si="100"/>
        <v/>
      </c>
      <c r="U105" s="281" t="str">
        <f t="shared" si="101"/>
        <v/>
      </c>
      <c r="V105" s="281" t="str">
        <f t="shared" si="102"/>
        <v/>
      </c>
      <c r="W105" s="281" t="str">
        <f t="shared" si="69"/>
        <v/>
      </c>
      <c r="X105" s="281" t="str">
        <f t="shared" si="70"/>
        <v/>
      </c>
      <c r="Y105" s="281">
        <f t="shared" si="191"/>
        <v>0</v>
      </c>
      <c r="Z105" s="281">
        <f t="shared" si="179"/>
        <v>0</v>
      </c>
      <c r="AA105" s="281" t="str">
        <f t="shared" si="192"/>
        <v/>
      </c>
      <c r="AB105" s="281" t="str">
        <f t="shared" si="180"/>
        <v/>
      </c>
    </row>
    <row r="106" spans="1:28" ht="21.95" customHeight="1">
      <c r="A106" s="316">
        <v>30</v>
      </c>
      <c r="B106" s="315" t="s">
        <v>9</v>
      </c>
      <c r="C106" s="315" t="s">
        <v>42</v>
      </c>
      <c r="D106" s="315" t="str">
        <f t="shared" si="189"/>
        <v>P3-R4</v>
      </c>
      <c r="E106" s="315" t="s">
        <v>15</v>
      </c>
      <c r="F106" s="315" t="s">
        <v>268</v>
      </c>
      <c r="G106" s="317"/>
      <c r="H106" s="317"/>
      <c r="I106" s="317"/>
      <c r="J106" s="317">
        <f t="shared" si="181"/>
        <v>0</v>
      </c>
      <c r="K106" s="317"/>
      <c r="L106" s="316">
        <f t="shared" si="182"/>
        <v>0</v>
      </c>
      <c r="M106" s="316">
        <f t="shared" si="183"/>
        <v>0</v>
      </c>
      <c r="N106" s="316">
        <f t="shared" si="184"/>
        <v>0</v>
      </c>
      <c r="O106" s="316">
        <f t="shared" si="185"/>
        <v>0</v>
      </c>
      <c r="P106" s="316">
        <f t="shared" si="186"/>
        <v>0</v>
      </c>
      <c r="Q106" s="316">
        <f t="shared" si="187"/>
        <v>0</v>
      </c>
      <c r="R106" s="316">
        <f t="shared" si="188"/>
        <v>0</v>
      </c>
      <c r="S106" s="281" t="str">
        <f t="shared" si="190"/>
        <v/>
      </c>
      <c r="T106" s="281" t="str">
        <f t="shared" si="100"/>
        <v/>
      </c>
      <c r="U106" s="281" t="str">
        <f t="shared" si="101"/>
        <v/>
      </c>
      <c r="V106" s="281" t="str">
        <f t="shared" si="102"/>
        <v/>
      </c>
      <c r="W106" s="281" t="str">
        <f t="shared" si="69"/>
        <v/>
      </c>
      <c r="X106" s="281" t="str">
        <f t="shared" si="70"/>
        <v/>
      </c>
      <c r="Y106" s="281" t="str">
        <f t="shared" si="191"/>
        <v/>
      </c>
      <c r="Z106" s="281" t="str">
        <f t="shared" si="179"/>
        <v/>
      </c>
      <c r="AA106" s="281">
        <f t="shared" si="192"/>
        <v>0</v>
      </c>
      <c r="AB106" s="281">
        <f t="shared" si="180"/>
        <v>0</v>
      </c>
    </row>
    <row r="107" spans="1:28" ht="21.95" customHeight="1">
      <c r="A107" s="316">
        <v>31</v>
      </c>
      <c r="B107" s="315" t="s">
        <v>9</v>
      </c>
      <c r="C107" s="315" t="s">
        <v>42</v>
      </c>
      <c r="D107" s="315" t="str">
        <f t="shared" si="189"/>
        <v>P3-R5</v>
      </c>
      <c r="E107" s="315" t="s">
        <v>14</v>
      </c>
      <c r="F107" s="315" t="s">
        <v>48</v>
      </c>
      <c r="G107" s="317"/>
      <c r="H107" s="317"/>
      <c r="I107" s="317"/>
      <c r="J107" s="317">
        <f t="shared" si="181"/>
        <v>0</v>
      </c>
      <c r="K107" s="317"/>
      <c r="L107" s="316">
        <f t="shared" si="182"/>
        <v>0</v>
      </c>
      <c r="M107" s="316">
        <f t="shared" si="183"/>
        <v>0</v>
      </c>
      <c r="N107" s="316">
        <f t="shared" si="184"/>
        <v>0</v>
      </c>
      <c r="O107" s="316">
        <f t="shared" si="185"/>
        <v>0</v>
      </c>
      <c r="P107" s="316">
        <f t="shared" si="186"/>
        <v>0</v>
      </c>
      <c r="Q107" s="316">
        <f t="shared" si="187"/>
        <v>0</v>
      </c>
      <c r="R107" s="316">
        <f t="shared" si="188"/>
        <v>0</v>
      </c>
      <c r="S107" s="281" t="str">
        <f t="shared" si="190"/>
        <v/>
      </c>
      <c r="T107" s="281" t="str">
        <f t="shared" ref="T107:T114" si="193">IF(AND($B107=$S$2,$C107=$S$3,$D107=$S$4,$E107=$S$5),$R107,"")</f>
        <v/>
      </c>
      <c r="U107" s="281" t="str">
        <f t="shared" ref="U107:U114" si="194">IF(AND($B107=$S$2,$C107=$S$3,$D107=$U$4,$E107=$U$5),$N107,"")</f>
        <v/>
      </c>
      <c r="V107" s="281" t="str">
        <f t="shared" ref="V107:V114" si="195">IF(AND($B107=$S$2,$C107=$S$3,$D107=$U$4,$E107=$U$5),$R107,"")</f>
        <v/>
      </c>
      <c r="W107" s="281" t="str">
        <f t="shared" ref="W107:W114" si="196">IF(AND($B107=$S$2,$C107=$S$3,$D107=$W$4,$E107=$W$5),$N107,"")</f>
        <v/>
      </c>
      <c r="X107" s="281" t="str">
        <f t="shared" ref="X107:X114" si="197">IF(AND($B107=$S$2,$C107=$S$3,$D107=$W$4,$E107=$W$5),$R107,"")</f>
        <v/>
      </c>
      <c r="Y107" s="281">
        <f t="shared" si="191"/>
        <v>0</v>
      </c>
      <c r="Z107" s="281">
        <f t="shared" si="179"/>
        <v>0</v>
      </c>
      <c r="AA107" s="281" t="str">
        <f t="shared" si="192"/>
        <v/>
      </c>
      <c r="AB107" s="281" t="str">
        <f t="shared" si="180"/>
        <v/>
      </c>
    </row>
    <row r="108" spans="1:28" ht="21.95" customHeight="1">
      <c r="A108" s="316">
        <v>32</v>
      </c>
      <c r="B108" s="315" t="s">
        <v>9</v>
      </c>
      <c r="C108" s="315" t="s">
        <v>42</v>
      </c>
      <c r="D108" s="315" t="str">
        <f t="shared" si="189"/>
        <v>P3-R5</v>
      </c>
      <c r="E108" s="315" t="s">
        <v>14</v>
      </c>
      <c r="F108" s="315" t="s">
        <v>48</v>
      </c>
      <c r="G108" s="317"/>
      <c r="H108" s="317"/>
      <c r="I108" s="317"/>
      <c r="J108" s="317">
        <f t="shared" si="181"/>
        <v>0</v>
      </c>
      <c r="K108" s="317"/>
      <c r="L108" s="316">
        <f t="shared" si="182"/>
        <v>0</v>
      </c>
      <c r="M108" s="316">
        <f t="shared" si="183"/>
        <v>0</v>
      </c>
      <c r="N108" s="316">
        <f t="shared" si="184"/>
        <v>0</v>
      </c>
      <c r="O108" s="316">
        <f t="shared" si="185"/>
        <v>0</v>
      </c>
      <c r="P108" s="316">
        <f t="shared" si="186"/>
        <v>0</v>
      </c>
      <c r="Q108" s="316">
        <f t="shared" si="187"/>
        <v>0</v>
      </c>
      <c r="R108" s="316">
        <f t="shared" si="188"/>
        <v>0</v>
      </c>
      <c r="S108" s="281" t="str">
        <f t="shared" si="190"/>
        <v/>
      </c>
      <c r="T108" s="281" t="str">
        <f t="shared" si="193"/>
        <v/>
      </c>
      <c r="U108" s="281" t="str">
        <f t="shared" si="194"/>
        <v/>
      </c>
      <c r="V108" s="281" t="str">
        <f t="shared" si="195"/>
        <v/>
      </c>
      <c r="W108" s="281" t="str">
        <f t="shared" si="196"/>
        <v/>
      </c>
      <c r="X108" s="281" t="str">
        <f t="shared" si="197"/>
        <v/>
      </c>
      <c r="Y108" s="281">
        <f t="shared" si="191"/>
        <v>0</v>
      </c>
      <c r="Z108" s="281">
        <f t="shared" si="179"/>
        <v>0</v>
      </c>
      <c r="AA108" s="281" t="str">
        <f t="shared" si="192"/>
        <v/>
      </c>
      <c r="AB108" s="281" t="str">
        <f t="shared" si="180"/>
        <v/>
      </c>
    </row>
    <row r="109" spans="1:28" ht="21.95" customHeight="1">
      <c r="A109" s="316">
        <v>33</v>
      </c>
      <c r="B109" s="315" t="s">
        <v>9</v>
      </c>
      <c r="C109" s="315" t="s">
        <v>42</v>
      </c>
      <c r="D109" s="315" t="str">
        <f t="shared" si="189"/>
        <v>P3-R4</v>
      </c>
      <c r="E109" s="315" t="s">
        <v>15</v>
      </c>
      <c r="F109" s="315" t="s">
        <v>269</v>
      </c>
      <c r="G109" s="317"/>
      <c r="H109" s="317"/>
      <c r="I109" s="317"/>
      <c r="J109" s="317">
        <f t="shared" si="181"/>
        <v>0</v>
      </c>
      <c r="K109" s="317"/>
      <c r="L109" s="316">
        <f t="shared" si="182"/>
        <v>0</v>
      </c>
      <c r="M109" s="316">
        <f t="shared" si="183"/>
        <v>0</v>
      </c>
      <c r="N109" s="316">
        <f t="shared" si="184"/>
        <v>0</v>
      </c>
      <c r="O109" s="316">
        <f t="shared" si="185"/>
        <v>0</v>
      </c>
      <c r="P109" s="316">
        <f t="shared" si="186"/>
        <v>0</v>
      </c>
      <c r="Q109" s="316">
        <f t="shared" si="187"/>
        <v>0</v>
      </c>
      <c r="R109" s="316">
        <f t="shared" si="188"/>
        <v>0</v>
      </c>
      <c r="S109" s="281" t="str">
        <f t="shared" si="190"/>
        <v/>
      </c>
      <c r="T109" s="281" t="str">
        <f t="shared" si="193"/>
        <v/>
      </c>
      <c r="U109" s="281" t="str">
        <f t="shared" si="194"/>
        <v/>
      </c>
      <c r="V109" s="281" t="str">
        <f t="shared" si="195"/>
        <v/>
      </c>
      <c r="W109" s="281" t="str">
        <f t="shared" si="196"/>
        <v/>
      </c>
      <c r="X109" s="281" t="str">
        <f t="shared" si="197"/>
        <v/>
      </c>
      <c r="Y109" s="281" t="str">
        <f t="shared" si="191"/>
        <v/>
      </c>
      <c r="Z109" s="281" t="str">
        <f t="shared" si="179"/>
        <v/>
      </c>
      <c r="AA109" s="281">
        <f t="shared" si="192"/>
        <v>0</v>
      </c>
      <c r="AB109" s="281">
        <f t="shared" si="180"/>
        <v>0</v>
      </c>
    </row>
    <row r="110" spans="1:28" ht="21.95" customHeight="1">
      <c r="A110" s="316">
        <v>34</v>
      </c>
      <c r="B110" s="315" t="s">
        <v>9</v>
      </c>
      <c r="C110" s="315" t="s">
        <v>42</v>
      </c>
      <c r="D110" s="315" t="str">
        <f t="shared" si="189"/>
        <v>P3-R5</v>
      </c>
      <c r="E110" s="315" t="s">
        <v>14</v>
      </c>
      <c r="F110" s="315" t="s">
        <v>48</v>
      </c>
      <c r="G110" s="317"/>
      <c r="H110" s="317"/>
      <c r="I110" s="317"/>
      <c r="J110" s="317">
        <f t="shared" si="181"/>
        <v>0</v>
      </c>
      <c r="K110" s="317"/>
      <c r="L110" s="316">
        <f t="shared" si="182"/>
        <v>0</v>
      </c>
      <c r="M110" s="316">
        <f t="shared" si="183"/>
        <v>0</v>
      </c>
      <c r="N110" s="316">
        <f t="shared" si="184"/>
        <v>0</v>
      </c>
      <c r="O110" s="316">
        <f t="shared" si="185"/>
        <v>0</v>
      </c>
      <c r="P110" s="316">
        <f t="shared" si="186"/>
        <v>0</v>
      </c>
      <c r="Q110" s="316">
        <f t="shared" si="187"/>
        <v>0</v>
      </c>
      <c r="R110" s="316">
        <f t="shared" si="188"/>
        <v>0</v>
      </c>
      <c r="S110" s="281" t="str">
        <f t="shared" si="190"/>
        <v/>
      </c>
      <c r="T110" s="281" t="str">
        <f t="shared" si="193"/>
        <v/>
      </c>
      <c r="U110" s="281" t="str">
        <f t="shared" si="194"/>
        <v/>
      </c>
      <c r="V110" s="281" t="str">
        <f t="shared" si="195"/>
        <v/>
      </c>
      <c r="W110" s="281" t="str">
        <f t="shared" si="196"/>
        <v/>
      </c>
      <c r="X110" s="281" t="str">
        <f t="shared" si="197"/>
        <v/>
      </c>
      <c r="Y110" s="281">
        <f t="shared" si="191"/>
        <v>0</v>
      </c>
      <c r="Z110" s="281">
        <f t="shared" si="179"/>
        <v>0</v>
      </c>
      <c r="AA110" s="281" t="str">
        <f t="shared" si="192"/>
        <v/>
      </c>
      <c r="AB110" s="281" t="str">
        <f t="shared" si="180"/>
        <v/>
      </c>
    </row>
    <row r="111" spans="1:28" ht="21.95" customHeight="1">
      <c r="A111" s="316">
        <v>35</v>
      </c>
      <c r="B111" s="315" t="s">
        <v>9</v>
      </c>
      <c r="C111" s="315" t="s">
        <v>42</v>
      </c>
      <c r="D111" s="315" t="str">
        <f t="shared" si="189"/>
        <v>P3-R5</v>
      </c>
      <c r="E111" s="315" t="s">
        <v>14</v>
      </c>
      <c r="F111" s="315" t="s">
        <v>48</v>
      </c>
      <c r="G111" s="317"/>
      <c r="H111" s="317"/>
      <c r="I111" s="317"/>
      <c r="J111" s="317">
        <f t="shared" si="181"/>
        <v>0</v>
      </c>
      <c r="K111" s="317"/>
      <c r="L111" s="316">
        <f t="shared" si="182"/>
        <v>0</v>
      </c>
      <c r="M111" s="316">
        <f t="shared" si="183"/>
        <v>0</v>
      </c>
      <c r="N111" s="316">
        <f t="shared" si="184"/>
        <v>0</v>
      </c>
      <c r="O111" s="316">
        <f t="shared" si="185"/>
        <v>0</v>
      </c>
      <c r="P111" s="316">
        <f t="shared" si="186"/>
        <v>0</v>
      </c>
      <c r="Q111" s="316">
        <f t="shared" si="187"/>
        <v>0</v>
      </c>
      <c r="R111" s="316">
        <f t="shared" si="188"/>
        <v>0</v>
      </c>
      <c r="S111" s="281" t="str">
        <f t="shared" si="190"/>
        <v/>
      </c>
      <c r="T111" s="281" t="str">
        <f t="shared" si="193"/>
        <v/>
      </c>
      <c r="U111" s="281" t="str">
        <f t="shared" si="194"/>
        <v/>
      </c>
      <c r="V111" s="281" t="str">
        <f t="shared" si="195"/>
        <v/>
      </c>
      <c r="W111" s="281" t="str">
        <f t="shared" si="196"/>
        <v/>
      </c>
      <c r="X111" s="281" t="str">
        <f t="shared" si="197"/>
        <v/>
      </c>
      <c r="Y111" s="281">
        <f t="shared" si="191"/>
        <v>0</v>
      </c>
      <c r="Z111" s="281">
        <f t="shared" si="179"/>
        <v>0</v>
      </c>
      <c r="AA111" s="281" t="str">
        <f t="shared" si="192"/>
        <v/>
      </c>
      <c r="AB111" s="281" t="str">
        <f t="shared" si="180"/>
        <v/>
      </c>
    </row>
    <row r="112" spans="1:28" ht="21.95" customHeight="1">
      <c r="A112" s="316">
        <v>36</v>
      </c>
      <c r="B112" s="315" t="s">
        <v>9</v>
      </c>
      <c r="C112" s="315" t="s">
        <v>42</v>
      </c>
      <c r="D112" s="315" t="str">
        <f t="shared" si="189"/>
        <v>P3-R4</v>
      </c>
      <c r="E112" s="315" t="s">
        <v>15</v>
      </c>
      <c r="F112" s="315" t="s">
        <v>268</v>
      </c>
      <c r="G112" s="317"/>
      <c r="H112" s="317"/>
      <c r="I112" s="317"/>
      <c r="J112" s="317">
        <f t="shared" si="181"/>
        <v>0</v>
      </c>
      <c r="K112" s="317"/>
      <c r="L112" s="316">
        <f t="shared" si="182"/>
        <v>0</v>
      </c>
      <c r="M112" s="316">
        <f t="shared" si="183"/>
        <v>0</v>
      </c>
      <c r="N112" s="316">
        <f t="shared" si="184"/>
        <v>0</v>
      </c>
      <c r="O112" s="316">
        <f t="shared" si="185"/>
        <v>0</v>
      </c>
      <c r="P112" s="316">
        <f t="shared" si="186"/>
        <v>0</v>
      </c>
      <c r="Q112" s="316">
        <f t="shared" si="187"/>
        <v>0</v>
      </c>
      <c r="R112" s="316">
        <f t="shared" si="188"/>
        <v>0</v>
      </c>
      <c r="S112" s="281" t="str">
        <f t="shared" si="190"/>
        <v/>
      </c>
      <c r="T112" s="281" t="str">
        <f t="shared" si="193"/>
        <v/>
      </c>
      <c r="U112" s="281" t="str">
        <f t="shared" si="194"/>
        <v/>
      </c>
      <c r="V112" s="281" t="str">
        <f t="shared" si="195"/>
        <v/>
      </c>
      <c r="W112" s="281" t="str">
        <f t="shared" si="196"/>
        <v/>
      </c>
      <c r="X112" s="281" t="str">
        <f t="shared" si="197"/>
        <v/>
      </c>
      <c r="Y112" s="281" t="str">
        <f t="shared" si="191"/>
        <v/>
      </c>
      <c r="Z112" s="281" t="str">
        <f t="shared" si="179"/>
        <v/>
      </c>
      <c r="AA112" s="281">
        <f t="shared" si="192"/>
        <v>0</v>
      </c>
      <c r="AB112" s="281">
        <f t="shared" si="180"/>
        <v>0</v>
      </c>
    </row>
    <row r="113" spans="1:58" ht="21.95" customHeight="1">
      <c r="A113" s="316">
        <v>37</v>
      </c>
      <c r="B113" s="315" t="s">
        <v>9</v>
      </c>
      <c r="C113" s="315" t="s">
        <v>42</v>
      </c>
      <c r="D113" s="315" t="str">
        <f t="shared" si="189"/>
        <v>P3-R5</v>
      </c>
      <c r="E113" s="315" t="s">
        <v>14</v>
      </c>
      <c r="F113" s="315" t="s">
        <v>286</v>
      </c>
      <c r="G113" s="317"/>
      <c r="H113" s="317"/>
      <c r="I113" s="317"/>
      <c r="J113" s="317">
        <f t="shared" si="181"/>
        <v>0</v>
      </c>
      <c r="K113" s="317"/>
      <c r="L113" s="316">
        <f t="shared" si="182"/>
        <v>0</v>
      </c>
      <c r="M113" s="316">
        <f t="shared" si="183"/>
        <v>0</v>
      </c>
      <c r="N113" s="316">
        <f t="shared" si="184"/>
        <v>0</v>
      </c>
      <c r="O113" s="316">
        <f t="shared" si="185"/>
        <v>0</v>
      </c>
      <c r="P113" s="316">
        <f t="shared" si="186"/>
        <v>0</v>
      </c>
      <c r="Q113" s="316">
        <f t="shared" si="187"/>
        <v>0</v>
      </c>
      <c r="R113" s="316">
        <f t="shared" si="188"/>
        <v>0</v>
      </c>
      <c r="S113" s="281" t="str">
        <f t="shared" si="190"/>
        <v/>
      </c>
      <c r="T113" s="281" t="str">
        <f t="shared" si="193"/>
        <v/>
      </c>
      <c r="U113" s="281" t="str">
        <f t="shared" si="194"/>
        <v/>
      </c>
      <c r="V113" s="281" t="str">
        <f t="shared" si="195"/>
        <v/>
      </c>
      <c r="W113" s="281" t="str">
        <f t="shared" si="196"/>
        <v/>
      </c>
      <c r="X113" s="281" t="str">
        <f t="shared" si="197"/>
        <v/>
      </c>
      <c r="Y113" s="281">
        <f t="shared" si="191"/>
        <v>0</v>
      </c>
      <c r="Z113" s="281">
        <f t="shared" si="179"/>
        <v>0</v>
      </c>
      <c r="AA113" s="281" t="str">
        <f t="shared" si="192"/>
        <v/>
      </c>
      <c r="AB113" s="281" t="str">
        <f t="shared" si="180"/>
        <v/>
      </c>
    </row>
    <row r="114" spans="1:58" ht="21.95" customHeight="1">
      <c r="A114" s="316">
        <v>38</v>
      </c>
      <c r="B114" s="315" t="s">
        <v>9</v>
      </c>
      <c r="C114" s="315" t="s">
        <v>42</v>
      </c>
      <c r="D114" s="315" t="str">
        <f t="shared" si="189"/>
        <v>P3-R4</v>
      </c>
      <c r="E114" s="315" t="s">
        <v>15</v>
      </c>
      <c r="F114" s="315" t="s">
        <v>269</v>
      </c>
      <c r="G114" s="317"/>
      <c r="H114" s="317"/>
      <c r="I114" s="317"/>
      <c r="J114" s="317">
        <f t="shared" si="181"/>
        <v>0</v>
      </c>
      <c r="K114" s="317"/>
      <c r="L114" s="316">
        <f t="shared" si="182"/>
        <v>0</v>
      </c>
      <c r="M114" s="316">
        <f t="shared" si="183"/>
        <v>0</v>
      </c>
      <c r="N114" s="316">
        <f t="shared" si="184"/>
        <v>0</v>
      </c>
      <c r="O114" s="316">
        <f t="shared" si="185"/>
        <v>0</v>
      </c>
      <c r="P114" s="316">
        <f t="shared" si="186"/>
        <v>0</v>
      </c>
      <c r="Q114" s="316">
        <f t="shared" si="187"/>
        <v>0</v>
      </c>
      <c r="R114" s="316">
        <f t="shared" si="188"/>
        <v>0</v>
      </c>
      <c r="S114" s="281" t="str">
        <f t="shared" si="190"/>
        <v/>
      </c>
      <c r="T114" s="281" t="str">
        <f t="shared" si="193"/>
        <v/>
      </c>
      <c r="U114" s="281" t="str">
        <f t="shared" si="194"/>
        <v/>
      </c>
      <c r="V114" s="281" t="str">
        <f t="shared" si="195"/>
        <v/>
      </c>
      <c r="W114" s="281" t="str">
        <f t="shared" si="196"/>
        <v/>
      </c>
      <c r="X114" s="281" t="str">
        <f t="shared" si="197"/>
        <v/>
      </c>
      <c r="Y114" s="281" t="str">
        <f t="shared" si="191"/>
        <v/>
      </c>
      <c r="Z114" s="281" t="str">
        <f t="shared" si="179"/>
        <v/>
      </c>
      <c r="AA114" s="281">
        <f t="shared" si="192"/>
        <v>0</v>
      </c>
      <c r="AB114" s="281">
        <f t="shared" si="180"/>
        <v>0</v>
      </c>
    </row>
    <row r="115" spans="1:58" s="273" customFormat="1" ht="21.95" customHeight="1">
      <c r="A115" s="285" t="s">
        <v>305</v>
      </c>
      <c r="B115" s="256"/>
      <c r="C115" s="256"/>
      <c r="D115" s="256"/>
      <c r="E115" s="256"/>
      <c r="F115" s="255"/>
      <c r="G115" s="257"/>
      <c r="H115" s="257"/>
      <c r="I115" s="257"/>
      <c r="J115" s="257"/>
      <c r="K115" s="257"/>
      <c r="L115" s="257"/>
      <c r="M115" s="257"/>
      <c r="N115" s="257"/>
      <c r="O115" s="257"/>
      <c r="P115" s="257"/>
      <c r="Q115" s="257"/>
      <c r="R115" s="257"/>
      <c r="S115" s="257"/>
      <c r="T115" s="257"/>
      <c r="U115" s="257"/>
      <c r="V115" s="258"/>
      <c r="W115" s="258"/>
      <c r="X115" s="258"/>
      <c r="Y115" s="258"/>
      <c r="Z115" s="258"/>
      <c r="AA115" s="258"/>
      <c r="AB115" s="284"/>
      <c r="AC115" s="284"/>
      <c r="AD115" s="284"/>
      <c r="AE115" s="284"/>
      <c r="AF115" s="284"/>
      <c r="AG115" s="284"/>
      <c r="AH115" s="284"/>
      <c r="AI115" s="284"/>
      <c r="AJ115" s="284"/>
      <c r="AK115" s="284"/>
      <c r="AL115" s="284"/>
      <c r="AM115" s="270"/>
      <c r="AN115" s="269"/>
      <c r="AO115" s="269"/>
      <c r="AP115" s="269"/>
      <c r="AQ115" s="269"/>
      <c r="AR115" s="269"/>
      <c r="AS115" s="269"/>
      <c r="AT115" s="269"/>
      <c r="AU115" s="269"/>
      <c r="AV115" s="269"/>
      <c r="AW115" s="269"/>
      <c r="AX115" s="269"/>
      <c r="AY115" s="269"/>
      <c r="AZ115" s="269"/>
      <c r="BA115" s="269"/>
      <c r="BB115" s="269"/>
      <c r="BC115" s="269"/>
      <c r="BD115" s="269"/>
      <c r="BE115" s="271"/>
      <c r="BF115" s="272"/>
    </row>
    <row r="116" spans="1:58" ht="21.95" customHeight="1">
      <c r="A116" s="313">
        <v>1</v>
      </c>
      <c r="B116" s="312" t="s">
        <v>9</v>
      </c>
      <c r="C116" s="312" t="s">
        <v>42</v>
      </c>
      <c r="D116" s="312" t="str">
        <f t="shared" ref="D116:D153" si="198">IF(AND($E116="황색",$C116="융착식"),"P3-R4",IF(AND($E116="백색",$C116="융착식"),"P3-R5",IF(AND($E116="황색",$C116="상온경화형"),"P7-R4",IF(AND($E116="백색",$C116="상온경화형"),"P7-R5",IF(AND($E116="황색",$C116="수용성페인트"),"P4-R4",IF(AND($E116="백색",$C116="수용성페인트"),"P4-R5",))))))</f>
        <v>P3-R4</v>
      </c>
      <c r="E116" s="312" t="str">
        <f t="shared" ref="E116" si="199">IF(F116="차선","백색",IF(F116="유도선","백색",IF(F116="유턴선","백색",IF(F116="버스차선","청색",IF(F116="중앙선","황색",IF(F116="노견선","황색"))))))</f>
        <v>황색</v>
      </c>
      <c r="F116" s="315" t="s">
        <v>268</v>
      </c>
      <c r="G116" s="314"/>
      <c r="H116" s="314"/>
      <c r="I116" s="314"/>
      <c r="J116" s="314">
        <f t="shared" ref="J116" si="200">H116*I116</f>
        <v>0</v>
      </c>
      <c r="K116" s="314"/>
      <c r="L116" s="313">
        <f t="shared" ref="L116" si="201">IF((G116&gt;10),G116,0)</f>
        <v>0</v>
      </c>
      <c r="M116" s="313">
        <f t="shared" ref="M116" si="202">IF((K116&gt;10),K116,0)</f>
        <v>0</v>
      </c>
      <c r="N116" s="313">
        <f t="shared" ref="N116" si="203">INT(L116+M116)</f>
        <v>0</v>
      </c>
      <c r="O116" s="313">
        <f t="shared" ref="O116" si="204">IF((G116&lt;11),G116,0)</f>
        <v>0</v>
      </c>
      <c r="P116" s="313">
        <f t="shared" ref="P116" si="205">J116</f>
        <v>0</v>
      </c>
      <c r="Q116" s="313">
        <f t="shared" ref="Q116" si="206">IF((K116&lt;11),K116,0)</f>
        <v>0</v>
      </c>
      <c r="R116" s="313">
        <f t="shared" ref="R116" si="207">INT(O116+P116+Q116)</f>
        <v>0</v>
      </c>
      <c r="S116" s="281" t="str">
        <f t="shared" ref="S116:S176" si="208">IF(AND($B116=$S$2,$C116=$S$3,$D116=$S$4,$E116=$S$5),$N116,"")</f>
        <v/>
      </c>
      <c r="T116" s="281" t="str">
        <f t="shared" ref="T116:T176" si="209">IF(AND($B116=$S$2,$C116=$S$3,$D116=$S$4,$E116=$S$5),$R116,"")</f>
        <v/>
      </c>
      <c r="U116" s="281" t="str">
        <f t="shared" ref="U116:U176" si="210">IF(AND($B116=$S$2,$C116=$S$3,$D116=$U$4,$E116=$U$5),$N116,"")</f>
        <v/>
      </c>
      <c r="V116" s="281" t="str">
        <f t="shared" ref="V116:V176" si="211">IF(AND($B116=$S$2,$C116=$S$3,$D116=$U$4,$E116=$U$5),$R116,"")</f>
        <v/>
      </c>
      <c r="W116" s="281" t="str">
        <f t="shared" ref="W116:W176" si="212">IF(AND($B116=$S$2,$C116=$S$3,$D116=$W$4,$E116=$W$5),$N116,"")</f>
        <v/>
      </c>
      <c r="X116" s="281" t="str">
        <f t="shared" ref="X116:X176" si="213">IF(AND($B116=$S$2,$C116=$S$3,$D116=$W$4,$E116=$W$5),$R116,"")</f>
        <v/>
      </c>
      <c r="Y116" s="281" t="str">
        <f t="shared" ref="Y116:Y176" si="214">IF(AND($B116=$Y$2,$C116=$Y$3,$D116=$Y$4,$E116=$Y$5),$N116,"")</f>
        <v/>
      </c>
      <c r="Z116" s="281" t="str">
        <f t="shared" ref="Z116:Z176" si="215">IF(AND($B116=$Y$2,$C116=$Y$3,$D116=$Y$4,$E116=$Y$5),$R116,"")</f>
        <v/>
      </c>
      <c r="AA116" s="281">
        <f t="shared" ref="AA116:AA176" si="216">IF(AND($B116=$Y$2,$C116=$Y$3,$D116=$AA$4,$E116=$AA$5),$N116,"")</f>
        <v>0</v>
      </c>
      <c r="AB116" s="281">
        <f t="shared" ref="AB116:AB176" si="217">IF(AND($B116=$Y$2,$C116=$Y$3,$D116=$AA$4,$E116=$AA$5),$R116,"")</f>
        <v>0</v>
      </c>
    </row>
    <row r="117" spans="1:58" ht="21.95" customHeight="1">
      <c r="A117" s="313">
        <v>2</v>
      </c>
      <c r="B117" s="312" t="s">
        <v>9</v>
      </c>
      <c r="C117" s="312" t="s">
        <v>42</v>
      </c>
      <c r="D117" s="312" t="str">
        <f t="shared" si="198"/>
        <v>P3-R5</v>
      </c>
      <c r="E117" s="312" t="str">
        <f t="shared" ref="E117:E126" si="218">IF(F117="차선","백색",IF(F117="유도선","백색",IF(F117="유턴선","백색",IF(F117="버스차선","청색",IF(F117="중앙선","황색",IF(F117="노견선","황색"))))))</f>
        <v>백색</v>
      </c>
      <c r="F117" s="312" t="s">
        <v>48</v>
      </c>
      <c r="G117" s="314"/>
      <c r="H117" s="314"/>
      <c r="I117" s="314"/>
      <c r="J117" s="314">
        <f t="shared" ref="J117:J126" si="219">H117*I117</f>
        <v>0</v>
      </c>
      <c r="K117" s="314"/>
      <c r="L117" s="313">
        <f t="shared" ref="L117:L126" si="220">IF((G117&gt;10),G117,0)</f>
        <v>0</v>
      </c>
      <c r="M117" s="313">
        <f t="shared" ref="M117:M126" si="221">IF((K117&gt;10),K117,0)</f>
        <v>0</v>
      </c>
      <c r="N117" s="313">
        <f t="shared" ref="N117:N126" si="222">INT(L117+M117)</f>
        <v>0</v>
      </c>
      <c r="O117" s="313">
        <f t="shared" ref="O117:O126" si="223">IF((G117&lt;11),G117,0)</f>
        <v>0</v>
      </c>
      <c r="P117" s="313">
        <f t="shared" ref="P117:P126" si="224">J117</f>
        <v>0</v>
      </c>
      <c r="Q117" s="313">
        <f t="shared" ref="Q117:Q126" si="225">IF((K117&lt;11),K117,0)</f>
        <v>0</v>
      </c>
      <c r="R117" s="313">
        <f t="shared" ref="R117:R126" si="226">INT(O117+P117+Q117)</f>
        <v>0</v>
      </c>
      <c r="S117" s="281" t="str">
        <f t="shared" si="208"/>
        <v/>
      </c>
      <c r="T117" s="281" t="str">
        <f t="shared" si="209"/>
        <v/>
      </c>
      <c r="U117" s="281" t="str">
        <f t="shared" si="210"/>
        <v/>
      </c>
      <c r="V117" s="281" t="str">
        <f t="shared" si="211"/>
        <v/>
      </c>
      <c r="W117" s="281" t="str">
        <f t="shared" si="212"/>
        <v/>
      </c>
      <c r="X117" s="281" t="str">
        <f t="shared" si="213"/>
        <v/>
      </c>
      <c r="Y117" s="281">
        <f t="shared" si="214"/>
        <v>0</v>
      </c>
      <c r="Z117" s="281">
        <f t="shared" si="215"/>
        <v>0</v>
      </c>
      <c r="AA117" s="281" t="str">
        <f t="shared" si="216"/>
        <v/>
      </c>
      <c r="AB117" s="281" t="str">
        <f t="shared" si="217"/>
        <v/>
      </c>
    </row>
    <row r="118" spans="1:58" ht="21.95" customHeight="1">
      <c r="A118" s="313">
        <v>3</v>
      </c>
      <c r="B118" s="312" t="s">
        <v>9</v>
      </c>
      <c r="C118" s="312" t="s">
        <v>42</v>
      </c>
      <c r="D118" s="312" t="str">
        <f t="shared" si="198"/>
        <v>P3-R5</v>
      </c>
      <c r="E118" s="312" t="str">
        <f t="shared" si="218"/>
        <v>백색</v>
      </c>
      <c r="F118" s="312" t="s">
        <v>48</v>
      </c>
      <c r="G118" s="314"/>
      <c r="H118" s="314"/>
      <c r="I118" s="314"/>
      <c r="J118" s="314">
        <f t="shared" si="219"/>
        <v>0</v>
      </c>
      <c r="K118" s="314"/>
      <c r="L118" s="313">
        <f t="shared" si="220"/>
        <v>0</v>
      </c>
      <c r="M118" s="313">
        <f t="shared" si="221"/>
        <v>0</v>
      </c>
      <c r="N118" s="313">
        <f t="shared" si="222"/>
        <v>0</v>
      </c>
      <c r="O118" s="313">
        <f t="shared" si="223"/>
        <v>0</v>
      </c>
      <c r="P118" s="313">
        <f t="shared" si="224"/>
        <v>0</v>
      </c>
      <c r="Q118" s="313">
        <f t="shared" si="225"/>
        <v>0</v>
      </c>
      <c r="R118" s="313">
        <f t="shared" si="226"/>
        <v>0</v>
      </c>
      <c r="S118" s="281" t="str">
        <f t="shared" si="208"/>
        <v/>
      </c>
      <c r="T118" s="281" t="str">
        <f t="shared" si="209"/>
        <v/>
      </c>
      <c r="U118" s="281" t="str">
        <f t="shared" si="210"/>
        <v/>
      </c>
      <c r="V118" s="281" t="str">
        <f t="shared" si="211"/>
        <v/>
      </c>
      <c r="W118" s="281" t="str">
        <f t="shared" si="212"/>
        <v/>
      </c>
      <c r="X118" s="281" t="str">
        <f t="shared" si="213"/>
        <v/>
      </c>
      <c r="Y118" s="281">
        <f t="shared" si="214"/>
        <v>0</v>
      </c>
      <c r="Z118" s="281">
        <f t="shared" si="215"/>
        <v>0</v>
      </c>
      <c r="AA118" s="281" t="str">
        <f t="shared" si="216"/>
        <v/>
      </c>
      <c r="AB118" s="281" t="str">
        <f t="shared" si="217"/>
        <v/>
      </c>
    </row>
    <row r="119" spans="1:58" ht="21.95" customHeight="1">
      <c r="A119" s="313">
        <v>4</v>
      </c>
      <c r="B119" s="312" t="s">
        <v>9</v>
      </c>
      <c r="C119" s="312" t="s">
        <v>42</v>
      </c>
      <c r="D119" s="312" t="str">
        <f t="shared" si="198"/>
        <v>P3-R4</v>
      </c>
      <c r="E119" s="312" t="str">
        <f t="shared" si="218"/>
        <v>황색</v>
      </c>
      <c r="F119" s="315" t="s">
        <v>269</v>
      </c>
      <c r="G119" s="314"/>
      <c r="H119" s="314"/>
      <c r="I119" s="314"/>
      <c r="J119" s="314">
        <f t="shared" si="219"/>
        <v>0</v>
      </c>
      <c r="K119" s="314"/>
      <c r="L119" s="313">
        <f t="shared" si="220"/>
        <v>0</v>
      </c>
      <c r="M119" s="313">
        <f t="shared" si="221"/>
        <v>0</v>
      </c>
      <c r="N119" s="313">
        <f t="shared" si="222"/>
        <v>0</v>
      </c>
      <c r="O119" s="313">
        <f t="shared" si="223"/>
        <v>0</v>
      </c>
      <c r="P119" s="313">
        <f t="shared" si="224"/>
        <v>0</v>
      </c>
      <c r="Q119" s="313">
        <f t="shared" si="225"/>
        <v>0</v>
      </c>
      <c r="R119" s="313">
        <f t="shared" si="226"/>
        <v>0</v>
      </c>
      <c r="S119" s="281" t="str">
        <f t="shared" si="208"/>
        <v/>
      </c>
      <c r="T119" s="281" t="str">
        <f t="shared" si="209"/>
        <v/>
      </c>
      <c r="U119" s="281" t="str">
        <f t="shared" si="210"/>
        <v/>
      </c>
      <c r="V119" s="281" t="str">
        <f t="shared" si="211"/>
        <v/>
      </c>
      <c r="W119" s="281" t="str">
        <f t="shared" si="212"/>
        <v/>
      </c>
      <c r="X119" s="281" t="str">
        <f t="shared" si="213"/>
        <v/>
      </c>
      <c r="Y119" s="281" t="str">
        <f t="shared" si="214"/>
        <v/>
      </c>
      <c r="Z119" s="281" t="str">
        <f t="shared" si="215"/>
        <v/>
      </c>
      <c r="AA119" s="281">
        <f t="shared" si="216"/>
        <v>0</v>
      </c>
      <c r="AB119" s="281">
        <f t="shared" si="217"/>
        <v>0</v>
      </c>
    </row>
    <row r="120" spans="1:58" ht="21.95" customHeight="1">
      <c r="A120" s="313">
        <v>5</v>
      </c>
      <c r="B120" s="312" t="s">
        <v>9</v>
      </c>
      <c r="C120" s="312" t="s">
        <v>42</v>
      </c>
      <c r="D120" s="312" t="str">
        <f t="shared" si="198"/>
        <v>P3-R5</v>
      </c>
      <c r="E120" s="312" t="str">
        <f t="shared" si="218"/>
        <v>백색</v>
      </c>
      <c r="F120" s="312" t="s">
        <v>48</v>
      </c>
      <c r="G120" s="314"/>
      <c r="H120" s="314"/>
      <c r="I120" s="314"/>
      <c r="J120" s="314">
        <f t="shared" si="219"/>
        <v>0</v>
      </c>
      <c r="K120" s="314"/>
      <c r="L120" s="313">
        <f t="shared" si="220"/>
        <v>0</v>
      </c>
      <c r="M120" s="313">
        <f t="shared" si="221"/>
        <v>0</v>
      </c>
      <c r="N120" s="313">
        <f t="shared" si="222"/>
        <v>0</v>
      </c>
      <c r="O120" s="313">
        <f t="shared" si="223"/>
        <v>0</v>
      </c>
      <c r="P120" s="313">
        <f t="shared" si="224"/>
        <v>0</v>
      </c>
      <c r="Q120" s="313">
        <f t="shared" si="225"/>
        <v>0</v>
      </c>
      <c r="R120" s="313">
        <f t="shared" si="226"/>
        <v>0</v>
      </c>
      <c r="S120" s="281" t="str">
        <f t="shared" si="208"/>
        <v/>
      </c>
      <c r="T120" s="281" t="str">
        <f t="shared" si="209"/>
        <v/>
      </c>
      <c r="U120" s="281" t="str">
        <f t="shared" si="210"/>
        <v/>
      </c>
      <c r="V120" s="281" t="str">
        <f t="shared" si="211"/>
        <v/>
      </c>
      <c r="W120" s="281" t="str">
        <f t="shared" si="212"/>
        <v/>
      </c>
      <c r="X120" s="281" t="str">
        <f t="shared" si="213"/>
        <v/>
      </c>
      <c r="Y120" s="281">
        <f t="shared" si="214"/>
        <v>0</v>
      </c>
      <c r="Z120" s="281">
        <f t="shared" si="215"/>
        <v>0</v>
      </c>
      <c r="AA120" s="281" t="str">
        <f t="shared" si="216"/>
        <v/>
      </c>
      <c r="AB120" s="281" t="str">
        <f t="shared" si="217"/>
        <v/>
      </c>
    </row>
    <row r="121" spans="1:58" ht="21.95" customHeight="1">
      <c r="A121" s="313">
        <v>6</v>
      </c>
      <c r="B121" s="312" t="s">
        <v>9</v>
      </c>
      <c r="C121" s="312" t="s">
        <v>42</v>
      </c>
      <c r="D121" s="312" t="str">
        <f t="shared" si="198"/>
        <v>P3-R5</v>
      </c>
      <c r="E121" s="312" t="str">
        <f t="shared" si="218"/>
        <v>백색</v>
      </c>
      <c r="F121" s="312" t="s">
        <v>48</v>
      </c>
      <c r="G121" s="314"/>
      <c r="H121" s="314"/>
      <c r="I121" s="314"/>
      <c r="J121" s="314"/>
      <c r="K121" s="314"/>
      <c r="L121" s="313">
        <f t="shared" si="220"/>
        <v>0</v>
      </c>
      <c r="M121" s="313">
        <f t="shared" si="221"/>
        <v>0</v>
      </c>
      <c r="N121" s="313">
        <f t="shared" si="222"/>
        <v>0</v>
      </c>
      <c r="O121" s="313">
        <f t="shared" si="223"/>
        <v>0</v>
      </c>
      <c r="P121" s="313">
        <f t="shared" si="224"/>
        <v>0</v>
      </c>
      <c r="Q121" s="313">
        <f t="shared" si="225"/>
        <v>0</v>
      </c>
      <c r="R121" s="313">
        <f t="shared" si="226"/>
        <v>0</v>
      </c>
      <c r="S121" s="281" t="str">
        <f t="shared" si="208"/>
        <v/>
      </c>
      <c r="T121" s="281" t="str">
        <f t="shared" si="209"/>
        <v/>
      </c>
      <c r="U121" s="281" t="str">
        <f t="shared" si="210"/>
        <v/>
      </c>
      <c r="V121" s="281" t="str">
        <f t="shared" si="211"/>
        <v/>
      </c>
      <c r="W121" s="281" t="str">
        <f t="shared" si="212"/>
        <v/>
      </c>
      <c r="X121" s="281" t="str">
        <f t="shared" si="213"/>
        <v/>
      </c>
      <c r="Y121" s="281">
        <f t="shared" si="214"/>
        <v>0</v>
      </c>
      <c r="Z121" s="281">
        <f t="shared" si="215"/>
        <v>0</v>
      </c>
      <c r="AA121" s="281" t="str">
        <f t="shared" si="216"/>
        <v/>
      </c>
      <c r="AB121" s="281" t="str">
        <f t="shared" si="217"/>
        <v/>
      </c>
    </row>
    <row r="122" spans="1:58" ht="21.95" customHeight="1">
      <c r="A122" s="313">
        <v>7</v>
      </c>
      <c r="B122" s="312" t="s">
        <v>9</v>
      </c>
      <c r="C122" s="312" t="s">
        <v>42</v>
      </c>
      <c r="D122" s="312" t="str">
        <f t="shared" si="198"/>
        <v>P3-R4</v>
      </c>
      <c r="E122" s="312" t="str">
        <f t="shared" si="218"/>
        <v>황색</v>
      </c>
      <c r="F122" s="315" t="s">
        <v>268</v>
      </c>
      <c r="G122" s="314"/>
      <c r="H122" s="314"/>
      <c r="I122" s="314"/>
      <c r="J122" s="314">
        <f t="shared" si="219"/>
        <v>0</v>
      </c>
      <c r="K122" s="314"/>
      <c r="L122" s="313">
        <f t="shared" si="220"/>
        <v>0</v>
      </c>
      <c r="M122" s="313">
        <f t="shared" si="221"/>
        <v>0</v>
      </c>
      <c r="N122" s="313">
        <f t="shared" si="222"/>
        <v>0</v>
      </c>
      <c r="O122" s="313">
        <f t="shared" si="223"/>
        <v>0</v>
      </c>
      <c r="P122" s="313">
        <f t="shared" si="224"/>
        <v>0</v>
      </c>
      <c r="Q122" s="313">
        <f t="shared" si="225"/>
        <v>0</v>
      </c>
      <c r="R122" s="313">
        <f t="shared" si="226"/>
        <v>0</v>
      </c>
      <c r="S122" s="281" t="str">
        <f t="shared" si="208"/>
        <v/>
      </c>
      <c r="T122" s="281" t="str">
        <f t="shared" si="209"/>
        <v/>
      </c>
      <c r="U122" s="281" t="str">
        <f t="shared" si="210"/>
        <v/>
      </c>
      <c r="V122" s="281" t="str">
        <f t="shared" si="211"/>
        <v/>
      </c>
      <c r="W122" s="281" t="str">
        <f t="shared" si="212"/>
        <v/>
      </c>
      <c r="X122" s="281" t="str">
        <f t="shared" si="213"/>
        <v/>
      </c>
      <c r="Y122" s="281" t="str">
        <f t="shared" si="214"/>
        <v/>
      </c>
      <c r="Z122" s="281" t="str">
        <f t="shared" si="215"/>
        <v/>
      </c>
      <c r="AA122" s="281">
        <f t="shared" si="216"/>
        <v>0</v>
      </c>
      <c r="AB122" s="281">
        <f t="shared" si="217"/>
        <v>0</v>
      </c>
    </row>
    <row r="123" spans="1:58" ht="21.95" customHeight="1">
      <c r="A123" s="313">
        <v>8</v>
      </c>
      <c r="B123" s="312" t="s">
        <v>9</v>
      </c>
      <c r="C123" s="312" t="s">
        <v>42</v>
      </c>
      <c r="D123" s="312" t="str">
        <f t="shared" si="198"/>
        <v>P3-R4</v>
      </c>
      <c r="E123" s="312" t="str">
        <f t="shared" si="218"/>
        <v>황색</v>
      </c>
      <c r="F123" s="315" t="s">
        <v>268</v>
      </c>
      <c r="G123" s="314"/>
      <c r="H123" s="314"/>
      <c r="I123" s="314"/>
      <c r="J123" s="314">
        <f t="shared" si="219"/>
        <v>0</v>
      </c>
      <c r="K123" s="314"/>
      <c r="L123" s="313">
        <f t="shared" si="220"/>
        <v>0</v>
      </c>
      <c r="M123" s="313">
        <f t="shared" si="221"/>
        <v>0</v>
      </c>
      <c r="N123" s="313">
        <f t="shared" si="222"/>
        <v>0</v>
      </c>
      <c r="O123" s="313">
        <f t="shared" si="223"/>
        <v>0</v>
      </c>
      <c r="P123" s="313">
        <f t="shared" si="224"/>
        <v>0</v>
      </c>
      <c r="Q123" s="313">
        <f t="shared" si="225"/>
        <v>0</v>
      </c>
      <c r="R123" s="313">
        <f t="shared" si="226"/>
        <v>0</v>
      </c>
      <c r="S123" s="281" t="str">
        <f t="shared" si="208"/>
        <v/>
      </c>
      <c r="T123" s="281" t="str">
        <f t="shared" si="209"/>
        <v/>
      </c>
      <c r="U123" s="281" t="str">
        <f t="shared" si="210"/>
        <v/>
      </c>
      <c r="V123" s="281" t="str">
        <f t="shared" si="211"/>
        <v/>
      </c>
      <c r="W123" s="281" t="str">
        <f t="shared" si="212"/>
        <v/>
      </c>
      <c r="X123" s="281" t="str">
        <f t="shared" si="213"/>
        <v/>
      </c>
      <c r="Y123" s="281" t="str">
        <f t="shared" si="214"/>
        <v/>
      </c>
      <c r="Z123" s="281" t="str">
        <f t="shared" si="215"/>
        <v/>
      </c>
      <c r="AA123" s="281">
        <f t="shared" si="216"/>
        <v>0</v>
      </c>
      <c r="AB123" s="281">
        <f t="shared" si="217"/>
        <v>0</v>
      </c>
    </row>
    <row r="124" spans="1:58" ht="21.95" customHeight="1">
      <c r="A124" s="313">
        <v>9</v>
      </c>
      <c r="B124" s="312" t="s">
        <v>9</v>
      </c>
      <c r="C124" s="312" t="s">
        <v>42</v>
      </c>
      <c r="D124" s="312" t="str">
        <f t="shared" si="198"/>
        <v>P3-R5</v>
      </c>
      <c r="E124" s="312" t="str">
        <f t="shared" si="218"/>
        <v>백색</v>
      </c>
      <c r="F124" s="312" t="s">
        <v>48</v>
      </c>
      <c r="G124" s="314"/>
      <c r="H124" s="314"/>
      <c r="I124" s="314"/>
      <c r="J124" s="314">
        <f t="shared" si="219"/>
        <v>0</v>
      </c>
      <c r="K124" s="314"/>
      <c r="L124" s="313">
        <f t="shared" si="220"/>
        <v>0</v>
      </c>
      <c r="M124" s="313">
        <f t="shared" si="221"/>
        <v>0</v>
      </c>
      <c r="N124" s="313">
        <f t="shared" si="222"/>
        <v>0</v>
      </c>
      <c r="O124" s="313">
        <f t="shared" si="223"/>
        <v>0</v>
      </c>
      <c r="P124" s="313">
        <f t="shared" si="224"/>
        <v>0</v>
      </c>
      <c r="Q124" s="313">
        <f t="shared" si="225"/>
        <v>0</v>
      </c>
      <c r="R124" s="313">
        <f t="shared" si="226"/>
        <v>0</v>
      </c>
      <c r="S124" s="281" t="str">
        <f t="shared" si="208"/>
        <v/>
      </c>
      <c r="T124" s="281" t="str">
        <f t="shared" si="209"/>
        <v/>
      </c>
      <c r="U124" s="281" t="str">
        <f t="shared" si="210"/>
        <v/>
      </c>
      <c r="V124" s="281" t="str">
        <f t="shared" si="211"/>
        <v/>
      </c>
      <c r="W124" s="281" t="str">
        <f t="shared" si="212"/>
        <v/>
      </c>
      <c r="X124" s="281" t="str">
        <f t="shared" si="213"/>
        <v/>
      </c>
      <c r="Y124" s="281">
        <f t="shared" si="214"/>
        <v>0</v>
      </c>
      <c r="Z124" s="281">
        <f t="shared" si="215"/>
        <v>0</v>
      </c>
      <c r="AA124" s="281" t="str">
        <f t="shared" si="216"/>
        <v/>
      </c>
      <c r="AB124" s="281" t="str">
        <f t="shared" si="217"/>
        <v/>
      </c>
    </row>
    <row r="125" spans="1:58" ht="21.95" customHeight="1">
      <c r="A125" s="313">
        <v>10</v>
      </c>
      <c r="B125" s="312" t="s">
        <v>9</v>
      </c>
      <c r="C125" s="312" t="s">
        <v>42</v>
      </c>
      <c r="D125" s="312" t="str">
        <f t="shared" si="198"/>
        <v>P3-R4</v>
      </c>
      <c r="E125" s="312" t="str">
        <f t="shared" si="218"/>
        <v>황색</v>
      </c>
      <c r="F125" s="315" t="s">
        <v>269</v>
      </c>
      <c r="G125" s="314"/>
      <c r="H125" s="314"/>
      <c r="I125" s="314"/>
      <c r="J125" s="314">
        <f t="shared" si="219"/>
        <v>0</v>
      </c>
      <c r="K125" s="314"/>
      <c r="L125" s="313">
        <f t="shared" si="220"/>
        <v>0</v>
      </c>
      <c r="M125" s="313">
        <f t="shared" si="221"/>
        <v>0</v>
      </c>
      <c r="N125" s="313">
        <f t="shared" si="222"/>
        <v>0</v>
      </c>
      <c r="O125" s="313">
        <f t="shared" si="223"/>
        <v>0</v>
      </c>
      <c r="P125" s="313">
        <f t="shared" si="224"/>
        <v>0</v>
      </c>
      <c r="Q125" s="313">
        <f t="shared" si="225"/>
        <v>0</v>
      </c>
      <c r="R125" s="313">
        <f t="shared" si="226"/>
        <v>0</v>
      </c>
      <c r="S125" s="281" t="str">
        <f t="shared" si="208"/>
        <v/>
      </c>
      <c r="T125" s="281" t="str">
        <f t="shared" si="209"/>
        <v/>
      </c>
      <c r="U125" s="281" t="str">
        <f t="shared" si="210"/>
        <v/>
      </c>
      <c r="V125" s="281" t="str">
        <f t="shared" si="211"/>
        <v/>
      </c>
      <c r="W125" s="281" t="str">
        <f t="shared" si="212"/>
        <v/>
      </c>
      <c r="X125" s="281" t="str">
        <f t="shared" si="213"/>
        <v/>
      </c>
      <c r="Y125" s="281" t="str">
        <f t="shared" si="214"/>
        <v/>
      </c>
      <c r="Z125" s="281" t="str">
        <f t="shared" si="215"/>
        <v/>
      </c>
      <c r="AA125" s="281">
        <f t="shared" si="216"/>
        <v>0</v>
      </c>
      <c r="AB125" s="281">
        <f t="shared" si="217"/>
        <v>0</v>
      </c>
    </row>
    <row r="126" spans="1:58" ht="21.95" customHeight="1">
      <c r="A126" s="313">
        <v>11</v>
      </c>
      <c r="B126" s="312" t="s">
        <v>9</v>
      </c>
      <c r="C126" s="312" t="s">
        <v>42</v>
      </c>
      <c r="D126" s="312" t="str">
        <f t="shared" si="198"/>
        <v>P3-R5</v>
      </c>
      <c r="E126" s="312" t="str">
        <f t="shared" si="218"/>
        <v>백색</v>
      </c>
      <c r="F126" s="315" t="s">
        <v>48</v>
      </c>
      <c r="G126" s="314"/>
      <c r="H126" s="314"/>
      <c r="I126" s="314"/>
      <c r="J126" s="314">
        <f t="shared" si="219"/>
        <v>0</v>
      </c>
      <c r="K126" s="314"/>
      <c r="L126" s="313">
        <f t="shared" si="220"/>
        <v>0</v>
      </c>
      <c r="M126" s="313">
        <f t="shared" si="221"/>
        <v>0</v>
      </c>
      <c r="N126" s="313">
        <f t="shared" si="222"/>
        <v>0</v>
      </c>
      <c r="O126" s="313">
        <f t="shared" si="223"/>
        <v>0</v>
      </c>
      <c r="P126" s="313">
        <f t="shared" si="224"/>
        <v>0</v>
      </c>
      <c r="Q126" s="313">
        <f t="shared" si="225"/>
        <v>0</v>
      </c>
      <c r="R126" s="313">
        <f t="shared" si="226"/>
        <v>0</v>
      </c>
      <c r="S126" s="281" t="str">
        <f t="shared" si="208"/>
        <v/>
      </c>
      <c r="T126" s="281" t="str">
        <f t="shared" si="209"/>
        <v/>
      </c>
      <c r="U126" s="281" t="str">
        <f t="shared" si="210"/>
        <v/>
      </c>
      <c r="V126" s="281" t="str">
        <f t="shared" si="211"/>
        <v/>
      </c>
      <c r="W126" s="281" t="str">
        <f t="shared" si="212"/>
        <v/>
      </c>
      <c r="X126" s="281" t="str">
        <f t="shared" si="213"/>
        <v/>
      </c>
      <c r="Y126" s="281">
        <f t="shared" si="214"/>
        <v>0</v>
      </c>
      <c r="Z126" s="281">
        <f t="shared" si="215"/>
        <v>0</v>
      </c>
      <c r="AA126" s="281" t="str">
        <f t="shared" si="216"/>
        <v/>
      </c>
      <c r="AB126" s="281" t="str">
        <f t="shared" si="217"/>
        <v/>
      </c>
    </row>
    <row r="127" spans="1:58" ht="21.95" customHeight="1">
      <c r="A127" s="316">
        <v>12</v>
      </c>
      <c r="B127" s="315" t="s">
        <v>9</v>
      </c>
      <c r="C127" s="315" t="s">
        <v>42</v>
      </c>
      <c r="D127" s="315" t="str">
        <f t="shared" si="198"/>
        <v>P3-R4</v>
      </c>
      <c r="E127" s="315" t="str">
        <f t="shared" ref="E127:E137" si="227">IF(F127="차선","백색",IF(F127="유도선","백색",IF(F127="유턴선","백색",IF(F127="버스차선","청색",IF(F127="중앙선","황색",IF(F127="노견선","황색"))))))</f>
        <v>황색</v>
      </c>
      <c r="F127" s="315" t="s">
        <v>296</v>
      </c>
      <c r="G127" s="317"/>
      <c r="H127" s="317"/>
      <c r="I127" s="317"/>
      <c r="J127" s="317">
        <f t="shared" ref="J127:J137" si="228">H127*I127</f>
        <v>0</v>
      </c>
      <c r="K127" s="317"/>
      <c r="L127" s="316">
        <f t="shared" ref="L127:L137" si="229">IF((G127&gt;10),G127,0)</f>
        <v>0</v>
      </c>
      <c r="M127" s="316">
        <f t="shared" ref="M127:M137" si="230">IF((K127&gt;10),K127,0)</f>
        <v>0</v>
      </c>
      <c r="N127" s="316">
        <f t="shared" ref="N127:N137" si="231">INT(L127+M127)</f>
        <v>0</v>
      </c>
      <c r="O127" s="316">
        <f t="shared" ref="O127:O137" si="232">IF((G127&lt;11),G127,0)</f>
        <v>0</v>
      </c>
      <c r="P127" s="316">
        <f t="shared" ref="P127:P137" si="233">J127</f>
        <v>0</v>
      </c>
      <c r="Q127" s="316">
        <f t="shared" ref="Q127:Q137" si="234">IF((K127&lt;11),K127,0)</f>
        <v>0</v>
      </c>
      <c r="R127" s="316">
        <f t="shared" ref="R127:R137" si="235">INT(O127+P127+Q127)</f>
        <v>0</v>
      </c>
      <c r="S127" s="281" t="str">
        <f t="shared" si="208"/>
        <v/>
      </c>
      <c r="T127" s="281" t="str">
        <f t="shared" si="209"/>
        <v/>
      </c>
      <c r="U127" s="281" t="str">
        <f t="shared" si="210"/>
        <v/>
      </c>
      <c r="V127" s="281" t="str">
        <f t="shared" si="211"/>
        <v/>
      </c>
      <c r="W127" s="281" t="str">
        <f t="shared" si="212"/>
        <v/>
      </c>
      <c r="X127" s="281" t="str">
        <f t="shared" si="213"/>
        <v/>
      </c>
      <c r="Y127" s="281" t="str">
        <f t="shared" si="214"/>
        <v/>
      </c>
      <c r="Z127" s="281" t="str">
        <f t="shared" si="215"/>
        <v/>
      </c>
      <c r="AA127" s="281">
        <f t="shared" si="216"/>
        <v>0</v>
      </c>
      <c r="AB127" s="281">
        <f t="shared" si="217"/>
        <v>0</v>
      </c>
    </row>
    <row r="128" spans="1:58" ht="21.95" customHeight="1">
      <c r="A128" s="316">
        <v>13</v>
      </c>
      <c r="B128" s="315" t="s">
        <v>9</v>
      </c>
      <c r="C128" s="315" t="s">
        <v>42</v>
      </c>
      <c r="D128" s="315" t="str">
        <f t="shared" si="198"/>
        <v>P3-R5</v>
      </c>
      <c r="E128" s="315" t="str">
        <f t="shared" si="227"/>
        <v>백색</v>
      </c>
      <c r="F128" s="315" t="s">
        <v>297</v>
      </c>
      <c r="G128" s="317"/>
      <c r="H128" s="317"/>
      <c r="I128" s="317"/>
      <c r="J128" s="317">
        <f t="shared" si="228"/>
        <v>0</v>
      </c>
      <c r="K128" s="317"/>
      <c r="L128" s="316">
        <f t="shared" si="229"/>
        <v>0</v>
      </c>
      <c r="M128" s="316">
        <f t="shared" si="230"/>
        <v>0</v>
      </c>
      <c r="N128" s="316">
        <f t="shared" si="231"/>
        <v>0</v>
      </c>
      <c r="O128" s="316">
        <f t="shared" si="232"/>
        <v>0</v>
      </c>
      <c r="P128" s="316">
        <f t="shared" si="233"/>
        <v>0</v>
      </c>
      <c r="Q128" s="316">
        <f t="shared" si="234"/>
        <v>0</v>
      </c>
      <c r="R128" s="316">
        <f t="shared" si="235"/>
        <v>0</v>
      </c>
      <c r="S128" s="281" t="str">
        <f t="shared" si="208"/>
        <v/>
      </c>
      <c r="T128" s="281" t="str">
        <f t="shared" si="209"/>
        <v/>
      </c>
      <c r="U128" s="281" t="str">
        <f t="shared" si="210"/>
        <v/>
      </c>
      <c r="V128" s="281" t="str">
        <f t="shared" si="211"/>
        <v/>
      </c>
      <c r="W128" s="281" t="str">
        <f t="shared" si="212"/>
        <v/>
      </c>
      <c r="X128" s="281" t="str">
        <f t="shared" si="213"/>
        <v/>
      </c>
      <c r="Y128" s="281">
        <f t="shared" si="214"/>
        <v>0</v>
      </c>
      <c r="Z128" s="281">
        <f t="shared" si="215"/>
        <v>0</v>
      </c>
      <c r="AA128" s="281" t="str">
        <f t="shared" si="216"/>
        <v/>
      </c>
      <c r="AB128" s="281" t="str">
        <f t="shared" si="217"/>
        <v/>
      </c>
    </row>
    <row r="129" spans="1:28" ht="21.95" customHeight="1">
      <c r="A129" s="316">
        <v>14</v>
      </c>
      <c r="B129" s="315" t="s">
        <v>9</v>
      </c>
      <c r="C129" s="315" t="s">
        <v>42</v>
      </c>
      <c r="D129" s="315" t="str">
        <f t="shared" si="198"/>
        <v>P3-R4</v>
      </c>
      <c r="E129" s="315" t="str">
        <f t="shared" si="227"/>
        <v>황색</v>
      </c>
      <c r="F129" s="315" t="s">
        <v>268</v>
      </c>
      <c r="G129" s="317"/>
      <c r="H129" s="317"/>
      <c r="I129" s="317"/>
      <c r="J129" s="317">
        <f t="shared" si="228"/>
        <v>0</v>
      </c>
      <c r="K129" s="317"/>
      <c r="L129" s="316">
        <f t="shared" si="229"/>
        <v>0</v>
      </c>
      <c r="M129" s="316">
        <f t="shared" si="230"/>
        <v>0</v>
      </c>
      <c r="N129" s="316">
        <f t="shared" si="231"/>
        <v>0</v>
      </c>
      <c r="O129" s="316">
        <f t="shared" si="232"/>
        <v>0</v>
      </c>
      <c r="P129" s="316">
        <f t="shared" si="233"/>
        <v>0</v>
      </c>
      <c r="Q129" s="316">
        <f t="shared" si="234"/>
        <v>0</v>
      </c>
      <c r="R129" s="316">
        <f t="shared" si="235"/>
        <v>0</v>
      </c>
      <c r="S129" s="281" t="str">
        <f t="shared" si="208"/>
        <v/>
      </c>
      <c r="T129" s="281" t="str">
        <f t="shared" si="209"/>
        <v/>
      </c>
      <c r="U129" s="281" t="str">
        <f t="shared" si="210"/>
        <v/>
      </c>
      <c r="V129" s="281" t="str">
        <f t="shared" si="211"/>
        <v/>
      </c>
      <c r="W129" s="281" t="str">
        <f t="shared" si="212"/>
        <v/>
      </c>
      <c r="X129" s="281" t="str">
        <f t="shared" si="213"/>
        <v/>
      </c>
      <c r="Y129" s="281" t="str">
        <f t="shared" si="214"/>
        <v/>
      </c>
      <c r="Z129" s="281" t="str">
        <f t="shared" si="215"/>
        <v/>
      </c>
      <c r="AA129" s="281">
        <f t="shared" si="216"/>
        <v>0</v>
      </c>
      <c r="AB129" s="281">
        <f t="shared" si="217"/>
        <v>0</v>
      </c>
    </row>
    <row r="130" spans="1:28" ht="21.95" customHeight="1">
      <c r="A130" s="316">
        <v>15</v>
      </c>
      <c r="B130" s="315" t="s">
        <v>9</v>
      </c>
      <c r="C130" s="315" t="s">
        <v>42</v>
      </c>
      <c r="D130" s="315" t="str">
        <f t="shared" si="198"/>
        <v>P3-R5</v>
      </c>
      <c r="E130" s="315" t="str">
        <f t="shared" si="227"/>
        <v>백색</v>
      </c>
      <c r="F130" s="315" t="s">
        <v>293</v>
      </c>
      <c r="G130" s="317"/>
      <c r="H130" s="317"/>
      <c r="I130" s="317"/>
      <c r="J130" s="317">
        <f t="shared" si="228"/>
        <v>0</v>
      </c>
      <c r="K130" s="317"/>
      <c r="L130" s="316">
        <f t="shared" si="229"/>
        <v>0</v>
      </c>
      <c r="M130" s="316">
        <f t="shared" si="230"/>
        <v>0</v>
      </c>
      <c r="N130" s="316">
        <f t="shared" si="231"/>
        <v>0</v>
      </c>
      <c r="O130" s="316">
        <f t="shared" si="232"/>
        <v>0</v>
      </c>
      <c r="P130" s="316">
        <f t="shared" si="233"/>
        <v>0</v>
      </c>
      <c r="Q130" s="316">
        <f t="shared" si="234"/>
        <v>0</v>
      </c>
      <c r="R130" s="316">
        <f t="shared" si="235"/>
        <v>0</v>
      </c>
      <c r="S130" s="281" t="str">
        <f t="shared" si="208"/>
        <v/>
      </c>
      <c r="T130" s="281" t="str">
        <f t="shared" si="209"/>
        <v/>
      </c>
      <c r="U130" s="281" t="str">
        <f t="shared" si="210"/>
        <v/>
      </c>
      <c r="V130" s="281" t="str">
        <f t="shared" si="211"/>
        <v/>
      </c>
      <c r="W130" s="281" t="str">
        <f t="shared" si="212"/>
        <v/>
      </c>
      <c r="X130" s="281" t="str">
        <f t="shared" si="213"/>
        <v/>
      </c>
      <c r="Y130" s="281">
        <f t="shared" si="214"/>
        <v>0</v>
      </c>
      <c r="Z130" s="281">
        <f t="shared" si="215"/>
        <v>0</v>
      </c>
      <c r="AA130" s="281" t="str">
        <f t="shared" si="216"/>
        <v/>
      </c>
      <c r="AB130" s="281" t="str">
        <f t="shared" si="217"/>
        <v/>
      </c>
    </row>
    <row r="131" spans="1:28" ht="21.95" customHeight="1">
      <c r="A131" s="316">
        <v>16</v>
      </c>
      <c r="B131" s="315" t="s">
        <v>9</v>
      </c>
      <c r="C131" s="315" t="s">
        <v>42</v>
      </c>
      <c r="D131" s="315" t="str">
        <f t="shared" si="198"/>
        <v>P3-R4</v>
      </c>
      <c r="E131" s="315" t="str">
        <f t="shared" si="227"/>
        <v>황색</v>
      </c>
      <c r="F131" s="315" t="s">
        <v>296</v>
      </c>
      <c r="G131" s="317"/>
      <c r="H131" s="317"/>
      <c r="I131" s="317"/>
      <c r="J131" s="317">
        <f t="shared" si="228"/>
        <v>0</v>
      </c>
      <c r="K131" s="317"/>
      <c r="L131" s="316">
        <f t="shared" si="229"/>
        <v>0</v>
      </c>
      <c r="M131" s="316">
        <f t="shared" si="230"/>
        <v>0</v>
      </c>
      <c r="N131" s="316">
        <f t="shared" si="231"/>
        <v>0</v>
      </c>
      <c r="O131" s="316">
        <f t="shared" si="232"/>
        <v>0</v>
      </c>
      <c r="P131" s="316">
        <f t="shared" si="233"/>
        <v>0</v>
      </c>
      <c r="Q131" s="316">
        <f t="shared" si="234"/>
        <v>0</v>
      </c>
      <c r="R131" s="316">
        <f t="shared" si="235"/>
        <v>0</v>
      </c>
      <c r="S131" s="281" t="str">
        <f t="shared" si="208"/>
        <v/>
      </c>
      <c r="T131" s="281" t="str">
        <f t="shared" si="209"/>
        <v/>
      </c>
      <c r="U131" s="281" t="str">
        <f t="shared" si="210"/>
        <v/>
      </c>
      <c r="V131" s="281" t="str">
        <f t="shared" si="211"/>
        <v/>
      </c>
      <c r="W131" s="281" t="str">
        <f t="shared" si="212"/>
        <v/>
      </c>
      <c r="X131" s="281" t="str">
        <f t="shared" si="213"/>
        <v/>
      </c>
      <c r="Y131" s="281" t="str">
        <f t="shared" si="214"/>
        <v/>
      </c>
      <c r="Z131" s="281" t="str">
        <f t="shared" si="215"/>
        <v/>
      </c>
      <c r="AA131" s="281">
        <f t="shared" si="216"/>
        <v>0</v>
      </c>
      <c r="AB131" s="281">
        <f t="shared" si="217"/>
        <v>0</v>
      </c>
    </row>
    <row r="132" spans="1:28" ht="21.95" customHeight="1">
      <c r="A132" s="316">
        <v>17</v>
      </c>
      <c r="B132" s="315" t="s">
        <v>9</v>
      </c>
      <c r="C132" s="315" t="s">
        <v>42</v>
      </c>
      <c r="D132" s="315" t="str">
        <f t="shared" si="198"/>
        <v>P3-R5</v>
      </c>
      <c r="E132" s="315" t="str">
        <f t="shared" si="227"/>
        <v>백색</v>
      </c>
      <c r="F132" s="315" t="s">
        <v>48</v>
      </c>
      <c r="G132" s="317"/>
      <c r="H132" s="317"/>
      <c r="I132" s="317"/>
      <c r="J132" s="317">
        <f t="shared" si="228"/>
        <v>0</v>
      </c>
      <c r="K132" s="317"/>
      <c r="L132" s="316">
        <f t="shared" si="229"/>
        <v>0</v>
      </c>
      <c r="M132" s="316">
        <f t="shared" si="230"/>
        <v>0</v>
      </c>
      <c r="N132" s="316">
        <f t="shared" si="231"/>
        <v>0</v>
      </c>
      <c r="O132" s="316">
        <f t="shared" si="232"/>
        <v>0</v>
      </c>
      <c r="P132" s="316">
        <f t="shared" si="233"/>
        <v>0</v>
      </c>
      <c r="Q132" s="316">
        <f t="shared" si="234"/>
        <v>0</v>
      </c>
      <c r="R132" s="316">
        <f t="shared" si="235"/>
        <v>0</v>
      </c>
      <c r="S132" s="281" t="str">
        <f t="shared" si="208"/>
        <v/>
      </c>
      <c r="T132" s="281" t="str">
        <f t="shared" si="209"/>
        <v/>
      </c>
      <c r="U132" s="281" t="str">
        <f t="shared" si="210"/>
        <v/>
      </c>
      <c r="V132" s="281" t="str">
        <f t="shared" si="211"/>
        <v/>
      </c>
      <c r="W132" s="281" t="str">
        <f t="shared" si="212"/>
        <v/>
      </c>
      <c r="X132" s="281" t="str">
        <f t="shared" si="213"/>
        <v/>
      </c>
      <c r="Y132" s="281">
        <f t="shared" si="214"/>
        <v>0</v>
      </c>
      <c r="Z132" s="281">
        <f t="shared" si="215"/>
        <v>0</v>
      </c>
      <c r="AA132" s="281" t="str">
        <f t="shared" si="216"/>
        <v/>
      </c>
      <c r="AB132" s="281" t="str">
        <f t="shared" si="217"/>
        <v/>
      </c>
    </row>
    <row r="133" spans="1:28" ht="21.95" customHeight="1">
      <c r="A133" s="316">
        <v>18</v>
      </c>
      <c r="B133" s="315" t="s">
        <v>9</v>
      </c>
      <c r="C133" s="315" t="s">
        <v>42</v>
      </c>
      <c r="D133" s="315" t="str">
        <f t="shared" si="198"/>
        <v>P3-R5</v>
      </c>
      <c r="E133" s="315" t="str">
        <f t="shared" si="227"/>
        <v>백색</v>
      </c>
      <c r="F133" s="315" t="s">
        <v>48</v>
      </c>
      <c r="G133" s="317"/>
      <c r="H133" s="317"/>
      <c r="I133" s="317"/>
      <c r="J133" s="317">
        <f t="shared" si="228"/>
        <v>0</v>
      </c>
      <c r="K133" s="317"/>
      <c r="L133" s="316">
        <f t="shared" si="229"/>
        <v>0</v>
      </c>
      <c r="M133" s="316">
        <f t="shared" si="230"/>
        <v>0</v>
      </c>
      <c r="N133" s="316">
        <f t="shared" si="231"/>
        <v>0</v>
      </c>
      <c r="O133" s="316">
        <f t="shared" si="232"/>
        <v>0</v>
      </c>
      <c r="P133" s="316">
        <f t="shared" si="233"/>
        <v>0</v>
      </c>
      <c r="Q133" s="316">
        <f t="shared" si="234"/>
        <v>0</v>
      </c>
      <c r="R133" s="316">
        <f t="shared" si="235"/>
        <v>0</v>
      </c>
      <c r="S133" s="281" t="str">
        <f t="shared" si="208"/>
        <v/>
      </c>
      <c r="T133" s="281" t="str">
        <f t="shared" si="209"/>
        <v/>
      </c>
      <c r="U133" s="281" t="str">
        <f t="shared" si="210"/>
        <v/>
      </c>
      <c r="V133" s="281" t="str">
        <f t="shared" si="211"/>
        <v/>
      </c>
      <c r="W133" s="281" t="str">
        <f t="shared" si="212"/>
        <v/>
      </c>
      <c r="X133" s="281" t="str">
        <f t="shared" si="213"/>
        <v/>
      </c>
      <c r="Y133" s="281">
        <f t="shared" si="214"/>
        <v>0</v>
      </c>
      <c r="Z133" s="281">
        <f t="shared" si="215"/>
        <v>0</v>
      </c>
      <c r="AA133" s="281" t="str">
        <f t="shared" si="216"/>
        <v/>
      </c>
      <c r="AB133" s="281" t="str">
        <f t="shared" si="217"/>
        <v/>
      </c>
    </row>
    <row r="134" spans="1:28" ht="21.95" customHeight="1">
      <c r="A134" s="316">
        <v>19</v>
      </c>
      <c r="B134" s="315" t="s">
        <v>9</v>
      </c>
      <c r="C134" s="315" t="s">
        <v>42</v>
      </c>
      <c r="D134" s="315" t="str">
        <f t="shared" si="198"/>
        <v>P3-R5</v>
      </c>
      <c r="E134" s="315" t="str">
        <f t="shared" si="227"/>
        <v>백색</v>
      </c>
      <c r="F134" s="315" t="s">
        <v>287</v>
      </c>
      <c r="G134" s="317"/>
      <c r="H134" s="317"/>
      <c r="I134" s="317"/>
      <c r="J134" s="317">
        <f t="shared" si="228"/>
        <v>0</v>
      </c>
      <c r="K134" s="317"/>
      <c r="L134" s="316">
        <f t="shared" si="229"/>
        <v>0</v>
      </c>
      <c r="M134" s="316">
        <f t="shared" si="230"/>
        <v>0</v>
      </c>
      <c r="N134" s="316">
        <f t="shared" si="231"/>
        <v>0</v>
      </c>
      <c r="O134" s="316">
        <f t="shared" si="232"/>
        <v>0</v>
      </c>
      <c r="P134" s="316">
        <f t="shared" si="233"/>
        <v>0</v>
      </c>
      <c r="Q134" s="316">
        <f t="shared" si="234"/>
        <v>0</v>
      </c>
      <c r="R134" s="316">
        <f t="shared" si="235"/>
        <v>0</v>
      </c>
      <c r="S134" s="281" t="str">
        <f t="shared" si="208"/>
        <v/>
      </c>
      <c r="T134" s="281" t="str">
        <f t="shared" si="209"/>
        <v/>
      </c>
      <c r="U134" s="281" t="str">
        <f t="shared" si="210"/>
        <v/>
      </c>
      <c r="V134" s="281" t="str">
        <f t="shared" si="211"/>
        <v/>
      </c>
      <c r="W134" s="281" t="str">
        <f t="shared" si="212"/>
        <v/>
      </c>
      <c r="X134" s="281" t="str">
        <f t="shared" si="213"/>
        <v/>
      </c>
      <c r="Y134" s="281">
        <f t="shared" si="214"/>
        <v>0</v>
      </c>
      <c r="Z134" s="281">
        <f t="shared" si="215"/>
        <v>0</v>
      </c>
      <c r="AA134" s="281" t="str">
        <f t="shared" si="216"/>
        <v/>
      </c>
      <c r="AB134" s="281" t="str">
        <f t="shared" si="217"/>
        <v/>
      </c>
    </row>
    <row r="135" spans="1:28" ht="21.95" customHeight="1">
      <c r="A135" s="316">
        <v>20</v>
      </c>
      <c r="B135" s="315" t="s">
        <v>9</v>
      </c>
      <c r="C135" s="315" t="s">
        <v>42</v>
      </c>
      <c r="D135" s="315" t="str">
        <f t="shared" si="198"/>
        <v>P3-R4</v>
      </c>
      <c r="E135" s="315" t="str">
        <f t="shared" si="227"/>
        <v>황색</v>
      </c>
      <c r="F135" s="315" t="s">
        <v>288</v>
      </c>
      <c r="G135" s="317"/>
      <c r="H135" s="317"/>
      <c r="I135" s="317"/>
      <c r="J135" s="317">
        <f t="shared" si="228"/>
        <v>0</v>
      </c>
      <c r="K135" s="317"/>
      <c r="L135" s="316">
        <f t="shared" si="229"/>
        <v>0</v>
      </c>
      <c r="M135" s="316">
        <f t="shared" si="230"/>
        <v>0</v>
      </c>
      <c r="N135" s="316">
        <f t="shared" si="231"/>
        <v>0</v>
      </c>
      <c r="O135" s="316">
        <f t="shared" si="232"/>
        <v>0</v>
      </c>
      <c r="P135" s="316">
        <f t="shared" si="233"/>
        <v>0</v>
      </c>
      <c r="Q135" s="316">
        <f t="shared" si="234"/>
        <v>0</v>
      </c>
      <c r="R135" s="316">
        <f t="shared" si="235"/>
        <v>0</v>
      </c>
      <c r="S135" s="281" t="str">
        <f t="shared" si="208"/>
        <v/>
      </c>
      <c r="T135" s="281" t="str">
        <f t="shared" si="209"/>
        <v/>
      </c>
      <c r="U135" s="281" t="str">
        <f t="shared" si="210"/>
        <v/>
      </c>
      <c r="V135" s="281" t="str">
        <f t="shared" si="211"/>
        <v/>
      </c>
      <c r="W135" s="281" t="str">
        <f t="shared" si="212"/>
        <v/>
      </c>
      <c r="X135" s="281" t="str">
        <f t="shared" si="213"/>
        <v/>
      </c>
      <c r="Y135" s="281" t="str">
        <f t="shared" si="214"/>
        <v/>
      </c>
      <c r="Z135" s="281" t="str">
        <f t="shared" si="215"/>
        <v/>
      </c>
      <c r="AA135" s="281">
        <f t="shared" si="216"/>
        <v>0</v>
      </c>
      <c r="AB135" s="281">
        <f t="shared" si="217"/>
        <v>0</v>
      </c>
    </row>
    <row r="136" spans="1:28" ht="21.95" customHeight="1">
      <c r="A136" s="285" t="s">
        <v>307</v>
      </c>
      <c r="B136" s="256"/>
      <c r="C136" s="256"/>
      <c r="D136" s="256"/>
      <c r="E136" s="256"/>
      <c r="F136" s="255"/>
      <c r="G136" s="257"/>
      <c r="H136" s="257"/>
      <c r="I136" s="257"/>
      <c r="J136" s="257"/>
      <c r="K136" s="257"/>
      <c r="L136" s="257"/>
      <c r="M136" s="257"/>
      <c r="N136" s="257"/>
      <c r="O136" s="257"/>
      <c r="P136" s="257"/>
      <c r="Q136" s="257"/>
      <c r="R136" s="257"/>
      <c r="S136" s="257"/>
      <c r="T136" s="257"/>
      <c r="U136" s="257"/>
      <c r="V136" s="258"/>
      <c r="W136" s="258"/>
      <c r="X136" s="258"/>
      <c r="Y136" s="258"/>
      <c r="Z136" s="258"/>
      <c r="AA136" s="258"/>
      <c r="AB136" s="284"/>
    </row>
    <row r="137" spans="1:28" ht="21.95" customHeight="1">
      <c r="A137" s="316">
        <v>1</v>
      </c>
      <c r="B137" s="315" t="s">
        <v>9</v>
      </c>
      <c r="C137" s="315" t="s">
        <v>42</v>
      </c>
      <c r="D137" s="315" t="str">
        <f t="shared" si="198"/>
        <v>P3-R4</v>
      </c>
      <c r="E137" s="315" t="str">
        <f t="shared" si="227"/>
        <v>황색</v>
      </c>
      <c r="F137" s="315" t="s">
        <v>268</v>
      </c>
      <c r="G137" s="317"/>
      <c r="H137" s="317"/>
      <c r="I137" s="317"/>
      <c r="J137" s="317">
        <f t="shared" si="228"/>
        <v>0</v>
      </c>
      <c r="K137" s="317"/>
      <c r="L137" s="316">
        <f t="shared" si="229"/>
        <v>0</v>
      </c>
      <c r="M137" s="316">
        <f t="shared" si="230"/>
        <v>0</v>
      </c>
      <c r="N137" s="316">
        <f t="shared" si="231"/>
        <v>0</v>
      </c>
      <c r="O137" s="316">
        <f t="shared" si="232"/>
        <v>0</v>
      </c>
      <c r="P137" s="316">
        <f t="shared" si="233"/>
        <v>0</v>
      </c>
      <c r="Q137" s="316">
        <f t="shared" si="234"/>
        <v>0</v>
      </c>
      <c r="R137" s="316">
        <f t="shared" si="235"/>
        <v>0</v>
      </c>
      <c r="S137" s="281" t="str">
        <f t="shared" si="208"/>
        <v/>
      </c>
      <c r="T137" s="281" t="str">
        <f t="shared" si="209"/>
        <v/>
      </c>
      <c r="U137" s="281" t="str">
        <f t="shared" si="210"/>
        <v/>
      </c>
      <c r="V137" s="281" t="str">
        <f t="shared" si="211"/>
        <v/>
      </c>
      <c r="W137" s="281" t="str">
        <f t="shared" si="212"/>
        <v/>
      </c>
      <c r="X137" s="281" t="str">
        <f t="shared" si="213"/>
        <v/>
      </c>
      <c r="Y137" s="281" t="str">
        <f t="shared" si="214"/>
        <v/>
      </c>
      <c r="Z137" s="281" t="str">
        <f t="shared" si="215"/>
        <v/>
      </c>
      <c r="AA137" s="281">
        <f t="shared" si="216"/>
        <v>0</v>
      </c>
      <c r="AB137" s="281">
        <f t="shared" si="217"/>
        <v>0</v>
      </c>
    </row>
    <row r="138" spans="1:28" ht="21.95" customHeight="1">
      <c r="A138" s="316">
        <v>2</v>
      </c>
      <c r="B138" s="315" t="s">
        <v>9</v>
      </c>
      <c r="C138" s="315" t="s">
        <v>42</v>
      </c>
      <c r="D138" s="315" t="str">
        <f t="shared" si="198"/>
        <v>P3-R5</v>
      </c>
      <c r="E138" s="315" t="str">
        <f t="shared" ref="E138:E148" si="236">IF(F138="차선","백색",IF(F138="유도선","백색",IF(F138="유턴선","백색",IF(F138="버스차선","청색",IF(F138="중앙선","황색",IF(F138="노견선","황색"))))))</f>
        <v>백색</v>
      </c>
      <c r="F138" s="315" t="s">
        <v>48</v>
      </c>
      <c r="G138" s="317"/>
      <c r="H138" s="317"/>
      <c r="I138" s="317"/>
      <c r="J138" s="317">
        <f t="shared" ref="J138:J148" si="237">H138*I138</f>
        <v>0</v>
      </c>
      <c r="K138" s="317"/>
      <c r="L138" s="316">
        <f t="shared" ref="L138:L148" si="238">IF((G138&gt;10),G138,0)</f>
        <v>0</v>
      </c>
      <c r="M138" s="316">
        <f t="shared" ref="M138:M148" si="239">IF((K138&gt;10),K138,0)</f>
        <v>0</v>
      </c>
      <c r="N138" s="316">
        <f t="shared" ref="N138:N148" si="240">INT(L138+M138)</f>
        <v>0</v>
      </c>
      <c r="O138" s="316">
        <f t="shared" ref="O138:O148" si="241">IF((G138&lt;11),G138,0)</f>
        <v>0</v>
      </c>
      <c r="P138" s="316">
        <f t="shared" ref="P138:P148" si="242">J138</f>
        <v>0</v>
      </c>
      <c r="Q138" s="316">
        <f t="shared" ref="Q138:Q148" si="243">IF((K138&lt;11),K138,0)</f>
        <v>0</v>
      </c>
      <c r="R138" s="316">
        <f t="shared" ref="R138:R148" si="244">INT(O138+P138+Q138)</f>
        <v>0</v>
      </c>
      <c r="S138" s="281" t="str">
        <f t="shared" si="208"/>
        <v/>
      </c>
      <c r="T138" s="281" t="str">
        <f t="shared" si="209"/>
        <v/>
      </c>
      <c r="U138" s="281" t="str">
        <f t="shared" si="210"/>
        <v/>
      </c>
      <c r="V138" s="281" t="str">
        <f t="shared" si="211"/>
        <v/>
      </c>
      <c r="W138" s="281" t="str">
        <f t="shared" si="212"/>
        <v/>
      </c>
      <c r="X138" s="281" t="str">
        <f t="shared" si="213"/>
        <v/>
      </c>
      <c r="Y138" s="281">
        <f t="shared" si="214"/>
        <v>0</v>
      </c>
      <c r="Z138" s="281">
        <f t="shared" si="215"/>
        <v>0</v>
      </c>
      <c r="AA138" s="281" t="str">
        <f t="shared" si="216"/>
        <v/>
      </c>
      <c r="AB138" s="281" t="str">
        <f t="shared" si="217"/>
        <v/>
      </c>
    </row>
    <row r="139" spans="1:28" ht="21.95" customHeight="1">
      <c r="A139" s="316">
        <v>3</v>
      </c>
      <c r="B139" s="315" t="s">
        <v>9</v>
      </c>
      <c r="C139" s="315" t="s">
        <v>42</v>
      </c>
      <c r="D139" s="315" t="str">
        <f t="shared" si="198"/>
        <v>P3-R4</v>
      </c>
      <c r="E139" s="315" t="str">
        <f t="shared" si="236"/>
        <v>황색</v>
      </c>
      <c r="F139" s="315" t="s">
        <v>288</v>
      </c>
      <c r="G139" s="317"/>
      <c r="H139" s="317"/>
      <c r="I139" s="317"/>
      <c r="J139" s="317">
        <f t="shared" si="237"/>
        <v>0</v>
      </c>
      <c r="K139" s="317"/>
      <c r="L139" s="316">
        <f t="shared" si="238"/>
        <v>0</v>
      </c>
      <c r="M139" s="316">
        <f t="shared" si="239"/>
        <v>0</v>
      </c>
      <c r="N139" s="316">
        <f t="shared" si="240"/>
        <v>0</v>
      </c>
      <c r="O139" s="316">
        <f t="shared" si="241"/>
        <v>0</v>
      </c>
      <c r="P139" s="316">
        <f t="shared" si="242"/>
        <v>0</v>
      </c>
      <c r="Q139" s="316">
        <f t="shared" si="243"/>
        <v>0</v>
      </c>
      <c r="R139" s="316">
        <f t="shared" si="244"/>
        <v>0</v>
      </c>
      <c r="S139" s="281" t="str">
        <f t="shared" si="208"/>
        <v/>
      </c>
      <c r="T139" s="281" t="str">
        <f t="shared" si="209"/>
        <v/>
      </c>
      <c r="U139" s="281" t="str">
        <f t="shared" si="210"/>
        <v/>
      </c>
      <c r="V139" s="281" t="str">
        <f t="shared" si="211"/>
        <v/>
      </c>
      <c r="W139" s="281" t="str">
        <f t="shared" si="212"/>
        <v/>
      </c>
      <c r="X139" s="281" t="str">
        <f t="shared" si="213"/>
        <v/>
      </c>
      <c r="Y139" s="281" t="str">
        <f t="shared" si="214"/>
        <v/>
      </c>
      <c r="Z139" s="281" t="str">
        <f t="shared" si="215"/>
        <v/>
      </c>
      <c r="AA139" s="281">
        <f t="shared" si="216"/>
        <v>0</v>
      </c>
      <c r="AB139" s="281">
        <f t="shared" si="217"/>
        <v>0</v>
      </c>
    </row>
    <row r="140" spans="1:28" ht="21.95" customHeight="1">
      <c r="A140" s="316">
        <v>4</v>
      </c>
      <c r="B140" s="315" t="s">
        <v>9</v>
      </c>
      <c r="C140" s="315" t="s">
        <v>42</v>
      </c>
      <c r="D140" s="315" t="str">
        <f t="shared" si="198"/>
        <v>P3-R5</v>
      </c>
      <c r="E140" s="315" t="str">
        <f t="shared" si="236"/>
        <v>백색</v>
      </c>
      <c r="F140" s="315" t="s">
        <v>48</v>
      </c>
      <c r="G140" s="317"/>
      <c r="H140" s="317"/>
      <c r="I140" s="317"/>
      <c r="J140" s="317">
        <f t="shared" si="237"/>
        <v>0</v>
      </c>
      <c r="K140" s="317"/>
      <c r="L140" s="316">
        <f t="shared" si="238"/>
        <v>0</v>
      </c>
      <c r="M140" s="316">
        <f t="shared" si="239"/>
        <v>0</v>
      </c>
      <c r="N140" s="316">
        <f t="shared" si="240"/>
        <v>0</v>
      </c>
      <c r="O140" s="316">
        <f t="shared" si="241"/>
        <v>0</v>
      </c>
      <c r="P140" s="316">
        <f t="shared" si="242"/>
        <v>0</v>
      </c>
      <c r="Q140" s="316">
        <f t="shared" si="243"/>
        <v>0</v>
      </c>
      <c r="R140" s="316">
        <f t="shared" si="244"/>
        <v>0</v>
      </c>
      <c r="S140" s="281" t="str">
        <f t="shared" si="208"/>
        <v/>
      </c>
      <c r="T140" s="281" t="str">
        <f t="shared" si="209"/>
        <v/>
      </c>
      <c r="U140" s="281" t="str">
        <f t="shared" si="210"/>
        <v/>
      </c>
      <c r="V140" s="281" t="str">
        <f t="shared" si="211"/>
        <v/>
      </c>
      <c r="W140" s="281" t="str">
        <f t="shared" si="212"/>
        <v/>
      </c>
      <c r="X140" s="281" t="str">
        <f t="shared" si="213"/>
        <v/>
      </c>
      <c r="Y140" s="281">
        <f t="shared" si="214"/>
        <v>0</v>
      </c>
      <c r="Z140" s="281">
        <f t="shared" si="215"/>
        <v>0</v>
      </c>
      <c r="AA140" s="281" t="str">
        <f t="shared" si="216"/>
        <v/>
      </c>
      <c r="AB140" s="281" t="str">
        <f t="shared" si="217"/>
        <v/>
      </c>
    </row>
    <row r="141" spans="1:28" ht="21.95" customHeight="1">
      <c r="A141" s="316">
        <v>5</v>
      </c>
      <c r="B141" s="315" t="s">
        <v>9</v>
      </c>
      <c r="C141" s="315" t="s">
        <v>42</v>
      </c>
      <c r="D141" s="315" t="str">
        <f t="shared" si="198"/>
        <v>P3-R4</v>
      </c>
      <c r="E141" s="315" t="str">
        <f t="shared" si="236"/>
        <v>황색</v>
      </c>
      <c r="F141" s="315" t="s">
        <v>296</v>
      </c>
      <c r="G141" s="317"/>
      <c r="H141" s="317"/>
      <c r="I141" s="317"/>
      <c r="J141" s="317">
        <f t="shared" si="237"/>
        <v>0</v>
      </c>
      <c r="K141" s="317"/>
      <c r="L141" s="316">
        <f t="shared" si="238"/>
        <v>0</v>
      </c>
      <c r="M141" s="316">
        <f t="shared" si="239"/>
        <v>0</v>
      </c>
      <c r="N141" s="316">
        <f t="shared" si="240"/>
        <v>0</v>
      </c>
      <c r="O141" s="316">
        <f t="shared" si="241"/>
        <v>0</v>
      </c>
      <c r="P141" s="316">
        <f t="shared" si="242"/>
        <v>0</v>
      </c>
      <c r="Q141" s="316">
        <f t="shared" si="243"/>
        <v>0</v>
      </c>
      <c r="R141" s="316">
        <f t="shared" si="244"/>
        <v>0</v>
      </c>
      <c r="S141" s="281" t="str">
        <f t="shared" si="208"/>
        <v/>
      </c>
      <c r="T141" s="281" t="str">
        <f t="shared" si="209"/>
        <v/>
      </c>
      <c r="U141" s="281" t="str">
        <f t="shared" si="210"/>
        <v/>
      </c>
      <c r="V141" s="281" t="str">
        <f t="shared" si="211"/>
        <v/>
      </c>
      <c r="W141" s="281" t="str">
        <f t="shared" si="212"/>
        <v/>
      </c>
      <c r="X141" s="281" t="str">
        <f t="shared" si="213"/>
        <v/>
      </c>
      <c r="Y141" s="281" t="str">
        <f t="shared" si="214"/>
        <v/>
      </c>
      <c r="Z141" s="281" t="str">
        <f t="shared" si="215"/>
        <v/>
      </c>
      <c r="AA141" s="281">
        <f t="shared" si="216"/>
        <v>0</v>
      </c>
      <c r="AB141" s="281">
        <f t="shared" si="217"/>
        <v>0</v>
      </c>
    </row>
    <row r="142" spans="1:28" ht="21.95" customHeight="1">
      <c r="A142" s="316">
        <v>6</v>
      </c>
      <c r="B142" s="315" t="s">
        <v>9</v>
      </c>
      <c r="C142" s="315" t="s">
        <v>42</v>
      </c>
      <c r="D142" s="315" t="str">
        <f t="shared" si="198"/>
        <v>P3-R4</v>
      </c>
      <c r="E142" s="315" t="str">
        <f t="shared" si="236"/>
        <v>황색</v>
      </c>
      <c r="F142" s="315" t="s">
        <v>268</v>
      </c>
      <c r="G142" s="317"/>
      <c r="H142" s="317"/>
      <c r="I142" s="317"/>
      <c r="J142" s="317">
        <f t="shared" si="237"/>
        <v>0</v>
      </c>
      <c r="K142" s="317"/>
      <c r="L142" s="316">
        <f t="shared" si="238"/>
        <v>0</v>
      </c>
      <c r="M142" s="316">
        <f t="shared" si="239"/>
        <v>0</v>
      </c>
      <c r="N142" s="316">
        <f t="shared" si="240"/>
        <v>0</v>
      </c>
      <c r="O142" s="316">
        <f t="shared" si="241"/>
        <v>0</v>
      </c>
      <c r="P142" s="316">
        <f t="shared" si="242"/>
        <v>0</v>
      </c>
      <c r="Q142" s="316">
        <f t="shared" si="243"/>
        <v>0</v>
      </c>
      <c r="R142" s="316">
        <f t="shared" si="244"/>
        <v>0</v>
      </c>
      <c r="S142" s="281" t="str">
        <f t="shared" si="208"/>
        <v/>
      </c>
      <c r="T142" s="281" t="str">
        <f t="shared" si="209"/>
        <v/>
      </c>
      <c r="U142" s="281" t="str">
        <f t="shared" si="210"/>
        <v/>
      </c>
      <c r="V142" s="281" t="str">
        <f t="shared" si="211"/>
        <v/>
      </c>
      <c r="W142" s="281" t="str">
        <f t="shared" si="212"/>
        <v/>
      </c>
      <c r="X142" s="281" t="str">
        <f t="shared" si="213"/>
        <v/>
      </c>
      <c r="Y142" s="281" t="str">
        <f t="shared" si="214"/>
        <v/>
      </c>
      <c r="Z142" s="281" t="str">
        <f t="shared" si="215"/>
        <v/>
      </c>
      <c r="AA142" s="281">
        <f t="shared" si="216"/>
        <v>0</v>
      </c>
      <c r="AB142" s="281">
        <f t="shared" si="217"/>
        <v>0</v>
      </c>
    </row>
    <row r="143" spans="1:28" ht="21.95" customHeight="1">
      <c r="A143" s="316">
        <v>7</v>
      </c>
      <c r="B143" s="315" t="s">
        <v>9</v>
      </c>
      <c r="C143" s="315" t="s">
        <v>42</v>
      </c>
      <c r="D143" s="315" t="str">
        <f t="shared" si="198"/>
        <v>P3-R5</v>
      </c>
      <c r="E143" s="315" t="str">
        <f t="shared" si="236"/>
        <v>백색</v>
      </c>
      <c r="F143" s="315" t="s">
        <v>285</v>
      </c>
      <c r="G143" s="317"/>
      <c r="H143" s="317"/>
      <c r="I143" s="317"/>
      <c r="J143" s="317">
        <f t="shared" si="237"/>
        <v>0</v>
      </c>
      <c r="K143" s="317"/>
      <c r="L143" s="316">
        <f t="shared" si="238"/>
        <v>0</v>
      </c>
      <c r="M143" s="316">
        <f t="shared" si="239"/>
        <v>0</v>
      </c>
      <c r="N143" s="316">
        <f t="shared" si="240"/>
        <v>0</v>
      </c>
      <c r="O143" s="316">
        <f t="shared" si="241"/>
        <v>0</v>
      </c>
      <c r="P143" s="316">
        <f t="shared" si="242"/>
        <v>0</v>
      </c>
      <c r="Q143" s="316">
        <f t="shared" si="243"/>
        <v>0</v>
      </c>
      <c r="R143" s="316">
        <f t="shared" si="244"/>
        <v>0</v>
      </c>
      <c r="S143" s="281" t="str">
        <f t="shared" si="208"/>
        <v/>
      </c>
      <c r="T143" s="281" t="str">
        <f t="shared" si="209"/>
        <v/>
      </c>
      <c r="U143" s="281" t="str">
        <f t="shared" si="210"/>
        <v/>
      </c>
      <c r="V143" s="281" t="str">
        <f t="shared" si="211"/>
        <v/>
      </c>
      <c r="W143" s="281" t="str">
        <f t="shared" si="212"/>
        <v/>
      </c>
      <c r="X143" s="281" t="str">
        <f t="shared" si="213"/>
        <v/>
      </c>
      <c r="Y143" s="281">
        <f t="shared" si="214"/>
        <v>0</v>
      </c>
      <c r="Z143" s="281">
        <f t="shared" si="215"/>
        <v>0</v>
      </c>
      <c r="AA143" s="281" t="str">
        <f t="shared" si="216"/>
        <v/>
      </c>
      <c r="AB143" s="281" t="str">
        <f t="shared" si="217"/>
        <v/>
      </c>
    </row>
    <row r="144" spans="1:28" ht="21.95" customHeight="1">
      <c r="A144" s="316">
        <v>8</v>
      </c>
      <c r="B144" s="315" t="s">
        <v>9</v>
      </c>
      <c r="C144" s="315" t="s">
        <v>42</v>
      </c>
      <c r="D144" s="315" t="str">
        <f t="shared" si="198"/>
        <v>P3-R4</v>
      </c>
      <c r="E144" s="315" t="str">
        <f t="shared" si="236"/>
        <v>황색</v>
      </c>
      <c r="F144" s="315" t="s">
        <v>296</v>
      </c>
      <c r="G144" s="317"/>
      <c r="H144" s="317"/>
      <c r="I144" s="317"/>
      <c r="J144" s="317">
        <f t="shared" si="237"/>
        <v>0</v>
      </c>
      <c r="K144" s="317"/>
      <c r="L144" s="316">
        <f t="shared" si="238"/>
        <v>0</v>
      </c>
      <c r="M144" s="316">
        <f t="shared" si="239"/>
        <v>0</v>
      </c>
      <c r="N144" s="316">
        <f t="shared" si="240"/>
        <v>0</v>
      </c>
      <c r="O144" s="316">
        <f t="shared" si="241"/>
        <v>0</v>
      </c>
      <c r="P144" s="316">
        <f t="shared" si="242"/>
        <v>0</v>
      </c>
      <c r="Q144" s="316">
        <f t="shared" si="243"/>
        <v>0</v>
      </c>
      <c r="R144" s="316">
        <f t="shared" si="244"/>
        <v>0</v>
      </c>
      <c r="S144" s="281" t="str">
        <f t="shared" si="208"/>
        <v/>
      </c>
      <c r="T144" s="281" t="str">
        <f t="shared" si="209"/>
        <v/>
      </c>
      <c r="U144" s="281" t="str">
        <f t="shared" si="210"/>
        <v/>
      </c>
      <c r="V144" s="281" t="str">
        <f t="shared" si="211"/>
        <v/>
      </c>
      <c r="W144" s="281" t="str">
        <f t="shared" si="212"/>
        <v/>
      </c>
      <c r="X144" s="281" t="str">
        <f t="shared" si="213"/>
        <v/>
      </c>
      <c r="Y144" s="281" t="str">
        <f t="shared" si="214"/>
        <v/>
      </c>
      <c r="Z144" s="281" t="str">
        <f t="shared" si="215"/>
        <v/>
      </c>
      <c r="AA144" s="281">
        <f t="shared" si="216"/>
        <v>0</v>
      </c>
      <c r="AB144" s="281">
        <f t="shared" si="217"/>
        <v>0</v>
      </c>
    </row>
    <row r="145" spans="1:28" ht="21.95" customHeight="1">
      <c r="A145" s="316">
        <v>9</v>
      </c>
      <c r="B145" s="315" t="s">
        <v>9</v>
      </c>
      <c r="C145" s="315" t="s">
        <v>42</v>
      </c>
      <c r="D145" s="315" t="str">
        <f t="shared" si="198"/>
        <v>P3-R5</v>
      </c>
      <c r="E145" s="315" t="str">
        <f t="shared" si="236"/>
        <v>백색</v>
      </c>
      <c r="F145" s="315" t="s">
        <v>48</v>
      </c>
      <c r="G145" s="317"/>
      <c r="H145" s="317"/>
      <c r="I145" s="317"/>
      <c r="J145" s="317">
        <f t="shared" si="237"/>
        <v>0</v>
      </c>
      <c r="K145" s="317"/>
      <c r="L145" s="316">
        <f t="shared" si="238"/>
        <v>0</v>
      </c>
      <c r="M145" s="316">
        <f t="shared" si="239"/>
        <v>0</v>
      </c>
      <c r="N145" s="316">
        <f t="shared" si="240"/>
        <v>0</v>
      </c>
      <c r="O145" s="316">
        <f t="shared" si="241"/>
        <v>0</v>
      </c>
      <c r="P145" s="316">
        <f t="shared" si="242"/>
        <v>0</v>
      </c>
      <c r="Q145" s="316">
        <f t="shared" si="243"/>
        <v>0</v>
      </c>
      <c r="R145" s="316">
        <f t="shared" si="244"/>
        <v>0</v>
      </c>
      <c r="S145" s="281" t="str">
        <f t="shared" si="208"/>
        <v/>
      </c>
      <c r="T145" s="281" t="str">
        <f t="shared" si="209"/>
        <v/>
      </c>
      <c r="U145" s="281" t="str">
        <f t="shared" si="210"/>
        <v/>
      </c>
      <c r="V145" s="281" t="str">
        <f t="shared" si="211"/>
        <v/>
      </c>
      <c r="W145" s="281" t="str">
        <f t="shared" si="212"/>
        <v/>
      </c>
      <c r="X145" s="281" t="str">
        <f t="shared" si="213"/>
        <v/>
      </c>
      <c r="Y145" s="281">
        <f t="shared" si="214"/>
        <v>0</v>
      </c>
      <c r="Z145" s="281">
        <f t="shared" si="215"/>
        <v>0</v>
      </c>
      <c r="AA145" s="281" t="str">
        <f t="shared" si="216"/>
        <v/>
      </c>
      <c r="AB145" s="281" t="str">
        <f t="shared" si="217"/>
        <v/>
      </c>
    </row>
    <row r="146" spans="1:28" ht="21.95" customHeight="1">
      <c r="A146" s="316">
        <v>10</v>
      </c>
      <c r="B146" s="315" t="s">
        <v>9</v>
      </c>
      <c r="C146" s="315" t="s">
        <v>42</v>
      </c>
      <c r="D146" s="315" t="str">
        <f t="shared" si="198"/>
        <v>P3-R5</v>
      </c>
      <c r="E146" s="315" t="str">
        <f t="shared" si="236"/>
        <v>백색</v>
      </c>
      <c r="F146" s="315" t="s">
        <v>48</v>
      </c>
      <c r="G146" s="317"/>
      <c r="H146" s="317"/>
      <c r="I146" s="317"/>
      <c r="J146" s="317">
        <f t="shared" si="237"/>
        <v>0</v>
      </c>
      <c r="K146" s="317"/>
      <c r="L146" s="316">
        <f t="shared" si="238"/>
        <v>0</v>
      </c>
      <c r="M146" s="316">
        <f t="shared" si="239"/>
        <v>0</v>
      </c>
      <c r="N146" s="316">
        <f t="shared" si="240"/>
        <v>0</v>
      </c>
      <c r="O146" s="316">
        <f t="shared" si="241"/>
        <v>0</v>
      </c>
      <c r="P146" s="316">
        <f t="shared" si="242"/>
        <v>0</v>
      </c>
      <c r="Q146" s="316">
        <f t="shared" si="243"/>
        <v>0</v>
      </c>
      <c r="R146" s="316">
        <f t="shared" si="244"/>
        <v>0</v>
      </c>
      <c r="S146" s="281" t="str">
        <f t="shared" si="208"/>
        <v/>
      </c>
      <c r="T146" s="281" t="str">
        <f t="shared" si="209"/>
        <v/>
      </c>
      <c r="U146" s="281" t="str">
        <f t="shared" si="210"/>
        <v/>
      </c>
      <c r="V146" s="281" t="str">
        <f t="shared" si="211"/>
        <v/>
      </c>
      <c r="W146" s="281" t="str">
        <f t="shared" si="212"/>
        <v/>
      </c>
      <c r="X146" s="281" t="str">
        <f t="shared" si="213"/>
        <v/>
      </c>
      <c r="Y146" s="281">
        <f t="shared" si="214"/>
        <v>0</v>
      </c>
      <c r="Z146" s="281">
        <f t="shared" si="215"/>
        <v>0</v>
      </c>
      <c r="AA146" s="281" t="str">
        <f t="shared" si="216"/>
        <v/>
      </c>
      <c r="AB146" s="281" t="str">
        <f t="shared" si="217"/>
        <v/>
      </c>
    </row>
    <row r="147" spans="1:28" ht="21.95" customHeight="1">
      <c r="A147" s="316">
        <v>11</v>
      </c>
      <c r="B147" s="315" t="s">
        <v>9</v>
      </c>
      <c r="C147" s="315" t="s">
        <v>42</v>
      </c>
      <c r="D147" s="315" t="str">
        <f t="shared" si="198"/>
        <v>P3-R4</v>
      </c>
      <c r="E147" s="315" t="str">
        <f t="shared" si="236"/>
        <v>황색</v>
      </c>
      <c r="F147" s="315" t="s">
        <v>269</v>
      </c>
      <c r="G147" s="317"/>
      <c r="H147" s="317"/>
      <c r="I147" s="317"/>
      <c r="J147" s="317">
        <f t="shared" si="237"/>
        <v>0</v>
      </c>
      <c r="K147" s="317"/>
      <c r="L147" s="316">
        <f t="shared" si="238"/>
        <v>0</v>
      </c>
      <c r="M147" s="316">
        <f t="shared" si="239"/>
        <v>0</v>
      </c>
      <c r="N147" s="316">
        <f t="shared" si="240"/>
        <v>0</v>
      </c>
      <c r="O147" s="316">
        <f t="shared" si="241"/>
        <v>0</v>
      </c>
      <c r="P147" s="316">
        <f t="shared" si="242"/>
        <v>0</v>
      </c>
      <c r="Q147" s="316">
        <f t="shared" si="243"/>
        <v>0</v>
      </c>
      <c r="R147" s="316">
        <f t="shared" si="244"/>
        <v>0</v>
      </c>
      <c r="S147" s="281" t="str">
        <f t="shared" si="208"/>
        <v/>
      </c>
      <c r="T147" s="281" t="str">
        <f t="shared" si="209"/>
        <v/>
      </c>
      <c r="U147" s="281" t="str">
        <f t="shared" si="210"/>
        <v/>
      </c>
      <c r="V147" s="281" t="str">
        <f t="shared" si="211"/>
        <v/>
      </c>
      <c r="W147" s="281" t="str">
        <f t="shared" si="212"/>
        <v/>
      </c>
      <c r="X147" s="281" t="str">
        <f t="shared" si="213"/>
        <v/>
      </c>
      <c r="Y147" s="281" t="str">
        <f t="shared" si="214"/>
        <v/>
      </c>
      <c r="Z147" s="281" t="str">
        <f t="shared" si="215"/>
        <v/>
      </c>
      <c r="AA147" s="281">
        <f t="shared" si="216"/>
        <v>0</v>
      </c>
      <c r="AB147" s="281">
        <f t="shared" si="217"/>
        <v>0</v>
      </c>
    </row>
    <row r="148" spans="1:28" ht="21.95" customHeight="1">
      <c r="A148" s="316">
        <v>12</v>
      </c>
      <c r="B148" s="315" t="s">
        <v>9</v>
      </c>
      <c r="C148" s="315" t="s">
        <v>42</v>
      </c>
      <c r="D148" s="315" t="str">
        <f t="shared" si="198"/>
        <v>P3-R5</v>
      </c>
      <c r="E148" s="315" t="str">
        <f t="shared" si="236"/>
        <v>백색</v>
      </c>
      <c r="F148" s="315" t="s">
        <v>48</v>
      </c>
      <c r="G148" s="317"/>
      <c r="H148" s="317"/>
      <c r="I148" s="317"/>
      <c r="J148" s="317">
        <f t="shared" si="237"/>
        <v>0</v>
      </c>
      <c r="K148" s="317"/>
      <c r="L148" s="316">
        <f t="shared" si="238"/>
        <v>0</v>
      </c>
      <c r="M148" s="316">
        <f t="shared" si="239"/>
        <v>0</v>
      </c>
      <c r="N148" s="316">
        <f t="shared" si="240"/>
        <v>0</v>
      </c>
      <c r="O148" s="316">
        <f t="shared" si="241"/>
        <v>0</v>
      </c>
      <c r="P148" s="316">
        <f t="shared" si="242"/>
        <v>0</v>
      </c>
      <c r="Q148" s="316">
        <f t="shared" si="243"/>
        <v>0</v>
      </c>
      <c r="R148" s="316">
        <f t="shared" si="244"/>
        <v>0</v>
      </c>
      <c r="S148" s="281" t="str">
        <f t="shared" si="208"/>
        <v/>
      </c>
      <c r="T148" s="281" t="str">
        <f t="shared" si="209"/>
        <v/>
      </c>
      <c r="U148" s="281" t="str">
        <f t="shared" si="210"/>
        <v/>
      </c>
      <c r="V148" s="281" t="str">
        <f t="shared" si="211"/>
        <v/>
      </c>
      <c r="W148" s="281" t="str">
        <f t="shared" si="212"/>
        <v/>
      </c>
      <c r="X148" s="281" t="str">
        <f t="shared" si="213"/>
        <v/>
      </c>
      <c r="Y148" s="281">
        <f t="shared" si="214"/>
        <v>0</v>
      </c>
      <c r="Z148" s="281">
        <f t="shared" si="215"/>
        <v>0</v>
      </c>
      <c r="AA148" s="281" t="str">
        <f t="shared" si="216"/>
        <v/>
      </c>
      <c r="AB148" s="281" t="str">
        <f t="shared" si="217"/>
        <v/>
      </c>
    </row>
    <row r="149" spans="1:28" ht="21.95" customHeight="1">
      <c r="A149" s="316">
        <v>13</v>
      </c>
      <c r="B149" s="315" t="s">
        <v>9</v>
      </c>
      <c r="C149" s="315" t="s">
        <v>42</v>
      </c>
      <c r="D149" s="315" t="str">
        <f t="shared" si="198"/>
        <v>P3-R5</v>
      </c>
      <c r="E149" s="315" t="str">
        <f t="shared" ref="E149:E158" si="245">IF(F149="차선","백색",IF(F149="유도선","백색",IF(F149="유턴선","백색",IF(F149="버스차선","청색",IF(F149="중앙선","황색",IF(F149="노견선","황색"))))))</f>
        <v>백색</v>
      </c>
      <c r="F149" s="315" t="s">
        <v>293</v>
      </c>
      <c r="G149" s="317"/>
      <c r="H149" s="317"/>
      <c r="I149" s="317"/>
      <c r="J149" s="317">
        <f t="shared" ref="J149:J158" si="246">H149*I149</f>
        <v>0</v>
      </c>
      <c r="K149" s="317"/>
      <c r="L149" s="316">
        <f t="shared" ref="L149:L158" si="247">IF((G149&gt;10),G149,0)</f>
        <v>0</v>
      </c>
      <c r="M149" s="316">
        <f t="shared" ref="M149:M158" si="248">IF((K149&gt;10),K149,0)</f>
        <v>0</v>
      </c>
      <c r="N149" s="316">
        <f t="shared" ref="N149:N158" si="249">INT(L149+M149)</f>
        <v>0</v>
      </c>
      <c r="O149" s="316">
        <f t="shared" ref="O149:O158" si="250">IF((G149&lt;11),G149,0)</f>
        <v>0</v>
      </c>
      <c r="P149" s="316">
        <f t="shared" ref="P149:P158" si="251">J149</f>
        <v>0</v>
      </c>
      <c r="Q149" s="316">
        <f t="shared" ref="Q149:Q158" si="252">IF((K149&lt;11),K149,0)</f>
        <v>0</v>
      </c>
      <c r="R149" s="316">
        <f t="shared" ref="R149:R158" si="253">INT(O149+P149+Q149)</f>
        <v>0</v>
      </c>
      <c r="S149" s="281" t="str">
        <f t="shared" si="208"/>
        <v/>
      </c>
      <c r="T149" s="281" t="str">
        <f t="shared" si="209"/>
        <v/>
      </c>
      <c r="U149" s="281" t="str">
        <f t="shared" si="210"/>
        <v/>
      </c>
      <c r="V149" s="281" t="str">
        <f t="shared" si="211"/>
        <v/>
      </c>
      <c r="W149" s="281" t="str">
        <f t="shared" si="212"/>
        <v/>
      </c>
      <c r="X149" s="281" t="str">
        <f t="shared" si="213"/>
        <v/>
      </c>
      <c r="Y149" s="281">
        <f t="shared" si="214"/>
        <v>0</v>
      </c>
      <c r="Z149" s="281">
        <f t="shared" si="215"/>
        <v>0</v>
      </c>
      <c r="AA149" s="281" t="str">
        <f t="shared" si="216"/>
        <v/>
      </c>
      <c r="AB149" s="281" t="str">
        <f t="shared" si="217"/>
        <v/>
      </c>
    </row>
    <row r="150" spans="1:28" ht="21.95" customHeight="1">
      <c r="A150" s="316">
        <v>14</v>
      </c>
      <c r="B150" s="315" t="s">
        <v>9</v>
      </c>
      <c r="C150" s="315" t="s">
        <v>42</v>
      </c>
      <c r="D150" s="315" t="str">
        <f t="shared" si="198"/>
        <v>P3-R4</v>
      </c>
      <c r="E150" s="315" t="str">
        <f t="shared" si="245"/>
        <v>황색</v>
      </c>
      <c r="F150" s="315" t="s">
        <v>296</v>
      </c>
      <c r="G150" s="317"/>
      <c r="H150" s="317"/>
      <c r="I150" s="317"/>
      <c r="J150" s="317">
        <f t="shared" si="246"/>
        <v>0</v>
      </c>
      <c r="K150" s="317"/>
      <c r="L150" s="316">
        <f t="shared" si="247"/>
        <v>0</v>
      </c>
      <c r="M150" s="316">
        <f t="shared" si="248"/>
        <v>0</v>
      </c>
      <c r="N150" s="316">
        <f t="shared" si="249"/>
        <v>0</v>
      </c>
      <c r="O150" s="316">
        <f t="shared" si="250"/>
        <v>0</v>
      </c>
      <c r="P150" s="316">
        <f t="shared" si="251"/>
        <v>0</v>
      </c>
      <c r="Q150" s="316">
        <f t="shared" si="252"/>
        <v>0</v>
      </c>
      <c r="R150" s="316">
        <f t="shared" si="253"/>
        <v>0</v>
      </c>
      <c r="S150" s="281" t="str">
        <f t="shared" si="208"/>
        <v/>
      </c>
      <c r="T150" s="281" t="str">
        <f t="shared" si="209"/>
        <v/>
      </c>
      <c r="U150" s="281" t="str">
        <f t="shared" si="210"/>
        <v/>
      </c>
      <c r="V150" s="281" t="str">
        <f t="shared" si="211"/>
        <v/>
      </c>
      <c r="W150" s="281" t="str">
        <f t="shared" si="212"/>
        <v/>
      </c>
      <c r="X150" s="281" t="str">
        <f t="shared" si="213"/>
        <v/>
      </c>
      <c r="Y150" s="281" t="str">
        <f t="shared" si="214"/>
        <v/>
      </c>
      <c r="Z150" s="281" t="str">
        <f t="shared" si="215"/>
        <v/>
      </c>
      <c r="AA150" s="281">
        <f t="shared" si="216"/>
        <v>0</v>
      </c>
      <c r="AB150" s="281">
        <f t="shared" si="217"/>
        <v>0</v>
      </c>
    </row>
    <row r="151" spans="1:28" ht="21.95" customHeight="1">
      <c r="A151" s="316">
        <v>15</v>
      </c>
      <c r="B151" s="315" t="s">
        <v>9</v>
      </c>
      <c r="C151" s="315" t="s">
        <v>42</v>
      </c>
      <c r="D151" s="315" t="str">
        <f t="shared" si="198"/>
        <v>P3-R5</v>
      </c>
      <c r="E151" s="315" t="str">
        <f t="shared" si="245"/>
        <v>백색</v>
      </c>
      <c r="F151" s="315" t="s">
        <v>48</v>
      </c>
      <c r="G151" s="317"/>
      <c r="H151" s="317"/>
      <c r="I151" s="317"/>
      <c r="J151" s="317">
        <f t="shared" si="246"/>
        <v>0</v>
      </c>
      <c r="K151" s="317"/>
      <c r="L151" s="316">
        <f t="shared" si="247"/>
        <v>0</v>
      </c>
      <c r="M151" s="316">
        <f t="shared" si="248"/>
        <v>0</v>
      </c>
      <c r="N151" s="316">
        <f t="shared" si="249"/>
        <v>0</v>
      </c>
      <c r="O151" s="316">
        <f t="shared" si="250"/>
        <v>0</v>
      </c>
      <c r="P151" s="316">
        <f t="shared" si="251"/>
        <v>0</v>
      </c>
      <c r="Q151" s="316">
        <f t="shared" si="252"/>
        <v>0</v>
      </c>
      <c r="R151" s="316">
        <f t="shared" si="253"/>
        <v>0</v>
      </c>
      <c r="S151" s="281" t="str">
        <f t="shared" si="208"/>
        <v/>
      </c>
      <c r="T151" s="281" t="str">
        <f t="shared" si="209"/>
        <v/>
      </c>
      <c r="U151" s="281" t="str">
        <f t="shared" si="210"/>
        <v/>
      </c>
      <c r="V151" s="281" t="str">
        <f t="shared" si="211"/>
        <v/>
      </c>
      <c r="W151" s="281" t="str">
        <f t="shared" si="212"/>
        <v/>
      </c>
      <c r="X151" s="281" t="str">
        <f t="shared" si="213"/>
        <v/>
      </c>
      <c r="Y151" s="281">
        <f t="shared" si="214"/>
        <v>0</v>
      </c>
      <c r="Z151" s="281">
        <f t="shared" si="215"/>
        <v>0</v>
      </c>
      <c r="AA151" s="281" t="str">
        <f t="shared" si="216"/>
        <v/>
      </c>
      <c r="AB151" s="281" t="str">
        <f t="shared" si="217"/>
        <v/>
      </c>
    </row>
    <row r="152" spans="1:28" ht="21.95" customHeight="1">
      <c r="A152" s="316">
        <v>16</v>
      </c>
      <c r="B152" s="315" t="s">
        <v>9</v>
      </c>
      <c r="C152" s="315" t="s">
        <v>42</v>
      </c>
      <c r="D152" s="315" t="str">
        <f t="shared" si="198"/>
        <v>P3-R4</v>
      </c>
      <c r="E152" s="315" t="str">
        <f t="shared" si="245"/>
        <v>황색</v>
      </c>
      <c r="F152" s="315" t="s">
        <v>288</v>
      </c>
      <c r="G152" s="317"/>
      <c r="H152" s="317"/>
      <c r="I152" s="317"/>
      <c r="J152" s="317">
        <f t="shared" si="246"/>
        <v>0</v>
      </c>
      <c r="K152" s="317"/>
      <c r="L152" s="316">
        <f t="shared" si="247"/>
        <v>0</v>
      </c>
      <c r="M152" s="316">
        <f t="shared" si="248"/>
        <v>0</v>
      </c>
      <c r="N152" s="316">
        <f t="shared" si="249"/>
        <v>0</v>
      </c>
      <c r="O152" s="316">
        <f t="shared" si="250"/>
        <v>0</v>
      </c>
      <c r="P152" s="316">
        <f t="shared" si="251"/>
        <v>0</v>
      </c>
      <c r="Q152" s="316">
        <f t="shared" si="252"/>
        <v>0</v>
      </c>
      <c r="R152" s="316">
        <f t="shared" si="253"/>
        <v>0</v>
      </c>
      <c r="S152" s="281" t="str">
        <f t="shared" si="208"/>
        <v/>
      </c>
      <c r="T152" s="281" t="str">
        <f t="shared" si="209"/>
        <v/>
      </c>
      <c r="U152" s="281" t="str">
        <f t="shared" si="210"/>
        <v/>
      </c>
      <c r="V152" s="281" t="str">
        <f t="shared" si="211"/>
        <v/>
      </c>
      <c r="W152" s="281" t="str">
        <f t="shared" si="212"/>
        <v/>
      </c>
      <c r="X152" s="281" t="str">
        <f t="shared" si="213"/>
        <v/>
      </c>
      <c r="Y152" s="281" t="str">
        <f t="shared" si="214"/>
        <v/>
      </c>
      <c r="Z152" s="281" t="str">
        <f t="shared" si="215"/>
        <v/>
      </c>
      <c r="AA152" s="281">
        <f t="shared" si="216"/>
        <v>0</v>
      </c>
      <c r="AB152" s="281">
        <f t="shared" si="217"/>
        <v>0</v>
      </c>
    </row>
    <row r="153" spans="1:28" ht="21.95" customHeight="1">
      <c r="A153" s="316">
        <v>17</v>
      </c>
      <c r="B153" s="315" t="s">
        <v>9</v>
      </c>
      <c r="C153" s="315" t="s">
        <v>42</v>
      </c>
      <c r="D153" s="315" t="str">
        <f t="shared" si="198"/>
        <v>P3-R5</v>
      </c>
      <c r="E153" s="315" t="str">
        <f t="shared" si="245"/>
        <v>백색</v>
      </c>
      <c r="F153" s="315" t="s">
        <v>48</v>
      </c>
      <c r="G153" s="317"/>
      <c r="H153" s="317"/>
      <c r="I153" s="317"/>
      <c r="J153" s="317">
        <f t="shared" si="246"/>
        <v>0</v>
      </c>
      <c r="K153" s="317"/>
      <c r="L153" s="316">
        <f t="shared" si="247"/>
        <v>0</v>
      </c>
      <c r="M153" s="316">
        <f t="shared" si="248"/>
        <v>0</v>
      </c>
      <c r="N153" s="316">
        <f t="shared" si="249"/>
        <v>0</v>
      </c>
      <c r="O153" s="316">
        <f t="shared" si="250"/>
        <v>0</v>
      </c>
      <c r="P153" s="316">
        <f t="shared" si="251"/>
        <v>0</v>
      </c>
      <c r="Q153" s="316">
        <f t="shared" si="252"/>
        <v>0</v>
      </c>
      <c r="R153" s="316">
        <f t="shared" si="253"/>
        <v>0</v>
      </c>
      <c r="S153" s="281" t="str">
        <f t="shared" si="208"/>
        <v/>
      </c>
      <c r="T153" s="281" t="str">
        <f t="shared" si="209"/>
        <v/>
      </c>
      <c r="U153" s="281" t="str">
        <f t="shared" si="210"/>
        <v/>
      </c>
      <c r="V153" s="281" t="str">
        <f t="shared" si="211"/>
        <v/>
      </c>
      <c r="W153" s="281" t="str">
        <f t="shared" si="212"/>
        <v/>
      </c>
      <c r="X153" s="281" t="str">
        <f t="shared" si="213"/>
        <v/>
      </c>
      <c r="Y153" s="281">
        <f t="shared" si="214"/>
        <v>0</v>
      </c>
      <c r="Z153" s="281">
        <f t="shared" si="215"/>
        <v>0</v>
      </c>
      <c r="AA153" s="281" t="str">
        <f t="shared" si="216"/>
        <v/>
      </c>
      <c r="AB153" s="281" t="str">
        <f t="shared" si="217"/>
        <v/>
      </c>
    </row>
    <row r="154" spans="1:28" ht="21.95" customHeight="1">
      <c r="A154" s="316">
        <v>18</v>
      </c>
      <c r="B154" s="315" t="s">
        <v>9</v>
      </c>
      <c r="C154" s="315" t="s">
        <v>42</v>
      </c>
      <c r="D154" s="315" t="str">
        <f t="shared" ref="D154:D176" si="254">IF(AND($E154="황색",$C154="융착식"),"P3-R4",IF(AND($E154="백색",$C154="융착식"),"P3-R5",IF(AND($E154="황색",$C154="상온경화형"),"P7-R4",IF(AND($E154="백색",$C154="상온경화형"),"P7-R5",IF(AND($E154="황색",$C154="수용성페인트"),"P4-R4",IF(AND($E154="백색",$C154="수용성페인트"),"P4-R5",))))))</f>
        <v>P3-R4</v>
      </c>
      <c r="E154" s="315" t="str">
        <f t="shared" si="245"/>
        <v>황색</v>
      </c>
      <c r="F154" s="315" t="s">
        <v>296</v>
      </c>
      <c r="G154" s="317"/>
      <c r="H154" s="317"/>
      <c r="I154" s="317"/>
      <c r="J154" s="317">
        <f t="shared" si="246"/>
        <v>0</v>
      </c>
      <c r="K154" s="317"/>
      <c r="L154" s="316">
        <f t="shared" si="247"/>
        <v>0</v>
      </c>
      <c r="M154" s="316">
        <f t="shared" si="248"/>
        <v>0</v>
      </c>
      <c r="N154" s="316">
        <f t="shared" si="249"/>
        <v>0</v>
      </c>
      <c r="O154" s="316">
        <f t="shared" si="250"/>
        <v>0</v>
      </c>
      <c r="P154" s="316">
        <f t="shared" si="251"/>
        <v>0</v>
      </c>
      <c r="Q154" s="316">
        <f t="shared" si="252"/>
        <v>0</v>
      </c>
      <c r="R154" s="316">
        <f t="shared" si="253"/>
        <v>0</v>
      </c>
      <c r="S154" s="281" t="str">
        <f t="shared" si="208"/>
        <v/>
      </c>
      <c r="T154" s="281" t="str">
        <f t="shared" si="209"/>
        <v/>
      </c>
      <c r="U154" s="281" t="str">
        <f t="shared" si="210"/>
        <v/>
      </c>
      <c r="V154" s="281" t="str">
        <f t="shared" si="211"/>
        <v/>
      </c>
      <c r="W154" s="281" t="str">
        <f t="shared" si="212"/>
        <v/>
      </c>
      <c r="X154" s="281" t="str">
        <f t="shared" si="213"/>
        <v/>
      </c>
      <c r="Y154" s="281" t="str">
        <f t="shared" si="214"/>
        <v/>
      </c>
      <c r="Z154" s="281" t="str">
        <f t="shared" si="215"/>
        <v/>
      </c>
      <c r="AA154" s="281">
        <f t="shared" si="216"/>
        <v>0</v>
      </c>
      <c r="AB154" s="281">
        <f t="shared" si="217"/>
        <v>0</v>
      </c>
    </row>
    <row r="155" spans="1:28" ht="21.95" customHeight="1">
      <c r="A155" s="316">
        <v>19</v>
      </c>
      <c r="B155" s="315" t="s">
        <v>9</v>
      </c>
      <c r="C155" s="315" t="s">
        <v>42</v>
      </c>
      <c r="D155" s="315" t="str">
        <f t="shared" si="254"/>
        <v>P3-R5</v>
      </c>
      <c r="E155" s="315" t="str">
        <f t="shared" si="245"/>
        <v>백색</v>
      </c>
      <c r="F155" s="315" t="s">
        <v>285</v>
      </c>
      <c r="G155" s="317"/>
      <c r="H155" s="317"/>
      <c r="I155" s="317"/>
      <c r="J155" s="317">
        <f t="shared" si="246"/>
        <v>0</v>
      </c>
      <c r="K155" s="317"/>
      <c r="L155" s="316">
        <f t="shared" si="247"/>
        <v>0</v>
      </c>
      <c r="M155" s="316">
        <f t="shared" si="248"/>
        <v>0</v>
      </c>
      <c r="N155" s="316">
        <f t="shared" si="249"/>
        <v>0</v>
      </c>
      <c r="O155" s="316">
        <f t="shared" si="250"/>
        <v>0</v>
      </c>
      <c r="P155" s="316">
        <f t="shared" si="251"/>
        <v>0</v>
      </c>
      <c r="Q155" s="316">
        <f t="shared" si="252"/>
        <v>0</v>
      </c>
      <c r="R155" s="316">
        <f t="shared" si="253"/>
        <v>0</v>
      </c>
      <c r="S155" s="281" t="str">
        <f t="shared" si="208"/>
        <v/>
      </c>
      <c r="T155" s="281" t="str">
        <f t="shared" si="209"/>
        <v/>
      </c>
      <c r="U155" s="281" t="str">
        <f t="shared" si="210"/>
        <v/>
      </c>
      <c r="V155" s="281" t="str">
        <f t="shared" si="211"/>
        <v/>
      </c>
      <c r="W155" s="281" t="str">
        <f t="shared" si="212"/>
        <v/>
      </c>
      <c r="X155" s="281" t="str">
        <f t="shared" si="213"/>
        <v/>
      </c>
      <c r="Y155" s="281">
        <f t="shared" si="214"/>
        <v>0</v>
      </c>
      <c r="Z155" s="281">
        <f t="shared" si="215"/>
        <v>0</v>
      </c>
      <c r="AA155" s="281" t="str">
        <f t="shared" si="216"/>
        <v/>
      </c>
      <c r="AB155" s="281" t="str">
        <f t="shared" si="217"/>
        <v/>
      </c>
    </row>
    <row r="156" spans="1:28" ht="21.95" customHeight="1">
      <c r="A156" s="316">
        <v>20</v>
      </c>
      <c r="B156" s="315" t="s">
        <v>9</v>
      </c>
      <c r="C156" s="315" t="s">
        <v>42</v>
      </c>
      <c r="D156" s="315" t="str">
        <f t="shared" si="254"/>
        <v>P3-R5</v>
      </c>
      <c r="E156" s="315" t="str">
        <f t="shared" si="245"/>
        <v>백색</v>
      </c>
      <c r="F156" s="315" t="s">
        <v>48</v>
      </c>
      <c r="G156" s="317"/>
      <c r="H156" s="317"/>
      <c r="I156" s="317"/>
      <c r="J156" s="317">
        <f t="shared" si="246"/>
        <v>0</v>
      </c>
      <c r="K156" s="317"/>
      <c r="L156" s="316">
        <f t="shared" si="247"/>
        <v>0</v>
      </c>
      <c r="M156" s="316">
        <f t="shared" si="248"/>
        <v>0</v>
      </c>
      <c r="N156" s="316">
        <f t="shared" si="249"/>
        <v>0</v>
      </c>
      <c r="O156" s="316">
        <f t="shared" si="250"/>
        <v>0</v>
      </c>
      <c r="P156" s="316">
        <f t="shared" si="251"/>
        <v>0</v>
      </c>
      <c r="Q156" s="316">
        <f t="shared" si="252"/>
        <v>0</v>
      </c>
      <c r="R156" s="316">
        <f t="shared" si="253"/>
        <v>0</v>
      </c>
      <c r="S156" s="281" t="str">
        <f t="shared" si="208"/>
        <v/>
      </c>
      <c r="T156" s="281" t="str">
        <f t="shared" si="209"/>
        <v/>
      </c>
      <c r="U156" s="281" t="str">
        <f t="shared" si="210"/>
        <v/>
      </c>
      <c r="V156" s="281" t="str">
        <f t="shared" si="211"/>
        <v/>
      </c>
      <c r="W156" s="281" t="str">
        <f t="shared" si="212"/>
        <v/>
      </c>
      <c r="X156" s="281" t="str">
        <f t="shared" si="213"/>
        <v/>
      </c>
      <c r="Y156" s="281">
        <f t="shared" si="214"/>
        <v>0</v>
      </c>
      <c r="Z156" s="281">
        <f t="shared" si="215"/>
        <v>0</v>
      </c>
      <c r="AA156" s="281" t="str">
        <f t="shared" si="216"/>
        <v/>
      </c>
      <c r="AB156" s="281" t="str">
        <f t="shared" si="217"/>
        <v/>
      </c>
    </row>
    <row r="157" spans="1:28" ht="21.95" customHeight="1">
      <c r="A157" s="316">
        <v>21</v>
      </c>
      <c r="B157" s="315" t="s">
        <v>9</v>
      </c>
      <c r="C157" s="315" t="s">
        <v>42</v>
      </c>
      <c r="D157" s="315" t="str">
        <f t="shared" si="254"/>
        <v>P3-R5</v>
      </c>
      <c r="E157" s="315" t="str">
        <f t="shared" si="245"/>
        <v>백색</v>
      </c>
      <c r="F157" s="315" t="s">
        <v>48</v>
      </c>
      <c r="G157" s="317"/>
      <c r="H157" s="317"/>
      <c r="I157" s="317"/>
      <c r="J157" s="317">
        <f t="shared" si="246"/>
        <v>0</v>
      </c>
      <c r="K157" s="317"/>
      <c r="L157" s="316">
        <f t="shared" si="247"/>
        <v>0</v>
      </c>
      <c r="M157" s="316">
        <f t="shared" si="248"/>
        <v>0</v>
      </c>
      <c r="N157" s="316">
        <f t="shared" si="249"/>
        <v>0</v>
      </c>
      <c r="O157" s="316">
        <f t="shared" si="250"/>
        <v>0</v>
      </c>
      <c r="P157" s="316">
        <f t="shared" si="251"/>
        <v>0</v>
      </c>
      <c r="Q157" s="316">
        <f t="shared" si="252"/>
        <v>0</v>
      </c>
      <c r="R157" s="316">
        <f t="shared" si="253"/>
        <v>0</v>
      </c>
      <c r="S157" s="281" t="str">
        <f t="shared" si="208"/>
        <v/>
      </c>
      <c r="T157" s="281" t="str">
        <f t="shared" si="209"/>
        <v/>
      </c>
      <c r="U157" s="281" t="str">
        <f t="shared" si="210"/>
        <v/>
      </c>
      <c r="V157" s="281" t="str">
        <f t="shared" si="211"/>
        <v/>
      </c>
      <c r="W157" s="281" t="str">
        <f t="shared" si="212"/>
        <v/>
      </c>
      <c r="X157" s="281" t="str">
        <f t="shared" si="213"/>
        <v/>
      </c>
      <c r="Y157" s="281">
        <f t="shared" si="214"/>
        <v>0</v>
      </c>
      <c r="Z157" s="281">
        <f t="shared" si="215"/>
        <v>0</v>
      </c>
      <c r="AA157" s="281" t="str">
        <f t="shared" si="216"/>
        <v/>
      </c>
      <c r="AB157" s="281" t="str">
        <f t="shared" si="217"/>
        <v/>
      </c>
    </row>
    <row r="158" spans="1:28" ht="21.95" customHeight="1">
      <c r="A158" s="316">
        <v>22</v>
      </c>
      <c r="B158" s="315" t="s">
        <v>9</v>
      </c>
      <c r="C158" s="315" t="s">
        <v>42</v>
      </c>
      <c r="D158" s="315" t="str">
        <f t="shared" si="254"/>
        <v>P3-R4</v>
      </c>
      <c r="E158" s="315" t="str">
        <f t="shared" si="245"/>
        <v>황색</v>
      </c>
      <c r="F158" s="315" t="s">
        <v>288</v>
      </c>
      <c r="G158" s="317"/>
      <c r="H158" s="317"/>
      <c r="I158" s="317"/>
      <c r="J158" s="317">
        <f t="shared" si="246"/>
        <v>0</v>
      </c>
      <c r="K158" s="317"/>
      <c r="L158" s="316">
        <f t="shared" si="247"/>
        <v>0</v>
      </c>
      <c r="M158" s="316">
        <f t="shared" si="248"/>
        <v>0</v>
      </c>
      <c r="N158" s="316">
        <f t="shared" si="249"/>
        <v>0</v>
      </c>
      <c r="O158" s="316">
        <f t="shared" si="250"/>
        <v>0</v>
      </c>
      <c r="P158" s="316">
        <f t="shared" si="251"/>
        <v>0</v>
      </c>
      <c r="Q158" s="316">
        <f t="shared" si="252"/>
        <v>0</v>
      </c>
      <c r="R158" s="316">
        <f t="shared" si="253"/>
        <v>0</v>
      </c>
      <c r="S158" s="281" t="str">
        <f t="shared" si="208"/>
        <v/>
      </c>
      <c r="T158" s="281" t="str">
        <f t="shared" si="209"/>
        <v/>
      </c>
      <c r="U158" s="281" t="str">
        <f t="shared" si="210"/>
        <v/>
      </c>
      <c r="V158" s="281" t="str">
        <f t="shared" si="211"/>
        <v/>
      </c>
      <c r="W158" s="281" t="str">
        <f t="shared" si="212"/>
        <v/>
      </c>
      <c r="X158" s="281" t="str">
        <f t="shared" si="213"/>
        <v/>
      </c>
      <c r="Y158" s="281" t="str">
        <f t="shared" si="214"/>
        <v/>
      </c>
      <c r="Z158" s="281" t="str">
        <f t="shared" si="215"/>
        <v/>
      </c>
      <c r="AA158" s="281">
        <f t="shared" si="216"/>
        <v>0</v>
      </c>
      <c r="AB158" s="281">
        <f t="shared" si="217"/>
        <v>0</v>
      </c>
    </row>
    <row r="159" spans="1:28" ht="21.95" customHeight="1">
      <c r="A159" s="316">
        <v>23</v>
      </c>
      <c r="B159" s="315" t="s">
        <v>9</v>
      </c>
      <c r="C159" s="315" t="s">
        <v>42</v>
      </c>
      <c r="D159" s="315" t="str">
        <f t="shared" si="254"/>
        <v>P3-R5</v>
      </c>
      <c r="E159" s="315" t="str">
        <f t="shared" ref="E159:E176" si="255">IF(F159="차선","백색",IF(F159="유도선","백색",IF(F159="유턴선","백색",IF(F159="버스차선","청색",IF(F159="중앙선","황색",IF(F159="노견선","황색"))))))</f>
        <v>백색</v>
      </c>
      <c r="F159" s="315" t="s">
        <v>48</v>
      </c>
      <c r="G159" s="317"/>
      <c r="H159" s="317"/>
      <c r="I159" s="317"/>
      <c r="J159" s="317">
        <f t="shared" ref="J159:J176" si="256">H159*I159</f>
        <v>0</v>
      </c>
      <c r="K159" s="317"/>
      <c r="L159" s="316">
        <f t="shared" ref="L159:L176" si="257">IF((G159&gt;10),G159,0)</f>
        <v>0</v>
      </c>
      <c r="M159" s="316">
        <f t="shared" ref="M159:M176" si="258">IF((K159&gt;10),K159,0)</f>
        <v>0</v>
      </c>
      <c r="N159" s="316">
        <f t="shared" ref="N159:N176" si="259">INT(L159+M159)</f>
        <v>0</v>
      </c>
      <c r="O159" s="316">
        <f t="shared" ref="O159:O176" si="260">IF((G159&lt;11),G159,0)</f>
        <v>0</v>
      </c>
      <c r="P159" s="316">
        <f t="shared" ref="P159:P176" si="261">J159</f>
        <v>0</v>
      </c>
      <c r="Q159" s="316">
        <f t="shared" ref="Q159:Q176" si="262">IF((K159&lt;11),K159,0)</f>
        <v>0</v>
      </c>
      <c r="R159" s="316">
        <f t="shared" ref="R159:R176" si="263">INT(O159+P159+Q159)</f>
        <v>0</v>
      </c>
      <c r="S159" s="281" t="str">
        <f t="shared" si="208"/>
        <v/>
      </c>
      <c r="T159" s="281" t="str">
        <f t="shared" si="209"/>
        <v/>
      </c>
      <c r="U159" s="281" t="str">
        <f t="shared" si="210"/>
        <v/>
      </c>
      <c r="V159" s="281" t="str">
        <f t="shared" si="211"/>
        <v/>
      </c>
      <c r="W159" s="281" t="str">
        <f t="shared" si="212"/>
        <v/>
      </c>
      <c r="X159" s="281" t="str">
        <f t="shared" si="213"/>
        <v/>
      </c>
      <c r="Y159" s="281">
        <f t="shared" si="214"/>
        <v>0</v>
      </c>
      <c r="Z159" s="281">
        <f t="shared" si="215"/>
        <v>0</v>
      </c>
      <c r="AA159" s="281" t="str">
        <f t="shared" si="216"/>
        <v/>
      </c>
      <c r="AB159" s="281" t="str">
        <f t="shared" si="217"/>
        <v/>
      </c>
    </row>
    <row r="160" spans="1:28" ht="21.95" customHeight="1">
      <c r="A160" s="316">
        <v>24</v>
      </c>
      <c r="B160" s="315" t="s">
        <v>9</v>
      </c>
      <c r="C160" s="315" t="s">
        <v>42</v>
      </c>
      <c r="D160" s="315" t="str">
        <f t="shared" si="254"/>
        <v>P3-R5</v>
      </c>
      <c r="E160" s="315" t="str">
        <f t="shared" si="255"/>
        <v>백색</v>
      </c>
      <c r="F160" s="315" t="s">
        <v>48</v>
      </c>
      <c r="G160" s="317"/>
      <c r="H160" s="317"/>
      <c r="I160" s="317"/>
      <c r="J160" s="317">
        <f t="shared" si="256"/>
        <v>0</v>
      </c>
      <c r="K160" s="317"/>
      <c r="L160" s="316">
        <f t="shared" si="257"/>
        <v>0</v>
      </c>
      <c r="M160" s="316">
        <f t="shared" si="258"/>
        <v>0</v>
      </c>
      <c r="N160" s="316">
        <f t="shared" si="259"/>
        <v>0</v>
      </c>
      <c r="O160" s="316">
        <f t="shared" si="260"/>
        <v>0</v>
      </c>
      <c r="P160" s="316">
        <f t="shared" si="261"/>
        <v>0</v>
      </c>
      <c r="Q160" s="316">
        <f t="shared" si="262"/>
        <v>0</v>
      </c>
      <c r="R160" s="316">
        <f t="shared" si="263"/>
        <v>0</v>
      </c>
      <c r="S160" s="281" t="str">
        <f t="shared" si="208"/>
        <v/>
      </c>
      <c r="T160" s="281" t="str">
        <f t="shared" si="209"/>
        <v/>
      </c>
      <c r="U160" s="281" t="str">
        <f t="shared" si="210"/>
        <v/>
      </c>
      <c r="V160" s="281" t="str">
        <f t="shared" si="211"/>
        <v/>
      </c>
      <c r="W160" s="281" t="str">
        <f t="shared" si="212"/>
        <v/>
      </c>
      <c r="X160" s="281" t="str">
        <f t="shared" si="213"/>
        <v/>
      </c>
      <c r="Y160" s="281">
        <f t="shared" si="214"/>
        <v>0</v>
      </c>
      <c r="Z160" s="281">
        <f t="shared" si="215"/>
        <v>0</v>
      </c>
      <c r="AA160" s="281" t="str">
        <f t="shared" si="216"/>
        <v/>
      </c>
      <c r="AB160" s="281" t="str">
        <f t="shared" si="217"/>
        <v/>
      </c>
    </row>
    <row r="161" spans="1:28" ht="21.95" customHeight="1">
      <c r="A161" s="316">
        <v>25</v>
      </c>
      <c r="B161" s="315" t="s">
        <v>9</v>
      </c>
      <c r="C161" s="315" t="s">
        <v>42</v>
      </c>
      <c r="D161" s="315" t="str">
        <f t="shared" si="254"/>
        <v>P3-R4</v>
      </c>
      <c r="E161" s="315" t="str">
        <f t="shared" si="255"/>
        <v>황색</v>
      </c>
      <c r="F161" s="315" t="s">
        <v>296</v>
      </c>
      <c r="G161" s="317"/>
      <c r="H161" s="317"/>
      <c r="I161" s="317"/>
      <c r="J161" s="317">
        <f t="shared" si="256"/>
        <v>0</v>
      </c>
      <c r="K161" s="317"/>
      <c r="L161" s="316">
        <f t="shared" si="257"/>
        <v>0</v>
      </c>
      <c r="M161" s="316">
        <f t="shared" si="258"/>
        <v>0</v>
      </c>
      <c r="N161" s="316">
        <f t="shared" si="259"/>
        <v>0</v>
      </c>
      <c r="O161" s="316">
        <f t="shared" si="260"/>
        <v>0</v>
      </c>
      <c r="P161" s="316">
        <f t="shared" si="261"/>
        <v>0</v>
      </c>
      <c r="Q161" s="316">
        <f t="shared" si="262"/>
        <v>0</v>
      </c>
      <c r="R161" s="316">
        <f t="shared" si="263"/>
        <v>0</v>
      </c>
      <c r="S161" s="281" t="str">
        <f t="shared" si="208"/>
        <v/>
      </c>
      <c r="T161" s="281" t="str">
        <f t="shared" si="209"/>
        <v/>
      </c>
      <c r="U161" s="281" t="str">
        <f t="shared" si="210"/>
        <v/>
      </c>
      <c r="V161" s="281" t="str">
        <f t="shared" si="211"/>
        <v/>
      </c>
      <c r="W161" s="281" t="str">
        <f t="shared" si="212"/>
        <v/>
      </c>
      <c r="X161" s="281" t="str">
        <f t="shared" si="213"/>
        <v/>
      </c>
      <c r="Y161" s="281" t="str">
        <f t="shared" si="214"/>
        <v/>
      </c>
      <c r="Z161" s="281" t="str">
        <f t="shared" si="215"/>
        <v/>
      </c>
      <c r="AA161" s="281">
        <f t="shared" si="216"/>
        <v>0</v>
      </c>
      <c r="AB161" s="281">
        <f t="shared" si="217"/>
        <v>0</v>
      </c>
    </row>
    <row r="162" spans="1:28" ht="21.95" customHeight="1">
      <c r="A162" s="316">
        <v>26</v>
      </c>
      <c r="B162" s="315" t="s">
        <v>9</v>
      </c>
      <c r="C162" s="315" t="s">
        <v>42</v>
      </c>
      <c r="D162" s="315" t="str">
        <f t="shared" si="254"/>
        <v>P3-R5</v>
      </c>
      <c r="E162" s="315" t="str">
        <f t="shared" si="255"/>
        <v>백색</v>
      </c>
      <c r="F162" s="315" t="s">
        <v>48</v>
      </c>
      <c r="G162" s="317"/>
      <c r="H162" s="317"/>
      <c r="I162" s="317"/>
      <c r="J162" s="317">
        <f t="shared" si="256"/>
        <v>0</v>
      </c>
      <c r="K162" s="317"/>
      <c r="L162" s="316">
        <f t="shared" si="257"/>
        <v>0</v>
      </c>
      <c r="M162" s="316">
        <f t="shared" si="258"/>
        <v>0</v>
      </c>
      <c r="N162" s="316">
        <f t="shared" si="259"/>
        <v>0</v>
      </c>
      <c r="O162" s="316">
        <f t="shared" si="260"/>
        <v>0</v>
      </c>
      <c r="P162" s="316">
        <f t="shared" si="261"/>
        <v>0</v>
      </c>
      <c r="Q162" s="316">
        <f t="shared" si="262"/>
        <v>0</v>
      </c>
      <c r="R162" s="316">
        <f t="shared" si="263"/>
        <v>0</v>
      </c>
      <c r="S162" s="281" t="str">
        <f t="shared" si="208"/>
        <v/>
      </c>
      <c r="T162" s="281" t="str">
        <f t="shared" si="209"/>
        <v/>
      </c>
      <c r="U162" s="281" t="str">
        <f t="shared" si="210"/>
        <v/>
      </c>
      <c r="V162" s="281" t="str">
        <f t="shared" si="211"/>
        <v/>
      </c>
      <c r="W162" s="281" t="str">
        <f t="shared" si="212"/>
        <v/>
      </c>
      <c r="X162" s="281" t="str">
        <f t="shared" si="213"/>
        <v/>
      </c>
      <c r="Y162" s="281">
        <f t="shared" si="214"/>
        <v>0</v>
      </c>
      <c r="Z162" s="281">
        <f t="shared" si="215"/>
        <v>0</v>
      </c>
      <c r="AA162" s="281" t="str">
        <f t="shared" si="216"/>
        <v/>
      </c>
      <c r="AB162" s="281" t="str">
        <f t="shared" si="217"/>
        <v/>
      </c>
    </row>
    <row r="163" spans="1:28" ht="21.95" customHeight="1">
      <c r="A163" s="316">
        <v>27</v>
      </c>
      <c r="B163" s="315" t="s">
        <v>9</v>
      </c>
      <c r="C163" s="315" t="s">
        <v>42</v>
      </c>
      <c r="D163" s="315" t="str">
        <f t="shared" si="254"/>
        <v>P3-R4</v>
      </c>
      <c r="E163" s="315" t="str">
        <f t="shared" si="255"/>
        <v>황색</v>
      </c>
      <c r="F163" s="315" t="s">
        <v>288</v>
      </c>
      <c r="G163" s="317"/>
      <c r="H163" s="317"/>
      <c r="I163" s="317"/>
      <c r="J163" s="317">
        <f t="shared" si="256"/>
        <v>0</v>
      </c>
      <c r="K163" s="317"/>
      <c r="L163" s="316">
        <f t="shared" si="257"/>
        <v>0</v>
      </c>
      <c r="M163" s="316">
        <f t="shared" si="258"/>
        <v>0</v>
      </c>
      <c r="N163" s="316">
        <f t="shared" si="259"/>
        <v>0</v>
      </c>
      <c r="O163" s="316">
        <f t="shared" si="260"/>
        <v>0</v>
      </c>
      <c r="P163" s="316">
        <f t="shared" si="261"/>
        <v>0</v>
      </c>
      <c r="Q163" s="316">
        <f t="shared" si="262"/>
        <v>0</v>
      </c>
      <c r="R163" s="316">
        <f t="shared" si="263"/>
        <v>0</v>
      </c>
      <c r="S163" s="281" t="str">
        <f t="shared" si="208"/>
        <v/>
      </c>
      <c r="T163" s="281" t="str">
        <f t="shared" si="209"/>
        <v/>
      </c>
      <c r="U163" s="281" t="str">
        <f t="shared" si="210"/>
        <v/>
      </c>
      <c r="V163" s="281" t="str">
        <f t="shared" si="211"/>
        <v/>
      </c>
      <c r="W163" s="281" t="str">
        <f t="shared" si="212"/>
        <v/>
      </c>
      <c r="X163" s="281" t="str">
        <f t="shared" si="213"/>
        <v/>
      </c>
      <c r="Y163" s="281" t="str">
        <f t="shared" si="214"/>
        <v/>
      </c>
      <c r="Z163" s="281" t="str">
        <f t="shared" si="215"/>
        <v/>
      </c>
      <c r="AA163" s="281">
        <f t="shared" si="216"/>
        <v>0</v>
      </c>
      <c r="AB163" s="281">
        <f t="shared" si="217"/>
        <v>0</v>
      </c>
    </row>
    <row r="164" spans="1:28" ht="21.95" customHeight="1">
      <c r="A164" s="316">
        <v>28</v>
      </c>
      <c r="B164" s="315" t="s">
        <v>9</v>
      </c>
      <c r="C164" s="315" t="s">
        <v>42</v>
      </c>
      <c r="D164" s="315" t="str">
        <f t="shared" si="254"/>
        <v>P3-R5</v>
      </c>
      <c r="E164" s="315" t="str">
        <f t="shared" si="255"/>
        <v>백색</v>
      </c>
      <c r="F164" s="315" t="s">
        <v>48</v>
      </c>
      <c r="G164" s="317"/>
      <c r="H164" s="317"/>
      <c r="I164" s="317"/>
      <c r="J164" s="317">
        <f t="shared" si="256"/>
        <v>0</v>
      </c>
      <c r="K164" s="317"/>
      <c r="L164" s="316">
        <f t="shared" si="257"/>
        <v>0</v>
      </c>
      <c r="M164" s="316">
        <f t="shared" si="258"/>
        <v>0</v>
      </c>
      <c r="N164" s="316">
        <f t="shared" si="259"/>
        <v>0</v>
      </c>
      <c r="O164" s="316">
        <f t="shared" si="260"/>
        <v>0</v>
      </c>
      <c r="P164" s="316">
        <f t="shared" si="261"/>
        <v>0</v>
      </c>
      <c r="Q164" s="316">
        <f t="shared" si="262"/>
        <v>0</v>
      </c>
      <c r="R164" s="316">
        <f t="shared" si="263"/>
        <v>0</v>
      </c>
      <c r="S164" s="281" t="str">
        <f t="shared" si="208"/>
        <v/>
      </c>
      <c r="T164" s="281" t="str">
        <f t="shared" si="209"/>
        <v/>
      </c>
      <c r="U164" s="281" t="str">
        <f t="shared" si="210"/>
        <v/>
      </c>
      <c r="V164" s="281" t="str">
        <f t="shared" si="211"/>
        <v/>
      </c>
      <c r="W164" s="281" t="str">
        <f t="shared" si="212"/>
        <v/>
      </c>
      <c r="X164" s="281" t="str">
        <f t="shared" si="213"/>
        <v/>
      </c>
      <c r="Y164" s="281">
        <f t="shared" si="214"/>
        <v>0</v>
      </c>
      <c r="Z164" s="281">
        <f t="shared" si="215"/>
        <v>0</v>
      </c>
      <c r="AA164" s="281" t="str">
        <f t="shared" si="216"/>
        <v/>
      </c>
      <c r="AB164" s="281" t="str">
        <f t="shared" si="217"/>
        <v/>
      </c>
    </row>
    <row r="165" spans="1:28" ht="21.95" customHeight="1">
      <c r="A165" s="316">
        <v>29</v>
      </c>
      <c r="B165" s="315" t="s">
        <v>9</v>
      </c>
      <c r="C165" s="315" t="s">
        <v>42</v>
      </c>
      <c r="D165" s="315" t="str">
        <f t="shared" si="254"/>
        <v>P3-R4</v>
      </c>
      <c r="E165" s="315" t="str">
        <f t="shared" si="255"/>
        <v>황색</v>
      </c>
      <c r="F165" s="315" t="s">
        <v>296</v>
      </c>
      <c r="G165" s="317"/>
      <c r="H165" s="317"/>
      <c r="I165" s="317"/>
      <c r="J165" s="317">
        <f t="shared" si="256"/>
        <v>0</v>
      </c>
      <c r="K165" s="317"/>
      <c r="L165" s="316">
        <f t="shared" si="257"/>
        <v>0</v>
      </c>
      <c r="M165" s="316">
        <f t="shared" si="258"/>
        <v>0</v>
      </c>
      <c r="N165" s="316">
        <f t="shared" si="259"/>
        <v>0</v>
      </c>
      <c r="O165" s="316">
        <f t="shared" si="260"/>
        <v>0</v>
      </c>
      <c r="P165" s="316">
        <f t="shared" si="261"/>
        <v>0</v>
      </c>
      <c r="Q165" s="316">
        <f t="shared" si="262"/>
        <v>0</v>
      </c>
      <c r="R165" s="316">
        <f t="shared" si="263"/>
        <v>0</v>
      </c>
      <c r="S165" s="281" t="str">
        <f t="shared" si="208"/>
        <v/>
      </c>
      <c r="T165" s="281" t="str">
        <f t="shared" si="209"/>
        <v/>
      </c>
      <c r="U165" s="281" t="str">
        <f t="shared" si="210"/>
        <v/>
      </c>
      <c r="V165" s="281" t="str">
        <f t="shared" si="211"/>
        <v/>
      </c>
      <c r="W165" s="281" t="str">
        <f t="shared" si="212"/>
        <v/>
      </c>
      <c r="X165" s="281" t="str">
        <f t="shared" si="213"/>
        <v/>
      </c>
      <c r="Y165" s="281" t="str">
        <f t="shared" si="214"/>
        <v/>
      </c>
      <c r="Z165" s="281" t="str">
        <f t="shared" si="215"/>
        <v/>
      </c>
      <c r="AA165" s="281">
        <f t="shared" si="216"/>
        <v>0</v>
      </c>
      <c r="AB165" s="281">
        <f t="shared" si="217"/>
        <v>0</v>
      </c>
    </row>
    <row r="166" spans="1:28" ht="21.95" customHeight="1">
      <c r="A166" s="316">
        <v>30</v>
      </c>
      <c r="B166" s="315" t="s">
        <v>9</v>
      </c>
      <c r="C166" s="315" t="s">
        <v>42</v>
      </c>
      <c r="D166" s="315" t="str">
        <f t="shared" si="254"/>
        <v>P3-R4</v>
      </c>
      <c r="E166" s="315" t="str">
        <f t="shared" si="255"/>
        <v>황색</v>
      </c>
      <c r="F166" s="315" t="s">
        <v>296</v>
      </c>
      <c r="G166" s="317"/>
      <c r="H166" s="317"/>
      <c r="I166" s="317"/>
      <c r="J166" s="317">
        <f t="shared" si="256"/>
        <v>0</v>
      </c>
      <c r="K166" s="317"/>
      <c r="L166" s="316">
        <f t="shared" si="257"/>
        <v>0</v>
      </c>
      <c r="M166" s="316">
        <f t="shared" si="258"/>
        <v>0</v>
      </c>
      <c r="N166" s="316">
        <f t="shared" si="259"/>
        <v>0</v>
      </c>
      <c r="O166" s="316">
        <f t="shared" si="260"/>
        <v>0</v>
      </c>
      <c r="P166" s="316">
        <f t="shared" si="261"/>
        <v>0</v>
      </c>
      <c r="Q166" s="316">
        <f t="shared" si="262"/>
        <v>0</v>
      </c>
      <c r="R166" s="316">
        <f t="shared" si="263"/>
        <v>0</v>
      </c>
      <c r="S166" s="281" t="str">
        <f t="shared" si="208"/>
        <v/>
      </c>
      <c r="T166" s="281" t="str">
        <f t="shared" si="209"/>
        <v/>
      </c>
      <c r="U166" s="281" t="str">
        <f t="shared" si="210"/>
        <v/>
      </c>
      <c r="V166" s="281" t="str">
        <f t="shared" si="211"/>
        <v/>
      </c>
      <c r="W166" s="281" t="str">
        <f t="shared" si="212"/>
        <v/>
      </c>
      <c r="X166" s="281" t="str">
        <f t="shared" si="213"/>
        <v/>
      </c>
      <c r="Y166" s="281" t="str">
        <f t="shared" si="214"/>
        <v/>
      </c>
      <c r="Z166" s="281" t="str">
        <f t="shared" si="215"/>
        <v/>
      </c>
      <c r="AA166" s="281">
        <f t="shared" si="216"/>
        <v>0</v>
      </c>
      <c r="AB166" s="281">
        <f t="shared" si="217"/>
        <v>0</v>
      </c>
    </row>
    <row r="167" spans="1:28" ht="21.95" customHeight="1">
      <c r="A167" s="316">
        <v>31</v>
      </c>
      <c r="B167" s="315" t="s">
        <v>9</v>
      </c>
      <c r="C167" s="315" t="s">
        <v>42</v>
      </c>
      <c r="D167" s="315" t="str">
        <f t="shared" si="254"/>
        <v>P3-R5</v>
      </c>
      <c r="E167" s="315" t="str">
        <f t="shared" si="255"/>
        <v>백색</v>
      </c>
      <c r="F167" s="315" t="s">
        <v>48</v>
      </c>
      <c r="G167" s="317"/>
      <c r="H167" s="317"/>
      <c r="I167" s="317"/>
      <c r="J167" s="317">
        <f t="shared" si="256"/>
        <v>0</v>
      </c>
      <c r="K167" s="317"/>
      <c r="L167" s="316">
        <f t="shared" si="257"/>
        <v>0</v>
      </c>
      <c r="M167" s="316">
        <f t="shared" si="258"/>
        <v>0</v>
      </c>
      <c r="N167" s="316">
        <f t="shared" si="259"/>
        <v>0</v>
      </c>
      <c r="O167" s="316">
        <f t="shared" si="260"/>
        <v>0</v>
      </c>
      <c r="P167" s="316">
        <f t="shared" si="261"/>
        <v>0</v>
      </c>
      <c r="Q167" s="316">
        <f t="shared" si="262"/>
        <v>0</v>
      </c>
      <c r="R167" s="316">
        <f t="shared" si="263"/>
        <v>0</v>
      </c>
      <c r="S167" s="281" t="str">
        <f t="shared" si="208"/>
        <v/>
      </c>
      <c r="T167" s="281" t="str">
        <f t="shared" si="209"/>
        <v/>
      </c>
      <c r="U167" s="281" t="str">
        <f t="shared" si="210"/>
        <v/>
      </c>
      <c r="V167" s="281" t="str">
        <f t="shared" si="211"/>
        <v/>
      </c>
      <c r="W167" s="281" t="str">
        <f t="shared" si="212"/>
        <v/>
      </c>
      <c r="X167" s="281" t="str">
        <f t="shared" si="213"/>
        <v/>
      </c>
      <c r="Y167" s="281">
        <f t="shared" si="214"/>
        <v>0</v>
      </c>
      <c r="Z167" s="281">
        <f t="shared" si="215"/>
        <v>0</v>
      </c>
      <c r="AA167" s="281" t="str">
        <f t="shared" si="216"/>
        <v/>
      </c>
      <c r="AB167" s="281" t="str">
        <f t="shared" si="217"/>
        <v/>
      </c>
    </row>
    <row r="168" spans="1:28" ht="21.95" customHeight="1">
      <c r="A168" s="316">
        <v>32</v>
      </c>
      <c r="B168" s="315" t="s">
        <v>9</v>
      </c>
      <c r="C168" s="315" t="s">
        <v>42</v>
      </c>
      <c r="D168" s="315" t="str">
        <f t="shared" si="254"/>
        <v>P3-R4</v>
      </c>
      <c r="E168" s="315" t="str">
        <f t="shared" si="255"/>
        <v>황색</v>
      </c>
      <c r="F168" s="315" t="s">
        <v>288</v>
      </c>
      <c r="G168" s="317"/>
      <c r="H168" s="317"/>
      <c r="I168" s="317"/>
      <c r="J168" s="317">
        <f t="shared" si="256"/>
        <v>0</v>
      </c>
      <c r="K168" s="317"/>
      <c r="L168" s="316">
        <f t="shared" si="257"/>
        <v>0</v>
      </c>
      <c r="M168" s="316">
        <f t="shared" si="258"/>
        <v>0</v>
      </c>
      <c r="N168" s="316">
        <f t="shared" si="259"/>
        <v>0</v>
      </c>
      <c r="O168" s="316">
        <f t="shared" si="260"/>
        <v>0</v>
      </c>
      <c r="P168" s="316">
        <f t="shared" si="261"/>
        <v>0</v>
      </c>
      <c r="Q168" s="316">
        <f t="shared" si="262"/>
        <v>0</v>
      </c>
      <c r="R168" s="316">
        <f t="shared" si="263"/>
        <v>0</v>
      </c>
      <c r="S168" s="281" t="str">
        <f t="shared" si="208"/>
        <v/>
      </c>
      <c r="T168" s="281" t="str">
        <f t="shared" si="209"/>
        <v/>
      </c>
      <c r="U168" s="281" t="str">
        <f t="shared" si="210"/>
        <v/>
      </c>
      <c r="V168" s="281" t="str">
        <f t="shared" si="211"/>
        <v/>
      </c>
      <c r="W168" s="281" t="str">
        <f t="shared" si="212"/>
        <v/>
      </c>
      <c r="X168" s="281" t="str">
        <f t="shared" si="213"/>
        <v/>
      </c>
      <c r="Y168" s="281" t="str">
        <f t="shared" si="214"/>
        <v/>
      </c>
      <c r="Z168" s="281" t="str">
        <f t="shared" si="215"/>
        <v/>
      </c>
      <c r="AA168" s="281">
        <f t="shared" si="216"/>
        <v>0</v>
      </c>
      <c r="AB168" s="281">
        <f t="shared" si="217"/>
        <v>0</v>
      </c>
    </row>
    <row r="169" spans="1:28" ht="21.95" customHeight="1">
      <c r="A169" s="316">
        <v>33</v>
      </c>
      <c r="B169" s="315" t="s">
        <v>9</v>
      </c>
      <c r="C169" s="315" t="s">
        <v>42</v>
      </c>
      <c r="D169" s="315" t="str">
        <f t="shared" si="254"/>
        <v>P3-R5</v>
      </c>
      <c r="E169" s="315" t="str">
        <f t="shared" si="255"/>
        <v>백색</v>
      </c>
      <c r="F169" s="315" t="s">
        <v>48</v>
      </c>
      <c r="G169" s="317"/>
      <c r="H169" s="317"/>
      <c r="I169" s="317"/>
      <c r="J169" s="317">
        <f t="shared" si="256"/>
        <v>0</v>
      </c>
      <c r="K169" s="317"/>
      <c r="L169" s="316">
        <f t="shared" si="257"/>
        <v>0</v>
      </c>
      <c r="M169" s="316">
        <f t="shared" si="258"/>
        <v>0</v>
      </c>
      <c r="N169" s="316">
        <f t="shared" si="259"/>
        <v>0</v>
      </c>
      <c r="O169" s="316">
        <f t="shared" si="260"/>
        <v>0</v>
      </c>
      <c r="P169" s="316">
        <f t="shared" si="261"/>
        <v>0</v>
      </c>
      <c r="Q169" s="316">
        <f t="shared" si="262"/>
        <v>0</v>
      </c>
      <c r="R169" s="316">
        <f t="shared" si="263"/>
        <v>0</v>
      </c>
      <c r="S169" s="281" t="str">
        <f t="shared" si="208"/>
        <v/>
      </c>
      <c r="T169" s="281" t="str">
        <f t="shared" si="209"/>
        <v/>
      </c>
      <c r="U169" s="281" t="str">
        <f t="shared" si="210"/>
        <v/>
      </c>
      <c r="V169" s="281" t="str">
        <f t="shared" si="211"/>
        <v/>
      </c>
      <c r="W169" s="281" t="str">
        <f t="shared" si="212"/>
        <v/>
      </c>
      <c r="X169" s="281" t="str">
        <f t="shared" si="213"/>
        <v/>
      </c>
      <c r="Y169" s="281">
        <f t="shared" si="214"/>
        <v>0</v>
      </c>
      <c r="Z169" s="281">
        <f t="shared" si="215"/>
        <v>0</v>
      </c>
      <c r="AA169" s="281" t="str">
        <f t="shared" si="216"/>
        <v/>
      </c>
      <c r="AB169" s="281" t="str">
        <f t="shared" si="217"/>
        <v/>
      </c>
    </row>
    <row r="170" spans="1:28" ht="21.95" customHeight="1">
      <c r="A170" s="316">
        <v>34</v>
      </c>
      <c r="B170" s="315" t="s">
        <v>9</v>
      </c>
      <c r="C170" s="315" t="s">
        <v>42</v>
      </c>
      <c r="D170" s="315" t="str">
        <f t="shared" si="254"/>
        <v>P3-R4</v>
      </c>
      <c r="E170" s="315" t="str">
        <f t="shared" si="255"/>
        <v>황색</v>
      </c>
      <c r="F170" s="315" t="s">
        <v>296</v>
      </c>
      <c r="G170" s="317"/>
      <c r="H170" s="317"/>
      <c r="I170" s="317"/>
      <c r="J170" s="317">
        <f t="shared" si="256"/>
        <v>0</v>
      </c>
      <c r="K170" s="317"/>
      <c r="L170" s="316">
        <f t="shared" si="257"/>
        <v>0</v>
      </c>
      <c r="M170" s="316">
        <f t="shared" si="258"/>
        <v>0</v>
      </c>
      <c r="N170" s="316">
        <f t="shared" si="259"/>
        <v>0</v>
      </c>
      <c r="O170" s="316">
        <f t="shared" si="260"/>
        <v>0</v>
      </c>
      <c r="P170" s="316">
        <f t="shared" si="261"/>
        <v>0</v>
      </c>
      <c r="Q170" s="316">
        <f t="shared" si="262"/>
        <v>0</v>
      </c>
      <c r="R170" s="316">
        <f t="shared" si="263"/>
        <v>0</v>
      </c>
      <c r="S170" s="281" t="str">
        <f t="shared" si="208"/>
        <v/>
      </c>
      <c r="T170" s="281" t="str">
        <f t="shared" si="209"/>
        <v/>
      </c>
      <c r="U170" s="281" t="str">
        <f t="shared" si="210"/>
        <v/>
      </c>
      <c r="V170" s="281" t="str">
        <f t="shared" si="211"/>
        <v/>
      </c>
      <c r="W170" s="281" t="str">
        <f t="shared" si="212"/>
        <v/>
      </c>
      <c r="X170" s="281" t="str">
        <f t="shared" si="213"/>
        <v/>
      </c>
      <c r="Y170" s="281" t="str">
        <f t="shared" si="214"/>
        <v/>
      </c>
      <c r="Z170" s="281" t="str">
        <f t="shared" si="215"/>
        <v/>
      </c>
      <c r="AA170" s="281">
        <f t="shared" si="216"/>
        <v>0</v>
      </c>
      <c r="AB170" s="281">
        <f t="shared" si="217"/>
        <v>0</v>
      </c>
    </row>
    <row r="171" spans="1:28" ht="21.95" customHeight="1">
      <c r="A171" s="316">
        <v>35</v>
      </c>
      <c r="B171" s="315" t="s">
        <v>9</v>
      </c>
      <c r="C171" s="315" t="s">
        <v>42</v>
      </c>
      <c r="D171" s="315" t="str">
        <f t="shared" si="254"/>
        <v>P3-R5</v>
      </c>
      <c r="E171" s="315" t="str">
        <f t="shared" si="255"/>
        <v>백색</v>
      </c>
      <c r="F171" s="315" t="s">
        <v>293</v>
      </c>
      <c r="G171" s="317"/>
      <c r="H171" s="317"/>
      <c r="I171" s="317"/>
      <c r="J171" s="317">
        <f t="shared" si="256"/>
        <v>0</v>
      </c>
      <c r="K171" s="317"/>
      <c r="L171" s="316">
        <f t="shared" si="257"/>
        <v>0</v>
      </c>
      <c r="M171" s="316">
        <f t="shared" si="258"/>
        <v>0</v>
      </c>
      <c r="N171" s="316">
        <f t="shared" si="259"/>
        <v>0</v>
      </c>
      <c r="O171" s="316">
        <f t="shared" si="260"/>
        <v>0</v>
      </c>
      <c r="P171" s="316">
        <f t="shared" si="261"/>
        <v>0</v>
      </c>
      <c r="Q171" s="316">
        <f t="shared" si="262"/>
        <v>0</v>
      </c>
      <c r="R171" s="316">
        <f t="shared" si="263"/>
        <v>0</v>
      </c>
      <c r="S171" s="281" t="str">
        <f t="shared" si="208"/>
        <v/>
      </c>
      <c r="T171" s="281" t="str">
        <f t="shared" si="209"/>
        <v/>
      </c>
      <c r="U171" s="281" t="str">
        <f t="shared" si="210"/>
        <v/>
      </c>
      <c r="V171" s="281" t="str">
        <f t="shared" si="211"/>
        <v/>
      </c>
      <c r="W171" s="281" t="str">
        <f t="shared" si="212"/>
        <v/>
      </c>
      <c r="X171" s="281" t="str">
        <f t="shared" si="213"/>
        <v/>
      </c>
      <c r="Y171" s="281">
        <f t="shared" si="214"/>
        <v>0</v>
      </c>
      <c r="Z171" s="281">
        <f t="shared" si="215"/>
        <v>0</v>
      </c>
      <c r="AA171" s="281" t="str">
        <f t="shared" si="216"/>
        <v/>
      </c>
      <c r="AB171" s="281" t="str">
        <f t="shared" si="217"/>
        <v/>
      </c>
    </row>
    <row r="172" spans="1:28" ht="21.95" customHeight="1">
      <c r="A172" s="316">
        <v>36</v>
      </c>
      <c r="B172" s="315" t="s">
        <v>9</v>
      </c>
      <c r="C172" s="315" t="s">
        <v>42</v>
      </c>
      <c r="D172" s="315" t="str">
        <f t="shared" si="254"/>
        <v>P3-R4</v>
      </c>
      <c r="E172" s="315" t="str">
        <f t="shared" si="255"/>
        <v>황색</v>
      </c>
      <c r="F172" s="315" t="s">
        <v>296</v>
      </c>
      <c r="G172" s="317"/>
      <c r="H172" s="317"/>
      <c r="I172" s="317"/>
      <c r="J172" s="317">
        <f t="shared" si="256"/>
        <v>0</v>
      </c>
      <c r="K172" s="317"/>
      <c r="L172" s="316">
        <f t="shared" si="257"/>
        <v>0</v>
      </c>
      <c r="M172" s="316">
        <f t="shared" si="258"/>
        <v>0</v>
      </c>
      <c r="N172" s="316">
        <f t="shared" si="259"/>
        <v>0</v>
      </c>
      <c r="O172" s="316">
        <f t="shared" si="260"/>
        <v>0</v>
      </c>
      <c r="P172" s="316">
        <f t="shared" si="261"/>
        <v>0</v>
      </c>
      <c r="Q172" s="316">
        <f t="shared" si="262"/>
        <v>0</v>
      </c>
      <c r="R172" s="316">
        <f t="shared" si="263"/>
        <v>0</v>
      </c>
      <c r="S172" s="281" t="str">
        <f t="shared" si="208"/>
        <v/>
      </c>
      <c r="T172" s="281" t="str">
        <f t="shared" si="209"/>
        <v/>
      </c>
      <c r="U172" s="281" t="str">
        <f t="shared" si="210"/>
        <v/>
      </c>
      <c r="V172" s="281" t="str">
        <f t="shared" si="211"/>
        <v/>
      </c>
      <c r="W172" s="281" t="str">
        <f t="shared" si="212"/>
        <v/>
      </c>
      <c r="X172" s="281" t="str">
        <f t="shared" si="213"/>
        <v/>
      </c>
      <c r="Y172" s="281" t="str">
        <f t="shared" si="214"/>
        <v/>
      </c>
      <c r="Z172" s="281" t="str">
        <f t="shared" si="215"/>
        <v/>
      </c>
      <c r="AA172" s="281">
        <f t="shared" si="216"/>
        <v>0</v>
      </c>
      <c r="AB172" s="281">
        <f t="shared" si="217"/>
        <v>0</v>
      </c>
    </row>
    <row r="173" spans="1:28" ht="21.95" customHeight="1">
      <c r="A173" s="316">
        <v>37</v>
      </c>
      <c r="B173" s="315" t="s">
        <v>9</v>
      </c>
      <c r="C173" s="315" t="s">
        <v>42</v>
      </c>
      <c r="D173" s="315" t="str">
        <f t="shared" si="254"/>
        <v>P3-R5</v>
      </c>
      <c r="E173" s="315" t="str">
        <f t="shared" si="255"/>
        <v>백색</v>
      </c>
      <c r="F173" s="315" t="s">
        <v>48</v>
      </c>
      <c r="G173" s="317"/>
      <c r="H173" s="317"/>
      <c r="I173" s="317"/>
      <c r="J173" s="317">
        <f t="shared" si="256"/>
        <v>0</v>
      </c>
      <c r="K173" s="317"/>
      <c r="L173" s="316">
        <f t="shared" si="257"/>
        <v>0</v>
      </c>
      <c r="M173" s="316">
        <f t="shared" si="258"/>
        <v>0</v>
      </c>
      <c r="N173" s="316">
        <f t="shared" si="259"/>
        <v>0</v>
      </c>
      <c r="O173" s="316">
        <f t="shared" si="260"/>
        <v>0</v>
      </c>
      <c r="P173" s="316">
        <f t="shared" si="261"/>
        <v>0</v>
      </c>
      <c r="Q173" s="316">
        <f t="shared" si="262"/>
        <v>0</v>
      </c>
      <c r="R173" s="316">
        <f t="shared" si="263"/>
        <v>0</v>
      </c>
      <c r="S173" s="281" t="str">
        <f t="shared" si="208"/>
        <v/>
      </c>
      <c r="T173" s="281" t="str">
        <f t="shared" si="209"/>
        <v/>
      </c>
      <c r="U173" s="281" t="str">
        <f t="shared" si="210"/>
        <v/>
      </c>
      <c r="V173" s="281" t="str">
        <f t="shared" si="211"/>
        <v/>
      </c>
      <c r="W173" s="281" t="str">
        <f t="shared" si="212"/>
        <v/>
      </c>
      <c r="X173" s="281" t="str">
        <f t="shared" si="213"/>
        <v/>
      </c>
      <c r="Y173" s="281">
        <f t="shared" si="214"/>
        <v>0</v>
      </c>
      <c r="Z173" s="281">
        <f t="shared" si="215"/>
        <v>0</v>
      </c>
      <c r="AA173" s="281" t="str">
        <f t="shared" si="216"/>
        <v/>
      </c>
      <c r="AB173" s="281" t="str">
        <f t="shared" si="217"/>
        <v/>
      </c>
    </row>
    <row r="174" spans="1:28" ht="21.95" customHeight="1">
      <c r="A174" s="316">
        <v>38</v>
      </c>
      <c r="B174" s="315" t="s">
        <v>9</v>
      </c>
      <c r="C174" s="315" t="s">
        <v>42</v>
      </c>
      <c r="D174" s="315" t="str">
        <f t="shared" si="254"/>
        <v>P3-R4</v>
      </c>
      <c r="E174" s="315" t="str">
        <f t="shared" si="255"/>
        <v>황색</v>
      </c>
      <c r="F174" s="315" t="s">
        <v>288</v>
      </c>
      <c r="G174" s="317"/>
      <c r="H174" s="317"/>
      <c r="I174" s="317"/>
      <c r="J174" s="317">
        <f t="shared" si="256"/>
        <v>0</v>
      </c>
      <c r="K174" s="317"/>
      <c r="L174" s="316">
        <f t="shared" si="257"/>
        <v>0</v>
      </c>
      <c r="M174" s="316">
        <f t="shared" si="258"/>
        <v>0</v>
      </c>
      <c r="N174" s="316">
        <f t="shared" si="259"/>
        <v>0</v>
      </c>
      <c r="O174" s="316">
        <f t="shared" si="260"/>
        <v>0</v>
      </c>
      <c r="P174" s="316">
        <f t="shared" si="261"/>
        <v>0</v>
      </c>
      <c r="Q174" s="316">
        <f t="shared" si="262"/>
        <v>0</v>
      </c>
      <c r="R174" s="316">
        <f t="shared" si="263"/>
        <v>0</v>
      </c>
      <c r="S174" s="281" t="str">
        <f t="shared" si="208"/>
        <v/>
      </c>
      <c r="T174" s="281" t="str">
        <f t="shared" si="209"/>
        <v/>
      </c>
      <c r="U174" s="281" t="str">
        <f t="shared" si="210"/>
        <v/>
      </c>
      <c r="V174" s="281" t="str">
        <f t="shared" si="211"/>
        <v/>
      </c>
      <c r="W174" s="281" t="str">
        <f t="shared" si="212"/>
        <v/>
      </c>
      <c r="X174" s="281" t="str">
        <f t="shared" si="213"/>
        <v/>
      </c>
      <c r="Y174" s="281" t="str">
        <f t="shared" si="214"/>
        <v/>
      </c>
      <c r="Z174" s="281" t="str">
        <f t="shared" si="215"/>
        <v/>
      </c>
      <c r="AA174" s="281">
        <f t="shared" si="216"/>
        <v>0</v>
      </c>
      <c r="AB174" s="281">
        <f t="shared" si="217"/>
        <v>0</v>
      </c>
    </row>
    <row r="175" spans="1:28" ht="21.95" customHeight="1">
      <c r="A175" s="316">
        <v>39</v>
      </c>
      <c r="B175" s="315" t="s">
        <v>9</v>
      </c>
      <c r="C175" s="315" t="s">
        <v>42</v>
      </c>
      <c r="D175" s="315" t="str">
        <f t="shared" si="254"/>
        <v>P3-R5</v>
      </c>
      <c r="E175" s="315" t="str">
        <f t="shared" si="255"/>
        <v>백색</v>
      </c>
      <c r="F175" s="315" t="s">
        <v>48</v>
      </c>
      <c r="G175" s="317"/>
      <c r="H175" s="317"/>
      <c r="I175" s="317"/>
      <c r="J175" s="317">
        <f t="shared" si="256"/>
        <v>0</v>
      </c>
      <c r="K175" s="317"/>
      <c r="L175" s="316">
        <f t="shared" si="257"/>
        <v>0</v>
      </c>
      <c r="M175" s="316">
        <f t="shared" si="258"/>
        <v>0</v>
      </c>
      <c r="N175" s="316">
        <f t="shared" si="259"/>
        <v>0</v>
      </c>
      <c r="O175" s="316">
        <f t="shared" si="260"/>
        <v>0</v>
      </c>
      <c r="P175" s="316">
        <f t="shared" si="261"/>
        <v>0</v>
      </c>
      <c r="Q175" s="316">
        <f t="shared" si="262"/>
        <v>0</v>
      </c>
      <c r="R175" s="316">
        <f t="shared" si="263"/>
        <v>0</v>
      </c>
      <c r="S175" s="281" t="str">
        <f t="shared" si="208"/>
        <v/>
      </c>
      <c r="T175" s="281" t="str">
        <f t="shared" si="209"/>
        <v/>
      </c>
      <c r="U175" s="281" t="str">
        <f t="shared" si="210"/>
        <v/>
      </c>
      <c r="V175" s="281" t="str">
        <f t="shared" si="211"/>
        <v/>
      </c>
      <c r="W175" s="281" t="str">
        <f t="shared" si="212"/>
        <v/>
      </c>
      <c r="X175" s="281" t="str">
        <f t="shared" si="213"/>
        <v/>
      </c>
      <c r="Y175" s="281">
        <f t="shared" si="214"/>
        <v>0</v>
      </c>
      <c r="Z175" s="281">
        <f t="shared" si="215"/>
        <v>0</v>
      </c>
      <c r="AA175" s="281" t="str">
        <f t="shared" si="216"/>
        <v/>
      </c>
      <c r="AB175" s="281" t="str">
        <f t="shared" si="217"/>
        <v/>
      </c>
    </row>
    <row r="176" spans="1:28" ht="21.95" customHeight="1">
      <c r="A176" s="316">
        <v>40</v>
      </c>
      <c r="B176" s="315" t="s">
        <v>9</v>
      </c>
      <c r="C176" s="315" t="s">
        <v>42</v>
      </c>
      <c r="D176" s="315" t="str">
        <f t="shared" si="254"/>
        <v>P3-R5</v>
      </c>
      <c r="E176" s="315" t="str">
        <f t="shared" si="255"/>
        <v>백색</v>
      </c>
      <c r="F176" s="315" t="s">
        <v>48</v>
      </c>
      <c r="G176" s="317"/>
      <c r="H176" s="317"/>
      <c r="I176" s="317"/>
      <c r="J176" s="317">
        <f t="shared" si="256"/>
        <v>0</v>
      </c>
      <c r="K176" s="317"/>
      <c r="L176" s="316">
        <f t="shared" si="257"/>
        <v>0</v>
      </c>
      <c r="M176" s="316">
        <f t="shared" si="258"/>
        <v>0</v>
      </c>
      <c r="N176" s="316">
        <f t="shared" si="259"/>
        <v>0</v>
      </c>
      <c r="O176" s="316">
        <f t="shared" si="260"/>
        <v>0</v>
      </c>
      <c r="P176" s="316">
        <f t="shared" si="261"/>
        <v>0</v>
      </c>
      <c r="Q176" s="316">
        <f t="shared" si="262"/>
        <v>0</v>
      </c>
      <c r="R176" s="316">
        <f t="shared" si="263"/>
        <v>0</v>
      </c>
      <c r="S176" s="281" t="str">
        <f t="shared" si="208"/>
        <v/>
      </c>
      <c r="T176" s="281" t="str">
        <f t="shared" si="209"/>
        <v/>
      </c>
      <c r="U176" s="281" t="str">
        <f t="shared" si="210"/>
        <v/>
      </c>
      <c r="V176" s="281" t="str">
        <f t="shared" si="211"/>
        <v/>
      </c>
      <c r="W176" s="281" t="str">
        <f t="shared" si="212"/>
        <v/>
      </c>
      <c r="X176" s="281" t="str">
        <f t="shared" si="213"/>
        <v/>
      </c>
      <c r="Y176" s="281">
        <f t="shared" si="214"/>
        <v>0</v>
      </c>
      <c r="Z176" s="281">
        <f t="shared" si="215"/>
        <v>0</v>
      </c>
      <c r="AA176" s="281" t="str">
        <f t="shared" si="216"/>
        <v/>
      </c>
      <c r="AB176" s="281" t="str">
        <f t="shared" si="217"/>
        <v/>
      </c>
    </row>
  </sheetData>
  <mergeCells count="52">
    <mergeCell ref="A2:A6"/>
    <mergeCell ref="B2:B6"/>
    <mergeCell ref="C2:C6"/>
    <mergeCell ref="D2:D6"/>
    <mergeCell ref="E2:E6"/>
    <mergeCell ref="F2:F6"/>
    <mergeCell ref="G2:G6"/>
    <mergeCell ref="H2:J5"/>
    <mergeCell ref="K2:K6"/>
    <mergeCell ref="AQ2:AV2"/>
    <mergeCell ref="AU4:AV4"/>
    <mergeCell ref="AK4:AL4"/>
    <mergeCell ref="AM4:AN4"/>
    <mergeCell ref="AO4:AP4"/>
    <mergeCell ref="AQ4:AR4"/>
    <mergeCell ref="AG5:AH5"/>
    <mergeCell ref="AG4:AH4"/>
    <mergeCell ref="AI4:AJ4"/>
    <mergeCell ref="S5:T5"/>
    <mergeCell ref="U5:V5"/>
    <mergeCell ref="W5:X5"/>
    <mergeCell ref="L2:N5"/>
    <mergeCell ref="AW2:AW6"/>
    <mergeCell ref="S3:X3"/>
    <mergeCell ref="Y3:AD3"/>
    <mergeCell ref="AE3:AJ3"/>
    <mergeCell ref="AK3:AP3"/>
    <mergeCell ref="AQ3:AV3"/>
    <mergeCell ref="S4:T4"/>
    <mergeCell ref="U4:V4"/>
    <mergeCell ref="W4:X4"/>
    <mergeCell ref="S2:X2"/>
    <mergeCell ref="Y2:AD2"/>
    <mergeCell ref="AE2:AJ2"/>
    <mergeCell ref="AK2:AP2"/>
    <mergeCell ref="Y4:Z4"/>
    <mergeCell ref="AA4:AB4"/>
    <mergeCell ref="AS4:AT4"/>
    <mergeCell ref="O2:R5"/>
    <mergeCell ref="AC4:AD4"/>
    <mergeCell ref="AE4:AF4"/>
    <mergeCell ref="AC5:AD5"/>
    <mergeCell ref="AE5:AF5"/>
    <mergeCell ref="Y5:Z5"/>
    <mergeCell ref="AA5:AB5"/>
    <mergeCell ref="AU5:AV5"/>
    <mergeCell ref="AI5:AJ5"/>
    <mergeCell ref="AK5:AL5"/>
    <mergeCell ref="AM5:AN5"/>
    <mergeCell ref="AO5:AP5"/>
    <mergeCell ref="AQ5:AR5"/>
    <mergeCell ref="AS5:AT5"/>
  </mergeCells>
  <phoneticPr fontId="2" type="noConversion"/>
  <conditionalFormatting sqref="O8:T8 B8:M8 AB9:BE76 B77:AB114 B116:AB176 B62:AA75 B75:AB75 B9:AA60">
    <cfRule type="expression" dxfId="104" priority="2878" stopIfTrue="1">
      <formula>$B8="제거"</formula>
    </cfRule>
    <cfRule type="expression" dxfId="103" priority="2879" stopIfTrue="1">
      <formula>$B8="신설"</formula>
    </cfRule>
    <cfRule type="expression" dxfId="102" priority="2880" stopIfTrue="1">
      <formula>$B8="재도색"</formula>
    </cfRule>
  </conditionalFormatting>
  <conditionalFormatting sqref="E8:E60 E77:E114 E116:E176 E62:E75">
    <cfRule type="expression" dxfId="101" priority="2876" stopIfTrue="1">
      <formula>$B8="재도색"</formula>
    </cfRule>
    <cfRule type="expression" dxfId="100" priority="2877" stopIfTrue="1">
      <formula>$B8="신설"</formula>
    </cfRule>
  </conditionalFormatting>
  <conditionalFormatting sqref="T8:T60 T77:T114 T116:T176 T62:T75">
    <cfRule type="expression" dxfId="99" priority="2875">
      <formula>$B8="신설"</formula>
    </cfRule>
  </conditionalFormatting>
  <conditionalFormatting sqref="J9:J14">
    <cfRule type="expression" dxfId="98" priority="1897" stopIfTrue="1">
      <formula>$B9="제거"</formula>
    </cfRule>
    <cfRule type="expression" dxfId="97" priority="1898" stopIfTrue="1">
      <formula>$B9="신설"</formula>
    </cfRule>
    <cfRule type="expression" dxfId="96" priority="1899" stopIfTrue="1">
      <formula>$B9="재도색"</formula>
    </cfRule>
  </conditionalFormatting>
  <conditionalFormatting sqref="E15:E16">
    <cfRule type="expression" dxfId="95" priority="507" stopIfTrue="1">
      <formula>$B15="제거"</formula>
    </cfRule>
    <cfRule type="expression" dxfId="94" priority="508" stopIfTrue="1">
      <formula>$B15="신설"</formula>
    </cfRule>
    <cfRule type="expression" dxfId="93" priority="509" stopIfTrue="1">
      <formula>$B15="재도색"</formula>
    </cfRule>
  </conditionalFormatting>
  <conditionalFormatting sqref="B15:AB15 E16">
    <cfRule type="expression" dxfId="92" priority="501" stopIfTrue="1">
      <formula>$B15="제거"</formula>
    </cfRule>
    <cfRule type="expression" dxfId="91" priority="502" stopIfTrue="1">
      <formula>$B15="신설"</formula>
    </cfRule>
    <cfRule type="expression" dxfId="90" priority="503" stopIfTrue="1">
      <formula>$B15="재도색"</formula>
    </cfRule>
  </conditionalFormatting>
  <conditionalFormatting sqref="O17:T17 B17:M17 E18 B19:AB21">
    <cfRule type="expression" dxfId="89" priority="408" stopIfTrue="1">
      <formula>$B17="제거"</formula>
    </cfRule>
    <cfRule type="expression" dxfId="88" priority="409" stopIfTrue="1">
      <formula>$B17="신설"</formula>
    </cfRule>
    <cfRule type="expression" dxfId="87" priority="410" stopIfTrue="1">
      <formula>$B17="재도색"</formula>
    </cfRule>
  </conditionalFormatting>
  <conditionalFormatting sqref="E17:E21">
    <cfRule type="expression" dxfId="86" priority="406" stopIfTrue="1">
      <formula>$B17="재도색"</formula>
    </cfRule>
    <cfRule type="expression" dxfId="85" priority="407" stopIfTrue="1">
      <formula>$B17="신설"</formula>
    </cfRule>
  </conditionalFormatting>
  <conditionalFormatting sqref="T17 T20:T21">
    <cfRule type="expression" dxfId="84" priority="405">
      <formula>$B17="신설"</formula>
    </cfRule>
  </conditionalFormatting>
  <conditionalFormatting sqref="B18:AB18 E19:E21">
    <cfRule type="expression" dxfId="83" priority="402" stopIfTrue="1">
      <formula>$B18="제거"</formula>
    </cfRule>
    <cfRule type="expression" dxfId="82" priority="403" stopIfTrue="1">
      <formula>$B18="신설"</formula>
    </cfRule>
    <cfRule type="expression" dxfId="81" priority="404" stopIfTrue="1">
      <formula>$B18="재도색"</formula>
    </cfRule>
  </conditionalFormatting>
  <conditionalFormatting sqref="J19">
    <cfRule type="expression" dxfId="80" priority="399" stopIfTrue="1">
      <formula>$B19="제거"</formula>
    </cfRule>
    <cfRule type="expression" dxfId="79" priority="400" stopIfTrue="1">
      <formula>$B19="신설"</formula>
    </cfRule>
    <cfRule type="expression" dxfId="78" priority="401" stopIfTrue="1">
      <formula>$B19="재도색"</formula>
    </cfRule>
  </conditionalFormatting>
  <conditionalFormatting sqref="J20">
    <cfRule type="expression" dxfId="77" priority="396" stopIfTrue="1">
      <formula>$B20="제거"</formula>
    </cfRule>
    <cfRule type="expression" dxfId="76" priority="397" stopIfTrue="1">
      <formula>$B20="신설"</formula>
    </cfRule>
    <cfRule type="expression" dxfId="75" priority="398" stopIfTrue="1">
      <formula>$B20="재도색"</formula>
    </cfRule>
  </conditionalFormatting>
  <conditionalFormatting sqref="J21">
    <cfRule type="expression" dxfId="74" priority="393" stopIfTrue="1">
      <formula>$B21="제거"</formula>
    </cfRule>
    <cfRule type="expression" dxfId="73" priority="394" stopIfTrue="1">
      <formula>$B21="신설"</formula>
    </cfRule>
    <cfRule type="expression" dxfId="72" priority="395" stopIfTrue="1">
      <formula>$B21="재도색"</formula>
    </cfRule>
  </conditionalFormatting>
  <conditionalFormatting sqref="E22:E25">
    <cfRule type="expression" dxfId="71" priority="390" stopIfTrue="1">
      <formula>$B22="제거"</formula>
    </cfRule>
    <cfRule type="expression" dxfId="70" priority="391" stopIfTrue="1">
      <formula>$B22="신설"</formula>
    </cfRule>
    <cfRule type="expression" dxfId="69" priority="392" stopIfTrue="1">
      <formula>$B22="재도색"</formula>
    </cfRule>
  </conditionalFormatting>
  <conditionalFormatting sqref="B22:AB22 E23:E25">
    <cfRule type="expression" dxfId="68" priority="384" stopIfTrue="1">
      <formula>$B22="제거"</formula>
    </cfRule>
    <cfRule type="expression" dxfId="67" priority="385" stopIfTrue="1">
      <formula>$B22="신설"</formula>
    </cfRule>
    <cfRule type="expression" dxfId="66" priority="386" stopIfTrue="1">
      <formula>$B22="재도색"</formula>
    </cfRule>
  </conditionalFormatting>
  <conditionalFormatting sqref="J23:J25">
    <cfRule type="expression" dxfId="65" priority="381" stopIfTrue="1">
      <formula>$B23="제거"</formula>
    </cfRule>
    <cfRule type="expression" dxfId="64" priority="382" stopIfTrue="1">
      <formula>$B23="신설"</formula>
    </cfRule>
    <cfRule type="expression" dxfId="63" priority="383" stopIfTrue="1">
      <formula>$B23="재도색"</formula>
    </cfRule>
  </conditionalFormatting>
  <conditionalFormatting sqref="O8:T8 B8:M8">
    <cfRule type="expression" dxfId="62" priority="91" stopIfTrue="1">
      <formula>$B8="제거"</formula>
    </cfRule>
    <cfRule type="expression" dxfId="61" priority="92" stopIfTrue="1">
      <formula>$B8="신설"</formula>
    </cfRule>
    <cfRule type="expression" dxfId="60" priority="93" stopIfTrue="1">
      <formula>$B8="재도색"</formula>
    </cfRule>
  </conditionalFormatting>
  <conditionalFormatting sqref="E57">
    <cfRule type="expression" dxfId="59" priority="68" stopIfTrue="1">
      <formula>$B57="재도색"</formula>
    </cfRule>
    <cfRule type="expression" dxfId="58" priority="69" stopIfTrue="1">
      <formula>$B57="신설"</formula>
    </cfRule>
  </conditionalFormatting>
  <conditionalFormatting sqref="T57">
    <cfRule type="expression" dxfId="57" priority="67">
      <formula>$B57="신설"</formula>
    </cfRule>
  </conditionalFormatting>
  <conditionalFormatting sqref="B89:BE89">
    <cfRule type="expression" dxfId="56" priority="64" stopIfTrue="1">
      <formula>$B89="제거"</formula>
    </cfRule>
    <cfRule type="expression" dxfId="55" priority="65" stopIfTrue="1">
      <formula>$B89="신설"</formula>
    </cfRule>
    <cfRule type="expression" dxfId="54" priority="66" stopIfTrue="1">
      <formula>$B89="재도색"</formula>
    </cfRule>
  </conditionalFormatting>
  <conditionalFormatting sqref="E89">
    <cfRule type="expression" dxfId="53" priority="62" stopIfTrue="1">
      <formula>$B89="재도색"</formula>
    </cfRule>
    <cfRule type="expression" dxfId="52" priority="63" stopIfTrue="1">
      <formula>$B89="신설"</formula>
    </cfRule>
  </conditionalFormatting>
  <conditionalFormatting sqref="T89">
    <cfRule type="expression" dxfId="51" priority="61">
      <formula>$B89="신설"</formula>
    </cfRule>
  </conditionalFormatting>
  <conditionalFormatting sqref="B115:AB115">
    <cfRule type="expression" dxfId="50" priority="58" stopIfTrue="1">
      <formula>$B115="제거"</formula>
    </cfRule>
    <cfRule type="expression" dxfId="49" priority="59" stopIfTrue="1">
      <formula>$B115="신설"</formula>
    </cfRule>
    <cfRule type="expression" dxfId="48" priority="60" stopIfTrue="1">
      <formula>$B115="재도색"</formula>
    </cfRule>
  </conditionalFormatting>
  <conditionalFormatting sqref="E115">
    <cfRule type="expression" dxfId="47" priority="56" stopIfTrue="1">
      <formula>$B115="재도색"</formula>
    </cfRule>
    <cfRule type="expression" dxfId="46" priority="57" stopIfTrue="1">
      <formula>$B115="신설"</formula>
    </cfRule>
  </conditionalFormatting>
  <conditionalFormatting sqref="T115">
    <cfRule type="expression" dxfId="45" priority="55">
      <formula>$B115="신설"</formula>
    </cfRule>
  </conditionalFormatting>
  <conditionalFormatting sqref="B115:BE115">
    <cfRule type="expression" dxfId="44" priority="52" stopIfTrue="1">
      <formula>$B115="제거"</formula>
    </cfRule>
    <cfRule type="expression" dxfId="43" priority="53" stopIfTrue="1">
      <formula>$B115="신설"</formula>
    </cfRule>
    <cfRule type="expression" dxfId="42" priority="54" stopIfTrue="1">
      <formula>$B115="재도색"</formula>
    </cfRule>
  </conditionalFormatting>
  <conditionalFormatting sqref="E115">
    <cfRule type="expression" dxfId="41" priority="50" stopIfTrue="1">
      <formula>$B115="재도색"</formula>
    </cfRule>
    <cfRule type="expression" dxfId="40" priority="51" stopIfTrue="1">
      <formula>$B115="신설"</formula>
    </cfRule>
  </conditionalFormatting>
  <conditionalFormatting sqref="T115">
    <cfRule type="expression" dxfId="39" priority="49">
      <formula>$B115="신설"</formula>
    </cfRule>
  </conditionalFormatting>
  <conditionalFormatting sqref="B127:AB127">
    <cfRule type="expression" dxfId="38" priority="40" stopIfTrue="1">
      <formula>$B127="제거"</formula>
    </cfRule>
    <cfRule type="expression" dxfId="37" priority="41" stopIfTrue="1">
      <formula>$B127="신설"</formula>
    </cfRule>
    <cfRule type="expression" dxfId="36" priority="42" stopIfTrue="1">
      <formula>$B127="재도색"</formula>
    </cfRule>
  </conditionalFormatting>
  <conditionalFormatting sqref="E127">
    <cfRule type="expression" dxfId="35" priority="38" stopIfTrue="1">
      <formula>$B127="재도색"</formula>
    </cfRule>
    <cfRule type="expression" dxfId="34" priority="39" stopIfTrue="1">
      <formula>$B127="신설"</formula>
    </cfRule>
  </conditionalFormatting>
  <conditionalFormatting sqref="T127">
    <cfRule type="expression" dxfId="33" priority="37">
      <formula>$B127="신설"</formula>
    </cfRule>
  </conditionalFormatting>
  <conditionalFormatting sqref="B127:AB127">
    <cfRule type="expression" dxfId="32" priority="34" stopIfTrue="1">
      <formula>$B127="제거"</formula>
    </cfRule>
    <cfRule type="expression" dxfId="31" priority="35" stopIfTrue="1">
      <formula>$B127="신설"</formula>
    </cfRule>
    <cfRule type="expression" dxfId="30" priority="36" stopIfTrue="1">
      <formula>$B127="재도색"</formula>
    </cfRule>
  </conditionalFormatting>
  <conditionalFormatting sqref="E127">
    <cfRule type="expression" dxfId="29" priority="32" stopIfTrue="1">
      <formula>$B127="재도색"</formula>
    </cfRule>
    <cfRule type="expression" dxfId="28" priority="33" stopIfTrue="1">
      <formula>$B127="신설"</formula>
    </cfRule>
  </conditionalFormatting>
  <conditionalFormatting sqref="T127">
    <cfRule type="expression" dxfId="27" priority="31">
      <formula>$B127="신설"</formula>
    </cfRule>
  </conditionalFormatting>
  <conditionalFormatting sqref="O29:T29 B29:M29">
    <cfRule type="expression" dxfId="26" priority="28" stopIfTrue="1">
      <formula>$B29="제거"</formula>
    </cfRule>
    <cfRule type="expression" dxfId="25" priority="29" stopIfTrue="1">
      <formula>$B29="신설"</formula>
    </cfRule>
    <cfRule type="expression" dxfId="24" priority="30" stopIfTrue="1">
      <formula>$B29="재도색"</formula>
    </cfRule>
  </conditionalFormatting>
  <conditionalFormatting sqref="O30:T30 B30:M30">
    <cfRule type="expression" dxfId="23" priority="25" stopIfTrue="1">
      <formula>$B30="제거"</formula>
    </cfRule>
    <cfRule type="expression" dxfId="22" priority="26" stopIfTrue="1">
      <formula>$B30="신설"</formula>
    </cfRule>
    <cfRule type="expression" dxfId="21" priority="27" stopIfTrue="1">
      <formula>$B30="재도색"</formula>
    </cfRule>
  </conditionalFormatting>
  <conditionalFormatting sqref="O43:T43 B43:M43">
    <cfRule type="expression" dxfId="20" priority="22" stopIfTrue="1">
      <formula>$B43="제거"</formula>
    </cfRule>
    <cfRule type="expression" dxfId="19" priority="23" stopIfTrue="1">
      <formula>$B43="신설"</formula>
    </cfRule>
    <cfRule type="expression" dxfId="18" priority="24" stopIfTrue="1">
      <formula>$B43="재도색"</formula>
    </cfRule>
  </conditionalFormatting>
  <conditionalFormatting sqref="AB136">
    <cfRule type="expression" dxfId="17" priority="1" stopIfTrue="1">
      <formula>$B136="제거"</formula>
    </cfRule>
    <cfRule type="expression" dxfId="16" priority="2" stopIfTrue="1">
      <formula>$B136="신설"</formula>
    </cfRule>
    <cfRule type="expression" dxfId="15" priority="3" stopIfTrue="1">
      <formula>$B136="재도색"</formula>
    </cfRule>
  </conditionalFormatting>
  <conditionalFormatting sqref="AB115">
    <cfRule type="expression" dxfId="14" priority="16" stopIfTrue="1">
      <formula>$B115="제거"</formula>
    </cfRule>
    <cfRule type="expression" dxfId="13" priority="17" stopIfTrue="1">
      <formula>$B115="신설"</formula>
    </cfRule>
    <cfRule type="expression" dxfId="12" priority="18" stopIfTrue="1">
      <formula>$B115="재도색"</formula>
    </cfRule>
  </conditionalFormatting>
  <conditionalFormatting sqref="B136:AB136">
    <cfRule type="expression" dxfId="11" priority="13" stopIfTrue="1">
      <formula>$B136="제거"</formula>
    </cfRule>
    <cfRule type="expression" dxfId="10" priority="14" stopIfTrue="1">
      <formula>$B136="신설"</formula>
    </cfRule>
    <cfRule type="expression" dxfId="9" priority="15" stopIfTrue="1">
      <formula>$B136="재도색"</formula>
    </cfRule>
  </conditionalFormatting>
  <conditionalFormatting sqref="E136">
    <cfRule type="expression" dxfId="8" priority="11" stopIfTrue="1">
      <formula>$B136="재도색"</formula>
    </cfRule>
    <cfRule type="expression" dxfId="7" priority="12" stopIfTrue="1">
      <formula>$B136="신설"</formula>
    </cfRule>
  </conditionalFormatting>
  <conditionalFormatting sqref="T136">
    <cfRule type="expression" dxfId="6" priority="10">
      <formula>$B136="신설"</formula>
    </cfRule>
  </conditionalFormatting>
  <conditionalFormatting sqref="B136:AB136">
    <cfRule type="expression" dxfId="5" priority="7" stopIfTrue="1">
      <formula>$B136="제거"</formula>
    </cfRule>
    <cfRule type="expression" dxfId="4" priority="8" stopIfTrue="1">
      <formula>$B136="신설"</formula>
    </cfRule>
    <cfRule type="expression" dxfId="3" priority="9" stopIfTrue="1">
      <formula>$B136="재도색"</formula>
    </cfRule>
  </conditionalFormatting>
  <conditionalFormatting sqref="E136">
    <cfRule type="expression" dxfId="2" priority="5" stopIfTrue="1">
      <formula>$B136="재도색"</formula>
    </cfRule>
    <cfRule type="expression" dxfId="1" priority="6" stopIfTrue="1">
      <formula>$B136="신설"</formula>
    </cfRule>
  </conditionalFormatting>
  <conditionalFormatting sqref="T136">
    <cfRule type="expression" dxfId="0" priority="4">
      <formula>$B136="신설"</formula>
    </cfRule>
  </conditionalFormatting>
  <printOptions horizontalCentered="1"/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8</vt:i4>
      </vt:variant>
    </vt:vector>
  </HeadingPairs>
  <TitlesOfParts>
    <vt:vector size="14" baseType="lpstr">
      <vt:lpstr>원가계산서</vt:lpstr>
      <vt:lpstr>내역서총괄표</vt:lpstr>
      <vt:lpstr>내역서</vt:lpstr>
      <vt:lpstr>내역서2</vt:lpstr>
      <vt:lpstr>수량산출(횡단보도)</vt:lpstr>
      <vt:lpstr>수량산출(차선)</vt:lpstr>
      <vt:lpstr>내역서!Print_Area</vt:lpstr>
      <vt:lpstr>내역서2!Print_Area</vt:lpstr>
      <vt:lpstr>내역서총괄표!Print_Area</vt:lpstr>
      <vt:lpstr>'수량산출(차선)'!Print_Area</vt:lpstr>
      <vt:lpstr>'수량산출(횡단보도)'!Print_Area</vt:lpstr>
      <vt:lpstr>원가계산서!Print_Area</vt:lpstr>
      <vt:lpstr>'수량산출(차선)'!Print_Titles</vt:lpstr>
      <vt:lpstr>'수량산출(횡단보도)'!Print_Titles</vt:lpstr>
    </vt:vector>
  </TitlesOfParts>
  <Company>Extra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경영정보팀</cp:lastModifiedBy>
  <cp:lastPrinted>2021-05-31T05:22:59Z</cp:lastPrinted>
  <dcterms:created xsi:type="dcterms:W3CDTF">2012-03-07T02:46:43Z</dcterms:created>
  <dcterms:modified xsi:type="dcterms:W3CDTF">2021-06-02T07:24:41Z</dcterms:modified>
</cp:coreProperties>
</file>