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원가계산서" sheetId="70" r:id="rId1"/>
    <sheet name="내역서총괄표" sheetId="69" r:id="rId2"/>
    <sheet name="내역서" sheetId="74" r:id="rId3"/>
    <sheet name="내역서2" sheetId="71" state="hidden" r:id="rId4"/>
  </sheets>
  <externalReferences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3" hidden="1">내역서2!$A$1:$P$78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내역서!$B$1:$Q$20</definedName>
    <definedName name="_xlnm.Print_Area" localSheetId="3">내역서2!$B$1:$P$78</definedName>
    <definedName name="_xlnm.Print_Area" localSheetId="1">내역서총괄표!$A$1:$J$23</definedName>
    <definedName name="_xlnm.Print_Area" localSheetId="0">원가계산서!$A$1:$I$34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F42" i="71"/>
  <c r="F41"/>
  <c r="H33"/>
  <c r="H34"/>
  <c r="F34"/>
  <c r="F33"/>
  <c r="H30"/>
  <c r="H29"/>
  <c r="F26"/>
  <c r="M26" s="1"/>
  <c r="F25"/>
  <c r="K25" s="1"/>
  <c r="J75"/>
  <c r="J72"/>
  <c r="J70"/>
  <c r="J68"/>
  <c r="J66"/>
  <c r="K65"/>
  <c r="O65" s="1"/>
  <c r="J64"/>
  <c r="J62"/>
  <c r="J60"/>
  <c r="J58"/>
  <c r="J56"/>
  <c r="J53"/>
  <c r="O50"/>
  <c r="O51" s="1"/>
  <c r="M50"/>
  <c r="M51" s="1"/>
  <c r="K50"/>
  <c r="K51" s="1"/>
  <c r="H47"/>
  <c r="H46"/>
  <c r="H45"/>
  <c r="H44"/>
  <c r="H43"/>
  <c r="H40"/>
  <c r="H39"/>
  <c r="H38"/>
  <c r="H37"/>
  <c r="H36"/>
  <c r="H35"/>
  <c r="H32"/>
  <c r="H31"/>
  <c r="H28"/>
  <c r="H27"/>
  <c r="H26"/>
  <c r="H25"/>
  <c r="H24"/>
  <c r="H23"/>
  <c r="M22"/>
  <c r="H22"/>
  <c r="O22"/>
  <c r="M21"/>
  <c r="H21"/>
  <c r="O21"/>
  <c r="O14"/>
  <c r="H14"/>
  <c r="M14"/>
  <c r="K13"/>
  <c r="H13"/>
  <c r="M13"/>
  <c r="H12"/>
  <c r="M12"/>
  <c r="H9"/>
  <c r="H8"/>
  <c r="H7"/>
  <c r="M25" l="1"/>
  <c r="O12"/>
  <c r="O26"/>
  <c r="H5"/>
  <c r="H6"/>
  <c r="K12"/>
  <c r="I12" s="1"/>
  <c r="H10"/>
  <c r="I50"/>
  <c r="I51"/>
  <c r="H11"/>
  <c r="K22"/>
  <c r="I22" s="1"/>
  <c r="O13"/>
  <c r="I13" s="1"/>
  <c r="K14"/>
  <c r="I14" s="1"/>
  <c r="O25"/>
  <c r="K26"/>
  <c r="I26" s="1"/>
  <c r="K21"/>
  <c r="I21" s="1"/>
  <c r="I25" l="1"/>
  <c r="G8" i="74" l="1"/>
  <c r="F45" i="71"/>
  <c r="G9" i="74"/>
  <c r="F46" i="71"/>
  <c r="F44"/>
  <c r="F32"/>
  <c r="F43"/>
  <c r="F30"/>
  <c r="F39"/>
  <c r="F37"/>
  <c r="F38"/>
  <c r="F28"/>
  <c r="F27"/>
  <c r="F36"/>
  <c r="F24"/>
  <c r="F35"/>
  <c r="F23"/>
  <c r="F31"/>
  <c r="F40"/>
  <c r="F29"/>
  <c r="G11" i="74"/>
  <c r="G10"/>
  <c r="G6"/>
  <c r="G7"/>
  <c r="F7" i="71" l="1"/>
  <c r="O7" s="1"/>
  <c r="F10"/>
  <c r="M10" s="1"/>
  <c r="F6"/>
  <c r="M6" s="1"/>
  <c r="F5"/>
  <c r="K5" s="1"/>
  <c r="F47"/>
  <c r="K47" s="1"/>
  <c r="F9"/>
  <c r="K9" s="1"/>
  <c r="F8"/>
  <c r="O8" s="1"/>
  <c r="F18"/>
  <c r="K23"/>
  <c r="M23"/>
  <c r="O23"/>
  <c r="M36"/>
  <c r="O36"/>
  <c r="K36"/>
  <c r="K37"/>
  <c r="M37"/>
  <c r="O37"/>
  <c r="M32"/>
  <c r="O32"/>
  <c r="K32"/>
  <c r="M40"/>
  <c r="O40"/>
  <c r="K40"/>
  <c r="O38"/>
  <c r="M38"/>
  <c r="K38"/>
  <c r="O43"/>
  <c r="M43"/>
  <c r="K43"/>
  <c r="M44"/>
  <c r="O44"/>
  <c r="K44"/>
  <c r="O24"/>
  <c r="K24"/>
  <c r="M24"/>
  <c r="O28"/>
  <c r="M28"/>
  <c r="K28"/>
  <c r="K46"/>
  <c r="M46"/>
  <c r="O46"/>
  <c r="M31"/>
  <c r="O31"/>
  <c r="K31"/>
  <c r="M35"/>
  <c r="K35"/>
  <c r="O35"/>
  <c r="K27"/>
  <c r="M27"/>
  <c r="O27"/>
  <c r="M39"/>
  <c r="K39"/>
  <c r="O39"/>
  <c r="M45"/>
  <c r="K45"/>
  <c r="O45"/>
  <c r="F17"/>
  <c r="O11"/>
  <c r="M11"/>
  <c r="K11"/>
  <c r="O5" l="1"/>
  <c r="M5"/>
  <c r="K7"/>
  <c r="M7"/>
  <c r="M8"/>
  <c r="K8"/>
  <c r="M9"/>
  <c r="O6"/>
  <c r="K6"/>
  <c r="O9"/>
  <c r="K10"/>
  <c r="O47"/>
  <c r="M47"/>
  <c r="O10"/>
  <c r="F15"/>
  <c r="I39"/>
  <c r="I44"/>
  <c r="I36"/>
  <c r="F16"/>
  <c r="I31"/>
  <c r="I37"/>
  <c r="F19"/>
  <c r="F20"/>
  <c r="I27"/>
  <c r="I46"/>
  <c r="I43"/>
  <c r="I40"/>
  <c r="I23"/>
  <c r="I45"/>
  <c r="I35"/>
  <c r="I28"/>
  <c r="I24"/>
  <c r="I38"/>
  <c r="I32"/>
  <c r="I11"/>
  <c r="I5" l="1"/>
  <c r="I6"/>
  <c r="I9"/>
  <c r="I7"/>
  <c r="I8"/>
  <c r="I10"/>
  <c r="I47"/>
  <c r="B3" l="1"/>
  <c r="L15" l="1"/>
  <c r="M15" s="1"/>
  <c r="L19"/>
  <c r="M19" s="1"/>
  <c r="J15" l="1"/>
  <c r="K15" s="1"/>
  <c r="J17"/>
  <c r="K17" s="1"/>
  <c r="J19"/>
  <c r="K19" s="1"/>
  <c r="J20"/>
  <c r="K20" s="1"/>
  <c r="J16"/>
  <c r="K16" s="1"/>
  <c r="J18"/>
  <c r="K18" s="1"/>
  <c r="L16"/>
  <c r="L20"/>
  <c r="L18"/>
  <c r="L17"/>
  <c r="K48" l="1"/>
  <c r="K52" s="1"/>
  <c r="M18"/>
  <c r="M16"/>
  <c r="M17"/>
  <c r="N19"/>
  <c r="N15"/>
  <c r="M20"/>
  <c r="I6" i="74" l="1"/>
  <c r="I11"/>
  <c r="I9"/>
  <c r="I8"/>
  <c r="I7"/>
  <c r="K54" i="71"/>
  <c r="O54" s="1"/>
  <c r="I54" s="1"/>
  <c r="P54" s="1"/>
  <c r="K63"/>
  <c r="O63" s="1"/>
  <c r="K61"/>
  <c r="O61" s="1"/>
  <c r="N18"/>
  <c r="N20"/>
  <c r="N16"/>
  <c r="O15"/>
  <c r="H15"/>
  <c r="M48"/>
  <c r="N17"/>
  <c r="O19"/>
  <c r="I19" s="1"/>
  <c r="H19"/>
  <c r="I10" i="74"/>
  <c r="K57" i="71" l="1"/>
  <c r="O57" s="1"/>
  <c r="I57" s="1"/>
  <c r="P57" s="1"/>
  <c r="K59"/>
  <c r="O59" s="1"/>
  <c r="I59" s="1"/>
  <c r="P59" s="1"/>
  <c r="O17"/>
  <c r="I17" s="1"/>
  <c r="H17"/>
  <c r="O16"/>
  <c r="I16" s="1"/>
  <c r="H16"/>
  <c r="O18"/>
  <c r="I18" s="1"/>
  <c r="H18"/>
  <c r="I15"/>
  <c r="M52"/>
  <c r="O20"/>
  <c r="I20" s="1"/>
  <c r="H20"/>
  <c r="K67" l="1"/>
  <c r="O67" s="1"/>
  <c r="I67" s="1"/>
  <c r="K69"/>
  <c r="O69" s="1"/>
  <c r="I69" s="1"/>
  <c r="P69" s="1"/>
  <c r="O48"/>
  <c r="I55" l="1"/>
  <c r="O52"/>
  <c r="I52" s="1"/>
  <c r="I48"/>
  <c r="K71" l="1"/>
  <c r="O71" s="1"/>
  <c r="I71" s="1"/>
  <c r="P71" s="1"/>
  <c r="K73" l="1"/>
  <c r="O73" s="1"/>
  <c r="I73" s="1"/>
  <c r="P73" s="1"/>
  <c r="I74" l="1"/>
  <c r="K76" s="1"/>
  <c r="O76" s="1"/>
  <c r="I76" s="1"/>
  <c r="P76" s="1"/>
  <c r="I77" l="1"/>
  <c r="I78" s="1"/>
</calcChain>
</file>

<file path=xl/sharedStrings.xml><?xml version="1.0" encoding="utf-8"?>
<sst xmlns="http://schemas.openxmlformats.org/spreadsheetml/2006/main" count="502" uniqueCount="223">
  <si>
    <t>원 수</t>
    <phoneticPr fontId="2" type="noConversion"/>
  </si>
  <si>
    <t>단 위</t>
    <phoneticPr fontId="2" type="noConversion"/>
  </si>
  <si>
    <t>구분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</si>
  <si>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</si>
  <si>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</si>
  <si>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</si>
  <si>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</si>
  <si>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</si>
  <si>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P3-R5</t>
    <phoneticPr fontId="2" type="noConversion"/>
  </si>
  <si>
    <t>P3-R4</t>
    <phoneticPr fontId="2" type="noConversion"/>
  </si>
  <si>
    <t>P7-R5</t>
    <phoneticPr fontId="2" type="noConversion"/>
  </si>
  <si>
    <t>융착성도료(파선)</t>
    <phoneticPr fontId="2" type="noConversion"/>
  </si>
  <si>
    <t>융착성도료(실선)</t>
    <phoneticPr fontId="2" type="noConversion"/>
  </si>
  <si>
    <t>P7-R4</t>
    <phoneticPr fontId="2" type="noConversion"/>
  </si>
  <si>
    <t>분홍색</t>
    <phoneticPr fontId="2" type="noConversion"/>
  </si>
  <si>
    <t>식</t>
    <phoneticPr fontId="2" type="noConversion"/>
  </si>
  <si>
    <t>산재보험료</t>
    <phoneticPr fontId="2" type="noConversion"/>
  </si>
  <si>
    <t>노인장기요양보험료</t>
    <phoneticPr fontId="2" type="noConversion"/>
  </si>
  <si>
    <t>공급가액</t>
    <phoneticPr fontId="2" type="noConversion"/>
  </si>
  <si>
    <t>단위</t>
    <phoneticPr fontId="2" type="noConversion"/>
  </si>
  <si>
    <t>비고</t>
    <phoneticPr fontId="2" type="noConversion"/>
  </si>
  <si>
    <t>등급</t>
    <phoneticPr fontId="2" type="noConversion"/>
  </si>
  <si>
    <t>색상</t>
    <phoneticPr fontId="2" type="noConversion"/>
  </si>
  <si>
    <t>합계</t>
    <phoneticPr fontId="2" type="noConversion"/>
  </si>
  <si>
    <t>자재</t>
    <phoneticPr fontId="2" type="noConversion"/>
  </si>
  <si>
    <t>소계</t>
    <phoneticPr fontId="2" type="noConversion"/>
  </si>
  <si>
    <t>공종</t>
  </si>
  <si>
    <t>단위</t>
  </si>
  <si>
    <t>노무비</t>
  </si>
  <si>
    <t>재료비</t>
  </si>
  <si>
    <t/>
  </si>
  <si>
    <t>부대공</t>
    <phoneticPr fontId="2" type="noConversion"/>
  </si>
  <si>
    <t>간접노무비</t>
  </si>
  <si>
    <t>%</t>
  </si>
  <si>
    <t>산재보험료</t>
  </si>
  <si>
    <t>고용보험료</t>
  </si>
  <si>
    <t>국민건강보험료</t>
    <phoneticPr fontId="2" type="noConversion"/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</si>
  <si>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</si>
  <si>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</si>
  <si>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</si>
  <si>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</si>
  <si>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</si>
  <si>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</si>
  <si>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</si>
  <si>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</si>
  <si>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</si>
  <si>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</si>
  <si>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</si>
  <si>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구분</t>
  </si>
  <si>
    <t>요율</t>
  </si>
  <si>
    <t>1</t>
  </si>
  <si>
    <t>2</t>
  </si>
  <si>
    <t>작업설.부산물등(△)</t>
  </si>
  <si>
    <t>3</t>
  </si>
  <si>
    <t>A</t>
  </si>
  <si>
    <t>( 1 + 2 + 3 )</t>
    <phoneticPr fontId="2" type="noConversion"/>
  </si>
  <si>
    <t>4</t>
  </si>
  <si>
    <t>5</t>
  </si>
  <si>
    <t>B</t>
  </si>
  <si>
    <t>( 4 + 5 )</t>
  </si>
  <si>
    <t>6</t>
  </si>
  <si>
    <t>7</t>
  </si>
  <si>
    <t>8</t>
  </si>
  <si>
    <t>( B ) × 0.0087</t>
    <phoneticPr fontId="2" type="noConversion"/>
  </si>
  <si>
    <t>9</t>
  </si>
  <si>
    <t>10</t>
  </si>
  <si>
    <t>11</t>
  </si>
  <si>
    <t>12</t>
  </si>
  <si>
    <t>13</t>
  </si>
  <si>
    <t>14</t>
  </si>
  <si>
    <t>( A + 4 ) × 0.0293</t>
    <phoneticPr fontId="2" type="noConversion"/>
  </si>
  <si>
    <t>15</t>
  </si>
  <si>
    <t>16</t>
  </si>
  <si>
    <t>하도급대금지급보증수수료</t>
  </si>
  <si>
    <t>17</t>
  </si>
  <si>
    <t>18</t>
  </si>
  <si>
    <t>C</t>
  </si>
  <si>
    <t>( 6:18 )</t>
    <phoneticPr fontId="2" type="noConversion"/>
  </si>
  <si>
    <t>D</t>
  </si>
  <si>
    <t>( A + B + C )</t>
    <phoneticPr fontId="2" type="noConversion"/>
  </si>
  <si>
    <t>E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</si>
  <si>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</si>
  <si>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</si>
  <si>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</si>
  <si>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</si>
  <si>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</si>
  <si>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</si>
  <si>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가. 노면표시 도색 및 제거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</si>
  <si>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</si>
  <si>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</si>
  <si>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</si>
  <si>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</si>
  <si>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</si>
  <si>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</si>
  <si>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</si>
  <si>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노  무  비</t>
    <phoneticPr fontId="2" type="noConversion"/>
  </si>
  <si>
    <t>재  료  비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</si>
  <si>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</si>
  <si>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</si>
  <si>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</si>
  <si>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융착성
도료
신설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</si>
  <si>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</si>
  <si>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</si>
  <si>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</si>
  <si>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</si>
  <si>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</si>
  <si>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</si>
  <si>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</si>
  <si>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</si>
  <si>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</si>
  <si>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</si>
  <si>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</si>
  <si>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</si>
  <si>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</si>
  <si>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</si>
  <si>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</si>
  <si>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</si>
  <si>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</si>
  <si>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</si>
  <si>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</si>
  <si>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</si>
  <si>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</si>
  <si>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공종계</t>
    <phoneticPr fontId="2" type="noConversion"/>
  </si>
  <si>
    <t>EA</t>
    <phoneticPr fontId="2" type="noConversion"/>
  </si>
  <si>
    <t>나. 간접노무비</t>
    <phoneticPr fontId="2" type="noConversion"/>
  </si>
  <si>
    <t>X</t>
    <phoneticPr fontId="44" type="noConversion"/>
  </si>
  <si>
    <t>=</t>
    <phoneticPr fontId="44" type="noConversion"/>
  </si>
  <si>
    <t>다. 경비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</si>
  <si>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</si>
  <si>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</si>
  <si>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</si>
  <si>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</si>
  <si>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라. 일반관리비</t>
    <phoneticPr fontId="2" type="noConversion"/>
  </si>
  <si>
    <t>마. 이윤</t>
    <phoneticPr fontId="2" type="noConversion"/>
  </si>
  <si>
    <t>부가가치세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</si>
  <si>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</si>
  <si>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</si>
  <si>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</si>
  <si>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( 4 ) × 0.127</t>
    <phoneticPr fontId="2" type="noConversion"/>
  </si>
  <si>
    <t>( A + B ) × 0.088</t>
    <phoneticPr fontId="2" type="noConversion"/>
  </si>
  <si>
    <t>수량</t>
    <phoneticPr fontId="2" type="noConversion"/>
  </si>
  <si>
    <t>공종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</si>
  <si>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</si>
  <si>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</si>
  <si>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</si>
  <si>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</si>
  <si>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비목</t>
    <phoneticPr fontId="2" type="noConversion"/>
  </si>
  <si>
    <t>금액</t>
    <phoneticPr fontId="2" type="noConversion"/>
  </si>
  <si>
    <t>산출근거</t>
    <phoneticPr fontId="2" type="noConversion"/>
  </si>
  <si>
    <t>I</t>
    <phoneticPr fontId="2" type="noConversion"/>
  </si>
  <si>
    <t>J</t>
    <phoneticPr fontId="2" type="noConversion"/>
  </si>
  <si>
    <t>K</t>
    <phoneticPr fontId="2" type="noConversion"/>
  </si>
  <si>
    <t>L</t>
    <phoneticPr fontId="2" type="noConversion"/>
  </si>
  <si>
    <t>M</t>
    <phoneticPr fontId="2" type="noConversion"/>
  </si>
  <si>
    <t>( G + H + I )</t>
    <phoneticPr fontId="2" type="noConversion"/>
  </si>
  <si>
    <t>원가계산서</t>
    <phoneticPr fontId="2" type="noConversion"/>
  </si>
  <si>
    <t>( B + C + E )  × 0.15</t>
    <phoneticPr fontId="2" type="noConversion"/>
  </si>
  <si>
    <t>내역서총괄표</t>
    <phoneticPr fontId="2" type="noConversion"/>
  </si>
  <si>
    <t>품명</t>
    <phoneticPr fontId="2" type="noConversion"/>
  </si>
  <si>
    <t>규격</t>
    <phoneticPr fontId="2" type="noConversion"/>
  </si>
  <si>
    <t>수량</t>
    <phoneticPr fontId="2" type="noConversion"/>
  </si>
  <si>
    <t>합계</t>
    <phoneticPr fontId="2" type="noConversion"/>
  </si>
  <si>
    <t>경비</t>
    <phoneticPr fontId="2" type="noConversion"/>
  </si>
  <si>
    <t>비고</t>
    <phoneticPr fontId="2" type="noConversion"/>
  </si>
  <si>
    <t>설계내역서</t>
    <phoneticPr fontId="38" type="noConversion"/>
  </si>
  <si>
    <t>경비</t>
    <phoneticPr fontId="38" type="noConversion"/>
  </si>
  <si>
    <t>순공사비</t>
    <phoneticPr fontId="2" type="noConversion"/>
  </si>
  <si>
    <t>단 가</t>
    <phoneticPr fontId="2" type="noConversion"/>
  </si>
  <si>
    <t>현수막(0.9m×6m)</t>
    <phoneticPr fontId="2" type="noConversion"/>
  </si>
  <si>
    <t>단가</t>
    <phoneticPr fontId="38" type="noConversion"/>
  </si>
  <si>
    <t>금액</t>
    <phoneticPr fontId="38" type="noConversion"/>
  </si>
  <si>
    <t>단가</t>
    <phoneticPr fontId="28" type="noConversion"/>
  </si>
  <si>
    <t>( 4 ) × 0.045</t>
    <phoneticPr fontId="2" type="noConversion"/>
  </si>
  <si>
    <t>품질시험비</t>
    <phoneticPr fontId="2" type="noConversion"/>
  </si>
  <si>
    <t>품질시험비</t>
    <phoneticPr fontId="2" type="noConversion"/>
  </si>
  <si>
    <t>직접재료비</t>
    <phoneticPr fontId="2" type="noConversion"/>
  </si>
  <si>
    <t>간접재료비</t>
    <phoneticPr fontId="2" type="noConversion"/>
  </si>
  <si>
    <t>소계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</si>
  <si>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</si>
  <si>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</si>
  <si>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</si>
  <si>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</si>
  <si>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</si>
  <si>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건강보험료</t>
    <phoneticPr fontId="2" type="noConversion"/>
  </si>
  <si>
    <t>연금보험료</t>
    <phoneticPr fontId="2" type="noConversion"/>
  </si>
  <si>
    <t>퇴직공제부금비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</si>
  <si>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</si>
  <si>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</si>
  <si>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환경보전비</t>
    <phoneticPr fontId="2" type="noConversion"/>
  </si>
  <si>
    <t>공사이행보증수수료</t>
    <phoneticPr fontId="2" type="noConversion"/>
  </si>
  <si>
    <t>기타경비</t>
    <phoneticPr fontId="2" type="noConversion"/>
  </si>
  <si>
    <t>순공사원가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</si>
  <si>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</si>
  <si>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</si>
  <si>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</si>
  <si>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</si>
  <si>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</si>
  <si>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</si>
  <si>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</si>
  <si>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</si>
  <si>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건설기계대여금지급보증서발급액</t>
    <phoneticPr fontId="2" type="noConversion"/>
  </si>
  <si>
    <t>( J + K + L ) (천단위 미만 절사)</t>
    <phoneticPr fontId="2" type="noConversion"/>
  </si>
  <si>
    <t>노면표시 도색 및 제거</t>
    <phoneticPr fontId="2" type="noConversion"/>
  </si>
  <si>
    <t>재료비</t>
    <phoneticPr fontId="38" type="noConversion"/>
  </si>
  <si>
    <t>노무비</t>
    <phoneticPr fontId="38" type="noConversion"/>
  </si>
  <si>
    <t>▣</t>
    <phoneticPr fontId="2" type="noConversion"/>
  </si>
  <si>
    <t>노면표시 도색 및 제거</t>
    <phoneticPr fontId="2" type="noConversion"/>
  </si>
  <si>
    <t>인쇄본</t>
    <phoneticPr fontId="2" type="noConversion"/>
  </si>
  <si>
    <t>P3-R4</t>
    <phoneticPr fontId="2" type="noConversion"/>
  </si>
  <si>
    <t>m</t>
    <phoneticPr fontId="2" type="noConversion"/>
  </si>
  <si>
    <t>신설</t>
    <phoneticPr fontId="2" type="noConversion"/>
  </si>
  <si>
    <t>융착성도료(횡단보도)</t>
    <phoneticPr fontId="2" type="noConversion"/>
  </si>
  <si>
    <t>융착성도료(문자, 기호)</t>
    <phoneticPr fontId="2" type="noConversion"/>
  </si>
  <si>
    <t>P3-R5</t>
  </si>
  <si>
    <t>융착성도료(파선)</t>
    <phoneticPr fontId="2" type="noConversion"/>
  </si>
  <si>
    <t>제2호표</t>
  </si>
  <si>
    <t>제1호표</t>
    <phoneticPr fontId="2" type="noConversion"/>
  </si>
  <si>
    <t>재도색</t>
    <phoneticPr fontId="2" type="noConversion"/>
  </si>
  <si>
    <t>( B ) × 0.0370</t>
    <phoneticPr fontId="2" type="noConversion"/>
  </si>
  <si>
    <t>( 4 ) × 0.0343</t>
    <phoneticPr fontId="2" type="noConversion"/>
  </si>
  <si>
    <t>( 9 ) × 0.1152</t>
    <phoneticPr fontId="2" type="noConversion"/>
  </si>
  <si>
    <t>제거</t>
    <phoneticPr fontId="2" type="noConversion"/>
  </si>
  <si>
    <t>세천로 일대(세천로3길, 세천로7길) 등 3개소 노면표시 도색공사</t>
    <phoneticPr fontId="2" type="noConversion"/>
  </si>
</sst>
</file>

<file path=xl/styles.xml><?xml version="1.0" encoding="utf-8"?>
<styleSheet xmlns="http://schemas.openxmlformats.org/spreadsheetml/2006/main">
  <numFmts count="3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&quot;호표&quot;"/>
    <numFmt numFmtId="203" formatCode="&quot;제&quot;#,##0&quot;호표&quot;"/>
    <numFmt numFmtId="205" formatCode="#,##0.0"/>
    <numFmt numFmtId="206" formatCode="0.000%"/>
    <numFmt numFmtId="207" formatCode="0.00_ "/>
    <numFmt numFmtId="208" formatCode="#,##0.000"/>
    <numFmt numFmtId="209" formatCode="#,##0.0000"/>
    <numFmt numFmtId="210" formatCode="#,##0.00000"/>
    <numFmt numFmtId="215" formatCode="_-* #,##0_-;\-* #,##0_-;_-* &quot;-&quot;??_-;_-@_-"/>
    <numFmt numFmtId="216" formatCode="#,##0.0_);[Red]\(#,##0.0\)"/>
    <numFmt numFmtId="217" formatCode="#,##0.00_);[Red]\(#,##0.00\)"/>
    <numFmt numFmtId="218" formatCode="#,##0.000_);[Red]\(#,##0.000\)"/>
  </numFmts>
  <fonts count="5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u/>
      <sz val="11"/>
      <color indexed="36"/>
      <name val="돋움"/>
      <family val="3"/>
      <charset val="129"/>
    </font>
    <font>
      <b/>
      <sz val="12"/>
      <name val="굴림체"/>
      <family val="3"/>
      <charset val="129"/>
    </font>
    <font>
      <b/>
      <sz val="14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sz val="24"/>
      <color indexed="8"/>
      <name val="HY울릉도M"/>
      <family val="1"/>
      <charset val="129"/>
    </font>
    <font>
      <sz val="24"/>
      <name val="HY울릉도M"/>
      <family val="1"/>
      <charset val="129"/>
    </font>
    <font>
      <sz val="20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1"/>
      <color indexed="8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2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2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3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1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1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5" fillId="0" borderId="0"/>
    <xf numFmtId="0" fontId="34" fillId="0" borderId="0"/>
    <xf numFmtId="0" fontId="35" fillId="0" borderId="0"/>
    <xf numFmtId="0" fontId="37" fillId="0" borderId="0" applyNumberFormat="0"/>
    <xf numFmtId="0" fontId="35" fillId="0" borderId="0"/>
    <xf numFmtId="0" fontId="34" fillId="0" borderId="0"/>
    <xf numFmtId="0" fontId="35" fillId="0" borderId="0"/>
    <xf numFmtId="0" fontId="34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  <xf numFmtId="0" fontId="5" fillId="0" borderId="0"/>
    <xf numFmtId="9" fontId="1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</cellStyleXfs>
  <cellXfs count="345">
    <xf numFmtId="0" fontId="0" fillId="0" borderId="0" xfId="0">
      <alignment vertical="center"/>
    </xf>
    <xf numFmtId="0" fontId="25" fillId="0" borderId="0" xfId="0" applyFont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2" fillId="0" borderId="31" xfId="0" applyFont="1" applyBorder="1" applyAlignment="1">
      <alignment horizontal="center" vertical="center"/>
    </xf>
    <xf numFmtId="186" fontId="42" fillId="0" borderId="31" xfId="0" applyNumberFormat="1" applyFont="1" applyBorder="1" applyAlignment="1">
      <alignment horizontal="center" vertical="center" shrinkToFit="1"/>
    </xf>
    <xf numFmtId="41" fontId="42" fillId="0" borderId="31" xfId="0" applyNumberFormat="1" applyFont="1" applyBorder="1" applyAlignment="1">
      <alignment horizontal="right" vertical="center" shrinkToFit="1"/>
    </xf>
    <xf numFmtId="41" fontId="29" fillId="0" borderId="31" xfId="0" applyNumberFormat="1" applyFont="1" applyBorder="1" applyAlignment="1">
      <alignment horizontal="right" vertical="center" shrinkToFit="1"/>
    </xf>
    <xf numFmtId="0" fontId="41" fillId="0" borderId="32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/>
    </xf>
    <xf numFmtId="183" fontId="25" fillId="0" borderId="26" xfId="0" applyNumberFormat="1" applyFont="1" applyBorder="1" applyAlignment="1">
      <alignment horizontal="right" vertical="center"/>
    </xf>
    <xf numFmtId="183" fontId="25" fillId="3" borderId="26" xfId="25" applyNumberFormat="1" applyFont="1" applyFill="1" applyBorder="1" applyAlignment="1">
      <alignment horizontal="right" vertical="center"/>
    </xf>
    <xf numFmtId="41" fontId="25" fillId="0" borderId="26" xfId="0" applyNumberFormat="1" applyFont="1" applyBorder="1" applyAlignment="1">
      <alignment horizontal="right" vertical="center"/>
    </xf>
    <xf numFmtId="3" fontId="25" fillId="0" borderId="26" xfId="0" applyNumberFormat="1" applyFont="1" applyFill="1" applyBorder="1" applyAlignment="1">
      <alignment vertical="center"/>
    </xf>
    <xf numFmtId="41" fontId="25" fillId="0" borderId="26" xfId="0" applyNumberFormat="1" applyFont="1" applyBorder="1" applyAlignment="1">
      <alignment vertical="center"/>
    </xf>
    <xf numFmtId="203" fontId="25" fillId="0" borderId="27" xfId="0" applyNumberFormat="1" applyFont="1" applyBorder="1" applyAlignment="1">
      <alignment horizontal="center" vertical="center" wrapText="1" shrinkToFit="1"/>
    </xf>
    <xf numFmtId="0" fontId="25" fillId="0" borderId="29" xfId="0" applyFont="1" applyBorder="1" applyAlignment="1">
      <alignment horizontal="center" vertical="center"/>
    </xf>
    <xf numFmtId="183" fontId="25" fillId="0" borderId="29" xfId="0" applyNumberFormat="1" applyFont="1" applyBorder="1" applyAlignment="1">
      <alignment horizontal="right" vertical="center"/>
    </xf>
    <xf numFmtId="183" fontId="25" fillId="3" borderId="29" xfId="25" applyNumberFormat="1" applyFont="1" applyFill="1" applyBorder="1" applyAlignment="1">
      <alignment horizontal="right" vertical="center"/>
    </xf>
    <xf numFmtId="41" fontId="25" fillId="0" borderId="29" xfId="0" applyNumberFormat="1" applyFont="1" applyBorder="1" applyAlignment="1">
      <alignment horizontal="right" vertical="center"/>
    </xf>
    <xf numFmtId="41" fontId="25" fillId="0" borderId="29" xfId="0" applyNumberFormat="1" applyFont="1" applyBorder="1" applyAlignment="1">
      <alignment vertical="center"/>
    </xf>
    <xf numFmtId="203" fontId="25" fillId="0" borderId="30" xfId="0" applyNumberFormat="1" applyFont="1" applyBorder="1" applyAlignment="1">
      <alignment horizontal="center" vertical="center" wrapText="1" shrinkToFi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/>
    </xf>
    <xf numFmtId="183" fontId="25" fillId="0" borderId="31" xfId="0" applyNumberFormat="1" applyFont="1" applyBorder="1" applyAlignment="1">
      <alignment horizontal="right" vertical="center"/>
    </xf>
    <xf numFmtId="183" fontId="25" fillId="3" borderId="31" xfId="25" applyNumberFormat="1" applyFont="1" applyFill="1" applyBorder="1" applyAlignment="1">
      <alignment horizontal="right" vertical="center"/>
    </xf>
    <xf numFmtId="41" fontId="25" fillId="0" borderId="31" xfId="0" applyNumberFormat="1" applyFont="1" applyBorder="1" applyAlignment="1">
      <alignment horizontal="right" vertical="center"/>
    </xf>
    <xf numFmtId="41" fontId="25" fillId="0" borderId="31" xfId="0" applyNumberFormat="1" applyFont="1" applyBorder="1" applyAlignment="1">
      <alignment vertical="center"/>
    </xf>
    <xf numFmtId="203" fontId="25" fillId="0" borderId="32" xfId="0" applyNumberFormat="1" applyFont="1" applyBorder="1" applyAlignment="1">
      <alignment horizontal="center" vertical="center" wrapText="1" shrinkToFit="1"/>
    </xf>
    <xf numFmtId="183" fontId="25" fillId="0" borderId="44" xfId="0" applyNumberFormat="1" applyFont="1" applyBorder="1" applyAlignment="1">
      <alignment horizontal="right" vertical="center"/>
    </xf>
    <xf numFmtId="3" fontId="25" fillId="0" borderId="29" xfId="0" applyNumberFormat="1" applyFont="1" applyFill="1" applyBorder="1" applyAlignment="1">
      <alignment vertical="center"/>
    </xf>
    <xf numFmtId="3" fontId="25" fillId="0" borderId="31" xfId="0" applyNumberFormat="1" applyFont="1" applyFill="1" applyBorder="1" applyAlignment="1">
      <alignment vertical="center"/>
    </xf>
    <xf numFmtId="41" fontId="25" fillId="0" borderId="62" xfId="0" applyNumberFormat="1" applyFont="1" applyBorder="1" applyAlignment="1">
      <alignment horizontal="right" vertical="center"/>
    </xf>
    <xf numFmtId="41" fontId="25" fillId="0" borderId="63" xfId="0" applyNumberFormat="1" applyFont="1" applyBorder="1" applyAlignment="1">
      <alignment vertical="center"/>
    </xf>
    <xf numFmtId="41" fontId="25" fillId="0" borderId="64" xfId="0" applyNumberFormat="1" applyFont="1" applyBorder="1" applyAlignment="1">
      <alignment horizontal="right" vertical="center"/>
    </xf>
    <xf numFmtId="41" fontId="25" fillId="0" borderId="65" xfId="0" applyNumberFormat="1" applyFont="1" applyBorder="1" applyAlignment="1">
      <alignment vertical="center"/>
    </xf>
    <xf numFmtId="41" fontId="25" fillId="0" borderId="66" xfId="0" applyNumberFormat="1" applyFont="1" applyBorder="1" applyAlignment="1">
      <alignment horizontal="right" vertical="center"/>
    </xf>
    <xf numFmtId="3" fontId="25" fillId="0" borderId="52" xfId="0" applyNumberFormat="1" applyFont="1" applyFill="1" applyBorder="1" applyAlignment="1">
      <alignment vertical="center"/>
    </xf>
    <xf numFmtId="41" fontId="25" fillId="0" borderId="67" xfId="0" applyNumberFormat="1" applyFont="1" applyBorder="1" applyAlignment="1">
      <alignment vertical="center"/>
    </xf>
    <xf numFmtId="183" fontId="25" fillId="0" borderId="14" xfId="0" applyNumberFormat="1" applyFont="1" applyBorder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183" fontId="25" fillId="3" borderId="14" xfId="25" applyNumberFormat="1" applyFont="1" applyFill="1" applyBorder="1" applyAlignment="1">
      <alignment horizontal="right" vertical="center"/>
    </xf>
    <xf numFmtId="41" fontId="25" fillId="0" borderId="68" xfId="0" applyNumberFormat="1" applyFont="1" applyBorder="1" applyAlignment="1">
      <alignment horizontal="right" vertical="center"/>
    </xf>
    <xf numFmtId="3" fontId="25" fillId="0" borderId="14" xfId="0" applyNumberFormat="1" applyFont="1" applyFill="1" applyBorder="1" applyAlignment="1">
      <alignment vertical="center"/>
    </xf>
    <xf numFmtId="41" fontId="25" fillId="0" borderId="45" xfId="0" applyNumberFormat="1" applyFont="1" applyBorder="1" applyAlignment="1">
      <alignment vertical="center"/>
    </xf>
    <xf numFmtId="41" fontId="25" fillId="0" borderId="14" xfId="0" applyNumberFormat="1" applyFont="1" applyBorder="1" applyAlignment="1">
      <alignment vertical="center"/>
    </xf>
    <xf numFmtId="203" fontId="25" fillId="0" borderId="22" xfId="0" applyNumberFormat="1" applyFont="1" applyBorder="1" applyAlignment="1">
      <alignment horizontal="center" vertical="center" wrapText="1" shrinkToFit="1"/>
    </xf>
    <xf numFmtId="183" fontId="29" fillId="0" borderId="14" xfId="0" applyNumberFormat="1" applyFont="1" applyBorder="1" applyAlignment="1">
      <alignment horizontal="right" vertical="center"/>
    </xf>
    <xf numFmtId="0" fontId="29" fillId="0" borderId="14" xfId="0" applyFont="1" applyBorder="1" applyAlignment="1">
      <alignment horizontal="center" vertical="center"/>
    </xf>
    <xf numFmtId="183" fontId="29" fillId="3" borderId="14" xfId="25" applyNumberFormat="1" applyFont="1" applyFill="1" applyBorder="1" applyAlignment="1">
      <alignment horizontal="right" vertical="center"/>
    </xf>
    <xf numFmtId="41" fontId="29" fillId="0" borderId="68" xfId="0" applyNumberFormat="1" applyFont="1" applyBorder="1" applyAlignment="1">
      <alignment horizontal="right" vertical="center"/>
    </xf>
    <xf numFmtId="3" fontId="29" fillId="0" borderId="14" xfId="0" applyNumberFormat="1" applyFont="1" applyFill="1" applyBorder="1" applyAlignment="1">
      <alignment vertical="center"/>
    </xf>
    <xf numFmtId="41" fontId="29" fillId="0" borderId="14" xfId="0" applyNumberFormat="1" applyFont="1" applyBorder="1" applyAlignment="1">
      <alignment vertical="center"/>
    </xf>
    <xf numFmtId="203" fontId="29" fillId="0" borderId="22" xfId="0" applyNumberFormat="1" applyFont="1" applyBorder="1" applyAlignment="1">
      <alignment horizontal="center" vertical="center" wrapText="1" shrinkToFit="1"/>
    </xf>
    <xf numFmtId="183" fontId="25" fillId="0" borderId="16" xfId="0" applyNumberFormat="1" applyFont="1" applyBorder="1" applyAlignment="1">
      <alignment horizontal="right" vertical="center"/>
    </xf>
    <xf numFmtId="0" fontId="25" fillId="0" borderId="16" xfId="0" applyFont="1" applyBorder="1" applyAlignment="1">
      <alignment horizontal="center" vertical="center"/>
    </xf>
    <xf numFmtId="183" fontId="25" fillId="3" borderId="16" xfId="25" applyNumberFormat="1" applyFont="1" applyFill="1" applyBorder="1" applyAlignment="1">
      <alignment horizontal="right" vertical="center"/>
    </xf>
    <xf numFmtId="41" fontId="39" fillId="0" borderId="48" xfId="0" applyNumberFormat="1" applyFont="1" applyBorder="1" applyAlignment="1">
      <alignment horizontal="right" vertical="center"/>
    </xf>
    <xf numFmtId="192" fontId="25" fillId="0" borderId="69" xfId="0" applyNumberFormat="1" applyFont="1" applyBorder="1" applyAlignment="1">
      <alignment vertical="center"/>
    </xf>
    <xf numFmtId="41" fontId="39" fillId="0" borderId="9" xfId="0" applyNumberFormat="1" applyFont="1" applyBorder="1" applyAlignment="1">
      <alignment vertical="center"/>
    </xf>
    <xf numFmtId="41" fontId="29" fillId="0" borderId="9" xfId="0" applyNumberFormat="1" applyFont="1" applyBorder="1" applyAlignment="1">
      <alignment vertical="center"/>
    </xf>
    <xf numFmtId="41" fontId="39" fillId="0" borderId="48" xfId="0" applyNumberFormat="1" applyFont="1" applyBorder="1" applyAlignment="1">
      <alignment vertical="center"/>
    </xf>
    <xf numFmtId="41" fontId="39" fillId="0" borderId="10" xfId="0" applyNumberFormat="1" applyFont="1" applyBorder="1" applyAlignment="1">
      <alignment vertical="center"/>
    </xf>
    <xf numFmtId="192" fontId="25" fillId="0" borderId="26" xfId="0" applyNumberFormat="1" applyFont="1" applyBorder="1" applyAlignment="1">
      <alignment vertical="center"/>
    </xf>
    <xf numFmtId="41" fontId="25" fillId="0" borderId="27" xfId="0" applyNumberFormat="1" applyFont="1" applyBorder="1" applyAlignment="1">
      <alignment vertical="center"/>
    </xf>
    <xf numFmtId="41" fontId="39" fillId="0" borderId="68" xfId="0" applyNumberFormat="1" applyFont="1" applyBorder="1" applyAlignment="1">
      <alignment horizontal="right" vertical="center"/>
    </xf>
    <xf numFmtId="192" fontId="43" fillId="0" borderId="14" xfId="0" applyNumberFormat="1" applyFont="1" applyBorder="1" applyAlignment="1">
      <alignment vertical="center"/>
    </xf>
    <xf numFmtId="41" fontId="39" fillId="0" borderId="14" xfId="0" applyNumberFormat="1" applyFont="1" applyBorder="1" applyAlignment="1">
      <alignment vertical="center"/>
    </xf>
    <xf numFmtId="41" fontId="39" fillId="0" borderId="22" xfId="0" applyNumberFormat="1" applyFont="1" applyBorder="1" applyAlignment="1">
      <alignment vertical="center"/>
    </xf>
    <xf numFmtId="41" fontId="39" fillId="0" borderId="70" xfId="95" applyNumberFormat="1" applyFont="1" applyFill="1" applyBorder="1" applyAlignment="1">
      <alignment horizontal="left" vertical="center"/>
    </xf>
    <xf numFmtId="3" fontId="43" fillId="0" borderId="71" xfId="95" applyNumberFormat="1" applyFont="1" applyFill="1" applyBorder="1" applyAlignment="1">
      <alignment horizontal="left" vertical="center"/>
    </xf>
    <xf numFmtId="3" fontId="43" fillId="0" borderId="8" xfId="95" applyNumberFormat="1" applyFont="1" applyFill="1" applyBorder="1" applyAlignment="1">
      <alignment horizontal="left" vertical="center"/>
    </xf>
    <xf numFmtId="3" fontId="25" fillId="0" borderId="8" xfId="95" applyNumberFormat="1" applyFont="1" applyFill="1" applyBorder="1" applyAlignment="1">
      <alignment horizontal="left" vertical="center"/>
    </xf>
    <xf numFmtId="3" fontId="43" fillId="0" borderId="8" xfId="95" applyNumberFormat="1" applyFont="1" applyFill="1" applyBorder="1" applyAlignment="1">
      <alignment vertical="center"/>
    </xf>
    <xf numFmtId="205" fontId="29" fillId="0" borderId="8" xfId="95" applyNumberFormat="1" applyFont="1" applyFill="1" applyBorder="1" applyAlignment="1">
      <alignment horizontal="center" vertical="center"/>
    </xf>
    <xf numFmtId="190" fontId="25" fillId="0" borderId="70" xfId="0" applyNumberFormat="1" applyFont="1" applyBorder="1" applyAlignment="1">
      <alignment horizontal="center" vertical="center"/>
    </xf>
    <xf numFmtId="184" fontId="43" fillId="0" borderId="72" xfId="0" applyNumberFormat="1" applyFont="1" applyBorder="1" applyAlignment="1">
      <alignment vertical="center"/>
    </xf>
    <xf numFmtId="41" fontId="39" fillId="0" borderId="48" xfId="95" applyNumberFormat="1" applyFont="1" applyFill="1" applyBorder="1" applyAlignment="1">
      <alignment vertical="center"/>
    </xf>
    <xf numFmtId="3" fontId="25" fillId="0" borderId="69" xfId="95" applyNumberFormat="1" applyFont="1" applyFill="1" applyBorder="1" applyAlignment="1">
      <alignment horizontal="center" vertical="center"/>
    </xf>
    <xf numFmtId="41" fontId="43" fillId="0" borderId="9" xfId="95" applyNumberFormat="1" applyFont="1" applyFill="1" applyBorder="1" applyAlignment="1">
      <alignment horizontal="center" vertical="center"/>
    </xf>
    <xf numFmtId="3" fontId="25" fillId="0" borderId="9" xfId="95" applyNumberFormat="1" applyFont="1" applyFill="1" applyBorder="1" applyAlignment="1">
      <alignment horizontal="center" vertical="center"/>
    </xf>
    <xf numFmtId="208" fontId="43" fillId="0" borderId="9" xfId="95" applyNumberFormat="1" applyFont="1" applyFill="1" applyBorder="1" applyAlignment="1">
      <alignment vertical="center"/>
    </xf>
    <xf numFmtId="3" fontId="25" fillId="0" borderId="9" xfId="95" quotePrefix="1" applyNumberFormat="1" applyFont="1" applyFill="1" applyBorder="1" applyAlignment="1">
      <alignment horizontal="center" vertical="center"/>
    </xf>
    <xf numFmtId="186" fontId="43" fillId="0" borderId="48" xfId="0" applyNumberFormat="1" applyFont="1" applyBorder="1" applyAlignment="1">
      <alignment horizontal="center" vertical="center"/>
    </xf>
    <xf numFmtId="184" fontId="43" fillId="0" borderId="10" xfId="0" applyNumberFormat="1" applyFont="1" applyBorder="1" applyAlignment="1">
      <alignment vertical="center"/>
    </xf>
    <xf numFmtId="192" fontId="39" fillId="0" borderId="14" xfId="0" applyNumberFormat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190" fontId="25" fillId="0" borderId="14" xfId="0" applyNumberFormat="1" applyFont="1" applyBorder="1" applyAlignment="1">
      <alignment horizontal="center" vertical="center"/>
    </xf>
    <xf numFmtId="41" fontId="39" fillId="0" borderId="14" xfId="0" applyNumberFormat="1" applyFont="1" applyBorder="1" applyAlignment="1">
      <alignment horizontal="center" vertical="center"/>
    </xf>
    <xf numFmtId="190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07" fontId="25" fillId="0" borderId="5" xfId="0" applyNumberFormat="1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190" fontId="43" fillId="0" borderId="42" xfId="0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190" fontId="25" fillId="0" borderId="53" xfId="0" applyNumberFormat="1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41" fontId="39" fillId="0" borderId="70" xfId="0" applyNumberFormat="1" applyFont="1" applyBorder="1" applyAlignment="1">
      <alignment horizontal="right" vertical="center"/>
    </xf>
    <xf numFmtId="190" fontId="43" fillId="0" borderId="70" xfId="0" applyNumberFormat="1" applyFont="1" applyBorder="1" applyAlignment="1">
      <alignment horizontal="center" vertical="center"/>
    </xf>
    <xf numFmtId="184" fontId="25" fillId="0" borderId="72" xfId="0" applyNumberFormat="1" applyFont="1" applyBorder="1" applyAlignment="1">
      <alignment vertical="center"/>
    </xf>
    <xf numFmtId="190" fontId="25" fillId="0" borderId="44" xfId="0" applyNumberFormat="1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41" fontId="39" fillId="0" borderId="46" xfId="0" applyNumberFormat="1" applyFont="1" applyBorder="1" applyAlignment="1">
      <alignment horizontal="right" vertical="center"/>
    </xf>
    <xf numFmtId="3" fontId="25" fillId="0" borderId="73" xfId="95" applyNumberFormat="1" applyFont="1" applyFill="1" applyBorder="1" applyAlignment="1">
      <alignment horizontal="center" vertical="center"/>
    </xf>
    <xf numFmtId="41" fontId="43" fillId="0" borderId="42" xfId="95" applyNumberFormat="1" applyFont="1" applyFill="1" applyBorder="1" applyAlignment="1">
      <alignment horizontal="center" vertical="center"/>
    </xf>
    <xf numFmtId="3" fontId="25" fillId="0" borderId="42" xfId="95" applyNumberFormat="1" applyFont="1" applyFill="1" applyBorder="1" applyAlignment="1">
      <alignment horizontal="center" vertical="center"/>
    </xf>
    <xf numFmtId="209" fontId="43" fillId="0" borderId="42" xfId="95" applyNumberFormat="1" applyFont="1" applyFill="1" applyBorder="1" applyAlignment="1">
      <alignment vertical="center"/>
    </xf>
    <xf numFmtId="3" fontId="25" fillId="0" borderId="42" xfId="95" quotePrefix="1" applyNumberFormat="1" applyFont="1" applyFill="1" applyBorder="1" applyAlignment="1">
      <alignment horizontal="center" vertical="center"/>
    </xf>
    <xf numFmtId="41" fontId="43" fillId="0" borderId="46" xfId="0" applyNumberFormat="1" applyFont="1" applyBorder="1" applyAlignment="1">
      <alignment horizontal="center" vertical="center"/>
    </xf>
    <xf numFmtId="10" fontId="43" fillId="0" borderId="74" xfId="0" applyNumberFormat="1" applyFont="1" applyBorder="1" applyAlignment="1">
      <alignment vertical="center"/>
    </xf>
    <xf numFmtId="190" fontId="25" fillId="0" borderId="52" xfId="0" applyNumberFormat="1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41" fontId="39" fillId="0" borderId="77" xfId="0" applyNumberFormat="1" applyFont="1" applyBorder="1" applyAlignment="1">
      <alignment horizontal="right" vertical="center"/>
    </xf>
    <xf numFmtId="3" fontId="43" fillId="0" borderId="78" xfId="95" applyNumberFormat="1" applyFont="1" applyFill="1" applyBorder="1" applyAlignment="1">
      <alignment horizontal="left" vertical="center"/>
    </xf>
    <xf numFmtId="3" fontId="43" fillId="0" borderId="76" xfId="95" applyNumberFormat="1" applyFont="1" applyFill="1" applyBorder="1" applyAlignment="1">
      <alignment horizontal="left" vertical="center"/>
    </xf>
    <xf numFmtId="3" fontId="25" fillId="0" borderId="76" xfId="95" applyNumberFormat="1" applyFont="1" applyFill="1" applyBorder="1" applyAlignment="1">
      <alignment horizontal="left" vertical="center"/>
    </xf>
    <xf numFmtId="3" fontId="43" fillId="0" borderId="76" xfId="95" applyNumberFormat="1" applyFont="1" applyFill="1" applyBorder="1" applyAlignment="1">
      <alignment vertical="center"/>
    </xf>
    <xf numFmtId="205" fontId="29" fillId="0" borderId="76" xfId="95" applyNumberFormat="1" applyFont="1" applyFill="1" applyBorder="1" applyAlignment="1">
      <alignment horizontal="center" vertical="center"/>
    </xf>
    <xf numFmtId="190" fontId="43" fillId="0" borderId="77" xfId="0" applyNumberFormat="1" applyFont="1" applyBorder="1" applyAlignment="1">
      <alignment horizontal="center" vertical="center"/>
    </xf>
    <xf numFmtId="184" fontId="43" fillId="0" borderId="79" xfId="0" applyNumberFormat="1" applyFont="1" applyBorder="1" applyAlignment="1">
      <alignment vertical="center"/>
    </xf>
    <xf numFmtId="41" fontId="39" fillId="0" borderId="76" xfId="0" applyNumberFormat="1" applyFont="1" applyBorder="1" applyAlignment="1">
      <alignment horizontal="right" vertical="center"/>
    </xf>
    <xf numFmtId="41" fontId="39" fillId="0" borderId="29" xfId="0" applyNumberFormat="1" applyFont="1" applyBorder="1" applyAlignment="1">
      <alignment horizontal="right" vertical="center"/>
    </xf>
    <xf numFmtId="3" fontId="43" fillId="0" borderId="8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horizontal="left" vertical="center"/>
    </xf>
    <xf numFmtId="3" fontId="25" fillId="0" borderId="0" xfId="95" applyNumberFormat="1" applyFont="1" applyFill="1" applyBorder="1" applyAlignment="1">
      <alignment horizontal="left" vertical="center"/>
    </xf>
    <xf numFmtId="3" fontId="43" fillId="0" borderId="0" xfId="95" applyNumberFormat="1" applyFont="1" applyFill="1" applyBorder="1" applyAlignment="1">
      <alignment vertical="center"/>
    </xf>
    <xf numFmtId="205" fontId="29" fillId="0" borderId="0" xfId="95" applyNumberFormat="1" applyFont="1" applyFill="1" applyBorder="1" applyAlignment="1">
      <alignment horizontal="center" vertical="center"/>
    </xf>
    <xf numFmtId="190" fontId="43" fillId="0" borderId="50" xfId="0" applyNumberFormat="1" applyFont="1" applyBorder="1" applyAlignment="1">
      <alignment horizontal="center" vertical="center"/>
    </xf>
    <xf numFmtId="184" fontId="43" fillId="0" borderId="81" xfId="0" applyNumberFormat="1" applyFont="1" applyBorder="1" applyAlignment="1">
      <alignment vertical="center"/>
    </xf>
    <xf numFmtId="41" fontId="39" fillId="0" borderId="31" xfId="0" applyNumberFormat="1" applyFont="1" applyBorder="1" applyAlignment="1">
      <alignment horizontal="right" vertical="center"/>
    </xf>
    <xf numFmtId="41" fontId="43" fillId="0" borderId="48" xfId="0" applyNumberFormat="1" applyFont="1" applyBorder="1" applyAlignment="1">
      <alignment horizontal="center" vertical="center"/>
    </xf>
    <xf numFmtId="41" fontId="43" fillId="0" borderId="26" xfId="0" applyNumberFormat="1" applyFont="1" applyBorder="1" applyAlignment="1">
      <alignment horizontal="right" vertical="center"/>
    </xf>
    <xf numFmtId="41" fontId="39" fillId="0" borderId="26" xfId="0" applyNumberFormat="1" applyFont="1" applyBorder="1" applyAlignment="1">
      <alignment horizontal="right" vertical="center"/>
    </xf>
    <xf numFmtId="184" fontId="43" fillId="0" borderId="72" xfId="0" applyNumberFormat="1" applyFont="1" applyBorder="1" applyAlignment="1">
      <alignment horizontal="center" vertical="center"/>
    </xf>
    <xf numFmtId="4" fontId="43" fillId="0" borderId="9" xfId="95" applyNumberFormat="1" applyFont="1" applyFill="1" applyBorder="1" applyAlignment="1">
      <alignment vertical="center"/>
    </xf>
    <xf numFmtId="0" fontId="43" fillId="0" borderId="43" xfId="0" applyFont="1" applyBorder="1" applyAlignment="1">
      <alignment horizontal="center" vertical="center"/>
    </xf>
    <xf numFmtId="190" fontId="25" fillId="0" borderId="43" xfId="0" applyNumberFormat="1" applyFont="1" applyBorder="1" applyAlignment="1">
      <alignment horizontal="center" vertical="center"/>
    </xf>
    <xf numFmtId="41" fontId="39" fillId="0" borderId="43" xfId="0" applyNumberFormat="1" applyFont="1" applyBorder="1" applyAlignment="1">
      <alignment horizontal="right" vertical="center"/>
    </xf>
    <xf numFmtId="190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207" fontId="25" fillId="0" borderId="0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3" fontId="43" fillId="0" borderId="26" xfId="95" applyNumberFormat="1" applyFont="1" applyFill="1" applyBorder="1" applyAlignment="1">
      <alignment horizontal="left" vertical="center"/>
    </xf>
    <xf numFmtId="207" fontId="25" fillId="0" borderId="26" xfId="0" applyNumberFormat="1" applyFont="1" applyBorder="1" applyAlignment="1">
      <alignment horizontal="center" vertical="center"/>
    </xf>
    <xf numFmtId="190" fontId="25" fillId="0" borderId="26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3" fontId="25" fillId="0" borderId="31" xfId="95" applyNumberFormat="1" applyFont="1" applyFill="1" applyBorder="1" applyAlignment="1">
      <alignment horizontal="left" vertical="center"/>
    </xf>
    <xf numFmtId="208" fontId="43" fillId="0" borderId="31" xfId="95" applyNumberFormat="1" applyFont="1" applyFill="1" applyBorder="1" applyAlignment="1">
      <alignment vertical="center"/>
    </xf>
    <xf numFmtId="41" fontId="43" fillId="0" borderId="31" xfId="0" applyNumberFormat="1" applyFont="1" applyBorder="1" applyAlignment="1">
      <alignment horizontal="center" vertical="center"/>
    </xf>
    <xf numFmtId="41" fontId="39" fillId="0" borderId="14" xfId="0" applyNumberFormat="1" applyFont="1" applyBorder="1" applyAlignment="1">
      <alignment horizontal="right" vertical="center"/>
    </xf>
    <xf numFmtId="186" fontId="25" fillId="0" borderId="68" xfId="0" applyNumberFormat="1" applyFont="1" applyBorder="1" applyAlignment="1">
      <alignment horizontal="center" vertical="center"/>
    </xf>
    <xf numFmtId="186" fontId="25" fillId="0" borderId="5" xfId="0" applyNumberFormat="1" applyFont="1" applyBorder="1" applyAlignment="1">
      <alignment horizontal="center" vertical="center"/>
    </xf>
    <xf numFmtId="186" fontId="25" fillId="0" borderId="12" xfId="0" applyNumberFormat="1" applyFont="1" applyBorder="1" applyAlignment="1">
      <alignment horizontal="center" vertical="center"/>
    </xf>
    <xf numFmtId="186" fontId="29" fillId="0" borderId="68" xfId="0" applyNumberFormat="1" applyFont="1" applyBorder="1" applyAlignment="1">
      <alignment horizontal="left" vertical="center"/>
    </xf>
    <xf numFmtId="0" fontId="25" fillId="0" borderId="0" xfId="0" applyFont="1">
      <alignment vertical="center"/>
    </xf>
    <xf numFmtId="210" fontId="43" fillId="0" borderId="42" xfId="95" applyNumberFormat="1" applyFont="1" applyFill="1" applyBorder="1" applyAlignment="1">
      <alignment vertical="center"/>
    </xf>
    <xf numFmtId="206" fontId="43" fillId="0" borderId="74" xfId="0" applyNumberFormat="1" applyFont="1" applyBorder="1" applyAlignment="1">
      <alignment vertical="center"/>
    </xf>
    <xf numFmtId="0" fontId="49" fillId="0" borderId="0" xfId="0" applyFont="1" applyAlignment="1"/>
    <xf numFmtId="3" fontId="50" fillId="4" borderId="40" xfId="0" applyNumberFormat="1" applyFont="1" applyFill="1" applyBorder="1" applyAlignment="1">
      <alignment horizontal="center" vertical="center"/>
    </xf>
    <xf numFmtId="0" fontId="50" fillId="4" borderId="40" xfId="0" applyNumberFormat="1" applyFont="1" applyFill="1" applyBorder="1" applyAlignment="1">
      <alignment horizontal="center" vertical="center"/>
    </xf>
    <xf numFmtId="3" fontId="50" fillId="4" borderId="41" xfId="0" applyNumberFormat="1" applyFont="1" applyFill="1" applyBorder="1" applyAlignment="1">
      <alignment horizontal="center" vertical="center"/>
    </xf>
    <xf numFmtId="3" fontId="50" fillId="0" borderId="8" xfId="0" applyNumberFormat="1" applyFont="1" applyBorder="1" applyAlignment="1">
      <alignment horizontal="center" vertical="center" wrapText="1"/>
    </xf>
    <xf numFmtId="3" fontId="50" fillId="0" borderId="8" xfId="0" applyNumberFormat="1" applyFont="1" applyBorder="1" applyAlignment="1">
      <alignment horizontal="distributed" vertical="center" shrinkToFit="1"/>
    </xf>
    <xf numFmtId="3" fontId="50" fillId="0" borderId="8" xfId="0" applyNumberFormat="1" applyFont="1" applyBorder="1" applyAlignment="1">
      <alignment horizontal="left" vertical="center"/>
    </xf>
    <xf numFmtId="3" fontId="50" fillId="0" borderId="88" xfId="0" applyNumberFormat="1" applyFont="1" applyBorder="1" applyAlignment="1">
      <alignment horizontal="center" vertical="center"/>
    </xf>
    <xf numFmtId="41" fontId="50" fillId="0" borderId="88" xfId="94" applyFont="1" applyBorder="1" applyAlignment="1">
      <alignment vertical="center" shrinkToFit="1"/>
    </xf>
    <xf numFmtId="0" fontId="50" fillId="0" borderId="88" xfId="0" applyNumberFormat="1" applyFont="1" applyBorder="1" applyAlignment="1">
      <alignment horizontal="right" vertical="center" shrinkToFit="1"/>
    </xf>
    <xf numFmtId="3" fontId="50" fillId="0" borderId="89" xfId="0" applyNumberFormat="1" applyFont="1" applyBorder="1" applyAlignment="1">
      <alignment horizontal="left" vertical="center"/>
    </xf>
    <xf numFmtId="3" fontId="50" fillId="0" borderId="0" xfId="0" applyNumberFormat="1" applyFont="1" applyBorder="1" applyAlignment="1">
      <alignment horizontal="center" vertical="center"/>
    </xf>
    <xf numFmtId="3" fontId="50" fillId="0" borderId="0" xfId="0" applyNumberFormat="1" applyFont="1" applyBorder="1" applyAlignment="1">
      <alignment horizontal="distributed" vertical="center" shrinkToFit="1"/>
    </xf>
    <xf numFmtId="3" fontId="50" fillId="0" borderId="0" xfId="0" applyNumberFormat="1" applyFont="1" applyBorder="1" applyAlignment="1">
      <alignment horizontal="left" vertical="center"/>
    </xf>
    <xf numFmtId="3" fontId="50" fillId="0" borderId="21" xfId="0" applyNumberFormat="1" applyFont="1" applyBorder="1" applyAlignment="1">
      <alignment horizontal="center" vertical="center"/>
    </xf>
    <xf numFmtId="41" fontId="50" fillId="0" borderId="21" xfId="94" applyFont="1" applyBorder="1" applyAlignment="1">
      <alignment horizontal="right" vertical="center" shrinkToFit="1"/>
    </xf>
    <xf numFmtId="0" fontId="50" fillId="0" borderId="21" xfId="0" applyNumberFormat="1" applyFont="1" applyBorder="1" applyAlignment="1">
      <alignment horizontal="right" vertical="center" shrinkToFit="1"/>
    </xf>
    <xf numFmtId="3" fontId="50" fillId="0" borderId="82" xfId="0" applyNumberFormat="1" applyFont="1" applyBorder="1" applyAlignment="1">
      <alignment horizontal="left" vertical="center"/>
    </xf>
    <xf numFmtId="41" fontId="50" fillId="0" borderId="21" xfId="94" applyFont="1" applyBorder="1" applyAlignment="1">
      <alignment vertical="center" shrinkToFit="1"/>
    </xf>
    <xf numFmtId="3" fontId="50" fillId="0" borderId="11" xfId="0" applyNumberFormat="1" applyFont="1" applyBorder="1" applyAlignment="1">
      <alignment horizontal="center" vertical="center"/>
    </xf>
    <xf numFmtId="3" fontId="50" fillId="0" borderId="5" xfId="0" applyNumberFormat="1" applyFont="1" applyBorder="1" applyAlignment="1">
      <alignment horizontal="distributed" vertical="center" shrinkToFit="1"/>
    </xf>
    <xf numFmtId="3" fontId="50" fillId="0" borderId="5" xfId="0" applyNumberFormat="1" applyFont="1" applyBorder="1" applyAlignment="1">
      <alignment horizontal="left" vertical="center"/>
    </xf>
    <xf numFmtId="3" fontId="50" fillId="0" borderId="1" xfId="0" applyNumberFormat="1" applyFont="1" applyBorder="1" applyAlignment="1">
      <alignment horizontal="center" vertical="center"/>
    </xf>
    <xf numFmtId="41" fontId="50" fillId="0" borderId="1" xfId="94" applyFont="1" applyBorder="1" applyAlignment="1">
      <alignment vertical="center" shrinkToFit="1"/>
    </xf>
    <xf numFmtId="0" fontId="50" fillId="0" borderId="1" xfId="0" applyNumberFormat="1" applyFont="1" applyBorder="1" applyAlignment="1">
      <alignment horizontal="right" vertical="center" shrinkToFit="1"/>
    </xf>
    <xf numFmtId="3" fontId="50" fillId="0" borderId="35" xfId="0" applyNumberFormat="1" applyFont="1" applyBorder="1" applyAlignment="1">
      <alignment horizontal="left" vertical="center"/>
    </xf>
    <xf numFmtId="3" fontId="50" fillId="0" borderId="0" xfId="0" applyNumberFormat="1" applyFont="1" applyBorder="1" applyAlignment="1">
      <alignment horizontal="center" vertical="center" wrapText="1"/>
    </xf>
    <xf numFmtId="184" fontId="50" fillId="0" borderId="21" xfId="96" applyNumberFormat="1" applyFont="1" applyBorder="1" applyAlignment="1">
      <alignment horizontal="right" vertical="center" shrinkToFit="1"/>
    </xf>
    <xf numFmtId="10" fontId="50" fillId="0" borderId="21" xfId="0" applyNumberFormat="1" applyFont="1" applyBorder="1" applyAlignment="1">
      <alignment horizontal="right" vertical="center" shrinkToFit="1"/>
    </xf>
    <xf numFmtId="10" fontId="50" fillId="0" borderId="21" xfId="96" applyNumberFormat="1" applyFont="1" applyBorder="1" applyAlignment="1">
      <alignment horizontal="right" vertical="center" shrinkToFit="1"/>
    </xf>
    <xf numFmtId="206" fontId="50" fillId="0" borderId="21" xfId="96" applyNumberFormat="1" applyFont="1" applyBorder="1" applyAlignment="1">
      <alignment horizontal="right" vertical="center" shrinkToFit="1"/>
    </xf>
    <xf numFmtId="3" fontId="50" fillId="0" borderId="5" xfId="0" applyNumberFormat="1" applyFont="1" applyBorder="1" applyAlignment="1">
      <alignment horizontal="center" vertical="center"/>
    </xf>
    <xf numFmtId="3" fontId="50" fillId="0" borderId="85" xfId="0" applyNumberFormat="1" applyFont="1" applyBorder="1" applyAlignment="1">
      <alignment horizontal="left" vertical="center"/>
    </xf>
    <xf numFmtId="184" fontId="50" fillId="0" borderId="1" xfId="96" applyNumberFormat="1" applyFont="1" applyBorder="1" applyAlignment="1">
      <alignment horizontal="right" vertical="center" shrinkToFit="1"/>
    </xf>
    <xf numFmtId="215" fontId="50" fillId="0" borderId="1" xfId="94" applyNumberFormat="1" applyFont="1" applyBorder="1" applyAlignment="1">
      <alignment vertical="center" shrinkToFit="1"/>
    </xf>
    <xf numFmtId="3" fontId="50" fillId="0" borderId="5" xfId="0" applyNumberFormat="1" applyFont="1" applyBorder="1" applyAlignment="1">
      <alignment horizontal="left" vertical="center" shrinkToFit="1"/>
    </xf>
    <xf numFmtId="3" fontId="50" fillId="0" borderId="86" xfId="0" applyNumberFormat="1" applyFont="1" applyBorder="1" applyAlignment="1">
      <alignment horizontal="left" vertical="center"/>
    </xf>
    <xf numFmtId="3" fontId="50" fillId="0" borderId="87" xfId="0" applyNumberFormat="1" applyFont="1" applyBorder="1" applyAlignment="1">
      <alignment horizontal="left" vertical="center"/>
    </xf>
    <xf numFmtId="3" fontId="50" fillId="0" borderId="87" xfId="0" applyNumberFormat="1" applyFont="1" applyBorder="1" applyAlignment="1">
      <alignment horizontal="distributed" vertical="center" shrinkToFit="1"/>
    </xf>
    <xf numFmtId="3" fontId="50" fillId="0" borderId="37" xfId="0" applyNumberFormat="1" applyFont="1" applyBorder="1" applyAlignment="1">
      <alignment horizontal="center" vertical="center"/>
    </xf>
    <xf numFmtId="41" fontId="50" fillId="0" borderId="37" xfId="94" applyFont="1" applyBorder="1" applyAlignment="1">
      <alignment vertical="center" shrinkToFit="1"/>
    </xf>
    <xf numFmtId="0" fontId="50" fillId="0" borderId="37" xfId="0" applyNumberFormat="1" applyFont="1" applyBorder="1" applyAlignment="1">
      <alignment horizontal="right" vertical="center" shrinkToFit="1"/>
    </xf>
    <xf numFmtId="3" fontId="50" fillId="0" borderId="38" xfId="0" applyNumberFormat="1" applyFont="1" applyBorder="1" applyAlignment="1">
      <alignment horizontal="left" vertical="center"/>
    </xf>
    <xf numFmtId="0" fontId="49" fillId="0" borderId="0" xfId="0" applyFont="1">
      <alignment vertical="center"/>
    </xf>
    <xf numFmtId="3" fontId="51" fillId="4" borderId="39" xfId="0" applyNumberFormat="1" applyFont="1" applyFill="1" applyBorder="1" applyAlignment="1">
      <alignment horizontal="center" vertical="center" shrinkToFit="1"/>
    </xf>
    <xf numFmtId="3" fontId="51" fillId="4" borderId="40" xfId="0" applyNumberFormat="1" applyFont="1" applyFill="1" applyBorder="1" applyAlignment="1">
      <alignment horizontal="center" vertical="center" shrinkToFit="1"/>
    </xf>
    <xf numFmtId="3" fontId="51" fillId="4" borderId="41" xfId="0" applyNumberFormat="1" applyFont="1" applyFill="1" applyBorder="1" applyAlignment="1">
      <alignment horizontal="center" vertical="center" shrinkToFit="1"/>
    </xf>
    <xf numFmtId="3" fontId="51" fillId="0" borderId="34" xfId="0" applyNumberFormat="1" applyFont="1" applyBorder="1" applyAlignment="1">
      <alignment horizontal="center" vertical="center" shrinkToFit="1"/>
    </xf>
    <xf numFmtId="3" fontId="51" fillId="0" borderId="1" xfId="0" applyNumberFormat="1" applyFont="1" applyBorder="1" applyAlignment="1">
      <alignment horizontal="left" vertical="center" shrinkToFit="1"/>
    </xf>
    <xf numFmtId="218" fontId="51" fillId="0" borderId="1" xfId="0" applyNumberFormat="1" applyFont="1" applyBorder="1" applyAlignment="1">
      <alignment horizontal="center" vertical="center" shrinkToFit="1"/>
    </xf>
    <xf numFmtId="3" fontId="51" fillId="0" borderId="1" xfId="0" applyNumberFormat="1" applyFont="1" applyBorder="1" applyAlignment="1">
      <alignment horizontal="center" vertical="center" shrinkToFit="1"/>
    </xf>
    <xf numFmtId="41" fontId="51" fillId="0" borderId="1" xfId="94" applyFont="1" applyBorder="1" applyAlignment="1">
      <alignment horizontal="right" vertical="center" shrinkToFit="1"/>
    </xf>
    <xf numFmtId="3" fontId="51" fillId="0" borderId="35" xfId="0" applyNumberFormat="1" applyFont="1" applyBorder="1" applyAlignment="1">
      <alignment horizontal="left" vertical="center" shrinkToFit="1"/>
    </xf>
    <xf numFmtId="3" fontId="51" fillId="0" borderId="34" xfId="0" applyNumberFormat="1" applyFont="1" applyBorder="1" applyAlignment="1">
      <alignment horizontal="left" vertical="center" shrinkToFit="1"/>
    </xf>
    <xf numFmtId="216" fontId="51" fillId="0" borderId="1" xfId="0" applyNumberFormat="1" applyFont="1" applyBorder="1" applyAlignment="1">
      <alignment horizontal="center" vertical="center" shrinkToFit="1"/>
    </xf>
    <xf numFmtId="41" fontId="51" fillId="0" borderId="1" xfId="94" applyFont="1" applyBorder="1" applyAlignment="1">
      <alignment vertical="center" shrinkToFit="1"/>
    </xf>
    <xf numFmtId="217" fontId="51" fillId="0" borderId="1" xfId="0" applyNumberFormat="1" applyFont="1" applyBorder="1" applyAlignment="1">
      <alignment horizontal="center" vertical="center" shrinkToFit="1"/>
    </xf>
    <xf numFmtId="186" fontId="51" fillId="0" borderId="1" xfId="0" applyNumberFormat="1" applyFont="1" applyBorder="1" applyAlignment="1">
      <alignment horizontal="center" vertical="center" shrinkToFit="1"/>
    </xf>
    <xf numFmtId="3" fontId="52" fillId="0" borderId="35" xfId="0" applyNumberFormat="1" applyFont="1" applyBorder="1" applyAlignment="1">
      <alignment horizontal="center" vertical="center" shrinkToFit="1"/>
    </xf>
    <xf numFmtId="3" fontId="51" fillId="0" borderId="36" xfId="0" applyNumberFormat="1" applyFont="1" applyBorder="1" applyAlignment="1">
      <alignment horizontal="left" vertical="center" shrinkToFit="1"/>
    </xf>
    <xf numFmtId="3" fontId="51" fillId="0" borderId="37" xfId="0" applyNumberFormat="1" applyFont="1" applyBorder="1" applyAlignment="1">
      <alignment horizontal="left" vertical="center" shrinkToFit="1"/>
    </xf>
    <xf numFmtId="218" fontId="51" fillId="0" borderId="37" xfId="0" applyNumberFormat="1" applyFont="1" applyBorder="1" applyAlignment="1">
      <alignment horizontal="center" vertical="center" shrinkToFit="1"/>
    </xf>
    <xf numFmtId="3" fontId="51" fillId="0" borderId="37" xfId="0" applyNumberFormat="1" applyFont="1" applyBorder="1" applyAlignment="1">
      <alignment horizontal="center" vertical="center" shrinkToFit="1"/>
    </xf>
    <xf numFmtId="41" fontId="51" fillId="0" borderId="37" xfId="94" applyFont="1" applyBorder="1" applyAlignment="1">
      <alignment horizontal="right" vertical="center" shrinkToFit="1"/>
    </xf>
    <xf numFmtId="41" fontId="51" fillId="0" borderId="37" xfId="94" applyFont="1" applyBorder="1" applyAlignment="1">
      <alignment vertical="center" shrinkToFit="1"/>
    </xf>
    <xf numFmtId="3" fontId="53" fillId="0" borderId="38" xfId="0" applyNumberFormat="1" applyFont="1" applyBorder="1" applyAlignment="1">
      <alignment horizontal="center" vertical="center" wrapText="1" shrinkToFit="1"/>
    </xf>
    <xf numFmtId="0" fontId="54" fillId="0" borderId="1" xfId="0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left" vertical="center"/>
    </xf>
    <xf numFmtId="0" fontId="55" fillId="0" borderId="1" xfId="0" applyFont="1" applyFill="1" applyBorder="1" applyAlignment="1">
      <alignment horizontal="center" vertical="center" shrinkToFit="1"/>
    </xf>
    <xf numFmtId="41" fontId="55" fillId="0" borderId="1" xfId="0" applyNumberFormat="1" applyFont="1" applyFill="1" applyBorder="1" applyAlignment="1">
      <alignment horizontal="center" vertical="center" shrinkToFit="1"/>
    </xf>
    <xf numFmtId="202" fontId="53" fillId="0" borderId="1" xfId="0" applyNumberFormat="1" applyFont="1" applyFill="1" applyBorder="1" applyAlignment="1">
      <alignment horizontal="right" vertical="center" shrinkToFit="1"/>
    </xf>
    <xf numFmtId="0" fontId="53" fillId="0" borderId="1" xfId="0" applyFont="1" applyFill="1" applyBorder="1" applyAlignment="1">
      <alignment vertical="center" shrinkToFit="1"/>
    </xf>
    <xf numFmtId="41" fontId="53" fillId="0" borderId="1" xfId="0" applyNumberFormat="1" applyFont="1" applyFill="1" applyBorder="1" applyAlignment="1">
      <alignment horizontal="center" vertical="center" shrinkToFit="1"/>
    </xf>
    <xf numFmtId="41" fontId="53" fillId="0" borderId="1" xfId="94" applyFont="1" applyFill="1" applyBorder="1" applyAlignment="1">
      <alignment horizontal="center" vertical="center" shrinkToFit="1"/>
    </xf>
    <xf numFmtId="41" fontId="53" fillId="0" borderId="1" xfId="94" applyFont="1" applyFill="1" applyBorder="1" applyAlignment="1">
      <alignment vertical="center" shrinkToFit="1"/>
    </xf>
    <xf numFmtId="4" fontId="53" fillId="0" borderId="1" xfId="0" applyNumberFormat="1" applyFont="1" applyFill="1" applyBorder="1" applyAlignment="1">
      <alignment horizontal="center" vertical="center" shrinkToFit="1"/>
    </xf>
    <xf numFmtId="41" fontId="53" fillId="0" borderId="1" xfId="94" applyFont="1" applyFill="1" applyBorder="1" applyAlignment="1">
      <alignment horizontal="right" vertical="center" shrinkToFit="1"/>
    </xf>
    <xf numFmtId="0" fontId="55" fillId="0" borderId="1" xfId="0" applyFont="1" applyFill="1" applyBorder="1" applyAlignment="1">
      <alignment horizontal="left" vertical="center" shrinkToFit="1"/>
    </xf>
    <xf numFmtId="41" fontId="55" fillId="0" borderId="1" xfId="94" applyFont="1" applyFill="1" applyBorder="1" applyAlignment="1">
      <alignment horizontal="center" vertical="center" shrinkToFit="1"/>
    </xf>
    <xf numFmtId="4" fontId="55" fillId="0" borderId="1" xfId="0" applyNumberFormat="1" applyFont="1" applyFill="1" applyBorder="1" applyAlignment="1">
      <alignment horizontal="center" vertical="center" shrinkToFit="1"/>
    </xf>
    <xf numFmtId="202" fontId="53" fillId="0" borderId="1" xfId="0" applyNumberFormat="1" applyFont="1" applyFill="1" applyBorder="1" applyAlignment="1">
      <alignment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horizontal="center" vertical="center" shrinkToFit="1"/>
    </xf>
    <xf numFmtId="3" fontId="50" fillId="0" borderId="0" xfId="0" applyNumberFormat="1" applyFont="1" applyBorder="1" applyAlignment="1">
      <alignment horizontal="left" vertical="center" shrinkToFit="1"/>
    </xf>
    <xf numFmtId="0" fontId="45" fillId="0" borderId="0" xfId="0" applyFont="1" applyAlignment="1">
      <alignment horizontal="center" vertical="center"/>
    </xf>
    <xf numFmtId="0" fontId="46" fillId="0" borderId="0" xfId="0" applyFont="1" applyAlignment="1"/>
    <xf numFmtId="3" fontId="50" fillId="0" borderId="83" xfId="0" applyNumberFormat="1" applyFont="1" applyBorder="1" applyAlignment="1">
      <alignment horizontal="center" vertical="center" wrapText="1"/>
    </xf>
    <xf numFmtId="3" fontId="50" fillId="0" borderId="7" xfId="0" applyNumberFormat="1" applyFont="1" applyBorder="1" applyAlignment="1">
      <alignment horizontal="center" vertical="center"/>
    </xf>
    <xf numFmtId="3" fontId="50" fillId="0" borderId="84" xfId="0" applyNumberFormat="1" applyFont="1" applyBorder="1" applyAlignment="1">
      <alignment horizontal="center" vertical="center"/>
    </xf>
    <xf numFmtId="3" fontId="50" fillId="0" borderId="1" xfId="0" applyNumberFormat="1" applyFont="1" applyBorder="1" applyAlignment="1">
      <alignment horizontal="center" vertical="center" wrapText="1"/>
    </xf>
    <xf numFmtId="3" fontId="50" fillId="0" borderId="1" xfId="0" applyNumberFormat="1" applyFont="1" applyBorder="1" applyAlignment="1">
      <alignment horizontal="center" vertical="center"/>
    </xf>
    <xf numFmtId="3" fontId="50" fillId="4" borderId="19" xfId="0" applyNumberFormat="1" applyFont="1" applyFill="1" applyBorder="1" applyAlignment="1">
      <alignment horizontal="center" vertical="center"/>
    </xf>
    <xf numFmtId="3" fontId="50" fillId="4" borderId="18" xfId="0" applyNumberFormat="1" applyFont="1" applyFill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7" fillId="0" borderId="0" xfId="0" applyFont="1" applyAlignment="1"/>
    <xf numFmtId="0" fontId="5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53" fillId="0" borderId="1" xfId="0" applyFont="1" applyFill="1" applyBorder="1" applyAlignment="1">
      <alignment horizontal="center" vertical="center" shrinkToFit="1"/>
    </xf>
    <xf numFmtId="0" fontId="40" fillId="0" borderId="54" xfId="0" applyFont="1" applyBorder="1" applyAlignment="1">
      <alignment horizontal="left" vertical="center" indent="1" shrinkToFit="1"/>
    </xf>
    <xf numFmtId="0" fontId="40" fillId="0" borderId="55" xfId="0" applyFont="1" applyBorder="1" applyAlignment="1">
      <alignment horizontal="left" vertical="center" indent="1" shrinkToFit="1"/>
    </xf>
    <xf numFmtId="0" fontId="40" fillId="0" borderId="56" xfId="0" applyFont="1" applyBorder="1" applyAlignment="1">
      <alignment horizontal="left" vertical="center" indent="1" shrinkToFit="1"/>
    </xf>
    <xf numFmtId="0" fontId="40" fillId="0" borderId="57" xfId="0" applyFont="1" applyBorder="1" applyAlignment="1">
      <alignment horizontal="left" vertical="center" indent="1" shrinkToFit="1"/>
    </xf>
    <xf numFmtId="0" fontId="41" fillId="0" borderId="25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41" fillId="0" borderId="44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/>
    </xf>
    <xf numFmtId="0" fontId="41" fillId="0" borderId="29" xfId="0" applyFont="1" applyBorder="1" applyAlignment="1">
      <alignment horizontal="center" vertical="center"/>
    </xf>
    <xf numFmtId="0" fontId="41" fillId="0" borderId="27" xfId="0" applyFont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39" fillId="0" borderId="58" xfId="0" applyFont="1" applyBorder="1" applyAlignment="1">
      <alignment horizontal="left" vertical="center"/>
    </xf>
    <xf numFmtId="0" fontId="39" fillId="0" borderId="59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/>
    </xf>
    <xf numFmtId="0" fontId="25" fillId="0" borderId="61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39" fillId="0" borderId="11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45" xfId="0" applyFont="1" applyBorder="1" applyAlignment="1">
      <alignment horizontal="left" vertical="center"/>
    </xf>
    <xf numFmtId="0" fontId="39" fillId="0" borderId="75" xfId="0" applyFont="1" applyBorder="1" applyAlignment="1">
      <alignment horizontal="center" vertical="center"/>
    </xf>
    <xf numFmtId="0" fontId="39" fillId="0" borderId="76" xfId="0" applyFont="1" applyBorder="1" applyAlignment="1">
      <alignment horizontal="center" vertical="center"/>
    </xf>
    <xf numFmtId="0" fontId="39" fillId="0" borderId="77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5" xfId="0" applyFont="1" applyBorder="1" applyAlignment="1">
      <alignment horizontal="center" vertical="center"/>
    </xf>
    <xf numFmtId="0" fontId="39" fillId="0" borderId="20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39" fillId="0" borderId="70" xfId="0" applyFont="1" applyBorder="1" applyAlignment="1">
      <alignment vertical="center"/>
    </xf>
    <xf numFmtId="0" fontId="39" fillId="0" borderId="17" xfId="0" applyFont="1" applyBorder="1" applyAlignment="1">
      <alignment vertical="center"/>
    </xf>
    <xf numFmtId="0" fontId="39" fillId="0" borderId="9" xfId="0" applyFont="1" applyBorder="1" applyAlignment="1">
      <alignment vertical="center"/>
    </xf>
    <xf numFmtId="0" fontId="39" fillId="0" borderId="48" xfId="0" applyFont="1" applyBorder="1" applyAlignment="1">
      <alignment vertical="center"/>
    </xf>
    <xf numFmtId="3" fontId="39" fillId="0" borderId="53" xfId="95" applyNumberFormat="1" applyFont="1" applyFill="1" applyBorder="1" applyAlignment="1">
      <alignment horizontal="center" vertical="center"/>
    </xf>
    <xf numFmtId="3" fontId="39" fillId="0" borderId="16" xfId="95" applyNumberFormat="1" applyFont="1" applyFill="1" applyBorder="1" applyAlignment="1">
      <alignment horizontal="center" vertical="center"/>
    </xf>
    <xf numFmtId="0" fontId="39" fillId="0" borderId="13" xfId="0" applyFont="1" applyBorder="1" applyAlignment="1">
      <alignment horizontal="left" vertical="center"/>
    </xf>
    <xf numFmtId="0" fontId="39" fillId="0" borderId="14" xfId="0" applyFont="1" applyBorder="1" applyAlignment="1">
      <alignment horizontal="left" vertical="center"/>
    </xf>
    <xf numFmtId="0" fontId="39" fillId="0" borderId="20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70" xfId="0" applyFont="1" applyBorder="1" applyAlignment="1">
      <alignment horizontal="center" vertical="center"/>
    </xf>
    <xf numFmtId="192" fontId="39" fillId="0" borderId="26" xfId="0" applyNumberFormat="1" applyFont="1" applyBorder="1" applyAlignment="1">
      <alignment horizontal="center" vertical="center"/>
    </xf>
    <xf numFmtId="192" fontId="39" fillId="0" borderId="31" xfId="0" applyNumberFormat="1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9" fillId="0" borderId="20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70" xfId="0" applyFont="1" applyBorder="1" applyAlignment="1">
      <alignment horizontal="left" vertical="center"/>
    </xf>
    <xf numFmtId="0" fontId="39" fillId="0" borderId="17" xfId="0" applyFont="1" applyBorder="1" applyAlignment="1">
      <alignment horizontal="left" vertical="center"/>
    </xf>
    <xf numFmtId="0" fontId="39" fillId="0" borderId="9" xfId="0" applyFont="1" applyBorder="1" applyAlignment="1">
      <alignment horizontal="left" vertical="center"/>
    </xf>
    <xf numFmtId="0" fontId="39" fillId="0" borderId="48" xfId="0" applyFont="1" applyBorder="1" applyAlignment="1">
      <alignment horizontal="left" vertical="center"/>
    </xf>
    <xf numFmtId="192" fontId="39" fillId="0" borderId="53" xfId="0" applyNumberFormat="1" applyFont="1" applyBorder="1" applyAlignment="1">
      <alignment horizontal="center" vertical="center"/>
    </xf>
    <xf numFmtId="192" fontId="39" fillId="0" borderId="16" xfId="0" applyNumberFormat="1" applyFont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0" fontId="39" fillId="3" borderId="14" xfId="0" applyFont="1" applyFill="1" applyBorder="1" applyAlignment="1">
      <alignment horizontal="center" vertical="center"/>
    </xf>
    <xf numFmtId="190" fontId="25" fillId="0" borderId="53" xfId="0" applyNumberFormat="1" applyFont="1" applyBorder="1" applyAlignment="1">
      <alignment horizontal="center" vertical="center"/>
    </xf>
    <xf numFmtId="190" fontId="25" fillId="0" borderId="16" xfId="0" applyNumberFormat="1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</cellXfs>
  <cellStyles count="102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" xfId="96" builtinId="5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10" xfId="101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표준 6" xfId="97"/>
    <cellStyle name="표준 7" xfId="98"/>
    <cellStyle name="표준 8" xfId="99"/>
    <cellStyle name="표준 9" xfId="100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  <sheetName val="1TL종점(1)"/>
      <sheetName val="연약지반_토적"/>
      <sheetName val="견적서"/>
      <sheetName val="주현(해보)"/>
      <sheetName val="목표세부명세"/>
      <sheetName val="설계내역"/>
      <sheetName val="교각계산"/>
      <sheetName val="단가조사"/>
      <sheetName val="일위대가"/>
      <sheetName val="노임"/>
      <sheetName val="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4"/>
  <sheetViews>
    <sheetView tabSelected="1" view="pageBreakPreview" topLeftCell="A16" zoomScaleSheetLayoutView="100" workbookViewId="0">
      <selection activeCell="I44" sqref="I44"/>
    </sheetView>
  </sheetViews>
  <sheetFormatPr defaultRowHeight="13.5"/>
  <cols>
    <col min="1" max="2" width="5.83203125" style="200" customWidth="1"/>
    <col min="3" max="3" width="2.83203125" style="200" customWidth="1"/>
    <col min="4" max="4" width="20.1640625" style="200" customWidth="1"/>
    <col min="5" max="5" width="10.83203125" style="200" customWidth="1"/>
    <col min="6" max="6" width="6.33203125" style="200" customWidth="1"/>
    <col min="7" max="7" width="15.83203125" style="200" customWidth="1"/>
    <col min="8" max="8" width="9.33203125" style="200" customWidth="1"/>
    <col min="9" max="9" width="33.83203125" style="200" customWidth="1"/>
    <col min="10" max="16384" width="9.33203125" style="200"/>
  </cols>
  <sheetData>
    <row r="1" spans="1:9" s="157" customFormat="1" ht="24.95" customHeight="1">
      <c r="A1" s="244" t="s">
        <v>155</v>
      </c>
      <c r="B1" s="244"/>
      <c r="C1" s="244"/>
      <c r="D1" s="244"/>
      <c r="E1" s="244"/>
      <c r="F1" s="244"/>
      <c r="G1" s="244"/>
      <c r="H1" s="244"/>
      <c r="I1" s="244"/>
    </row>
    <row r="2" spans="1:9" s="157" customFormat="1" ht="9.9499999999999993" customHeight="1" thickBot="1">
      <c r="A2" s="245"/>
      <c r="B2" s="245"/>
      <c r="C2" s="245"/>
      <c r="D2" s="245"/>
      <c r="E2" s="245"/>
      <c r="F2" s="245"/>
      <c r="G2" s="245"/>
      <c r="H2" s="245"/>
      <c r="I2" s="245"/>
    </row>
    <row r="3" spans="1:9" s="157" customFormat="1" ht="33.6" customHeight="1">
      <c r="A3" s="251" t="s">
        <v>146</v>
      </c>
      <c r="B3" s="252"/>
      <c r="C3" s="252"/>
      <c r="D3" s="252"/>
      <c r="E3" s="252"/>
      <c r="F3" s="158" t="s">
        <v>48</v>
      </c>
      <c r="G3" s="158" t="s">
        <v>147</v>
      </c>
      <c r="H3" s="159" t="s">
        <v>49</v>
      </c>
      <c r="I3" s="160" t="s">
        <v>148</v>
      </c>
    </row>
    <row r="4" spans="1:9" s="157" customFormat="1" ht="21.75" customHeight="1">
      <c r="A4" s="246" t="s">
        <v>145</v>
      </c>
      <c r="B4" s="249" t="s">
        <v>142</v>
      </c>
      <c r="C4" s="161"/>
      <c r="D4" s="162" t="s">
        <v>175</v>
      </c>
      <c r="E4" s="163"/>
      <c r="F4" s="164" t="s">
        <v>50</v>
      </c>
      <c r="G4" s="165"/>
      <c r="H4" s="166" t="s">
        <v>30</v>
      </c>
      <c r="I4" s="167" t="s">
        <v>30</v>
      </c>
    </row>
    <row r="5" spans="1:9" s="157" customFormat="1" ht="21.75" customHeight="1">
      <c r="A5" s="247"/>
      <c r="B5" s="250"/>
      <c r="C5" s="168"/>
      <c r="D5" s="169" t="s">
        <v>176</v>
      </c>
      <c r="E5" s="170"/>
      <c r="F5" s="171" t="s">
        <v>51</v>
      </c>
      <c r="G5" s="172"/>
      <c r="H5" s="173" t="s">
        <v>30</v>
      </c>
      <c r="I5" s="174" t="s">
        <v>30</v>
      </c>
    </row>
    <row r="6" spans="1:9" s="157" customFormat="1" ht="21.75" customHeight="1">
      <c r="A6" s="247"/>
      <c r="B6" s="250"/>
      <c r="C6" s="168"/>
      <c r="D6" s="169" t="s">
        <v>52</v>
      </c>
      <c r="E6" s="170"/>
      <c r="F6" s="171" t="s">
        <v>53</v>
      </c>
      <c r="G6" s="175"/>
      <c r="H6" s="173" t="s">
        <v>30</v>
      </c>
      <c r="I6" s="174" t="s">
        <v>30</v>
      </c>
    </row>
    <row r="7" spans="1:9" s="157" customFormat="1" ht="21.75" customHeight="1">
      <c r="A7" s="247"/>
      <c r="B7" s="250"/>
      <c r="C7" s="176"/>
      <c r="D7" s="177" t="s">
        <v>177</v>
      </c>
      <c r="E7" s="178"/>
      <c r="F7" s="179" t="s">
        <v>54</v>
      </c>
      <c r="G7" s="180"/>
      <c r="H7" s="181" t="s">
        <v>30</v>
      </c>
      <c r="I7" s="182" t="s">
        <v>55</v>
      </c>
    </row>
    <row r="8" spans="1:9" s="157" customFormat="1" ht="21.75" customHeight="1">
      <c r="A8" s="247"/>
      <c r="B8" s="249" t="s">
        <v>143</v>
      </c>
      <c r="C8" s="183"/>
      <c r="D8" s="169" t="s">
        <v>178</v>
      </c>
      <c r="E8" s="170"/>
      <c r="F8" s="171" t="s">
        <v>56</v>
      </c>
      <c r="G8" s="172"/>
      <c r="H8" s="173" t="s">
        <v>30</v>
      </c>
      <c r="I8" s="174" t="s">
        <v>30</v>
      </c>
    </row>
    <row r="9" spans="1:9" s="157" customFormat="1" ht="21.75" customHeight="1">
      <c r="A9" s="247"/>
      <c r="B9" s="250"/>
      <c r="C9" s="168"/>
      <c r="D9" s="169" t="s">
        <v>179</v>
      </c>
      <c r="E9" s="170"/>
      <c r="F9" s="171" t="s">
        <v>57</v>
      </c>
      <c r="G9" s="175"/>
      <c r="H9" s="184">
        <v>0.127</v>
      </c>
      <c r="I9" s="174" t="s">
        <v>138</v>
      </c>
    </row>
    <row r="10" spans="1:9" s="157" customFormat="1" ht="21.75" customHeight="1">
      <c r="A10" s="247"/>
      <c r="B10" s="250"/>
      <c r="C10" s="176"/>
      <c r="D10" s="177" t="s">
        <v>177</v>
      </c>
      <c r="E10" s="178"/>
      <c r="F10" s="179" t="s">
        <v>58</v>
      </c>
      <c r="G10" s="180"/>
      <c r="H10" s="181" t="s">
        <v>30</v>
      </c>
      <c r="I10" s="182" t="s">
        <v>59</v>
      </c>
    </row>
    <row r="11" spans="1:9" s="157" customFormat="1" ht="21.75" customHeight="1">
      <c r="A11" s="247"/>
      <c r="B11" s="249" t="s">
        <v>144</v>
      </c>
      <c r="C11" s="183"/>
      <c r="D11" s="169" t="s">
        <v>180</v>
      </c>
      <c r="E11" s="170"/>
      <c r="F11" s="171" t="s">
        <v>60</v>
      </c>
      <c r="G11" s="172"/>
      <c r="H11" s="173" t="s">
        <v>30</v>
      </c>
      <c r="I11" s="174" t="s">
        <v>30</v>
      </c>
    </row>
    <row r="12" spans="1:9" s="157" customFormat="1" ht="21.75" customHeight="1">
      <c r="A12" s="247"/>
      <c r="B12" s="250"/>
      <c r="C12" s="168"/>
      <c r="D12" s="169" t="s">
        <v>181</v>
      </c>
      <c r="E12" s="170"/>
      <c r="F12" s="171" t="s">
        <v>61</v>
      </c>
      <c r="G12" s="175"/>
      <c r="H12" s="185">
        <v>3.6999999999999998E-2</v>
      </c>
      <c r="I12" s="174" t="s">
        <v>218</v>
      </c>
    </row>
    <row r="13" spans="1:9" s="157" customFormat="1" ht="21.75" customHeight="1">
      <c r="A13" s="247"/>
      <c r="B13" s="250"/>
      <c r="C13" s="168"/>
      <c r="D13" s="169" t="s">
        <v>182</v>
      </c>
      <c r="E13" s="170"/>
      <c r="F13" s="171" t="s">
        <v>62</v>
      </c>
      <c r="G13" s="175"/>
      <c r="H13" s="186">
        <v>8.6999999999999994E-3</v>
      </c>
      <c r="I13" s="174" t="s">
        <v>63</v>
      </c>
    </row>
    <row r="14" spans="1:9" s="157" customFormat="1" ht="21.75" customHeight="1">
      <c r="A14" s="247"/>
      <c r="B14" s="250"/>
      <c r="C14" s="168"/>
      <c r="D14" s="169" t="s">
        <v>183</v>
      </c>
      <c r="E14" s="170"/>
      <c r="F14" s="171" t="s">
        <v>64</v>
      </c>
      <c r="G14" s="175"/>
      <c r="H14" s="187">
        <v>3.4299999999999997E-2</v>
      </c>
      <c r="I14" s="174" t="s">
        <v>219</v>
      </c>
    </row>
    <row r="15" spans="1:9" s="157" customFormat="1" ht="21.75" customHeight="1">
      <c r="A15" s="247"/>
      <c r="B15" s="250"/>
      <c r="C15" s="168"/>
      <c r="D15" s="169" t="s">
        <v>184</v>
      </c>
      <c r="E15" s="170"/>
      <c r="F15" s="171" t="s">
        <v>65</v>
      </c>
      <c r="G15" s="175"/>
      <c r="H15" s="184">
        <v>4.4999999999999998E-2</v>
      </c>
      <c r="I15" s="174" t="s">
        <v>172</v>
      </c>
    </row>
    <row r="16" spans="1:9" s="157" customFormat="1" ht="21.75" customHeight="1">
      <c r="A16" s="247"/>
      <c r="B16" s="250"/>
      <c r="C16" s="168"/>
      <c r="D16" s="169" t="s">
        <v>186</v>
      </c>
      <c r="E16" s="170"/>
      <c r="F16" s="171" t="s">
        <v>66</v>
      </c>
      <c r="G16" s="175"/>
      <c r="H16" s="186">
        <v>0.1152</v>
      </c>
      <c r="I16" s="174" t="s">
        <v>220</v>
      </c>
    </row>
    <row r="17" spans="1:9" s="157" customFormat="1" ht="21.75" customHeight="1">
      <c r="A17" s="247"/>
      <c r="B17" s="250"/>
      <c r="C17" s="168"/>
      <c r="D17" s="169" t="s">
        <v>185</v>
      </c>
      <c r="E17" s="170"/>
      <c r="F17" s="171" t="s">
        <v>67</v>
      </c>
      <c r="G17" s="175"/>
      <c r="H17" s="173"/>
      <c r="I17" s="174" t="s">
        <v>30</v>
      </c>
    </row>
    <row r="18" spans="1:9" s="157" customFormat="1" ht="21.75" customHeight="1">
      <c r="A18" s="247"/>
      <c r="B18" s="250"/>
      <c r="C18" s="168"/>
      <c r="D18" s="243" t="s">
        <v>200</v>
      </c>
      <c r="E18" s="243"/>
      <c r="F18" s="171" t="s">
        <v>68</v>
      </c>
      <c r="G18" s="175"/>
      <c r="H18" s="173"/>
      <c r="I18" s="174"/>
    </row>
    <row r="19" spans="1:9" s="157" customFormat="1" ht="21.75" customHeight="1">
      <c r="A19" s="247"/>
      <c r="B19" s="250"/>
      <c r="C19" s="168"/>
      <c r="D19" s="169" t="s">
        <v>187</v>
      </c>
      <c r="E19" s="170"/>
      <c r="F19" s="171" t="s">
        <v>69</v>
      </c>
      <c r="G19" s="175"/>
      <c r="H19" s="186">
        <v>2.93E-2</v>
      </c>
      <c r="I19" s="174" t="s">
        <v>70</v>
      </c>
    </row>
    <row r="20" spans="1:9" s="157" customFormat="1" ht="21.75" customHeight="1">
      <c r="A20" s="247"/>
      <c r="B20" s="250"/>
      <c r="C20" s="168"/>
      <c r="D20" s="169" t="s">
        <v>188</v>
      </c>
      <c r="E20" s="170"/>
      <c r="F20" s="171" t="s">
        <v>71</v>
      </c>
      <c r="G20" s="175"/>
      <c r="H20" s="173"/>
      <c r="I20" s="174"/>
    </row>
    <row r="21" spans="1:9" s="157" customFormat="1" ht="21.75" customHeight="1">
      <c r="A21" s="247"/>
      <c r="B21" s="250"/>
      <c r="C21" s="168"/>
      <c r="D21" s="169" t="s">
        <v>189</v>
      </c>
      <c r="E21" s="170"/>
      <c r="F21" s="171" t="s">
        <v>72</v>
      </c>
      <c r="G21" s="175"/>
      <c r="H21" s="173" t="s">
        <v>30</v>
      </c>
      <c r="I21" s="174"/>
    </row>
    <row r="22" spans="1:9" s="157" customFormat="1" ht="21.75" customHeight="1">
      <c r="A22" s="247"/>
      <c r="B22" s="250"/>
      <c r="C22" s="168"/>
      <c r="D22" s="243" t="s">
        <v>73</v>
      </c>
      <c r="E22" s="243"/>
      <c r="F22" s="171" t="s">
        <v>74</v>
      </c>
      <c r="G22" s="175"/>
      <c r="H22" s="173" t="s">
        <v>30</v>
      </c>
      <c r="I22" s="174"/>
    </row>
    <row r="23" spans="1:9" s="157" customFormat="1" ht="21.75" customHeight="1">
      <c r="A23" s="247"/>
      <c r="B23" s="250"/>
      <c r="C23" s="168"/>
      <c r="D23" s="169" t="s">
        <v>190</v>
      </c>
      <c r="E23" s="170"/>
      <c r="F23" s="171" t="s">
        <v>75</v>
      </c>
      <c r="G23" s="175"/>
      <c r="H23" s="184">
        <v>8.7999999999999995E-2</v>
      </c>
      <c r="I23" s="174" t="s">
        <v>139</v>
      </c>
    </row>
    <row r="24" spans="1:9" s="157" customFormat="1" ht="21.75" customHeight="1">
      <c r="A24" s="248"/>
      <c r="B24" s="250"/>
      <c r="C24" s="188"/>
      <c r="D24" s="177" t="s">
        <v>177</v>
      </c>
      <c r="E24" s="178"/>
      <c r="F24" s="179" t="s">
        <v>76</v>
      </c>
      <c r="G24" s="180"/>
      <c r="H24" s="181" t="s">
        <v>30</v>
      </c>
      <c r="I24" s="182" t="s">
        <v>77</v>
      </c>
    </row>
    <row r="25" spans="1:9" s="157" customFormat="1" ht="21.75" customHeight="1">
      <c r="A25" s="189" t="s">
        <v>30</v>
      </c>
      <c r="B25" s="178" t="s">
        <v>30</v>
      </c>
      <c r="C25" s="178"/>
      <c r="D25" s="177" t="s">
        <v>191</v>
      </c>
      <c r="E25" s="178"/>
      <c r="F25" s="179" t="s">
        <v>78</v>
      </c>
      <c r="G25" s="180"/>
      <c r="H25" s="181" t="s">
        <v>30</v>
      </c>
      <c r="I25" s="182" t="s">
        <v>79</v>
      </c>
    </row>
    <row r="26" spans="1:9" s="157" customFormat="1" ht="21.75" customHeight="1">
      <c r="A26" s="189" t="s">
        <v>30</v>
      </c>
      <c r="B26" s="178" t="s">
        <v>30</v>
      </c>
      <c r="C26" s="178"/>
      <c r="D26" s="177" t="s">
        <v>192</v>
      </c>
      <c r="E26" s="178"/>
      <c r="F26" s="179" t="s">
        <v>80</v>
      </c>
      <c r="G26" s="180"/>
      <c r="H26" s="190">
        <v>0.06</v>
      </c>
      <c r="I26" s="182" t="s">
        <v>81</v>
      </c>
    </row>
    <row r="27" spans="1:9" s="157" customFormat="1" ht="21.75" customHeight="1">
      <c r="A27" s="189" t="s">
        <v>30</v>
      </c>
      <c r="B27" s="178" t="s">
        <v>30</v>
      </c>
      <c r="C27" s="178"/>
      <c r="D27" s="177" t="s">
        <v>193</v>
      </c>
      <c r="E27" s="178"/>
      <c r="F27" s="179" t="s">
        <v>82</v>
      </c>
      <c r="G27" s="180"/>
      <c r="H27" s="190">
        <v>0.15</v>
      </c>
      <c r="I27" s="182" t="s">
        <v>156</v>
      </c>
    </row>
    <row r="28" spans="1:9" s="157" customFormat="1" ht="21.75" customHeight="1">
      <c r="A28" s="189" t="s">
        <v>30</v>
      </c>
      <c r="B28" s="178" t="s">
        <v>30</v>
      </c>
      <c r="C28" s="178"/>
      <c r="D28" s="177" t="s">
        <v>194</v>
      </c>
      <c r="E28" s="178"/>
      <c r="F28" s="179" t="s">
        <v>83</v>
      </c>
      <c r="G28" s="180"/>
      <c r="H28" s="181" t="s">
        <v>30</v>
      </c>
      <c r="I28" s="182" t="s">
        <v>84</v>
      </c>
    </row>
    <row r="29" spans="1:9" s="157" customFormat="1" ht="21.75" customHeight="1">
      <c r="A29" s="189" t="s">
        <v>30</v>
      </c>
      <c r="B29" s="178" t="s">
        <v>30</v>
      </c>
      <c r="C29" s="178"/>
      <c r="D29" s="177" t="s">
        <v>195</v>
      </c>
      <c r="E29" s="178"/>
      <c r="F29" s="179" t="s">
        <v>85</v>
      </c>
      <c r="G29" s="191"/>
      <c r="H29" s="190">
        <v>0.1</v>
      </c>
      <c r="I29" s="182" t="s">
        <v>86</v>
      </c>
    </row>
    <row r="30" spans="1:9" s="157" customFormat="1" ht="21.75" customHeight="1">
      <c r="A30" s="189"/>
      <c r="B30" s="178"/>
      <c r="C30" s="178"/>
      <c r="D30" s="177" t="s">
        <v>174</v>
      </c>
      <c r="E30" s="192"/>
      <c r="F30" s="179" t="s">
        <v>149</v>
      </c>
      <c r="G30" s="180"/>
      <c r="H30" s="181"/>
      <c r="I30" s="182"/>
    </row>
    <row r="31" spans="1:9" s="157" customFormat="1" ht="21.75" customHeight="1">
      <c r="A31" s="189" t="s">
        <v>30</v>
      </c>
      <c r="B31" s="178" t="s">
        <v>30</v>
      </c>
      <c r="C31" s="178"/>
      <c r="D31" s="177" t="s">
        <v>196</v>
      </c>
      <c r="E31" s="178"/>
      <c r="F31" s="179" t="s">
        <v>150</v>
      </c>
      <c r="G31" s="180"/>
      <c r="H31" s="181" t="s">
        <v>30</v>
      </c>
      <c r="I31" s="182" t="s">
        <v>154</v>
      </c>
    </row>
    <row r="32" spans="1:9" s="157" customFormat="1" ht="21.75" customHeight="1">
      <c r="A32" s="189" t="s">
        <v>30</v>
      </c>
      <c r="B32" s="178" t="s">
        <v>30</v>
      </c>
      <c r="C32" s="178"/>
      <c r="D32" s="177" t="s">
        <v>197</v>
      </c>
      <c r="E32" s="178"/>
      <c r="F32" s="179" t="s">
        <v>151</v>
      </c>
      <c r="G32" s="180"/>
      <c r="H32" s="181" t="s">
        <v>30</v>
      </c>
      <c r="I32" s="182" t="s">
        <v>30</v>
      </c>
    </row>
    <row r="33" spans="1:9" s="157" customFormat="1" ht="21.75" customHeight="1">
      <c r="A33" s="189" t="s">
        <v>30</v>
      </c>
      <c r="B33" s="178" t="s">
        <v>30</v>
      </c>
      <c r="C33" s="178"/>
      <c r="D33" s="177" t="s">
        <v>198</v>
      </c>
      <c r="E33" s="178"/>
      <c r="F33" s="179" t="s">
        <v>152</v>
      </c>
      <c r="G33" s="180"/>
      <c r="H33" s="181" t="s">
        <v>30</v>
      </c>
      <c r="I33" s="182" t="s">
        <v>30</v>
      </c>
    </row>
    <row r="34" spans="1:9" s="157" customFormat="1" ht="21.75" customHeight="1" thickBot="1">
      <c r="A34" s="193" t="s">
        <v>30</v>
      </c>
      <c r="B34" s="194" t="s">
        <v>30</v>
      </c>
      <c r="C34" s="194"/>
      <c r="D34" s="195" t="s">
        <v>199</v>
      </c>
      <c r="E34" s="194"/>
      <c r="F34" s="196" t="s">
        <v>153</v>
      </c>
      <c r="G34" s="197"/>
      <c r="H34" s="198" t="s">
        <v>30</v>
      </c>
      <c r="I34" s="199" t="s">
        <v>201</v>
      </c>
    </row>
  </sheetData>
  <mergeCells count="8">
    <mergeCell ref="D22:E22"/>
    <mergeCell ref="A1:I2"/>
    <mergeCell ref="A4:A24"/>
    <mergeCell ref="B4:B7"/>
    <mergeCell ref="B8:B10"/>
    <mergeCell ref="B11:B24"/>
    <mergeCell ref="A3:E3"/>
    <mergeCell ref="D18:E18"/>
  </mergeCells>
  <phoneticPr fontId="2" type="noConversion"/>
  <printOptions horizontalCentered="1"/>
  <pageMargins left="0.59055118110236227" right="0.59055118110236227" top="0.74803149606299213" bottom="0.59055118110236227" header="0.19685039370078741" footer="0.19685039370078741"/>
  <pageSetup paperSize="9" orientation="portrait" r:id="rId1"/>
  <ignoredErrors>
    <ignoredError sqref="F4:F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view="pageBreakPreview" zoomScale="85" zoomScaleSheetLayoutView="85" workbookViewId="0">
      <selection activeCell="F4" sqref="F4:J23"/>
    </sheetView>
  </sheetViews>
  <sheetFormatPr defaultRowHeight="13.5"/>
  <cols>
    <col min="1" max="1" width="8.83203125" style="200" customWidth="1"/>
    <col min="2" max="2" width="28.83203125" style="200" customWidth="1"/>
    <col min="3" max="3" width="15.83203125" style="200" customWidth="1"/>
    <col min="4" max="4" width="12.83203125" style="200" customWidth="1"/>
    <col min="5" max="5" width="8.83203125" style="200" customWidth="1"/>
    <col min="6" max="9" width="18.83203125" style="200" customWidth="1"/>
    <col min="10" max="10" width="13.33203125" style="200" customWidth="1"/>
    <col min="11" max="16384" width="9.33203125" style="200"/>
  </cols>
  <sheetData>
    <row r="1" spans="1:10" s="157" customFormat="1" ht="24.95" customHeight="1">
      <c r="A1" s="253" t="s">
        <v>157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0" s="157" customFormat="1" ht="9.9499999999999993" customHeight="1" thickBot="1">
      <c r="A2" s="254"/>
      <c r="B2" s="254"/>
      <c r="C2" s="254"/>
      <c r="D2" s="254"/>
      <c r="E2" s="254"/>
      <c r="F2" s="254"/>
      <c r="G2" s="254"/>
      <c r="H2" s="254"/>
      <c r="I2" s="254"/>
      <c r="J2" s="254"/>
    </row>
    <row r="3" spans="1:10" s="157" customFormat="1" ht="24" customHeight="1">
      <c r="A3" s="201" t="s">
        <v>26</v>
      </c>
      <c r="B3" s="202" t="s">
        <v>158</v>
      </c>
      <c r="C3" s="202" t="s">
        <v>159</v>
      </c>
      <c r="D3" s="202" t="s">
        <v>160</v>
      </c>
      <c r="E3" s="202" t="s">
        <v>27</v>
      </c>
      <c r="F3" s="202" t="s">
        <v>161</v>
      </c>
      <c r="G3" s="202" t="s">
        <v>28</v>
      </c>
      <c r="H3" s="202" t="s">
        <v>29</v>
      </c>
      <c r="I3" s="202" t="s">
        <v>162</v>
      </c>
      <c r="J3" s="203" t="s">
        <v>163</v>
      </c>
    </row>
    <row r="4" spans="1:10" s="157" customFormat="1" ht="24" customHeight="1">
      <c r="A4" s="204">
        <v>1</v>
      </c>
      <c r="B4" s="205" t="s">
        <v>166</v>
      </c>
      <c r="C4" s="205" t="s">
        <v>30</v>
      </c>
      <c r="D4" s="206"/>
      <c r="E4" s="207" t="s">
        <v>30</v>
      </c>
      <c r="F4" s="208"/>
      <c r="G4" s="208"/>
      <c r="H4" s="208"/>
      <c r="I4" s="208"/>
      <c r="J4" s="209"/>
    </row>
    <row r="5" spans="1:10" s="157" customFormat="1" ht="24" customHeight="1">
      <c r="A5" s="204">
        <v>2</v>
      </c>
      <c r="B5" s="205" t="s">
        <v>206</v>
      </c>
      <c r="C5" s="205"/>
      <c r="D5" s="206"/>
      <c r="E5" s="207"/>
      <c r="F5" s="208"/>
      <c r="G5" s="208"/>
      <c r="H5" s="208"/>
      <c r="I5" s="208"/>
      <c r="J5" s="209"/>
    </row>
    <row r="6" spans="1:10" s="157" customFormat="1" ht="24" customHeight="1">
      <c r="A6" s="204">
        <v>3</v>
      </c>
      <c r="B6" s="205" t="s">
        <v>31</v>
      </c>
      <c r="C6" s="205"/>
      <c r="D6" s="206"/>
      <c r="E6" s="207"/>
      <c r="F6" s="208"/>
      <c r="G6" s="208"/>
      <c r="H6" s="208"/>
      <c r="I6" s="208"/>
      <c r="J6" s="209"/>
    </row>
    <row r="7" spans="1:10" s="157" customFormat="1" ht="24" customHeight="1">
      <c r="A7" s="204"/>
      <c r="B7" s="205"/>
      <c r="C7" s="205"/>
      <c r="D7" s="206"/>
      <c r="E7" s="207"/>
      <c r="F7" s="208"/>
      <c r="G7" s="208"/>
      <c r="H7" s="208"/>
      <c r="I7" s="208"/>
      <c r="J7" s="209"/>
    </row>
    <row r="8" spans="1:10" s="157" customFormat="1" ht="24" customHeight="1">
      <c r="A8" s="210" t="s">
        <v>30</v>
      </c>
      <c r="B8" s="205" t="s">
        <v>32</v>
      </c>
      <c r="C8" s="205" t="s">
        <v>30</v>
      </c>
      <c r="D8" s="211">
        <v>12.7</v>
      </c>
      <c r="E8" s="207" t="s">
        <v>33</v>
      </c>
      <c r="F8" s="208"/>
      <c r="G8" s="212"/>
      <c r="H8" s="212"/>
      <c r="I8" s="212"/>
      <c r="J8" s="209"/>
    </row>
    <row r="9" spans="1:10" s="157" customFormat="1" ht="24" customHeight="1">
      <c r="A9" s="210" t="s">
        <v>30</v>
      </c>
      <c r="B9" s="205" t="s">
        <v>34</v>
      </c>
      <c r="C9" s="205" t="s">
        <v>30</v>
      </c>
      <c r="D9" s="213">
        <v>3.7</v>
      </c>
      <c r="E9" s="207" t="s">
        <v>33</v>
      </c>
      <c r="F9" s="208"/>
      <c r="G9" s="212"/>
      <c r="H9" s="212"/>
      <c r="I9" s="212"/>
      <c r="J9" s="209"/>
    </row>
    <row r="10" spans="1:10" s="157" customFormat="1" ht="24" customHeight="1">
      <c r="A10" s="210" t="s">
        <v>30</v>
      </c>
      <c r="B10" s="205" t="s">
        <v>35</v>
      </c>
      <c r="C10" s="205" t="s">
        <v>30</v>
      </c>
      <c r="D10" s="213">
        <v>0.87</v>
      </c>
      <c r="E10" s="207" t="s">
        <v>33</v>
      </c>
      <c r="F10" s="208"/>
      <c r="G10" s="212"/>
      <c r="H10" s="212"/>
      <c r="I10" s="212"/>
      <c r="J10" s="209"/>
    </row>
    <row r="11" spans="1:10" s="157" customFormat="1" ht="24" customHeight="1">
      <c r="A11" s="210" t="s">
        <v>30</v>
      </c>
      <c r="B11" s="205" t="s">
        <v>36</v>
      </c>
      <c r="C11" s="205" t="s">
        <v>30</v>
      </c>
      <c r="D11" s="206">
        <v>3.43</v>
      </c>
      <c r="E11" s="207" t="s">
        <v>33</v>
      </c>
      <c r="F11" s="208"/>
      <c r="G11" s="212"/>
      <c r="H11" s="212"/>
      <c r="I11" s="212"/>
      <c r="J11" s="209"/>
    </row>
    <row r="12" spans="1:10" s="157" customFormat="1" ht="24" customHeight="1">
      <c r="A12" s="210" t="s">
        <v>30</v>
      </c>
      <c r="B12" s="205" t="s">
        <v>37</v>
      </c>
      <c r="C12" s="205" t="s">
        <v>30</v>
      </c>
      <c r="D12" s="211">
        <v>4.5</v>
      </c>
      <c r="E12" s="207" t="s">
        <v>33</v>
      </c>
      <c r="F12" s="208"/>
      <c r="G12" s="212"/>
      <c r="H12" s="212"/>
      <c r="I12" s="212"/>
      <c r="J12" s="209"/>
    </row>
    <row r="13" spans="1:10" s="157" customFormat="1" ht="24" customHeight="1">
      <c r="A13" s="210" t="s">
        <v>30</v>
      </c>
      <c r="B13" s="205" t="s">
        <v>38</v>
      </c>
      <c r="C13" s="205" t="s">
        <v>30</v>
      </c>
      <c r="D13" s="213">
        <v>11.52</v>
      </c>
      <c r="E13" s="207" t="s">
        <v>33</v>
      </c>
      <c r="F13" s="208"/>
      <c r="G13" s="212"/>
      <c r="H13" s="212"/>
      <c r="I13" s="212"/>
      <c r="J13" s="209"/>
    </row>
    <row r="14" spans="1:10" s="157" customFormat="1" ht="24" customHeight="1">
      <c r="A14" s="210" t="s">
        <v>30</v>
      </c>
      <c r="B14" s="205" t="s">
        <v>39</v>
      </c>
      <c r="C14" s="205" t="s">
        <v>30</v>
      </c>
      <c r="D14" s="213">
        <v>2.93</v>
      </c>
      <c r="E14" s="207" t="s">
        <v>33</v>
      </c>
      <c r="F14" s="208"/>
      <c r="G14" s="212"/>
      <c r="H14" s="212"/>
      <c r="I14" s="212"/>
      <c r="J14" s="209"/>
    </row>
    <row r="15" spans="1:10" s="157" customFormat="1" ht="24" customHeight="1">
      <c r="A15" s="210" t="s">
        <v>30</v>
      </c>
      <c r="B15" s="205" t="s">
        <v>40</v>
      </c>
      <c r="C15" s="205" t="s">
        <v>30</v>
      </c>
      <c r="D15" s="211">
        <v>8.8000000000000007</v>
      </c>
      <c r="E15" s="207" t="s">
        <v>33</v>
      </c>
      <c r="F15" s="208"/>
      <c r="G15" s="212"/>
      <c r="H15" s="212"/>
      <c r="I15" s="212"/>
      <c r="J15" s="209"/>
    </row>
    <row r="16" spans="1:10" s="157" customFormat="1" ht="24" customHeight="1">
      <c r="A16" s="210" t="s">
        <v>30</v>
      </c>
      <c r="B16" s="205" t="s">
        <v>41</v>
      </c>
      <c r="C16" s="205" t="s">
        <v>30</v>
      </c>
      <c r="D16" s="206"/>
      <c r="E16" s="207" t="s">
        <v>30</v>
      </c>
      <c r="F16" s="208"/>
      <c r="G16" s="212"/>
      <c r="H16" s="212"/>
      <c r="I16" s="212"/>
      <c r="J16" s="209"/>
    </row>
    <row r="17" spans="1:10" s="157" customFormat="1" ht="24" customHeight="1">
      <c r="A17" s="210" t="s">
        <v>30</v>
      </c>
      <c r="B17" s="205" t="s">
        <v>42</v>
      </c>
      <c r="C17" s="205" t="s">
        <v>30</v>
      </c>
      <c r="D17" s="214">
        <v>6</v>
      </c>
      <c r="E17" s="207" t="s">
        <v>33</v>
      </c>
      <c r="F17" s="208"/>
      <c r="G17" s="212"/>
      <c r="H17" s="212"/>
      <c r="I17" s="212"/>
      <c r="J17" s="209"/>
    </row>
    <row r="18" spans="1:10" s="157" customFormat="1" ht="24" customHeight="1">
      <c r="A18" s="210" t="s">
        <v>30</v>
      </c>
      <c r="B18" s="205" t="s">
        <v>43</v>
      </c>
      <c r="C18" s="205" t="s">
        <v>30</v>
      </c>
      <c r="D18" s="214">
        <v>15</v>
      </c>
      <c r="E18" s="207" t="s">
        <v>33</v>
      </c>
      <c r="F18" s="208"/>
      <c r="G18" s="212"/>
      <c r="H18" s="212"/>
      <c r="I18" s="212"/>
      <c r="J18" s="215"/>
    </row>
    <row r="19" spans="1:10" s="157" customFormat="1" ht="24" customHeight="1">
      <c r="A19" s="210" t="s">
        <v>30</v>
      </c>
      <c r="B19" s="205" t="s">
        <v>44</v>
      </c>
      <c r="C19" s="205" t="s">
        <v>30</v>
      </c>
      <c r="D19" s="206"/>
      <c r="E19" s="207" t="s">
        <v>30</v>
      </c>
      <c r="F19" s="208"/>
      <c r="G19" s="212"/>
      <c r="H19" s="212"/>
      <c r="I19" s="212"/>
      <c r="J19" s="209"/>
    </row>
    <row r="20" spans="1:10" s="157" customFormat="1" ht="24" customHeight="1">
      <c r="A20" s="210" t="s">
        <v>30</v>
      </c>
      <c r="B20" s="205" t="s">
        <v>45</v>
      </c>
      <c r="C20" s="205" t="s">
        <v>30</v>
      </c>
      <c r="D20" s="214">
        <v>10</v>
      </c>
      <c r="E20" s="207" t="s">
        <v>33</v>
      </c>
      <c r="F20" s="208"/>
      <c r="G20" s="212"/>
      <c r="H20" s="212"/>
      <c r="I20" s="212"/>
      <c r="J20" s="209"/>
    </row>
    <row r="21" spans="1:10" s="157" customFormat="1" ht="24" customHeight="1">
      <c r="A21" s="210"/>
      <c r="B21" s="205" t="s">
        <v>173</v>
      </c>
      <c r="C21" s="205"/>
      <c r="D21" s="206"/>
      <c r="E21" s="207"/>
      <c r="F21" s="208"/>
      <c r="G21" s="212"/>
      <c r="H21" s="212"/>
      <c r="I21" s="212"/>
      <c r="J21" s="209"/>
    </row>
    <row r="22" spans="1:10" s="157" customFormat="1" ht="24" customHeight="1">
      <c r="A22" s="210" t="s">
        <v>30</v>
      </c>
      <c r="B22" s="205" t="s">
        <v>46</v>
      </c>
      <c r="C22" s="205" t="s">
        <v>30</v>
      </c>
      <c r="D22" s="206"/>
      <c r="E22" s="207" t="s">
        <v>30</v>
      </c>
      <c r="F22" s="208"/>
      <c r="G22" s="212"/>
      <c r="H22" s="212"/>
      <c r="I22" s="212"/>
      <c r="J22" s="209"/>
    </row>
    <row r="23" spans="1:10" s="157" customFormat="1" ht="24" customHeight="1" thickBot="1">
      <c r="A23" s="216" t="s">
        <v>30</v>
      </c>
      <c r="B23" s="217" t="s">
        <v>47</v>
      </c>
      <c r="C23" s="217" t="s">
        <v>30</v>
      </c>
      <c r="D23" s="218"/>
      <c r="E23" s="219" t="s">
        <v>30</v>
      </c>
      <c r="F23" s="220"/>
      <c r="G23" s="221"/>
      <c r="H23" s="221"/>
      <c r="I23" s="221"/>
      <c r="J23" s="222"/>
    </row>
    <row r="24" spans="1:10" ht="20.100000000000001" customHeight="1"/>
    <row r="27" spans="1:10" ht="20.100000000000001" customHeight="1"/>
  </sheetData>
  <mergeCells count="1">
    <mergeCell ref="A1:J2"/>
  </mergeCells>
  <phoneticPr fontId="2" type="noConversion"/>
  <printOptions horizontalCentered="1"/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X20"/>
  <sheetViews>
    <sheetView view="pageBreakPreview" topLeftCell="D1" zoomScale="115" zoomScaleSheetLayoutView="115" workbookViewId="0">
      <selection activeCell="J4" sqref="J4:P12"/>
    </sheetView>
  </sheetViews>
  <sheetFormatPr defaultRowHeight="12.75"/>
  <cols>
    <col min="2" max="2" width="5.83203125" customWidth="1"/>
    <col min="3" max="3" width="21.83203125" customWidth="1"/>
    <col min="4" max="5" width="6.83203125" customWidth="1"/>
    <col min="6" max="6" width="5.83203125" customWidth="1"/>
    <col min="7" max="7" width="9.83203125" customWidth="1"/>
    <col min="8" max="8" width="5.83203125" customWidth="1"/>
    <col min="10" max="10" width="14.33203125" customWidth="1"/>
    <col min="12" max="12" width="14.33203125" customWidth="1"/>
    <col min="14" max="14" width="14.33203125" customWidth="1"/>
    <col min="16" max="16" width="14.33203125" customWidth="1"/>
    <col min="17" max="17" width="7.83203125" customWidth="1"/>
  </cols>
  <sheetData>
    <row r="1" spans="2:24" ht="39.75" customHeight="1">
      <c r="B1" s="257" t="s">
        <v>164</v>
      </c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</row>
    <row r="2" spans="2:24" ht="19.5" customHeight="1">
      <c r="B2" s="258" t="s">
        <v>141</v>
      </c>
      <c r="C2" s="258" t="s">
        <v>91</v>
      </c>
      <c r="D2" s="258"/>
      <c r="E2" s="258"/>
      <c r="F2" s="258"/>
      <c r="G2" s="258" t="s">
        <v>140</v>
      </c>
      <c r="H2" s="258" t="s">
        <v>19</v>
      </c>
      <c r="I2" s="258" t="s">
        <v>23</v>
      </c>
      <c r="J2" s="258"/>
      <c r="K2" s="258" t="s">
        <v>204</v>
      </c>
      <c r="L2" s="258"/>
      <c r="M2" s="258" t="s">
        <v>203</v>
      </c>
      <c r="N2" s="258"/>
      <c r="O2" s="258" t="s">
        <v>165</v>
      </c>
      <c r="P2" s="258"/>
      <c r="Q2" s="258" t="s">
        <v>20</v>
      </c>
    </row>
    <row r="3" spans="2:24" ht="19.5" customHeight="1">
      <c r="B3" s="258"/>
      <c r="C3" s="238" t="s">
        <v>158</v>
      </c>
      <c r="D3" s="238" t="s">
        <v>21</v>
      </c>
      <c r="E3" s="238" t="s">
        <v>2</v>
      </c>
      <c r="F3" s="238" t="s">
        <v>22</v>
      </c>
      <c r="G3" s="258"/>
      <c r="H3" s="258"/>
      <c r="I3" s="238" t="s">
        <v>167</v>
      </c>
      <c r="J3" s="238" t="s">
        <v>147</v>
      </c>
      <c r="K3" s="238" t="s">
        <v>169</v>
      </c>
      <c r="L3" s="238" t="s">
        <v>170</v>
      </c>
      <c r="M3" s="238" t="s">
        <v>169</v>
      </c>
      <c r="N3" s="238" t="s">
        <v>170</v>
      </c>
      <c r="O3" s="238" t="s">
        <v>171</v>
      </c>
      <c r="P3" s="238" t="s">
        <v>170</v>
      </c>
      <c r="Q3" s="258"/>
      <c r="S3" s="255" t="s">
        <v>207</v>
      </c>
      <c r="T3" s="256"/>
      <c r="U3" s="256"/>
      <c r="V3" s="256"/>
      <c r="W3" s="256"/>
      <c r="X3" s="256"/>
    </row>
    <row r="4" spans="2:24" ht="19.5" customHeight="1">
      <c r="B4" s="223" t="s">
        <v>205</v>
      </c>
      <c r="C4" s="224" t="s">
        <v>222</v>
      </c>
      <c r="D4" s="225"/>
      <c r="E4" s="225"/>
      <c r="F4" s="225"/>
      <c r="G4" s="225"/>
      <c r="H4" s="225"/>
      <c r="I4" s="225"/>
      <c r="J4" s="226"/>
      <c r="K4" s="225"/>
      <c r="L4" s="226"/>
      <c r="M4" s="225"/>
      <c r="N4" s="226"/>
      <c r="O4" s="225"/>
      <c r="P4" s="226"/>
      <c r="Q4" s="225"/>
      <c r="S4" s="256"/>
      <c r="T4" s="256"/>
      <c r="U4" s="256"/>
      <c r="V4" s="256"/>
      <c r="W4" s="256"/>
      <c r="X4" s="256"/>
    </row>
    <row r="5" spans="2:24" ht="19.5" customHeight="1">
      <c r="B5" s="225">
        <v>1</v>
      </c>
      <c r="C5" s="224" t="s">
        <v>202</v>
      </c>
      <c r="D5" s="225"/>
      <c r="E5" s="225"/>
      <c r="F5" s="225"/>
      <c r="G5" s="225"/>
      <c r="H5" s="225"/>
      <c r="I5" s="225"/>
      <c r="J5" s="226"/>
      <c r="K5" s="225"/>
      <c r="L5" s="226"/>
      <c r="M5" s="225"/>
      <c r="N5" s="226"/>
      <c r="O5" s="225"/>
      <c r="P5" s="226"/>
      <c r="Q5" s="225"/>
      <c r="S5" s="256"/>
      <c r="T5" s="256"/>
      <c r="U5" s="256"/>
      <c r="V5" s="256"/>
      <c r="W5" s="256"/>
      <c r="X5" s="256"/>
    </row>
    <row r="6" spans="2:24" ht="19.5" hidden="1" customHeight="1">
      <c r="B6" s="227"/>
      <c r="C6" s="228" t="s">
        <v>12</v>
      </c>
      <c r="D6" s="229" t="s">
        <v>8</v>
      </c>
      <c r="E6" s="229" t="s">
        <v>210</v>
      </c>
      <c r="F6" s="229" t="s">
        <v>6</v>
      </c>
      <c r="G6" s="233" t="e">
        <f>#REF!</f>
        <v>#REF!</v>
      </c>
      <c r="H6" s="238" t="s">
        <v>102</v>
      </c>
      <c r="I6" s="230">
        <f t="shared" ref="I6:I18" si="0">K6+M6+O6</f>
        <v>0</v>
      </c>
      <c r="J6" s="230"/>
      <c r="K6" s="231"/>
      <c r="L6" s="231"/>
      <c r="M6" s="231"/>
      <c r="N6" s="231"/>
      <c r="O6" s="231"/>
      <c r="P6" s="231"/>
      <c r="Q6" s="232" t="s">
        <v>216</v>
      </c>
      <c r="S6" s="256"/>
      <c r="T6" s="256"/>
      <c r="U6" s="256"/>
      <c r="V6" s="256"/>
      <c r="W6" s="256"/>
      <c r="X6" s="256"/>
    </row>
    <row r="7" spans="2:24" ht="19.5" hidden="1" customHeight="1">
      <c r="B7" s="227"/>
      <c r="C7" s="228" t="s">
        <v>11</v>
      </c>
      <c r="D7" s="229" t="s">
        <v>8</v>
      </c>
      <c r="E7" s="229" t="s">
        <v>210</v>
      </c>
      <c r="F7" s="229" t="s">
        <v>6</v>
      </c>
      <c r="G7" s="233" t="e">
        <f>#REF!</f>
        <v>#REF!</v>
      </c>
      <c r="H7" s="238" t="s">
        <v>102</v>
      </c>
      <c r="I7" s="230">
        <f t="shared" si="0"/>
        <v>0</v>
      </c>
      <c r="J7" s="230"/>
      <c r="K7" s="231"/>
      <c r="L7" s="231"/>
      <c r="M7" s="231"/>
      <c r="N7" s="231"/>
      <c r="O7" s="231"/>
      <c r="P7" s="231"/>
      <c r="Q7" s="232" t="s">
        <v>215</v>
      </c>
      <c r="S7" s="256"/>
      <c r="T7" s="256"/>
      <c r="U7" s="256"/>
      <c r="V7" s="256"/>
      <c r="W7" s="256"/>
      <c r="X7" s="256"/>
    </row>
    <row r="8" spans="2:24" ht="19.5" hidden="1" customHeight="1">
      <c r="B8" s="227"/>
      <c r="C8" s="228" t="s">
        <v>211</v>
      </c>
      <c r="D8" s="229" t="s">
        <v>8</v>
      </c>
      <c r="E8" s="229" t="s">
        <v>210</v>
      </c>
      <c r="F8" s="229" t="s">
        <v>6</v>
      </c>
      <c r="G8" s="233" t="e">
        <f>#REF!</f>
        <v>#REF!</v>
      </c>
      <c r="H8" s="239" t="s">
        <v>102</v>
      </c>
      <c r="I8" s="230">
        <f t="shared" si="0"/>
        <v>0</v>
      </c>
      <c r="J8" s="230"/>
      <c r="K8" s="231"/>
      <c r="L8" s="231"/>
      <c r="M8" s="231"/>
      <c r="N8" s="231"/>
      <c r="O8" s="231"/>
      <c r="P8" s="231"/>
      <c r="Q8" s="232" t="s">
        <v>106</v>
      </c>
      <c r="S8" s="256"/>
      <c r="T8" s="256"/>
      <c r="U8" s="256"/>
      <c r="V8" s="256"/>
      <c r="W8" s="256"/>
      <c r="X8" s="256"/>
    </row>
    <row r="9" spans="2:24" ht="19.5" hidden="1" customHeight="1">
      <c r="B9" s="227"/>
      <c r="C9" s="228" t="s">
        <v>212</v>
      </c>
      <c r="D9" s="229" t="s">
        <v>9</v>
      </c>
      <c r="E9" s="229" t="s">
        <v>210</v>
      </c>
      <c r="F9" s="229" t="s">
        <v>6</v>
      </c>
      <c r="G9" s="233" t="e">
        <f>#REF!</f>
        <v>#REF!</v>
      </c>
      <c r="H9" s="238" t="s">
        <v>102</v>
      </c>
      <c r="I9" s="230">
        <f t="shared" si="0"/>
        <v>0</v>
      </c>
      <c r="J9" s="230"/>
      <c r="K9" s="231"/>
      <c r="L9" s="231"/>
      <c r="M9" s="231"/>
      <c r="N9" s="231"/>
      <c r="O9" s="231"/>
      <c r="P9" s="231"/>
      <c r="Q9" s="232" t="s">
        <v>108</v>
      </c>
      <c r="S9" s="256"/>
      <c r="T9" s="256"/>
      <c r="U9" s="256"/>
      <c r="V9" s="256"/>
      <c r="W9" s="256"/>
      <c r="X9" s="256"/>
    </row>
    <row r="10" spans="2:24" ht="19.5" hidden="1" customHeight="1">
      <c r="B10" s="227"/>
      <c r="C10" s="228" t="s">
        <v>12</v>
      </c>
      <c r="D10" s="229" t="s">
        <v>208</v>
      </c>
      <c r="E10" s="229" t="s">
        <v>210</v>
      </c>
      <c r="F10" s="229" t="s">
        <v>7</v>
      </c>
      <c r="G10" s="233" t="e">
        <f>#REF!</f>
        <v>#REF!</v>
      </c>
      <c r="H10" s="239" t="s">
        <v>209</v>
      </c>
      <c r="I10" s="230">
        <f t="shared" si="0"/>
        <v>0</v>
      </c>
      <c r="J10" s="230"/>
      <c r="K10" s="231"/>
      <c r="L10" s="231"/>
      <c r="M10" s="231"/>
      <c r="N10" s="231"/>
      <c r="O10" s="231"/>
      <c r="P10" s="231"/>
      <c r="Q10" s="232" t="s">
        <v>109</v>
      </c>
      <c r="S10" s="256"/>
      <c r="T10" s="256"/>
      <c r="U10" s="256"/>
      <c r="V10" s="256"/>
      <c r="W10" s="256"/>
      <c r="X10" s="256"/>
    </row>
    <row r="11" spans="2:24" ht="19.5" hidden="1" customHeight="1">
      <c r="B11" s="227"/>
      <c r="C11" s="228" t="s">
        <v>214</v>
      </c>
      <c r="D11" s="229" t="s">
        <v>213</v>
      </c>
      <c r="E11" s="229" t="s">
        <v>210</v>
      </c>
      <c r="F11" s="229" t="s">
        <v>7</v>
      </c>
      <c r="G11" s="233" t="e">
        <f>#REF!</f>
        <v>#REF!</v>
      </c>
      <c r="H11" s="240" t="s">
        <v>102</v>
      </c>
      <c r="I11" s="230">
        <f t="shared" si="0"/>
        <v>0</v>
      </c>
      <c r="J11" s="230"/>
      <c r="K11" s="231"/>
      <c r="L11" s="231"/>
      <c r="M11" s="231"/>
      <c r="N11" s="231"/>
      <c r="O11" s="231"/>
      <c r="P11" s="231"/>
      <c r="Q11" s="232" t="s">
        <v>110</v>
      </c>
      <c r="S11" s="256"/>
      <c r="T11" s="256"/>
      <c r="U11" s="256"/>
      <c r="V11" s="256"/>
      <c r="W11" s="256"/>
      <c r="X11" s="256"/>
    </row>
    <row r="12" spans="2:24" ht="19.5" customHeight="1">
      <c r="B12" s="227"/>
      <c r="C12" s="228" t="s">
        <v>12</v>
      </c>
      <c r="D12" s="229" t="s">
        <v>8</v>
      </c>
      <c r="E12" s="229" t="s">
        <v>217</v>
      </c>
      <c r="F12" s="229" t="s">
        <v>6</v>
      </c>
      <c r="G12" s="233">
        <v>539</v>
      </c>
      <c r="H12" s="241" t="s">
        <v>102</v>
      </c>
      <c r="I12" s="230"/>
      <c r="J12" s="230"/>
      <c r="K12" s="231"/>
      <c r="L12" s="231"/>
      <c r="M12" s="231"/>
      <c r="N12" s="231"/>
      <c r="O12" s="231"/>
      <c r="P12" s="231"/>
      <c r="Q12" s="232"/>
      <c r="S12" s="256"/>
      <c r="T12" s="256"/>
      <c r="U12" s="256"/>
      <c r="V12" s="256"/>
      <c r="W12" s="256"/>
      <c r="X12" s="256"/>
    </row>
    <row r="13" spans="2:24" ht="19.5" customHeight="1">
      <c r="B13" s="227"/>
      <c r="C13" s="228" t="s">
        <v>11</v>
      </c>
      <c r="D13" s="229" t="s">
        <v>8</v>
      </c>
      <c r="E13" s="229" t="s">
        <v>217</v>
      </c>
      <c r="F13" s="229" t="s">
        <v>6</v>
      </c>
      <c r="G13" s="233">
        <v>4155</v>
      </c>
      <c r="H13" s="241" t="s">
        <v>102</v>
      </c>
      <c r="I13" s="230"/>
      <c r="J13" s="230"/>
      <c r="K13" s="231"/>
      <c r="L13" s="231"/>
      <c r="M13" s="231"/>
      <c r="N13" s="231"/>
      <c r="O13" s="231"/>
      <c r="P13" s="231"/>
      <c r="Q13" s="232"/>
      <c r="S13" s="256"/>
      <c r="T13" s="256"/>
      <c r="U13" s="256"/>
      <c r="V13" s="256"/>
      <c r="W13" s="256"/>
      <c r="X13" s="256"/>
    </row>
    <row r="14" spans="2:24" ht="19.5" customHeight="1">
      <c r="B14" s="227"/>
      <c r="C14" s="228" t="s">
        <v>211</v>
      </c>
      <c r="D14" s="229" t="s">
        <v>8</v>
      </c>
      <c r="E14" s="229" t="s">
        <v>217</v>
      </c>
      <c r="F14" s="229" t="s">
        <v>6</v>
      </c>
      <c r="G14" s="233">
        <v>7463</v>
      </c>
      <c r="H14" s="241" t="s">
        <v>102</v>
      </c>
      <c r="I14" s="230"/>
      <c r="J14" s="230"/>
      <c r="K14" s="231"/>
      <c r="L14" s="231"/>
      <c r="M14" s="231"/>
      <c r="N14" s="231"/>
      <c r="O14" s="231"/>
      <c r="P14" s="231"/>
      <c r="Q14" s="232"/>
      <c r="S14" s="256"/>
      <c r="T14" s="256"/>
      <c r="U14" s="256"/>
      <c r="V14" s="256"/>
      <c r="W14" s="256"/>
      <c r="X14" s="256"/>
    </row>
    <row r="15" spans="2:24" ht="19.5" customHeight="1">
      <c r="B15" s="227"/>
      <c r="C15" s="228" t="s">
        <v>212</v>
      </c>
      <c r="D15" s="229" t="s">
        <v>9</v>
      </c>
      <c r="E15" s="229" t="s">
        <v>217</v>
      </c>
      <c r="F15" s="229" t="s">
        <v>6</v>
      </c>
      <c r="G15" s="233">
        <v>2429</v>
      </c>
      <c r="H15" s="241" t="s">
        <v>102</v>
      </c>
      <c r="I15" s="230"/>
      <c r="J15" s="230"/>
      <c r="K15" s="231"/>
      <c r="L15" s="231"/>
      <c r="M15" s="231"/>
      <c r="N15" s="231"/>
      <c r="O15" s="231"/>
      <c r="P15" s="231"/>
      <c r="Q15" s="232"/>
      <c r="S15" s="256"/>
      <c r="T15" s="256"/>
      <c r="U15" s="256"/>
      <c r="V15" s="256"/>
      <c r="W15" s="256"/>
      <c r="X15" s="256"/>
    </row>
    <row r="16" spans="2:24" ht="19.5" customHeight="1">
      <c r="B16" s="227"/>
      <c r="C16" s="228" t="s">
        <v>12</v>
      </c>
      <c r="D16" s="229" t="s">
        <v>208</v>
      </c>
      <c r="E16" s="229" t="s">
        <v>217</v>
      </c>
      <c r="F16" s="229" t="s">
        <v>7</v>
      </c>
      <c r="G16" s="233">
        <v>5291</v>
      </c>
      <c r="H16" s="241" t="s">
        <v>102</v>
      </c>
      <c r="I16" s="230"/>
      <c r="J16" s="230"/>
      <c r="K16" s="231"/>
      <c r="L16" s="231"/>
      <c r="M16" s="231"/>
      <c r="N16" s="231"/>
      <c r="O16" s="231"/>
      <c r="P16" s="231"/>
      <c r="Q16" s="232"/>
      <c r="S16" s="256"/>
      <c r="T16" s="256"/>
      <c r="U16" s="256"/>
      <c r="V16" s="256"/>
      <c r="W16" s="256"/>
      <c r="X16" s="256"/>
    </row>
    <row r="17" spans="2:24" ht="19.5" customHeight="1">
      <c r="B17" s="227"/>
      <c r="C17" s="228" t="s">
        <v>214</v>
      </c>
      <c r="D17" s="229" t="s">
        <v>213</v>
      </c>
      <c r="E17" s="229" t="s">
        <v>217</v>
      </c>
      <c r="F17" s="229" t="s">
        <v>7</v>
      </c>
      <c r="G17" s="233">
        <v>1704</v>
      </c>
      <c r="H17" s="241" t="s">
        <v>102</v>
      </c>
      <c r="I17" s="230"/>
      <c r="J17" s="230"/>
      <c r="K17" s="231"/>
      <c r="L17" s="231"/>
      <c r="M17" s="231"/>
      <c r="N17" s="231"/>
      <c r="O17" s="231"/>
      <c r="P17" s="231"/>
      <c r="Q17" s="232"/>
      <c r="S17" s="256"/>
      <c r="T17" s="256"/>
      <c r="U17" s="256"/>
      <c r="V17" s="256"/>
      <c r="W17" s="256"/>
      <c r="X17" s="256"/>
    </row>
    <row r="18" spans="2:24" ht="19.5" hidden="1" customHeight="1">
      <c r="B18" s="227"/>
      <c r="C18" s="228" t="s">
        <v>221</v>
      </c>
      <c r="D18" s="229"/>
      <c r="E18" s="229"/>
      <c r="F18" s="229"/>
      <c r="G18" s="230">
        <v>0</v>
      </c>
      <c r="H18" s="242" t="s">
        <v>102</v>
      </c>
      <c r="I18" s="230"/>
      <c r="J18" s="230"/>
      <c r="K18" s="231"/>
      <c r="L18" s="231"/>
      <c r="M18" s="231"/>
      <c r="N18" s="231"/>
      <c r="O18" s="231"/>
      <c r="P18" s="231"/>
      <c r="Q18" s="232"/>
      <c r="S18" s="256"/>
      <c r="T18" s="256"/>
      <c r="U18" s="256"/>
      <c r="V18" s="256"/>
      <c r="W18" s="256"/>
      <c r="X18" s="256"/>
    </row>
    <row r="19" spans="2:24" ht="19.5" customHeight="1">
      <c r="B19" s="225">
        <v>2</v>
      </c>
      <c r="C19" s="234" t="s">
        <v>31</v>
      </c>
      <c r="D19" s="225"/>
      <c r="E19" s="225"/>
      <c r="F19" s="225"/>
      <c r="G19" s="235"/>
      <c r="H19" s="225"/>
      <c r="I19" s="235"/>
      <c r="J19" s="235"/>
      <c r="K19" s="235"/>
      <c r="L19" s="235"/>
      <c r="M19" s="235"/>
      <c r="N19" s="235"/>
      <c r="O19" s="235"/>
      <c r="P19" s="235"/>
      <c r="Q19" s="236"/>
    </row>
    <row r="20" spans="2:24" ht="19.5" customHeight="1">
      <c r="B20" s="237"/>
      <c r="C20" s="237" t="s">
        <v>168</v>
      </c>
      <c r="D20" s="237"/>
      <c r="E20" s="237"/>
      <c r="F20" s="237"/>
      <c r="G20" s="231">
        <v>6</v>
      </c>
      <c r="H20" s="238" t="s">
        <v>90</v>
      </c>
      <c r="I20" s="230"/>
      <c r="J20" s="230"/>
      <c r="K20" s="231"/>
      <c r="L20" s="231"/>
      <c r="M20" s="231"/>
      <c r="N20" s="231"/>
      <c r="O20" s="231"/>
      <c r="P20" s="231"/>
      <c r="Q20" s="232"/>
    </row>
  </sheetData>
  <mergeCells count="11">
    <mergeCell ref="S3:X18"/>
    <mergeCell ref="B1:Q1"/>
    <mergeCell ref="B2:B3"/>
    <mergeCell ref="C2:F2"/>
    <mergeCell ref="G2:G3"/>
    <mergeCell ref="H2:H3"/>
    <mergeCell ref="I2:J2"/>
    <mergeCell ref="M2:N2"/>
    <mergeCell ref="K2:L2"/>
    <mergeCell ref="O2:P2"/>
    <mergeCell ref="Q2:Q3"/>
  </mergeCells>
  <phoneticPr fontId="2" type="noConversion"/>
  <pageMargins left="0.7" right="0.7" top="0.75" bottom="0.75" header="0.3" footer="0.3"/>
  <pageSetup paperSize="9" scale="98" orientation="landscape" horizontalDpi="4294967293" verticalDpi="4294967293" r:id="rId1"/>
  <colBreaks count="1" manualBreakCount="1">
    <brk id="17" max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tabColor rgb="FF00B050"/>
  </sheetPr>
  <dimension ref="A1:S78"/>
  <sheetViews>
    <sheetView view="pageBreakPreview" zoomScale="85" zoomScaleSheetLayoutView="85" workbookViewId="0">
      <selection activeCell="O59" sqref="O59"/>
    </sheetView>
  </sheetViews>
  <sheetFormatPr defaultRowHeight="27" customHeight="1"/>
  <cols>
    <col min="1" max="1" width="12.1640625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63" t="s">
        <v>24</v>
      </c>
      <c r="C1" s="265" t="s">
        <v>91</v>
      </c>
      <c r="D1" s="265" t="s">
        <v>92</v>
      </c>
      <c r="E1" s="265" t="s">
        <v>93</v>
      </c>
      <c r="F1" s="267" t="s">
        <v>0</v>
      </c>
      <c r="G1" s="267" t="s">
        <v>1</v>
      </c>
      <c r="H1" s="267" t="s">
        <v>94</v>
      </c>
      <c r="I1" s="267"/>
      <c r="J1" s="267" t="s">
        <v>95</v>
      </c>
      <c r="K1" s="267"/>
      <c r="L1" s="267" t="s">
        <v>96</v>
      </c>
      <c r="M1" s="267"/>
      <c r="N1" s="267" t="s">
        <v>97</v>
      </c>
      <c r="O1" s="267"/>
      <c r="P1" s="269" t="s">
        <v>3</v>
      </c>
    </row>
    <row r="2" spans="1:19" ht="26.1" customHeight="1">
      <c r="A2" s="1">
        <v>1</v>
      </c>
      <c r="B2" s="264"/>
      <c r="C2" s="266"/>
      <c r="D2" s="266"/>
      <c r="E2" s="266"/>
      <c r="F2" s="268"/>
      <c r="G2" s="268"/>
      <c r="H2" s="2" t="s">
        <v>98</v>
      </c>
      <c r="I2" s="2" t="s">
        <v>99</v>
      </c>
      <c r="J2" s="2" t="s">
        <v>98</v>
      </c>
      <c r="K2" s="2" t="s">
        <v>99</v>
      </c>
      <c r="L2" s="2" t="s">
        <v>98</v>
      </c>
      <c r="M2" s="2" t="s">
        <v>99</v>
      </c>
      <c r="N2" s="2" t="s">
        <v>98</v>
      </c>
      <c r="O2" s="2" t="s">
        <v>99</v>
      </c>
      <c r="P2" s="270"/>
    </row>
    <row r="3" spans="1:19" ht="26.1" customHeight="1" thickBot="1">
      <c r="A3" s="1">
        <v>1</v>
      </c>
      <c r="B3" s="259" t="e">
        <f>#REF!</f>
        <v>#REF!</v>
      </c>
      <c r="C3" s="260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2"/>
    </row>
    <row r="4" spans="1:19" ht="26.1" customHeight="1" thickTop="1">
      <c r="A4" s="3">
        <v>1</v>
      </c>
      <c r="B4" s="271" t="s">
        <v>87</v>
      </c>
      <c r="C4" s="272"/>
      <c r="D4" s="272"/>
      <c r="E4" s="273"/>
      <c r="F4" s="4"/>
      <c r="G4" s="4"/>
      <c r="H4" s="5"/>
      <c r="I4" s="6"/>
      <c r="J4" s="7"/>
      <c r="K4" s="6"/>
      <c r="L4" s="7"/>
      <c r="M4" s="6"/>
      <c r="N4" s="7"/>
      <c r="O4" s="6"/>
      <c r="P4" s="8"/>
    </row>
    <row r="5" spans="1:19" ht="26.1" hidden="1" customHeight="1">
      <c r="A5" s="3">
        <v>2</v>
      </c>
      <c r="B5" s="274" t="s">
        <v>100</v>
      </c>
      <c r="C5" s="277" t="s">
        <v>8</v>
      </c>
      <c r="D5" s="277" t="s">
        <v>6</v>
      </c>
      <c r="E5" s="9" t="s">
        <v>101</v>
      </c>
      <c r="F5" s="10" t="e">
        <f>#REF!</f>
        <v>#REF!</v>
      </c>
      <c r="G5" s="9" t="s">
        <v>102</v>
      </c>
      <c r="H5" s="11">
        <f t="shared" ref="H5:H10" si="0">SUM(J5,L5,N5)</f>
        <v>0</v>
      </c>
      <c r="I5" s="12" t="e">
        <f t="shared" ref="I5:I10" si="1">K5+M5+O5</f>
        <v>#REF!</v>
      </c>
      <c r="J5" s="13"/>
      <c r="K5" s="14" t="e">
        <f t="shared" ref="K5:K10" si="2">F5*J5</f>
        <v>#REF!</v>
      </c>
      <c r="L5" s="13"/>
      <c r="M5" s="14" t="e">
        <f t="shared" ref="M5:M10" si="3">L5*F5</f>
        <v>#REF!</v>
      </c>
      <c r="N5" s="13"/>
      <c r="O5" s="14" t="e">
        <f t="shared" ref="O5:O10" si="4">N5*F5</f>
        <v>#REF!</v>
      </c>
      <c r="P5" s="15" t="s">
        <v>103</v>
      </c>
      <c r="S5" s="10"/>
    </row>
    <row r="6" spans="1:19" ht="26.1" hidden="1" customHeight="1">
      <c r="A6" s="3">
        <v>2</v>
      </c>
      <c r="B6" s="275"/>
      <c r="C6" s="278"/>
      <c r="D6" s="278"/>
      <c r="E6" s="16" t="s">
        <v>104</v>
      </c>
      <c r="F6" s="17" t="e">
        <f>#REF!</f>
        <v>#REF!</v>
      </c>
      <c r="G6" s="16" t="s">
        <v>102</v>
      </c>
      <c r="H6" s="18">
        <f t="shared" si="0"/>
        <v>0</v>
      </c>
      <c r="I6" s="19" t="e">
        <f t="shared" si="1"/>
        <v>#REF!</v>
      </c>
      <c r="J6" s="30"/>
      <c r="K6" s="20" t="e">
        <f t="shared" si="2"/>
        <v>#REF!</v>
      </c>
      <c r="L6" s="30"/>
      <c r="M6" s="20" t="e">
        <f t="shared" si="3"/>
        <v>#REF!</v>
      </c>
      <c r="N6" s="30"/>
      <c r="O6" s="20" t="e">
        <f t="shared" si="4"/>
        <v>#REF!</v>
      </c>
      <c r="P6" s="21" t="s">
        <v>105</v>
      </c>
      <c r="S6" s="17"/>
    </row>
    <row r="7" spans="1:19" ht="26.1" hidden="1" customHeight="1">
      <c r="A7" s="3">
        <v>2</v>
      </c>
      <c r="B7" s="275"/>
      <c r="C7" s="278"/>
      <c r="D7" s="278"/>
      <c r="E7" s="22" t="s">
        <v>4</v>
      </c>
      <c r="F7" s="17" t="e">
        <f>#REF!</f>
        <v>#REF!</v>
      </c>
      <c r="G7" s="16" t="s">
        <v>102</v>
      </c>
      <c r="H7" s="18">
        <f t="shared" si="0"/>
        <v>0</v>
      </c>
      <c r="I7" s="19" t="e">
        <f t="shared" si="1"/>
        <v>#REF!</v>
      </c>
      <c r="J7" s="30"/>
      <c r="K7" s="20" t="e">
        <f t="shared" si="2"/>
        <v>#REF!</v>
      </c>
      <c r="L7" s="30"/>
      <c r="M7" s="20" t="e">
        <f t="shared" si="3"/>
        <v>#REF!</v>
      </c>
      <c r="N7" s="30"/>
      <c r="O7" s="20" t="e">
        <f t="shared" si="4"/>
        <v>#REF!</v>
      </c>
      <c r="P7" s="21" t="s">
        <v>106</v>
      </c>
      <c r="S7" s="17"/>
    </row>
    <row r="8" spans="1:19" ht="26.1" hidden="1" customHeight="1">
      <c r="A8" s="3">
        <v>2</v>
      </c>
      <c r="B8" s="275"/>
      <c r="C8" s="278"/>
      <c r="D8" s="278"/>
      <c r="E8" s="16" t="s">
        <v>107</v>
      </c>
      <c r="F8" s="17" t="e">
        <f>#REF!</f>
        <v>#REF!</v>
      </c>
      <c r="G8" s="16" t="s">
        <v>102</v>
      </c>
      <c r="H8" s="18">
        <f t="shared" si="0"/>
        <v>0</v>
      </c>
      <c r="I8" s="19" t="e">
        <f t="shared" si="1"/>
        <v>#REF!</v>
      </c>
      <c r="J8" s="30"/>
      <c r="K8" s="20" t="e">
        <f t="shared" si="2"/>
        <v>#REF!</v>
      </c>
      <c r="L8" s="30"/>
      <c r="M8" s="20" t="e">
        <f t="shared" si="3"/>
        <v>#REF!</v>
      </c>
      <c r="N8" s="30"/>
      <c r="O8" s="20" t="e">
        <f t="shared" si="4"/>
        <v>#REF!</v>
      </c>
      <c r="P8" s="21" t="s">
        <v>108</v>
      </c>
      <c r="S8" s="17"/>
    </row>
    <row r="9" spans="1:19" ht="26.1" hidden="1" customHeight="1">
      <c r="A9" s="3">
        <v>2</v>
      </c>
      <c r="B9" s="275"/>
      <c r="C9" s="278" t="s">
        <v>9</v>
      </c>
      <c r="D9" s="278" t="s">
        <v>7</v>
      </c>
      <c r="E9" s="16" t="s">
        <v>101</v>
      </c>
      <c r="F9" s="17" t="e">
        <f>#REF!</f>
        <v>#REF!</v>
      </c>
      <c r="G9" s="16" t="s">
        <v>102</v>
      </c>
      <c r="H9" s="18">
        <f t="shared" si="0"/>
        <v>0</v>
      </c>
      <c r="I9" s="19" t="e">
        <f t="shared" si="1"/>
        <v>#REF!</v>
      </c>
      <c r="J9" s="30"/>
      <c r="K9" s="20" t="e">
        <f t="shared" si="2"/>
        <v>#REF!</v>
      </c>
      <c r="L9" s="30"/>
      <c r="M9" s="20" t="e">
        <f t="shared" si="3"/>
        <v>#REF!</v>
      </c>
      <c r="N9" s="30"/>
      <c r="O9" s="20" t="e">
        <f t="shared" si="4"/>
        <v>#REF!</v>
      </c>
      <c r="P9" s="21" t="s">
        <v>109</v>
      </c>
      <c r="S9" s="17"/>
    </row>
    <row r="10" spans="1:19" ht="26.1" hidden="1" customHeight="1">
      <c r="A10" s="3">
        <v>2</v>
      </c>
      <c r="B10" s="275"/>
      <c r="C10" s="278"/>
      <c r="D10" s="278"/>
      <c r="E10" s="16" t="s">
        <v>104</v>
      </c>
      <c r="F10" s="17" t="e">
        <f>#REF!</f>
        <v>#REF!</v>
      </c>
      <c r="G10" s="16" t="s">
        <v>102</v>
      </c>
      <c r="H10" s="18">
        <f t="shared" si="0"/>
        <v>0</v>
      </c>
      <c r="I10" s="19" t="e">
        <f t="shared" si="1"/>
        <v>#REF!</v>
      </c>
      <c r="J10" s="30"/>
      <c r="K10" s="20" t="e">
        <f t="shared" si="2"/>
        <v>#REF!</v>
      </c>
      <c r="L10" s="30"/>
      <c r="M10" s="20" t="e">
        <f t="shared" si="3"/>
        <v>#REF!</v>
      </c>
      <c r="N10" s="30"/>
      <c r="O10" s="20" t="e">
        <f t="shared" si="4"/>
        <v>#REF!</v>
      </c>
      <c r="P10" s="21" t="s">
        <v>110</v>
      </c>
      <c r="S10" s="17"/>
    </row>
    <row r="11" spans="1:19" ht="26.1" hidden="1" customHeight="1">
      <c r="A11" s="3">
        <v>2</v>
      </c>
      <c r="B11" s="275"/>
      <c r="C11" s="278"/>
      <c r="D11" s="278" t="s">
        <v>5</v>
      </c>
      <c r="E11" s="16" t="s">
        <v>101</v>
      </c>
      <c r="F11" s="17">
        <v>0</v>
      </c>
      <c r="G11" s="16" t="s">
        <v>102</v>
      </c>
      <c r="H11" s="18">
        <f>SUM(J11,L11,N11)</f>
        <v>0</v>
      </c>
      <c r="I11" s="19">
        <f>K11+M11+O11</f>
        <v>0</v>
      </c>
      <c r="J11" s="30"/>
      <c r="K11" s="20">
        <f>F11*J11</f>
        <v>0</v>
      </c>
      <c r="L11" s="30"/>
      <c r="M11" s="20">
        <f>L11*F11</f>
        <v>0</v>
      </c>
      <c r="N11" s="30"/>
      <c r="O11" s="20">
        <f>N11*F11</f>
        <v>0</v>
      </c>
      <c r="P11" s="21" t="s">
        <v>111</v>
      </c>
      <c r="S11" s="17"/>
    </row>
    <row r="12" spans="1:19" ht="26.1" hidden="1" customHeight="1">
      <c r="A12" s="3">
        <v>2</v>
      </c>
      <c r="B12" s="275"/>
      <c r="C12" s="278"/>
      <c r="D12" s="278"/>
      <c r="E12" s="16" t="s">
        <v>104</v>
      </c>
      <c r="F12" s="17">
        <v>0</v>
      </c>
      <c r="G12" s="16" t="s">
        <v>102</v>
      </c>
      <c r="H12" s="18">
        <f>SUM(J12,L12,N12)</f>
        <v>0</v>
      </c>
      <c r="I12" s="19">
        <f>K12+M12+O12</f>
        <v>0</v>
      </c>
      <c r="J12" s="30"/>
      <c r="K12" s="20">
        <f>F12*J12</f>
        <v>0</v>
      </c>
      <c r="L12" s="30"/>
      <c r="M12" s="20">
        <f>L12*F12</f>
        <v>0</v>
      </c>
      <c r="N12" s="30"/>
      <c r="O12" s="20">
        <f>N12*F12</f>
        <v>0</v>
      </c>
      <c r="P12" s="21" t="s">
        <v>112</v>
      </c>
      <c r="S12" s="17"/>
    </row>
    <row r="13" spans="1:19" ht="26.1" hidden="1" customHeight="1">
      <c r="A13" s="3">
        <v>2</v>
      </c>
      <c r="B13" s="275"/>
      <c r="C13" s="278"/>
      <c r="D13" s="278" t="s">
        <v>14</v>
      </c>
      <c r="E13" s="16" t="s">
        <v>101</v>
      </c>
      <c r="F13" s="17"/>
      <c r="G13" s="16" t="s">
        <v>102</v>
      </c>
      <c r="H13" s="18">
        <f>SUM(J13,L13,N13)</f>
        <v>0</v>
      </c>
      <c r="I13" s="19">
        <f>K13+M13+O13</f>
        <v>0</v>
      </c>
      <c r="J13" s="30"/>
      <c r="K13" s="20">
        <f>F13*J13</f>
        <v>0</v>
      </c>
      <c r="L13" s="30"/>
      <c r="M13" s="20">
        <f>L13*F13</f>
        <v>0</v>
      </c>
      <c r="N13" s="30"/>
      <c r="O13" s="20">
        <f>N13*F13</f>
        <v>0</v>
      </c>
      <c r="P13" s="21">
        <v>121</v>
      </c>
      <c r="S13" s="29"/>
    </row>
    <row r="14" spans="1:19" ht="26.1" hidden="1" customHeight="1">
      <c r="A14" s="3">
        <v>2</v>
      </c>
      <c r="B14" s="276"/>
      <c r="C14" s="279"/>
      <c r="D14" s="279"/>
      <c r="E14" s="23" t="s">
        <v>104</v>
      </c>
      <c r="F14" s="24"/>
      <c r="G14" s="23" t="s">
        <v>102</v>
      </c>
      <c r="H14" s="25">
        <f>SUM(J14,L14,N14)</f>
        <v>0</v>
      </c>
      <c r="I14" s="26">
        <f>K14+M14+O14</f>
        <v>0</v>
      </c>
      <c r="J14" s="31"/>
      <c r="K14" s="27">
        <f>F14*J14</f>
        <v>0</v>
      </c>
      <c r="L14" s="31"/>
      <c r="M14" s="27">
        <f>L14*F14</f>
        <v>0</v>
      </c>
      <c r="N14" s="31"/>
      <c r="O14" s="27">
        <f>N14*F14</f>
        <v>0</v>
      </c>
      <c r="P14" s="28">
        <v>122</v>
      </c>
      <c r="S14" s="29"/>
    </row>
    <row r="15" spans="1:19" ht="26.1" customHeight="1">
      <c r="A15" s="3">
        <v>1</v>
      </c>
      <c r="B15" s="280" t="s">
        <v>113</v>
      </c>
      <c r="C15" s="277" t="s">
        <v>8</v>
      </c>
      <c r="D15" s="277" t="s">
        <v>6</v>
      </c>
      <c r="E15" s="9" t="s">
        <v>101</v>
      </c>
      <c r="F15" s="10" t="e">
        <f>#REF!</f>
        <v>#REF!</v>
      </c>
      <c r="G15" s="9" t="s">
        <v>102</v>
      </c>
      <c r="H15" s="11" t="e">
        <f t="shared" ref="H15:H47" si="5">SUM(J15,L15,N15)</f>
        <v>#REF!</v>
      </c>
      <c r="I15" s="12" t="e">
        <f t="shared" ref="I15:I48" si="6">K15+M15+O15</f>
        <v>#REF!</v>
      </c>
      <c r="J15" s="13" t="e">
        <f>#REF!</f>
        <v>#REF!</v>
      </c>
      <c r="K15" s="14" t="e">
        <f t="shared" ref="K15:K47" si="7">F15*J15</f>
        <v>#REF!</v>
      </c>
      <c r="L15" s="13" t="e">
        <f>#REF!</f>
        <v>#REF!</v>
      </c>
      <c r="M15" s="14" t="e">
        <f t="shared" ref="M15:M47" si="8">L15*F15</f>
        <v>#REF!</v>
      </c>
      <c r="N15" s="13" t="e">
        <f>#REF!</f>
        <v>#REF!</v>
      </c>
      <c r="O15" s="14" t="e">
        <f t="shared" ref="O15:O47" si="9">N15*F15</f>
        <v>#REF!</v>
      </c>
      <c r="P15" s="15">
        <v>9</v>
      </c>
      <c r="S15" s="10"/>
    </row>
    <row r="16" spans="1:19" ht="26.1" customHeight="1">
      <c r="A16" s="3">
        <v>1</v>
      </c>
      <c r="B16" s="281"/>
      <c r="C16" s="278"/>
      <c r="D16" s="278"/>
      <c r="E16" s="16" t="s">
        <v>104</v>
      </c>
      <c r="F16" s="17" t="e">
        <f>#REF!</f>
        <v>#REF!</v>
      </c>
      <c r="G16" s="16" t="s">
        <v>102</v>
      </c>
      <c r="H16" s="18" t="e">
        <f t="shared" si="5"/>
        <v>#REF!</v>
      </c>
      <c r="I16" s="19" t="e">
        <f t="shared" si="6"/>
        <v>#REF!</v>
      </c>
      <c r="J16" s="30" t="e">
        <f>#REF!</f>
        <v>#REF!</v>
      </c>
      <c r="K16" s="20" t="e">
        <f t="shared" si="7"/>
        <v>#REF!</v>
      </c>
      <c r="L16" s="30" t="e">
        <f>#REF!</f>
        <v>#REF!</v>
      </c>
      <c r="M16" s="20" t="e">
        <f t="shared" si="8"/>
        <v>#REF!</v>
      </c>
      <c r="N16" s="30" t="e">
        <f>#REF!</f>
        <v>#REF!</v>
      </c>
      <c r="O16" s="20" t="e">
        <f t="shared" si="9"/>
        <v>#REF!</v>
      </c>
      <c r="P16" s="21">
        <v>10</v>
      </c>
      <c r="S16" s="17"/>
    </row>
    <row r="17" spans="1:19" ht="26.1" customHeight="1">
      <c r="A17" s="3">
        <v>1</v>
      </c>
      <c r="B17" s="281"/>
      <c r="C17" s="278"/>
      <c r="D17" s="278"/>
      <c r="E17" s="22" t="s">
        <v>4</v>
      </c>
      <c r="F17" s="17" t="e">
        <f>#REF!</f>
        <v>#REF!</v>
      </c>
      <c r="G17" s="16" t="s">
        <v>102</v>
      </c>
      <c r="H17" s="18" t="e">
        <f t="shared" si="5"/>
        <v>#REF!</v>
      </c>
      <c r="I17" s="19" t="e">
        <f t="shared" si="6"/>
        <v>#REF!</v>
      </c>
      <c r="J17" s="30" t="e">
        <f>#REF!</f>
        <v>#REF!</v>
      </c>
      <c r="K17" s="20" t="e">
        <f t="shared" si="7"/>
        <v>#REF!</v>
      </c>
      <c r="L17" s="30" t="e">
        <f>#REF!</f>
        <v>#REF!</v>
      </c>
      <c r="M17" s="20" t="e">
        <f t="shared" si="8"/>
        <v>#REF!</v>
      </c>
      <c r="N17" s="30" t="e">
        <f>#REF!</f>
        <v>#REF!</v>
      </c>
      <c r="O17" s="20" t="e">
        <f t="shared" si="9"/>
        <v>#REF!</v>
      </c>
      <c r="P17" s="21">
        <v>11</v>
      </c>
      <c r="S17" s="17"/>
    </row>
    <row r="18" spans="1:19" ht="26.1" customHeight="1">
      <c r="A18" s="3">
        <v>1</v>
      </c>
      <c r="B18" s="281"/>
      <c r="C18" s="278"/>
      <c r="D18" s="278"/>
      <c r="E18" s="16" t="s">
        <v>107</v>
      </c>
      <c r="F18" s="17" t="e">
        <f>#REF!</f>
        <v>#REF!</v>
      </c>
      <c r="G18" s="16" t="s">
        <v>102</v>
      </c>
      <c r="H18" s="18" t="e">
        <f t="shared" si="5"/>
        <v>#REF!</v>
      </c>
      <c r="I18" s="19" t="e">
        <f t="shared" si="6"/>
        <v>#REF!</v>
      </c>
      <c r="J18" s="30" t="e">
        <f>#REF!</f>
        <v>#REF!</v>
      </c>
      <c r="K18" s="20" t="e">
        <f t="shared" si="7"/>
        <v>#REF!</v>
      </c>
      <c r="L18" s="30" t="e">
        <f>#REF!</f>
        <v>#REF!</v>
      </c>
      <c r="M18" s="20" t="e">
        <f t="shared" si="8"/>
        <v>#REF!</v>
      </c>
      <c r="N18" s="30" t="e">
        <f>#REF!</f>
        <v>#REF!</v>
      </c>
      <c r="O18" s="20" t="e">
        <f t="shared" si="9"/>
        <v>#REF!</v>
      </c>
      <c r="P18" s="21">
        <v>12</v>
      </c>
      <c r="S18" s="17"/>
    </row>
    <row r="19" spans="1:19" ht="26.1" customHeight="1">
      <c r="A19" s="3">
        <v>1</v>
      </c>
      <c r="B19" s="281"/>
      <c r="C19" s="278" t="s">
        <v>9</v>
      </c>
      <c r="D19" s="278" t="s">
        <v>7</v>
      </c>
      <c r="E19" s="16" t="s">
        <v>101</v>
      </c>
      <c r="F19" s="17" t="e">
        <f>#REF!</f>
        <v>#REF!</v>
      </c>
      <c r="G19" s="16" t="s">
        <v>102</v>
      </c>
      <c r="H19" s="18" t="e">
        <f t="shared" si="5"/>
        <v>#REF!</v>
      </c>
      <c r="I19" s="19" t="e">
        <f t="shared" si="6"/>
        <v>#REF!</v>
      </c>
      <c r="J19" s="30" t="e">
        <f>#REF!</f>
        <v>#REF!</v>
      </c>
      <c r="K19" s="20" t="e">
        <f t="shared" si="7"/>
        <v>#REF!</v>
      </c>
      <c r="L19" s="30" t="e">
        <f>#REF!</f>
        <v>#REF!</v>
      </c>
      <c r="M19" s="20" t="e">
        <f t="shared" si="8"/>
        <v>#REF!</v>
      </c>
      <c r="N19" s="30" t="e">
        <f>#REF!</f>
        <v>#REF!</v>
      </c>
      <c r="O19" s="20" t="e">
        <f t="shared" si="9"/>
        <v>#REF!</v>
      </c>
      <c r="P19" s="21">
        <v>13</v>
      </c>
      <c r="S19" s="17"/>
    </row>
    <row r="20" spans="1:19" ht="26.1" customHeight="1">
      <c r="A20" s="3">
        <v>1</v>
      </c>
      <c r="B20" s="281"/>
      <c r="C20" s="278"/>
      <c r="D20" s="278"/>
      <c r="E20" s="16" t="s">
        <v>104</v>
      </c>
      <c r="F20" s="17" t="e">
        <f>#REF!</f>
        <v>#REF!</v>
      </c>
      <c r="G20" s="16" t="s">
        <v>102</v>
      </c>
      <c r="H20" s="18" t="e">
        <f t="shared" si="5"/>
        <v>#REF!</v>
      </c>
      <c r="I20" s="19" t="e">
        <f t="shared" si="6"/>
        <v>#REF!</v>
      </c>
      <c r="J20" s="30" t="e">
        <f>#REF!</f>
        <v>#REF!</v>
      </c>
      <c r="K20" s="20" t="e">
        <f t="shared" si="7"/>
        <v>#REF!</v>
      </c>
      <c r="L20" s="30" t="e">
        <f>#REF!</f>
        <v>#REF!</v>
      </c>
      <c r="M20" s="20" t="e">
        <f t="shared" si="8"/>
        <v>#REF!</v>
      </c>
      <c r="N20" s="30" t="e">
        <f>#REF!</f>
        <v>#REF!</v>
      </c>
      <c r="O20" s="20" t="e">
        <f t="shared" si="9"/>
        <v>#REF!</v>
      </c>
      <c r="P20" s="21">
        <v>14</v>
      </c>
      <c r="S20" s="17"/>
    </row>
    <row r="21" spans="1:19" ht="26.1" hidden="1" customHeight="1">
      <c r="A21" s="3">
        <v>2</v>
      </c>
      <c r="B21" s="281"/>
      <c r="C21" s="278"/>
      <c r="D21" s="278" t="s">
        <v>5</v>
      </c>
      <c r="E21" s="16" t="s">
        <v>101</v>
      </c>
      <c r="F21" s="17"/>
      <c r="G21" s="16" t="s">
        <v>102</v>
      </c>
      <c r="H21" s="18">
        <f t="shared" si="5"/>
        <v>0</v>
      </c>
      <c r="I21" s="19">
        <f t="shared" si="6"/>
        <v>0</v>
      </c>
      <c r="J21" s="30"/>
      <c r="K21" s="20">
        <f t="shared" si="7"/>
        <v>0</v>
      </c>
      <c r="L21" s="30"/>
      <c r="M21" s="20">
        <f t="shared" si="8"/>
        <v>0</v>
      </c>
      <c r="N21" s="30"/>
      <c r="O21" s="20">
        <f t="shared" si="9"/>
        <v>0</v>
      </c>
      <c r="P21" s="21" t="s">
        <v>114</v>
      </c>
      <c r="S21" s="17"/>
    </row>
    <row r="22" spans="1:19" ht="26.1" hidden="1" customHeight="1">
      <c r="A22" s="3">
        <v>2</v>
      </c>
      <c r="B22" s="282"/>
      <c r="C22" s="279"/>
      <c r="D22" s="279"/>
      <c r="E22" s="23" t="s">
        <v>104</v>
      </c>
      <c r="F22" s="24"/>
      <c r="G22" s="23" t="s">
        <v>102</v>
      </c>
      <c r="H22" s="25">
        <f t="shared" si="5"/>
        <v>0</v>
      </c>
      <c r="I22" s="26">
        <f t="shared" si="6"/>
        <v>0</v>
      </c>
      <c r="J22" s="31"/>
      <c r="K22" s="27">
        <f t="shared" si="7"/>
        <v>0</v>
      </c>
      <c r="L22" s="31"/>
      <c r="M22" s="27">
        <f t="shared" si="8"/>
        <v>0</v>
      </c>
      <c r="N22" s="31"/>
      <c r="O22" s="27">
        <f t="shared" si="9"/>
        <v>0</v>
      </c>
      <c r="P22" s="28" t="s">
        <v>115</v>
      </c>
      <c r="S22" s="17"/>
    </row>
    <row r="23" spans="1:19" ht="26.1" hidden="1" customHeight="1">
      <c r="A23" s="3">
        <v>2</v>
      </c>
      <c r="B23" s="280" t="s">
        <v>116</v>
      </c>
      <c r="C23" s="277" t="s">
        <v>10</v>
      </c>
      <c r="D23" s="277" t="s">
        <v>6</v>
      </c>
      <c r="E23" s="9" t="s">
        <v>101</v>
      </c>
      <c r="F23" s="10" t="e">
        <f>#REF!</f>
        <v>#REF!</v>
      </c>
      <c r="G23" s="9" t="s">
        <v>102</v>
      </c>
      <c r="H23" s="11">
        <f t="shared" si="5"/>
        <v>0</v>
      </c>
      <c r="I23" s="12" t="e">
        <f t="shared" si="6"/>
        <v>#REF!</v>
      </c>
      <c r="J23" s="13"/>
      <c r="K23" s="14" t="e">
        <f t="shared" si="7"/>
        <v>#REF!</v>
      </c>
      <c r="L23" s="13"/>
      <c r="M23" s="14" t="e">
        <f t="shared" si="8"/>
        <v>#REF!</v>
      </c>
      <c r="N23" s="13"/>
      <c r="O23" s="14" t="e">
        <f t="shared" si="9"/>
        <v>#REF!</v>
      </c>
      <c r="P23" s="15"/>
    </row>
    <row r="24" spans="1:19" ht="26.1" hidden="1" customHeight="1">
      <c r="A24" s="3">
        <v>2</v>
      </c>
      <c r="B24" s="281"/>
      <c r="C24" s="278"/>
      <c r="D24" s="278"/>
      <c r="E24" s="16" t="s">
        <v>104</v>
      </c>
      <c r="F24" s="17" t="e">
        <f>#REF!</f>
        <v>#REF!</v>
      </c>
      <c r="G24" s="16" t="s">
        <v>102</v>
      </c>
      <c r="H24" s="18">
        <f t="shared" si="5"/>
        <v>0</v>
      </c>
      <c r="I24" s="19" t="e">
        <f t="shared" si="6"/>
        <v>#REF!</v>
      </c>
      <c r="J24" s="30"/>
      <c r="K24" s="20" t="e">
        <f t="shared" si="7"/>
        <v>#REF!</v>
      </c>
      <c r="L24" s="30"/>
      <c r="M24" s="20" t="e">
        <f t="shared" si="8"/>
        <v>#REF!</v>
      </c>
      <c r="N24" s="30"/>
      <c r="O24" s="20" t="e">
        <f t="shared" si="9"/>
        <v>#REF!</v>
      </c>
      <c r="P24" s="21"/>
    </row>
    <row r="25" spans="1:19" ht="26.1" hidden="1" customHeight="1">
      <c r="A25" s="3">
        <v>2</v>
      </c>
      <c r="B25" s="281"/>
      <c r="C25" s="278"/>
      <c r="D25" s="278"/>
      <c r="E25" s="22" t="s">
        <v>4</v>
      </c>
      <c r="F25" s="17" t="e">
        <f>#REF!</f>
        <v>#REF!</v>
      </c>
      <c r="G25" s="16" t="s">
        <v>102</v>
      </c>
      <c r="H25" s="18">
        <f t="shared" si="5"/>
        <v>0</v>
      </c>
      <c r="I25" s="19" t="e">
        <f t="shared" si="6"/>
        <v>#REF!</v>
      </c>
      <c r="J25" s="30"/>
      <c r="K25" s="20" t="e">
        <f t="shared" si="7"/>
        <v>#REF!</v>
      </c>
      <c r="L25" s="30"/>
      <c r="M25" s="20" t="e">
        <f t="shared" si="8"/>
        <v>#REF!</v>
      </c>
      <c r="N25" s="30"/>
      <c r="O25" s="20" t="e">
        <f t="shared" si="9"/>
        <v>#REF!</v>
      </c>
      <c r="P25" s="21"/>
    </row>
    <row r="26" spans="1:19" ht="26.1" hidden="1" customHeight="1">
      <c r="A26" s="3">
        <v>2</v>
      </c>
      <c r="B26" s="281"/>
      <c r="C26" s="278"/>
      <c r="D26" s="278"/>
      <c r="E26" s="16" t="s">
        <v>107</v>
      </c>
      <c r="F26" s="17" t="e">
        <f>#REF!</f>
        <v>#REF!</v>
      </c>
      <c r="G26" s="16" t="s">
        <v>102</v>
      </c>
      <c r="H26" s="18">
        <f t="shared" si="5"/>
        <v>0</v>
      </c>
      <c r="I26" s="19" t="e">
        <f t="shared" si="6"/>
        <v>#REF!</v>
      </c>
      <c r="J26" s="30"/>
      <c r="K26" s="20" t="e">
        <f t="shared" si="7"/>
        <v>#REF!</v>
      </c>
      <c r="L26" s="30"/>
      <c r="M26" s="20" t="e">
        <f t="shared" si="8"/>
        <v>#REF!</v>
      </c>
      <c r="N26" s="30"/>
      <c r="O26" s="20" t="e">
        <f t="shared" si="9"/>
        <v>#REF!</v>
      </c>
      <c r="P26" s="21"/>
    </row>
    <row r="27" spans="1:19" ht="26.1" hidden="1" customHeight="1">
      <c r="A27" s="3">
        <v>2</v>
      </c>
      <c r="B27" s="281"/>
      <c r="C27" s="278" t="s">
        <v>13</v>
      </c>
      <c r="D27" s="278" t="s">
        <v>7</v>
      </c>
      <c r="E27" s="16" t="s">
        <v>101</v>
      </c>
      <c r="F27" s="17" t="e">
        <f>#REF!</f>
        <v>#REF!</v>
      </c>
      <c r="G27" s="16" t="s">
        <v>102</v>
      </c>
      <c r="H27" s="18">
        <f t="shared" si="5"/>
        <v>0</v>
      </c>
      <c r="I27" s="19" t="e">
        <f t="shared" si="6"/>
        <v>#REF!</v>
      </c>
      <c r="J27" s="30"/>
      <c r="K27" s="20" t="e">
        <f t="shared" si="7"/>
        <v>#REF!</v>
      </c>
      <c r="L27" s="30"/>
      <c r="M27" s="20" t="e">
        <f t="shared" si="8"/>
        <v>#REF!</v>
      </c>
      <c r="N27" s="30"/>
      <c r="O27" s="20" t="e">
        <f t="shared" si="9"/>
        <v>#REF!</v>
      </c>
      <c r="P27" s="21"/>
    </row>
    <row r="28" spans="1:19" ht="26.1" hidden="1" customHeight="1">
      <c r="A28" s="3">
        <v>2</v>
      </c>
      <c r="B28" s="281"/>
      <c r="C28" s="278"/>
      <c r="D28" s="278"/>
      <c r="E28" s="16" t="s">
        <v>104</v>
      </c>
      <c r="F28" s="17" t="e">
        <f>#REF!</f>
        <v>#REF!</v>
      </c>
      <c r="G28" s="16" t="s">
        <v>102</v>
      </c>
      <c r="H28" s="18">
        <f t="shared" si="5"/>
        <v>0</v>
      </c>
      <c r="I28" s="19" t="e">
        <f t="shared" si="6"/>
        <v>#REF!</v>
      </c>
      <c r="J28" s="30"/>
      <c r="K28" s="20" t="e">
        <f t="shared" si="7"/>
        <v>#REF!</v>
      </c>
      <c r="L28" s="30"/>
      <c r="M28" s="20" t="e">
        <f t="shared" si="8"/>
        <v>#REF!</v>
      </c>
      <c r="N28" s="30"/>
      <c r="O28" s="20" t="e">
        <f t="shared" si="9"/>
        <v>#REF!</v>
      </c>
      <c r="P28" s="21"/>
    </row>
    <row r="29" spans="1:19" ht="26.1" hidden="1" customHeight="1">
      <c r="A29" s="3">
        <v>2</v>
      </c>
      <c r="B29" s="281"/>
      <c r="C29" s="278"/>
      <c r="D29" s="278" t="s">
        <v>5</v>
      </c>
      <c r="E29" s="16" t="s">
        <v>101</v>
      </c>
      <c r="F29" s="17" t="e">
        <f>#REF!</f>
        <v>#REF!</v>
      </c>
      <c r="G29" s="16" t="s">
        <v>102</v>
      </c>
      <c r="H29" s="18">
        <f t="shared" si="5"/>
        <v>0</v>
      </c>
      <c r="I29" s="19"/>
      <c r="J29" s="30"/>
      <c r="K29" s="20"/>
      <c r="L29" s="30"/>
      <c r="M29" s="20"/>
      <c r="N29" s="30"/>
      <c r="O29" s="20"/>
      <c r="P29" s="21"/>
    </row>
    <row r="30" spans="1:19" ht="26.1" hidden="1" customHeight="1">
      <c r="A30" s="3">
        <v>2</v>
      </c>
      <c r="B30" s="282"/>
      <c r="C30" s="279"/>
      <c r="D30" s="279"/>
      <c r="E30" s="23" t="s">
        <v>104</v>
      </c>
      <c r="F30" s="24" t="e">
        <f>#REF!</f>
        <v>#REF!</v>
      </c>
      <c r="G30" s="23" t="s">
        <v>102</v>
      </c>
      <c r="H30" s="18">
        <f t="shared" si="5"/>
        <v>0</v>
      </c>
      <c r="I30" s="26"/>
      <c r="J30" s="31"/>
      <c r="K30" s="27"/>
      <c r="L30" s="31"/>
      <c r="M30" s="27"/>
      <c r="N30" s="31"/>
      <c r="O30" s="27"/>
      <c r="P30" s="28"/>
    </row>
    <row r="31" spans="1:19" ht="26.1" hidden="1" customHeight="1">
      <c r="A31" s="3">
        <v>2</v>
      </c>
      <c r="B31" s="280" t="s">
        <v>117</v>
      </c>
      <c r="C31" s="283" t="s">
        <v>10</v>
      </c>
      <c r="D31" s="283" t="s">
        <v>6</v>
      </c>
      <c r="E31" s="9" t="s">
        <v>101</v>
      </c>
      <c r="F31" s="10" t="e">
        <f>#REF!</f>
        <v>#REF!</v>
      </c>
      <c r="G31" s="9" t="s">
        <v>102</v>
      </c>
      <c r="H31" s="11">
        <f t="shared" si="5"/>
        <v>0</v>
      </c>
      <c r="I31" s="32" t="e">
        <f t="shared" si="6"/>
        <v>#REF!</v>
      </c>
      <c r="J31" s="13"/>
      <c r="K31" s="33" t="e">
        <f t="shared" si="7"/>
        <v>#REF!</v>
      </c>
      <c r="L31" s="13"/>
      <c r="M31" s="14" t="e">
        <f t="shared" si="8"/>
        <v>#REF!</v>
      </c>
      <c r="N31" s="13"/>
      <c r="O31" s="14" t="e">
        <f t="shared" si="9"/>
        <v>#REF!</v>
      </c>
      <c r="P31" s="15"/>
    </row>
    <row r="32" spans="1:19" ht="26.1" hidden="1" customHeight="1">
      <c r="A32" s="3">
        <v>2</v>
      </c>
      <c r="B32" s="281"/>
      <c r="C32" s="284"/>
      <c r="D32" s="284"/>
      <c r="E32" s="16" t="s">
        <v>104</v>
      </c>
      <c r="F32" s="17" t="e">
        <f>#REF!</f>
        <v>#REF!</v>
      </c>
      <c r="G32" s="16" t="s">
        <v>102</v>
      </c>
      <c r="H32" s="18">
        <f t="shared" si="5"/>
        <v>0</v>
      </c>
      <c r="I32" s="34" t="e">
        <f t="shared" si="6"/>
        <v>#REF!</v>
      </c>
      <c r="J32" s="30"/>
      <c r="K32" s="35" t="e">
        <f t="shared" si="7"/>
        <v>#REF!</v>
      </c>
      <c r="L32" s="30"/>
      <c r="M32" s="20" t="e">
        <f t="shared" si="8"/>
        <v>#REF!</v>
      </c>
      <c r="N32" s="30"/>
      <c r="O32" s="20" t="e">
        <f t="shared" si="9"/>
        <v>#REF!</v>
      </c>
      <c r="P32" s="21"/>
    </row>
    <row r="33" spans="1:16" ht="26.1" hidden="1" customHeight="1">
      <c r="A33" s="3">
        <v>2</v>
      </c>
      <c r="B33" s="281"/>
      <c r="C33" s="284"/>
      <c r="D33" s="284"/>
      <c r="E33" s="22" t="s">
        <v>4</v>
      </c>
      <c r="F33" s="17" t="e">
        <f>#REF!</f>
        <v>#REF!</v>
      </c>
      <c r="G33" s="16" t="s">
        <v>102</v>
      </c>
      <c r="H33" s="18">
        <f t="shared" si="5"/>
        <v>0</v>
      </c>
      <c r="I33" s="34"/>
      <c r="J33" s="30"/>
      <c r="K33" s="35"/>
      <c r="L33" s="30"/>
      <c r="M33" s="20"/>
      <c r="N33" s="30"/>
      <c r="O33" s="20"/>
      <c r="P33" s="21"/>
    </row>
    <row r="34" spans="1:16" ht="26.1" hidden="1" customHeight="1">
      <c r="A34" s="3">
        <v>2</v>
      </c>
      <c r="B34" s="281"/>
      <c r="C34" s="285"/>
      <c r="D34" s="285"/>
      <c r="E34" s="16" t="s">
        <v>107</v>
      </c>
      <c r="F34" s="17" t="e">
        <f>#REF!</f>
        <v>#REF!</v>
      </c>
      <c r="G34" s="16" t="s">
        <v>102</v>
      </c>
      <c r="H34" s="18">
        <f t="shared" si="5"/>
        <v>0</v>
      </c>
      <c r="I34" s="34"/>
      <c r="J34" s="30"/>
      <c r="K34" s="35"/>
      <c r="L34" s="30"/>
      <c r="M34" s="20"/>
      <c r="N34" s="30"/>
      <c r="O34" s="20"/>
      <c r="P34" s="21"/>
    </row>
    <row r="35" spans="1:16" ht="26.1" hidden="1" customHeight="1">
      <c r="A35" s="3">
        <v>2</v>
      </c>
      <c r="B35" s="281"/>
      <c r="C35" s="278" t="s">
        <v>13</v>
      </c>
      <c r="D35" s="278" t="s">
        <v>7</v>
      </c>
      <c r="E35" s="16" t="s">
        <v>101</v>
      </c>
      <c r="F35" s="17" t="e">
        <f>#REF!</f>
        <v>#REF!</v>
      </c>
      <c r="G35" s="16" t="s">
        <v>102</v>
      </c>
      <c r="H35" s="18">
        <f t="shared" si="5"/>
        <v>0</v>
      </c>
      <c r="I35" s="34" t="e">
        <f t="shared" si="6"/>
        <v>#REF!</v>
      </c>
      <c r="J35" s="30"/>
      <c r="K35" s="35" t="e">
        <f t="shared" si="7"/>
        <v>#REF!</v>
      </c>
      <c r="L35" s="30"/>
      <c r="M35" s="20" t="e">
        <f t="shared" si="8"/>
        <v>#REF!</v>
      </c>
      <c r="N35" s="30"/>
      <c r="O35" s="20" t="e">
        <f t="shared" si="9"/>
        <v>#REF!</v>
      </c>
      <c r="P35" s="21"/>
    </row>
    <row r="36" spans="1:16" ht="26.1" hidden="1" customHeight="1">
      <c r="A36" s="3">
        <v>2</v>
      </c>
      <c r="B36" s="281"/>
      <c r="C36" s="278"/>
      <c r="D36" s="278"/>
      <c r="E36" s="16" t="s">
        <v>104</v>
      </c>
      <c r="F36" s="17" t="e">
        <f>#REF!</f>
        <v>#REF!</v>
      </c>
      <c r="G36" s="16" t="s">
        <v>102</v>
      </c>
      <c r="H36" s="18">
        <f t="shared" si="5"/>
        <v>0</v>
      </c>
      <c r="I36" s="34" t="e">
        <f t="shared" si="6"/>
        <v>#REF!</v>
      </c>
      <c r="J36" s="30"/>
      <c r="K36" s="35" t="e">
        <f t="shared" si="7"/>
        <v>#REF!</v>
      </c>
      <c r="L36" s="30"/>
      <c r="M36" s="20" t="e">
        <f t="shared" si="8"/>
        <v>#REF!</v>
      </c>
      <c r="N36" s="30"/>
      <c r="O36" s="20" t="e">
        <f t="shared" si="9"/>
        <v>#REF!</v>
      </c>
      <c r="P36" s="21"/>
    </row>
    <row r="37" spans="1:16" ht="26.1" hidden="1" customHeight="1">
      <c r="A37" s="3">
        <v>2</v>
      </c>
      <c r="B37" s="281"/>
      <c r="C37" s="278"/>
      <c r="D37" s="278" t="s">
        <v>5</v>
      </c>
      <c r="E37" s="16" t="s">
        <v>101</v>
      </c>
      <c r="F37" s="17" t="e">
        <f>#REF!</f>
        <v>#REF!</v>
      </c>
      <c r="G37" s="16" t="s">
        <v>102</v>
      </c>
      <c r="H37" s="18">
        <f t="shared" si="5"/>
        <v>0</v>
      </c>
      <c r="I37" s="34" t="e">
        <f t="shared" si="6"/>
        <v>#REF!</v>
      </c>
      <c r="J37" s="30"/>
      <c r="K37" s="35" t="e">
        <f t="shared" si="7"/>
        <v>#REF!</v>
      </c>
      <c r="L37" s="30"/>
      <c r="M37" s="20" t="e">
        <f t="shared" si="8"/>
        <v>#REF!</v>
      </c>
      <c r="N37" s="30"/>
      <c r="O37" s="20" t="e">
        <f t="shared" si="9"/>
        <v>#REF!</v>
      </c>
      <c r="P37" s="21"/>
    </row>
    <row r="38" spans="1:16" ht="26.1" hidden="1" customHeight="1">
      <c r="A38" s="3">
        <v>2</v>
      </c>
      <c r="B38" s="282"/>
      <c r="C38" s="279"/>
      <c r="D38" s="279"/>
      <c r="E38" s="23" t="s">
        <v>104</v>
      </c>
      <c r="F38" s="17" t="e">
        <f>#REF!</f>
        <v>#REF!</v>
      </c>
      <c r="G38" s="23" t="s">
        <v>102</v>
      </c>
      <c r="H38" s="25">
        <f t="shared" si="5"/>
        <v>0</v>
      </c>
      <c r="I38" s="36" t="e">
        <f t="shared" si="6"/>
        <v>#REF!</v>
      </c>
      <c r="J38" s="37"/>
      <c r="K38" s="38" t="e">
        <f t="shared" si="7"/>
        <v>#REF!</v>
      </c>
      <c r="L38" s="37"/>
      <c r="M38" s="27" t="e">
        <f t="shared" si="8"/>
        <v>#REF!</v>
      </c>
      <c r="N38" s="37"/>
      <c r="O38" s="27" t="e">
        <f t="shared" si="9"/>
        <v>#REF!</v>
      </c>
      <c r="P38" s="28"/>
    </row>
    <row r="39" spans="1:16" ht="26.1" hidden="1" customHeight="1">
      <c r="A39" s="3">
        <v>2</v>
      </c>
      <c r="B39" s="280" t="s">
        <v>118</v>
      </c>
      <c r="C39" s="277" t="s">
        <v>119</v>
      </c>
      <c r="D39" s="277" t="s">
        <v>6</v>
      </c>
      <c r="E39" s="9" t="s">
        <v>101</v>
      </c>
      <c r="F39" s="10" t="e">
        <f>#REF!</f>
        <v>#REF!</v>
      </c>
      <c r="G39" s="9" t="s">
        <v>102</v>
      </c>
      <c r="H39" s="11">
        <f t="shared" si="5"/>
        <v>0</v>
      </c>
      <c r="I39" s="32" t="e">
        <f t="shared" si="6"/>
        <v>#REF!</v>
      </c>
      <c r="J39" s="13"/>
      <c r="K39" s="33" t="e">
        <f t="shared" si="7"/>
        <v>#REF!</v>
      </c>
      <c r="L39" s="13"/>
      <c r="M39" s="14" t="e">
        <f t="shared" si="8"/>
        <v>#REF!</v>
      </c>
      <c r="N39" s="13"/>
      <c r="O39" s="14" t="e">
        <f t="shared" si="9"/>
        <v>#REF!</v>
      </c>
      <c r="P39" s="15"/>
    </row>
    <row r="40" spans="1:16" ht="26.1" hidden="1" customHeight="1">
      <c r="A40" s="3">
        <v>2</v>
      </c>
      <c r="B40" s="281"/>
      <c r="C40" s="278"/>
      <c r="D40" s="278"/>
      <c r="E40" s="16" t="s">
        <v>104</v>
      </c>
      <c r="F40" s="17" t="e">
        <f>#REF!</f>
        <v>#REF!</v>
      </c>
      <c r="G40" s="16" t="s">
        <v>102</v>
      </c>
      <c r="H40" s="18">
        <f t="shared" si="5"/>
        <v>0</v>
      </c>
      <c r="I40" s="19" t="e">
        <f t="shared" si="6"/>
        <v>#REF!</v>
      </c>
      <c r="J40" s="30"/>
      <c r="K40" s="20" t="e">
        <f t="shared" si="7"/>
        <v>#REF!</v>
      </c>
      <c r="L40" s="30"/>
      <c r="M40" s="20" t="e">
        <f t="shared" si="8"/>
        <v>#REF!</v>
      </c>
      <c r="N40" s="30"/>
      <c r="O40" s="20" t="e">
        <f t="shared" si="9"/>
        <v>#REF!</v>
      </c>
      <c r="P40" s="21"/>
    </row>
    <row r="41" spans="1:16" ht="26.1" hidden="1" customHeight="1">
      <c r="A41" s="3">
        <v>2</v>
      </c>
      <c r="B41" s="281"/>
      <c r="C41" s="278"/>
      <c r="D41" s="278"/>
      <c r="E41" s="22" t="s">
        <v>4</v>
      </c>
      <c r="F41" s="17" t="e">
        <f>#REF!</f>
        <v>#REF!</v>
      </c>
      <c r="G41" s="16" t="s">
        <v>102</v>
      </c>
      <c r="H41" s="18"/>
      <c r="I41" s="19"/>
      <c r="J41" s="30"/>
      <c r="K41" s="20"/>
      <c r="L41" s="30"/>
      <c r="M41" s="20"/>
      <c r="N41" s="30"/>
      <c r="O41" s="20"/>
      <c r="P41" s="21"/>
    </row>
    <row r="42" spans="1:16" ht="26.1" hidden="1" customHeight="1">
      <c r="A42" s="3">
        <v>2</v>
      </c>
      <c r="B42" s="281"/>
      <c r="C42" s="278"/>
      <c r="D42" s="278"/>
      <c r="E42" s="16" t="s">
        <v>107</v>
      </c>
      <c r="F42" s="17" t="e">
        <f>#REF!</f>
        <v>#REF!</v>
      </c>
      <c r="G42" s="16" t="s">
        <v>102</v>
      </c>
      <c r="H42" s="18"/>
      <c r="I42" s="19"/>
      <c r="J42" s="30"/>
      <c r="K42" s="20"/>
      <c r="L42" s="30"/>
      <c r="M42" s="20"/>
      <c r="N42" s="30"/>
      <c r="O42" s="20"/>
      <c r="P42" s="21"/>
    </row>
    <row r="43" spans="1:16" ht="26.1" hidden="1" customHeight="1">
      <c r="A43" s="3">
        <v>2</v>
      </c>
      <c r="B43" s="281"/>
      <c r="C43" s="278" t="s">
        <v>120</v>
      </c>
      <c r="D43" s="278" t="s">
        <v>7</v>
      </c>
      <c r="E43" s="16" t="s">
        <v>101</v>
      </c>
      <c r="F43" s="17" t="e">
        <f>#REF!</f>
        <v>#REF!</v>
      </c>
      <c r="G43" s="16" t="s">
        <v>102</v>
      </c>
      <c r="H43" s="18">
        <f t="shared" si="5"/>
        <v>0</v>
      </c>
      <c r="I43" s="19" t="e">
        <f t="shared" si="6"/>
        <v>#REF!</v>
      </c>
      <c r="J43" s="30"/>
      <c r="K43" s="20" t="e">
        <f t="shared" si="7"/>
        <v>#REF!</v>
      </c>
      <c r="L43" s="30"/>
      <c r="M43" s="20" t="e">
        <f t="shared" si="8"/>
        <v>#REF!</v>
      </c>
      <c r="N43" s="30"/>
      <c r="O43" s="20" t="e">
        <f t="shared" si="9"/>
        <v>#REF!</v>
      </c>
      <c r="P43" s="21"/>
    </row>
    <row r="44" spans="1:16" ht="26.1" hidden="1" customHeight="1">
      <c r="A44" s="3">
        <v>2</v>
      </c>
      <c r="B44" s="281"/>
      <c r="C44" s="278"/>
      <c r="D44" s="278"/>
      <c r="E44" s="16" t="s">
        <v>104</v>
      </c>
      <c r="F44" s="17" t="e">
        <f>#REF!</f>
        <v>#REF!</v>
      </c>
      <c r="G44" s="16" t="s">
        <v>102</v>
      </c>
      <c r="H44" s="18">
        <f t="shared" si="5"/>
        <v>0</v>
      </c>
      <c r="I44" s="34" t="e">
        <f t="shared" si="6"/>
        <v>#REF!</v>
      </c>
      <c r="J44" s="30"/>
      <c r="K44" s="35" t="e">
        <f t="shared" si="7"/>
        <v>#REF!</v>
      </c>
      <c r="L44" s="30"/>
      <c r="M44" s="20" t="e">
        <f t="shared" si="8"/>
        <v>#REF!</v>
      </c>
      <c r="N44" s="30"/>
      <c r="O44" s="20" t="e">
        <f t="shared" si="9"/>
        <v>#REF!</v>
      </c>
      <c r="P44" s="21"/>
    </row>
    <row r="45" spans="1:16" ht="26.1" hidden="1" customHeight="1">
      <c r="A45" s="3">
        <v>2</v>
      </c>
      <c r="B45" s="281"/>
      <c r="C45" s="278"/>
      <c r="D45" s="278" t="s">
        <v>5</v>
      </c>
      <c r="E45" s="16" t="s">
        <v>101</v>
      </c>
      <c r="F45" s="17" t="e">
        <f>#REF!</f>
        <v>#REF!</v>
      </c>
      <c r="G45" s="16" t="s">
        <v>102</v>
      </c>
      <c r="H45" s="18">
        <f t="shared" si="5"/>
        <v>0</v>
      </c>
      <c r="I45" s="34" t="e">
        <f t="shared" si="6"/>
        <v>#REF!</v>
      </c>
      <c r="J45" s="30"/>
      <c r="K45" s="35" t="e">
        <f t="shared" si="7"/>
        <v>#REF!</v>
      </c>
      <c r="L45" s="30"/>
      <c r="M45" s="20" t="e">
        <f t="shared" si="8"/>
        <v>#REF!</v>
      </c>
      <c r="N45" s="30"/>
      <c r="O45" s="20" t="e">
        <f t="shared" si="9"/>
        <v>#REF!</v>
      </c>
      <c r="P45" s="21"/>
    </row>
    <row r="46" spans="1:16" ht="26.1" hidden="1" customHeight="1">
      <c r="A46" s="3">
        <v>2</v>
      </c>
      <c r="B46" s="282"/>
      <c r="C46" s="279"/>
      <c r="D46" s="279"/>
      <c r="E46" s="23" t="s">
        <v>104</v>
      </c>
      <c r="F46" s="17" t="e">
        <f>#REF!</f>
        <v>#REF!</v>
      </c>
      <c r="G46" s="23" t="s">
        <v>102</v>
      </c>
      <c r="H46" s="25">
        <f t="shared" si="5"/>
        <v>0</v>
      </c>
      <c r="I46" s="36" t="e">
        <f t="shared" si="6"/>
        <v>#REF!</v>
      </c>
      <c r="J46" s="37"/>
      <c r="K46" s="38" t="e">
        <f t="shared" si="7"/>
        <v>#REF!</v>
      </c>
      <c r="L46" s="37"/>
      <c r="M46" s="27" t="e">
        <f t="shared" si="8"/>
        <v>#REF!</v>
      </c>
      <c r="N46" s="37"/>
      <c r="O46" s="27" t="e">
        <f t="shared" si="9"/>
        <v>#REF!</v>
      </c>
      <c r="P46" s="28"/>
    </row>
    <row r="47" spans="1:16" ht="26.1" hidden="1" customHeight="1">
      <c r="A47" s="3">
        <v>2</v>
      </c>
      <c r="B47" s="286" t="s">
        <v>121</v>
      </c>
      <c r="C47" s="287"/>
      <c r="D47" s="287"/>
      <c r="E47" s="288"/>
      <c r="F47" s="39" t="e">
        <f>#REF!</f>
        <v>#REF!</v>
      </c>
      <c r="G47" s="40" t="s">
        <v>102</v>
      </c>
      <c r="H47" s="41">
        <f t="shared" si="5"/>
        <v>0</v>
      </c>
      <c r="I47" s="42" t="e">
        <f t="shared" si="6"/>
        <v>#REF!</v>
      </c>
      <c r="J47" s="43"/>
      <c r="K47" s="44" t="e">
        <f t="shared" si="7"/>
        <v>#REF!</v>
      </c>
      <c r="L47" s="43"/>
      <c r="M47" s="45" t="e">
        <f t="shared" si="8"/>
        <v>#REF!</v>
      </c>
      <c r="N47" s="43"/>
      <c r="O47" s="45" t="e">
        <f t="shared" si="9"/>
        <v>#REF!</v>
      </c>
      <c r="P47" s="46">
        <v>59</v>
      </c>
    </row>
    <row r="48" spans="1:16" ht="26.1" customHeight="1">
      <c r="A48" s="3">
        <v>1</v>
      </c>
      <c r="B48" s="289" t="s">
        <v>122</v>
      </c>
      <c r="C48" s="290"/>
      <c r="D48" s="290"/>
      <c r="E48" s="290"/>
      <c r="F48" s="47"/>
      <c r="G48" s="48"/>
      <c r="H48" s="49"/>
      <c r="I48" s="50" t="e">
        <f t="shared" si="6"/>
        <v>#REF!</v>
      </c>
      <c r="J48" s="51"/>
      <c r="K48" s="52" t="e">
        <f>SUM(K5:K47)</f>
        <v>#REF!</v>
      </c>
      <c r="L48" s="51"/>
      <c r="M48" s="52" t="e">
        <f>SUM(M5:M47)</f>
        <v>#REF!</v>
      </c>
      <c r="N48" s="51"/>
      <c r="O48" s="52" t="e">
        <f>SUM(O5:O47)</f>
        <v>#REF!</v>
      </c>
      <c r="P48" s="53"/>
    </row>
    <row r="49" spans="1:16" ht="26.1" customHeight="1">
      <c r="A49" s="3">
        <v>1</v>
      </c>
      <c r="B49" s="291" t="s">
        <v>88</v>
      </c>
      <c r="C49" s="292"/>
      <c r="D49" s="292"/>
      <c r="E49" s="293"/>
      <c r="F49" s="54"/>
      <c r="G49" s="55"/>
      <c r="H49" s="56"/>
      <c r="I49" s="57"/>
      <c r="J49" s="58"/>
      <c r="K49" s="59"/>
      <c r="L49" s="60"/>
      <c r="M49" s="59"/>
      <c r="N49" s="60"/>
      <c r="O49" s="61"/>
      <c r="P49" s="62"/>
    </row>
    <row r="50" spans="1:16" ht="26.1" customHeight="1">
      <c r="A50" s="3">
        <v>1</v>
      </c>
      <c r="B50" s="286" t="s">
        <v>89</v>
      </c>
      <c r="C50" s="287"/>
      <c r="D50" s="287"/>
      <c r="E50" s="288"/>
      <c r="F50" s="10">
        <v>2</v>
      </c>
      <c r="G50" s="9" t="s">
        <v>123</v>
      </c>
      <c r="H50" s="11"/>
      <c r="I50" s="12">
        <f>K50+M50+O50</f>
        <v>60000</v>
      </c>
      <c r="J50" s="63"/>
      <c r="K50" s="14">
        <f>F50*J50</f>
        <v>0</v>
      </c>
      <c r="L50" s="14"/>
      <c r="M50" s="14">
        <f>F50*L50</f>
        <v>0</v>
      </c>
      <c r="N50" s="14">
        <v>30000</v>
      </c>
      <c r="O50" s="14">
        <f>F50*N50</f>
        <v>60000</v>
      </c>
      <c r="P50" s="64"/>
    </row>
    <row r="51" spans="1:16" ht="26.1" hidden="1" customHeight="1">
      <c r="A51" s="3">
        <v>2</v>
      </c>
      <c r="B51" s="300" t="s">
        <v>122</v>
      </c>
      <c r="C51" s="301"/>
      <c r="D51" s="301"/>
      <c r="E51" s="302"/>
      <c r="F51" s="47"/>
      <c r="G51" s="48"/>
      <c r="H51" s="49"/>
      <c r="I51" s="50">
        <f>K51+M51+O51</f>
        <v>60000</v>
      </c>
      <c r="J51" s="51"/>
      <c r="K51" s="52">
        <f>SUM(K50:K50)</f>
        <v>0</v>
      </c>
      <c r="L51" s="51"/>
      <c r="M51" s="52">
        <f>SUM(M50:M50)</f>
        <v>0</v>
      </c>
      <c r="N51" s="51"/>
      <c r="O51" s="52">
        <f>SUM(O50:O50)</f>
        <v>60000</v>
      </c>
      <c r="P51" s="53"/>
    </row>
    <row r="52" spans="1:16" ht="26.1" customHeight="1">
      <c r="A52" s="3">
        <v>1</v>
      </c>
      <c r="B52" s="303" t="s">
        <v>25</v>
      </c>
      <c r="C52" s="304"/>
      <c r="D52" s="304"/>
      <c r="E52" s="305"/>
      <c r="F52" s="39"/>
      <c r="G52" s="40"/>
      <c r="H52" s="41"/>
      <c r="I52" s="65" t="e">
        <f>K52+M52+O52</f>
        <v>#REF!</v>
      </c>
      <c r="J52" s="66"/>
      <c r="K52" s="67" t="e">
        <f>K48+K51</f>
        <v>#REF!</v>
      </c>
      <c r="L52" s="67"/>
      <c r="M52" s="67" t="e">
        <f>M48+M51</f>
        <v>#REF!</v>
      </c>
      <c r="N52" s="67"/>
      <c r="O52" s="67" t="e">
        <f>O48+O51</f>
        <v>#REF!</v>
      </c>
      <c r="P52" s="68"/>
    </row>
    <row r="53" spans="1:16" ht="26.1" customHeight="1">
      <c r="A53" s="3">
        <v>1</v>
      </c>
      <c r="B53" s="306" t="s">
        <v>124</v>
      </c>
      <c r="C53" s="307"/>
      <c r="D53" s="307"/>
      <c r="E53" s="308"/>
      <c r="F53" s="319">
        <v>1</v>
      </c>
      <c r="G53" s="321" t="s">
        <v>15</v>
      </c>
      <c r="H53" s="312"/>
      <c r="I53" s="69"/>
      <c r="J53" s="70" t="str">
        <f>" ☞간접노무비 : 직접노무비의 "&amp;(M54*100)&amp;"%"</f>
        <v xml:space="preserve"> ☞간접노무비 : 직접노무비의 12.7%</v>
      </c>
      <c r="K53" s="71"/>
      <c r="L53" s="72"/>
      <c r="M53" s="73"/>
      <c r="N53" s="74"/>
      <c r="O53" s="75"/>
      <c r="P53" s="76"/>
    </row>
    <row r="54" spans="1:16" ht="26.1" customHeight="1">
      <c r="A54" s="3">
        <v>1</v>
      </c>
      <c r="B54" s="309"/>
      <c r="C54" s="310"/>
      <c r="D54" s="310"/>
      <c r="E54" s="311"/>
      <c r="F54" s="320"/>
      <c r="G54" s="322"/>
      <c r="H54" s="313"/>
      <c r="I54" s="77" t="e">
        <f>O54</f>
        <v>#REF!</v>
      </c>
      <c r="J54" s="78"/>
      <c r="K54" s="79" t="e">
        <f>K52</f>
        <v>#REF!</v>
      </c>
      <c r="L54" s="80" t="s">
        <v>125</v>
      </c>
      <c r="M54" s="81">
        <v>0.127</v>
      </c>
      <c r="N54" s="82" t="s">
        <v>126</v>
      </c>
      <c r="O54" s="83" t="e">
        <f>INT(K54*M54)</f>
        <v>#REF!</v>
      </c>
      <c r="P54" s="84" t="e">
        <f>I54/K54</f>
        <v>#REF!</v>
      </c>
    </row>
    <row r="55" spans="1:16" ht="26.1" customHeight="1">
      <c r="A55" s="3">
        <v>1</v>
      </c>
      <c r="B55" s="314" t="s">
        <v>127</v>
      </c>
      <c r="C55" s="293"/>
      <c r="D55" s="315"/>
      <c r="E55" s="315"/>
      <c r="F55" s="85">
        <v>1</v>
      </c>
      <c r="G55" s="86" t="s">
        <v>15</v>
      </c>
      <c r="H55" s="87"/>
      <c r="I55" s="88" t="e">
        <f>SUM(I56:I69)</f>
        <v>#REF!</v>
      </c>
      <c r="J55" s="89"/>
      <c r="K55" s="90"/>
      <c r="L55" s="91"/>
      <c r="M55" s="90"/>
      <c r="N55" s="92"/>
      <c r="O55" s="93"/>
      <c r="P55" s="94"/>
    </row>
    <row r="56" spans="1:16" ht="26.1" customHeight="1">
      <c r="A56" s="3">
        <v>1</v>
      </c>
      <c r="B56" s="316" t="s">
        <v>16</v>
      </c>
      <c r="C56" s="317"/>
      <c r="D56" s="317"/>
      <c r="E56" s="318"/>
      <c r="F56" s="95"/>
      <c r="G56" s="96"/>
      <c r="H56" s="95"/>
      <c r="I56" s="97"/>
      <c r="J56" s="70" t="str">
        <f>" ☞산재보험료 : (직접노무비+간접노무비)의 "&amp;(M57*100)&amp;"%"</f>
        <v xml:space="preserve"> ☞산재보험료 : (직접노무비+간접노무비)의 3.73%</v>
      </c>
      <c r="K56" s="71"/>
      <c r="L56" s="72"/>
      <c r="M56" s="73"/>
      <c r="N56" s="74"/>
      <c r="O56" s="98"/>
      <c r="P56" s="99"/>
    </row>
    <row r="57" spans="1:16" ht="26.1" customHeight="1">
      <c r="A57" s="3">
        <v>1</v>
      </c>
      <c r="B57" s="297"/>
      <c r="C57" s="298"/>
      <c r="D57" s="298"/>
      <c r="E57" s="299"/>
      <c r="F57" s="100"/>
      <c r="G57" s="101"/>
      <c r="H57" s="100"/>
      <c r="I57" s="102" t="e">
        <f>O57</f>
        <v>#REF!</v>
      </c>
      <c r="J57" s="103"/>
      <c r="K57" s="104" t="e">
        <f>K52+I54</f>
        <v>#REF!</v>
      </c>
      <c r="L57" s="105" t="s">
        <v>125</v>
      </c>
      <c r="M57" s="106">
        <v>3.73E-2</v>
      </c>
      <c r="N57" s="107" t="s">
        <v>126</v>
      </c>
      <c r="O57" s="108" t="e">
        <f>INT(K57*M57)</f>
        <v>#REF!</v>
      </c>
      <c r="P57" s="109" t="e">
        <f>I57/K57</f>
        <v>#REF!</v>
      </c>
    </row>
    <row r="58" spans="1:16" ht="26.1" customHeight="1">
      <c r="A58" s="3">
        <v>1</v>
      </c>
      <c r="B58" s="294" t="s">
        <v>128</v>
      </c>
      <c r="C58" s="295"/>
      <c r="D58" s="295"/>
      <c r="E58" s="296"/>
      <c r="F58" s="110"/>
      <c r="G58" s="111"/>
      <c r="H58" s="110"/>
      <c r="I58" s="112"/>
      <c r="J58" s="113" t="str">
        <f>" ☞고용보험료 : (직접노무비+간접노무비)의 "&amp;(M59*100)&amp;"%"</f>
        <v xml:space="preserve"> ☞고용보험료 : (직접노무비+간접노무비)의 0.87%</v>
      </c>
      <c r="K58" s="114"/>
      <c r="L58" s="115"/>
      <c r="M58" s="116"/>
      <c r="N58" s="117"/>
      <c r="O58" s="118"/>
      <c r="P58" s="119"/>
    </row>
    <row r="59" spans="1:16" ht="26.1" customHeight="1">
      <c r="A59" s="3">
        <v>1</v>
      </c>
      <c r="B59" s="297"/>
      <c r="C59" s="298"/>
      <c r="D59" s="298"/>
      <c r="E59" s="299"/>
      <c r="F59" s="100"/>
      <c r="G59" s="101"/>
      <c r="H59" s="100"/>
      <c r="I59" s="102" t="e">
        <f>O59</f>
        <v>#REF!</v>
      </c>
      <c r="J59" s="103"/>
      <c r="K59" s="104" t="e">
        <f>K52+I54</f>
        <v>#REF!</v>
      </c>
      <c r="L59" s="105" t="s">
        <v>125</v>
      </c>
      <c r="M59" s="106">
        <v>8.6999999999999994E-3</v>
      </c>
      <c r="N59" s="107" t="s">
        <v>126</v>
      </c>
      <c r="O59" s="108" t="e">
        <f>INT(K59*M59)</f>
        <v>#REF!</v>
      </c>
      <c r="P59" s="109" t="e">
        <f>I59/K59</f>
        <v>#REF!</v>
      </c>
    </row>
    <row r="60" spans="1:16" ht="26.1" customHeight="1">
      <c r="A60" s="3">
        <v>1</v>
      </c>
      <c r="B60" s="294" t="s">
        <v>129</v>
      </c>
      <c r="C60" s="295"/>
      <c r="D60" s="295"/>
      <c r="E60" s="296"/>
      <c r="F60" s="110"/>
      <c r="G60" s="111"/>
      <c r="H60" s="110"/>
      <c r="I60" s="120"/>
      <c r="J60" s="113" t="str">
        <f>" ☞국민건강보험료 : (직접노무비)의 "&amp;(M61*100)&amp;"%"</f>
        <v xml:space="preserve"> ☞국민건강보험료 : (직접노무비)의 3.335%</v>
      </c>
      <c r="K60" s="114"/>
      <c r="L60" s="115"/>
      <c r="M60" s="116"/>
      <c r="N60" s="117"/>
      <c r="O60" s="118"/>
      <c r="P60" s="119"/>
    </row>
    <row r="61" spans="1:16" ht="26.1" customHeight="1">
      <c r="A61" s="3">
        <v>1</v>
      </c>
      <c r="B61" s="297"/>
      <c r="C61" s="298"/>
      <c r="D61" s="298"/>
      <c r="E61" s="299"/>
      <c r="F61" s="100"/>
      <c r="G61" s="101"/>
      <c r="H61" s="100"/>
      <c r="I61" s="102"/>
      <c r="J61" s="103"/>
      <c r="K61" s="104" t="e">
        <f>K52</f>
        <v>#REF!</v>
      </c>
      <c r="L61" s="105" t="s">
        <v>125</v>
      </c>
      <c r="M61" s="155">
        <v>3.3349999999999998E-2</v>
      </c>
      <c r="N61" s="107" t="s">
        <v>126</v>
      </c>
      <c r="O61" s="108" t="e">
        <f>INT(K61*M61)</f>
        <v>#REF!</v>
      </c>
      <c r="P61" s="156">
        <v>3.3349999999999998E-2</v>
      </c>
    </row>
    <row r="62" spans="1:16" ht="26.1" customHeight="1">
      <c r="A62" s="3">
        <v>1</v>
      </c>
      <c r="B62" s="294" t="s">
        <v>37</v>
      </c>
      <c r="C62" s="295"/>
      <c r="D62" s="295"/>
      <c r="E62" s="296"/>
      <c r="F62" s="110"/>
      <c r="G62" s="111"/>
      <c r="H62" s="110"/>
      <c r="I62" s="121"/>
      <c r="J62" s="113" t="str">
        <f>" ☞국민연금보험료 : (직접노무비)의 "&amp;(M63*100)&amp;"%"</f>
        <v xml:space="preserve"> ☞국민연금보험료 : (직접노무비)의 4.5%</v>
      </c>
      <c r="K62" s="114"/>
      <c r="L62" s="115"/>
      <c r="M62" s="116"/>
      <c r="N62" s="117"/>
      <c r="O62" s="118"/>
      <c r="P62" s="119"/>
    </row>
    <row r="63" spans="1:16" ht="26.1" customHeight="1">
      <c r="A63" s="3">
        <v>1</v>
      </c>
      <c r="B63" s="297"/>
      <c r="C63" s="298"/>
      <c r="D63" s="298"/>
      <c r="E63" s="299"/>
      <c r="F63" s="100"/>
      <c r="G63" s="101"/>
      <c r="H63" s="100"/>
      <c r="I63" s="102"/>
      <c r="J63" s="103"/>
      <c r="K63" s="104" t="e">
        <f>K52</f>
        <v>#REF!</v>
      </c>
      <c r="L63" s="105" t="s">
        <v>125</v>
      </c>
      <c r="M63" s="106">
        <v>4.4999999999999998E-2</v>
      </c>
      <c r="N63" s="107" t="s">
        <v>126</v>
      </c>
      <c r="O63" s="108" t="e">
        <f>INT(K63*M63)</f>
        <v>#REF!</v>
      </c>
      <c r="P63" s="109">
        <v>4.4999999999999998E-2</v>
      </c>
    </row>
    <row r="64" spans="1:16" ht="26.1" customHeight="1">
      <c r="A64" s="3">
        <v>1</v>
      </c>
      <c r="B64" s="294" t="s">
        <v>17</v>
      </c>
      <c r="C64" s="295"/>
      <c r="D64" s="295"/>
      <c r="E64" s="296"/>
      <c r="F64" s="110"/>
      <c r="G64" s="111"/>
      <c r="H64" s="110"/>
      <c r="I64" s="121"/>
      <c r="J64" s="113" t="str">
        <f>" ☞노인장기요양보험료 : (국민건강보험료)의 "&amp;(M65*100)&amp;"%"</f>
        <v xml:space="preserve"> ☞노인장기요양보험료 : (국민건강보험료)의 10.25%</v>
      </c>
      <c r="K64" s="114"/>
      <c r="L64" s="115"/>
      <c r="M64" s="116"/>
      <c r="N64" s="117"/>
      <c r="O64" s="118"/>
      <c r="P64" s="119"/>
    </row>
    <row r="65" spans="1:16" ht="26.1" customHeight="1">
      <c r="A65" s="3">
        <v>1</v>
      </c>
      <c r="B65" s="297"/>
      <c r="C65" s="298"/>
      <c r="D65" s="298"/>
      <c r="E65" s="299"/>
      <c r="F65" s="100"/>
      <c r="G65" s="101"/>
      <c r="H65" s="100"/>
      <c r="I65" s="102"/>
      <c r="J65" s="103"/>
      <c r="K65" s="104">
        <f>I61</f>
        <v>0</v>
      </c>
      <c r="L65" s="105" t="s">
        <v>125</v>
      </c>
      <c r="M65" s="106">
        <v>0.10249999999999999</v>
      </c>
      <c r="N65" s="107" t="s">
        <v>126</v>
      </c>
      <c r="O65" s="108">
        <f>INT(K65*M65)</f>
        <v>0</v>
      </c>
      <c r="P65" s="109">
        <v>0.10249999999999999</v>
      </c>
    </row>
    <row r="66" spans="1:16" ht="26.1" customHeight="1">
      <c r="A66" s="3">
        <v>1</v>
      </c>
      <c r="B66" s="294" t="s">
        <v>130</v>
      </c>
      <c r="C66" s="295"/>
      <c r="D66" s="295"/>
      <c r="E66" s="296"/>
      <c r="F66" s="110"/>
      <c r="G66" s="111"/>
      <c r="H66" s="110"/>
      <c r="I66" s="121"/>
      <c r="J66" s="113" t="str">
        <f>" ☞산업안전보건관리비 : (직접노무비+재료비)의 "&amp;(M67*100)&amp;"%"</f>
        <v xml:space="preserve"> ☞산업안전보건관리비 : (직접노무비+재료비)의 2.93%</v>
      </c>
      <c r="K66" s="114"/>
      <c r="L66" s="115"/>
      <c r="M66" s="116"/>
      <c r="N66" s="117"/>
      <c r="O66" s="118"/>
      <c r="P66" s="119"/>
    </row>
    <row r="67" spans="1:16" ht="26.1" customHeight="1">
      <c r="A67" s="3">
        <v>1</v>
      </c>
      <c r="B67" s="297"/>
      <c r="C67" s="298"/>
      <c r="D67" s="298"/>
      <c r="E67" s="299"/>
      <c r="F67" s="100"/>
      <c r="G67" s="101"/>
      <c r="H67" s="100"/>
      <c r="I67" s="121" t="e">
        <f>O67</f>
        <v>#REF!</v>
      </c>
      <c r="J67" s="103"/>
      <c r="K67" s="104" t="e">
        <f>K52+M52</f>
        <v>#REF!</v>
      </c>
      <c r="L67" s="105" t="s">
        <v>125</v>
      </c>
      <c r="M67" s="106">
        <v>2.93E-2</v>
      </c>
      <c r="N67" s="107" t="s">
        <v>126</v>
      </c>
      <c r="O67" s="108" t="e">
        <f>INT(K67*M67)</f>
        <v>#REF!</v>
      </c>
      <c r="P67" s="109">
        <v>2.93E-2</v>
      </c>
    </row>
    <row r="68" spans="1:16" ht="26.1" customHeight="1">
      <c r="A68" s="3">
        <v>1</v>
      </c>
      <c r="B68" s="323" t="s">
        <v>131</v>
      </c>
      <c r="C68" s="324"/>
      <c r="D68" s="324"/>
      <c r="E68" s="325"/>
      <c r="F68" s="110"/>
      <c r="G68" s="111"/>
      <c r="H68" s="110"/>
      <c r="I68" s="121"/>
      <c r="J68" s="122" t="str">
        <f>" ☞기타경비 : (직접노무비+간접노무비+재료비)의 "&amp;(M69*100)&amp;"%"</f>
        <v xml:space="preserve"> ☞기타경비 : (직접노무비+간접노무비+재료비)의 8.8%</v>
      </c>
      <c r="K68" s="123"/>
      <c r="L68" s="124"/>
      <c r="M68" s="125"/>
      <c r="N68" s="126"/>
      <c r="O68" s="127"/>
      <c r="P68" s="128"/>
    </row>
    <row r="69" spans="1:16" ht="26.1" customHeight="1">
      <c r="A69" s="3">
        <v>1</v>
      </c>
      <c r="B69" s="326"/>
      <c r="C69" s="327"/>
      <c r="D69" s="327"/>
      <c r="E69" s="328"/>
      <c r="F69" s="100"/>
      <c r="G69" s="101"/>
      <c r="H69" s="100"/>
      <c r="I69" s="129" t="e">
        <f>O69</f>
        <v>#REF!</v>
      </c>
      <c r="J69" s="78"/>
      <c r="K69" s="79" t="e">
        <f>K52+I54+M52</f>
        <v>#REF!</v>
      </c>
      <c r="L69" s="80" t="s">
        <v>125</v>
      </c>
      <c r="M69" s="81">
        <v>8.7999999999999995E-2</v>
      </c>
      <c r="N69" s="82" t="s">
        <v>126</v>
      </c>
      <c r="O69" s="130" t="e">
        <f>INT(K69*M69)</f>
        <v>#REF!</v>
      </c>
      <c r="P69" s="84" t="e">
        <f>I69/K69</f>
        <v>#REF!</v>
      </c>
    </row>
    <row r="70" spans="1:16" ht="26.1" customHeight="1">
      <c r="A70" s="3">
        <v>1</v>
      </c>
      <c r="B70" s="329" t="s">
        <v>132</v>
      </c>
      <c r="C70" s="330"/>
      <c r="D70" s="330"/>
      <c r="E70" s="331"/>
      <c r="F70" s="335">
        <v>1</v>
      </c>
      <c r="G70" s="341" t="s">
        <v>15</v>
      </c>
      <c r="H70" s="339"/>
      <c r="I70" s="131"/>
      <c r="J70" s="70" t="str">
        <f>" ☞일반관리비 : (순공사비)의 "&amp;(M71*100)&amp;"%"</f>
        <v xml:space="preserve"> ☞일반관리비 : (순공사비)의 6%</v>
      </c>
      <c r="K70" s="71"/>
      <c r="L70" s="72"/>
      <c r="M70" s="73"/>
      <c r="N70" s="74"/>
      <c r="O70" s="98"/>
      <c r="P70" s="76"/>
    </row>
    <row r="71" spans="1:16" ht="26.1" customHeight="1">
      <c r="A71" s="3">
        <v>1</v>
      </c>
      <c r="B71" s="332"/>
      <c r="C71" s="333"/>
      <c r="D71" s="333"/>
      <c r="E71" s="334"/>
      <c r="F71" s="336"/>
      <c r="G71" s="342"/>
      <c r="H71" s="340"/>
      <c r="I71" s="129" t="e">
        <f>O71</f>
        <v>#REF!</v>
      </c>
      <c r="J71" s="78"/>
      <c r="K71" s="79" t="e">
        <f>I52+I54+I55</f>
        <v>#REF!</v>
      </c>
      <c r="L71" s="80" t="s">
        <v>125</v>
      </c>
      <c r="M71" s="81">
        <v>0.06</v>
      </c>
      <c r="N71" s="82" t="s">
        <v>126</v>
      </c>
      <c r="O71" s="130" t="e">
        <f>INT(K71*M71)</f>
        <v>#REF!</v>
      </c>
      <c r="P71" s="84" t="e">
        <f>I71/K71</f>
        <v>#REF!</v>
      </c>
    </row>
    <row r="72" spans="1:16" ht="26.1" customHeight="1">
      <c r="A72" s="3">
        <v>1</v>
      </c>
      <c r="B72" s="329" t="s">
        <v>133</v>
      </c>
      <c r="C72" s="330"/>
      <c r="D72" s="330"/>
      <c r="E72" s="331"/>
      <c r="F72" s="335">
        <v>1</v>
      </c>
      <c r="G72" s="341" t="s">
        <v>15</v>
      </c>
      <c r="H72" s="339"/>
      <c r="I72" s="132"/>
      <c r="J72" s="70" t="str">
        <f>" ☞이윤 : (공사원가-재료비)의 "&amp;(M73*100)&amp;"%"</f>
        <v xml:space="preserve"> ☞이윤 : (공사원가-재료비)의 15%</v>
      </c>
      <c r="K72" s="71"/>
      <c r="L72" s="72"/>
      <c r="M72" s="73"/>
      <c r="N72" s="74"/>
      <c r="O72" s="73"/>
      <c r="P72" s="133"/>
    </row>
    <row r="73" spans="1:16" ht="26.1" customHeight="1">
      <c r="A73" s="3">
        <v>1</v>
      </c>
      <c r="B73" s="332"/>
      <c r="C73" s="333"/>
      <c r="D73" s="333"/>
      <c r="E73" s="334"/>
      <c r="F73" s="336"/>
      <c r="G73" s="342"/>
      <c r="H73" s="340"/>
      <c r="I73" s="129" t="e">
        <f>O73</f>
        <v>#REF!</v>
      </c>
      <c r="J73" s="78"/>
      <c r="K73" s="79" t="e">
        <f>I52+I54+I55+I71-M52</f>
        <v>#REF!</v>
      </c>
      <c r="L73" s="80" t="s">
        <v>125</v>
      </c>
      <c r="M73" s="134">
        <v>0.15</v>
      </c>
      <c r="N73" s="82" t="s">
        <v>126</v>
      </c>
      <c r="O73" s="130" t="e">
        <f>ROUNDUP((K73*M73),0)</f>
        <v>#REF!</v>
      </c>
      <c r="P73" s="84" t="e">
        <f>I73/K73</f>
        <v>#REF!</v>
      </c>
    </row>
    <row r="74" spans="1:16" ht="26.1" customHeight="1">
      <c r="A74" s="3">
        <v>1</v>
      </c>
      <c r="B74" s="323" t="s">
        <v>18</v>
      </c>
      <c r="C74" s="324"/>
      <c r="D74" s="324"/>
      <c r="E74" s="325"/>
      <c r="F74" s="127"/>
      <c r="G74" s="135"/>
      <c r="H74" s="136"/>
      <c r="I74" s="137" t="e">
        <f>I52+I54+I55+I71+I73</f>
        <v>#REF!</v>
      </c>
      <c r="J74" s="138"/>
      <c r="K74" s="139"/>
      <c r="L74" s="140"/>
      <c r="M74" s="139"/>
      <c r="N74" s="139"/>
      <c r="O74" s="138"/>
      <c r="P74" s="141"/>
    </row>
    <row r="75" spans="1:16" ht="26.1" customHeight="1">
      <c r="A75" s="3">
        <v>1</v>
      </c>
      <c r="B75" s="343" t="s">
        <v>134</v>
      </c>
      <c r="C75" s="321"/>
      <c r="D75" s="321"/>
      <c r="E75" s="321"/>
      <c r="F75" s="335">
        <v>1</v>
      </c>
      <c r="G75" s="341" t="s">
        <v>15</v>
      </c>
      <c r="H75" s="339"/>
      <c r="I75" s="132"/>
      <c r="J75" s="142" t="str">
        <f>" ☞부가가치세 : (공급가액)의 "&amp;(M76*100)&amp;"%"</f>
        <v xml:space="preserve"> ☞부가가치세 : (공급가액)의 10%</v>
      </c>
      <c r="K75" s="9"/>
      <c r="L75" s="143"/>
      <c r="M75" s="9"/>
      <c r="N75" s="9"/>
      <c r="O75" s="144"/>
      <c r="P75" s="145"/>
    </row>
    <row r="76" spans="1:16" ht="26.1" customHeight="1">
      <c r="A76" s="3">
        <v>1</v>
      </c>
      <c r="B76" s="344"/>
      <c r="C76" s="322"/>
      <c r="D76" s="322"/>
      <c r="E76" s="322"/>
      <c r="F76" s="336"/>
      <c r="G76" s="342"/>
      <c r="H76" s="340"/>
      <c r="I76" s="129" t="e">
        <f>O76</f>
        <v>#REF!</v>
      </c>
      <c r="J76" s="146"/>
      <c r="K76" s="79" t="e">
        <f>I74</f>
        <v>#REF!</v>
      </c>
      <c r="L76" s="80" t="s">
        <v>125</v>
      </c>
      <c r="M76" s="147">
        <v>0.1</v>
      </c>
      <c r="N76" s="82" t="s">
        <v>126</v>
      </c>
      <c r="O76" s="148" t="e">
        <f>INT(K76*M76)</f>
        <v>#REF!</v>
      </c>
      <c r="P76" s="84" t="e">
        <f>I76/K76</f>
        <v>#REF!</v>
      </c>
    </row>
    <row r="77" spans="1:16" ht="26.1" customHeight="1">
      <c r="A77" s="3">
        <v>1</v>
      </c>
      <c r="B77" s="337" t="s">
        <v>135</v>
      </c>
      <c r="C77" s="338"/>
      <c r="D77" s="338"/>
      <c r="E77" s="338"/>
      <c r="F77" s="87"/>
      <c r="G77" s="40"/>
      <c r="H77" s="87"/>
      <c r="I77" s="149" t="e">
        <f>I74+I76</f>
        <v>#REF!</v>
      </c>
      <c r="J77" s="150"/>
      <c r="K77" s="151"/>
      <c r="L77" s="151"/>
      <c r="M77" s="151"/>
      <c r="N77" s="151"/>
      <c r="O77" s="151"/>
      <c r="P77" s="152"/>
    </row>
    <row r="78" spans="1:16" ht="26.1" customHeight="1">
      <c r="A78" s="3">
        <v>1</v>
      </c>
      <c r="B78" s="337" t="s">
        <v>136</v>
      </c>
      <c r="C78" s="338"/>
      <c r="D78" s="338"/>
      <c r="E78" s="338"/>
      <c r="F78" s="87"/>
      <c r="G78" s="40"/>
      <c r="H78" s="87"/>
      <c r="I78" s="149" t="e">
        <f>ROUNDDOWN(I77,-3)</f>
        <v>#REF!</v>
      </c>
      <c r="J78" s="153" t="s">
        <v>137</v>
      </c>
      <c r="K78" s="151"/>
      <c r="L78" s="151"/>
      <c r="M78" s="151"/>
      <c r="N78" s="151"/>
      <c r="O78" s="151"/>
      <c r="P78" s="152"/>
    </row>
  </sheetData>
  <autoFilter ref="A1:P78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3">
    <mergeCell ref="B78:E78"/>
    <mergeCell ref="H70:H71"/>
    <mergeCell ref="B72:E73"/>
    <mergeCell ref="F72:F73"/>
    <mergeCell ref="G72:G73"/>
    <mergeCell ref="H72:H73"/>
    <mergeCell ref="B74:E74"/>
    <mergeCell ref="G70:G71"/>
    <mergeCell ref="B75:E76"/>
    <mergeCell ref="F75:F76"/>
    <mergeCell ref="G75:G76"/>
    <mergeCell ref="H75:H76"/>
    <mergeCell ref="B77:E77"/>
    <mergeCell ref="B64:E65"/>
    <mergeCell ref="B66:E67"/>
    <mergeCell ref="B68:E69"/>
    <mergeCell ref="B70:E71"/>
    <mergeCell ref="F70:F71"/>
    <mergeCell ref="H53:H54"/>
    <mergeCell ref="B55:E55"/>
    <mergeCell ref="B56:E57"/>
    <mergeCell ref="B58:E59"/>
    <mergeCell ref="B60:E61"/>
    <mergeCell ref="F53:F54"/>
    <mergeCell ref="G53:G54"/>
    <mergeCell ref="B62:E63"/>
    <mergeCell ref="B50:E50"/>
    <mergeCell ref="B51:E51"/>
    <mergeCell ref="B52:E52"/>
    <mergeCell ref="B53:E54"/>
    <mergeCell ref="B47:E47"/>
    <mergeCell ref="B48:E48"/>
    <mergeCell ref="B49:E49"/>
    <mergeCell ref="B39:B46"/>
    <mergeCell ref="C39:C42"/>
    <mergeCell ref="D39:D42"/>
    <mergeCell ref="C43:C44"/>
    <mergeCell ref="D43:D44"/>
    <mergeCell ref="C45:C46"/>
    <mergeCell ref="D45:D46"/>
    <mergeCell ref="B31:B38"/>
    <mergeCell ref="C31:C34"/>
    <mergeCell ref="D31:D34"/>
    <mergeCell ref="C35:C36"/>
    <mergeCell ref="D35:D36"/>
    <mergeCell ref="C37:C38"/>
    <mergeCell ref="D37:D38"/>
    <mergeCell ref="B23:B30"/>
    <mergeCell ref="C23:C26"/>
    <mergeCell ref="D23:D26"/>
    <mergeCell ref="C27:C28"/>
    <mergeCell ref="D27:D28"/>
    <mergeCell ref="C29:C30"/>
    <mergeCell ref="D29:D30"/>
    <mergeCell ref="B15:B22"/>
    <mergeCell ref="C15:C18"/>
    <mergeCell ref="D15:D18"/>
    <mergeCell ref="C19:C20"/>
    <mergeCell ref="D19:D20"/>
    <mergeCell ref="C21:C22"/>
    <mergeCell ref="D21:D22"/>
    <mergeCell ref="B4:E4"/>
    <mergeCell ref="B5:B14"/>
    <mergeCell ref="C5:C8"/>
    <mergeCell ref="D5:D8"/>
    <mergeCell ref="C9:C10"/>
    <mergeCell ref="D9:D10"/>
    <mergeCell ref="C11:C12"/>
    <mergeCell ref="D11:D12"/>
    <mergeCell ref="C13:C14"/>
    <mergeCell ref="D13:D14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원가계산서</vt:lpstr>
      <vt:lpstr>내역서총괄표</vt:lpstr>
      <vt:lpstr>내역서</vt:lpstr>
      <vt:lpstr>내역서2</vt:lpstr>
      <vt:lpstr>내역서!Print_Area</vt:lpstr>
      <vt:lpstr>내역서2!Print_Area</vt:lpstr>
      <vt:lpstr>내역서총괄표!Print_Area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2021-03-19T09:01:15Z</cp:lastPrinted>
  <dcterms:created xsi:type="dcterms:W3CDTF">2012-03-07T02:46:43Z</dcterms:created>
  <dcterms:modified xsi:type="dcterms:W3CDTF">2021-03-23T01:58:22Z</dcterms:modified>
</cp:coreProperties>
</file>