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405" windowHeight="16440"/>
  </bookViews>
  <sheets>
    <sheet name="원가계산서" sheetId="9" r:id="rId1"/>
    <sheet name="집계표" sheetId="8" r:id="rId2"/>
    <sheet name="내역서" sheetId="7" r:id="rId3"/>
    <sheet name="Sheet1" sheetId="1" r:id="rId4"/>
  </sheets>
  <definedNames>
    <definedName name="_xlnm.Print_Area" localSheetId="2">내역서!$A$1:$M$132</definedName>
    <definedName name="_xlnm.Print_Area" localSheetId="0">원가계산서!$A$1:$F$35</definedName>
    <definedName name="_xlnm.Print_Area" localSheetId="1">집계표!$A$1:$M$20</definedName>
    <definedName name="_xlnm.Print_Titles" localSheetId="2">내역서!$1:$4</definedName>
    <definedName name="_xlnm.Print_Titles" localSheetId="0">원가계산서!$1:$5</definedName>
    <definedName name="_xlnm.Print_Titles" localSheetId="1">집계표!$1:$4</definedName>
  </definedNames>
  <calcPr calcId="125725" iterate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9"/>
  <c r="D28"/>
  <c r="D27"/>
  <c r="D21"/>
  <c r="D20"/>
  <c r="D19"/>
  <c r="D17"/>
  <c r="D16"/>
  <c r="D15"/>
  <c r="D14"/>
  <c r="D13"/>
  <c r="D10"/>
  <c r="AL132" i="7"/>
  <c r="AL11" i="8" s="1"/>
  <c r="F121" i="7"/>
  <c r="R121"/>
  <c r="S121"/>
  <c r="T121"/>
  <c r="U121"/>
  <c r="V121"/>
  <c r="W121"/>
  <c r="Y121"/>
  <c r="Z121"/>
  <c r="AA121"/>
  <c r="AB121"/>
  <c r="AC121"/>
  <c r="AD121"/>
  <c r="AE121"/>
  <c r="AF121"/>
  <c r="AG121"/>
  <c r="AH121"/>
  <c r="AI121"/>
  <c r="AJ121"/>
  <c r="AK121"/>
  <c r="F120"/>
  <c r="R120"/>
  <c r="S120"/>
  <c r="T120"/>
  <c r="U120"/>
  <c r="V120"/>
  <c r="W120"/>
  <c r="Y120"/>
  <c r="Z120"/>
  <c r="AA120"/>
  <c r="AB120"/>
  <c r="AC120"/>
  <c r="AD120"/>
  <c r="AE120"/>
  <c r="AF120"/>
  <c r="AG120"/>
  <c r="AH120"/>
  <c r="AI120"/>
  <c r="AJ120"/>
  <c r="AK120"/>
  <c r="F119"/>
  <c r="R119"/>
  <c r="S119"/>
  <c r="T119"/>
  <c r="U119"/>
  <c r="V119"/>
  <c r="W119"/>
  <c r="Y119"/>
  <c r="Z119"/>
  <c r="AA119"/>
  <c r="AB119"/>
  <c r="AC119"/>
  <c r="AD119"/>
  <c r="AE119"/>
  <c r="AF119"/>
  <c r="AG119"/>
  <c r="AH119"/>
  <c r="AI119"/>
  <c r="AJ119"/>
  <c r="AK119"/>
  <c r="F118"/>
  <c r="F132" s="1"/>
  <c r="H132"/>
  <c r="G11" i="8" s="1"/>
  <c r="H11" s="1"/>
  <c r="R118" i="7"/>
  <c r="S118"/>
  <c r="T118"/>
  <c r="T132" s="1"/>
  <c r="T11" i="8" s="1"/>
  <c r="U118" i="7"/>
  <c r="U132" s="1"/>
  <c r="U11" i="8" s="1"/>
  <c r="V118" i="7"/>
  <c r="W118"/>
  <c r="Y118"/>
  <c r="Y132" s="1"/>
  <c r="Y11" i="8" s="1"/>
  <c r="Z118" i="7"/>
  <c r="Z132" s="1"/>
  <c r="Z11" i="8" s="1"/>
  <c r="AA118" i="7"/>
  <c r="AB118"/>
  <c r="AC118"/>
  <c r="AC132" s="1"/>
  <c r="AC11" i="8" s="1"/>
  <c r="AD118" i="7"/>
  <c r="AD132" s="1"/>
  <c r="AD11" i="8" s="1"/>
  <c r="AE118" i="7"/>
  <c r="AF118"/>
  <c r="AG118"/>
  <c r="AG132" s="1"/>
  <c r="AG11" i="8" s="1"/>
  <c r="AH118" i="7"/>
  <c r="AH132" s="1"/>
  <c r="AH11" i="8" s="1"/>
  <c r="AI118" i="7"/>
  <c r="AJ118"/>
  <c r="AK118"/>
  <c r="AK132" s="1"/>
  <c r="AK11" i="8" s="1"/>
  <c r="AL116" i="7"/>
  <c r="AL10" i="8" s="1"/>
  <c r="R107" i="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J116"/>
  <c r="I10" i="8" s="1"/>
  <c r="J10" s="1"/>
  <c r="R102" i="7"/>
  <c r="R116" s="1"/>
  <c r="R10" i="8" s="1"/>
  <c r="S102" i="7"/>
  <c r="T102"/>
  <c r="T116" s="1"/>
  <c r="T10" i="8" s="1"/>
  <c r="U102" i="7"/>
  <c r="U116" s="1"/>
  <c r="U10" i="8" s="1"/>
  <c r="V102" i="7"/>
  <c r="V116" s="1"/>
  <c r="V10" i="8" s="1"/>
  <c r="W102" i="7"/>
  <c r="X102"/>
  <c r="X116" s="1"/>
  <c r="X10" i="8" s="1"/>
  <c r="Y102" i="7"/>
  <c r="Y116" s="1"/>
  <c r="Y10" i="8" s="1"/>
  <c r="Z102" i="7"/>
  <c r="Z116" s="1"/>
  <c r="Z10" i="8" s="1"/>
  <c r="AA102" i="7"/>
  <c r="AB102"/>
  <c r="AB116" s="1"/>
  <c r="AB10" i="8" s="1"/>
  <c r="AC102" i="7"/>
  <c r="AC116" s="1"/>
  <c r="AC10" i="8" s="1"/>
  <c r="AD102" i="7"/>
  <c r="AD116" s="1"/>
  <c r="AD10" i="8" s="1"/>
  <c r="AE102" i="7"/>
  <c r="AF102"/>
  <c r="AF116" s="1"/>
  <c r="AF10" i="8" s="1"/>
  <c r="AG102" i="7"/>
  <c r="AG116" s="1"/>
  <c r="AG10" i="8" s="1"/>
  <c r="AH102" i="7"/>
  <c r="AH116" s="1"/>
  <c r="AH10" i="8" s="1"/>
  <c r="AI102" i="7"/>
  <c r="AJ102"/>
  <c r="AJ116" s="1"/>
  <c r="AJ10" i="8" s="1"/>
  <c r="AK102" i="7"/>
  <c r="AK116" s="1"/>
  <c r="AK10" i="8" s="1"/>
  <c r="AL100" i="7"/>
  <c r="AL9" i="8" s="1"/>
  <c r="J100" i="7"/>
  <c r="I9" i="8" s="1"/>
  <c r="J9" s="1"/>
  <c r="S86" i="7"/>
  <c r="S100" s="1"/>
  <c r="S9" i="8" s="1"/>
  <c r="T86" i="7"/>
  <c r="T100" s="1"/>
  <c r="T9" i="8" s="1"/>
  <c r="U86" i="7"/>
  <c r="U100" s="1"/>
  <c r="U9" i="8" s="1"/>
  <c r="V86" i="7"/>
  <c r="V100" s="1"/>
  <c r="V9" i="8" s="1"/>
  <c r="W86" i="7"/>
  <c r="W100" s="1"/>
  <c r="W9" i="8" s="1"/>
  <c r="X86" i="7"/>
  <c r="X100" s="1"/>
  <c r="X9" i="8" s="1"/>
  <c r="Y86" i="7"/>
  <c r="Y100" s="1"/>
  <c r="Y9" i="8" s="1"/>
  <c r="Z86" i="7"/>
  <c r="Z100" s="1"/>
  <c r="Z9" i="8" s="1"/>
  <c r="AA86" i="7"/>
  <c r="AA100" s="1"/>
  <c r="AA9" i="8" s="1"/>
  <c r="AB86" i="7"/>
  <c r="AB100" s="1"/>
  <c r="AB9" i="8" s="1"/>
  <c r="AC86" i="7"/>
  <c r="AC100" s="1"/>
  <c r="AC9" i="8" s="1"/>
  <c r="AD86" i="7"/>
  <c r="AD100" s="1"/>
  <c r="AD9" i="8" s="1"/>
  <c r="AE86" i="7"/>
  <c r="AE100" s="1"/>
  <c r="AE9" i="8" s="1"/>
  <c r="AF86" i="7"/>
  <c r="AF100" s="1"/>
  <c r="AF9" i="8" s="1"/>
  <c r="AG86" i="7"/>
  <c r="AG100" s="1"/>
  <c r="AG9" i="8" s="1"/>
  <c r="AH86" i="7"/>
  <c r="AH100" s="1"/>
  <c r="AH9" i="8" s="1"/>
  <c r="AI86" i="7"/>
  <c r="AI100" s="1"/>
  <c r="AI9" i="8" s="1"/>
  <c r="AJ86" i="7"/>
  <c r="AJ100" s="1"/>
  <c r="AJ9" i="8" s="1"/>
  <c r="AK86" i="7"/>
  <c r="AK100" s="1"/>
  <c r="AK9" i="8" s="1"/>
  <c r="AL84" i="7"/>
  <c r="AL8" i="8" s="1"/>
  <c r="R69" i="7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2"/>
  <c r="AL7" i="8" s="1"/>
  <c r="R39" i="7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J52"/>
  <c r="I7" i="8" s="1"/>
  <c r="J7" s="1"/>
  <c r="R38" i="7"/>
  <c r="S38"/>
  <c r="S52" s="1"/>
  <c r="S7" i="8" s="1"/>
  <c r="T38" i="7"/>
  <c r="T52" s="1"/>
  <c r="T7" i="8" s="1"/>
  <c r="U38" i="7"/>
  <c r="U52" s="1"/>
  <c r="U7" i="8" s="1"/>
  <c r="V38" i="7"/>
  <c r="W38"/>
  <c r="W52" s="1"/>
  <c r="W7" i="8" s="1"/>
  <c r="X38" i="7"/>
  <c r="X52" s="1"/>
  <c r="X7" i="8" s="1"/>
  <c r="Y38" i="7"/>
  <c r="Y52" s="1"/>
  <c r="Y7" i="8" s="1"/>
  <c r="Z38" i="7"/>
  <c r="AA38"/>
  <c r="AA52" s="1"/>
  <c r="AA7" i="8" s="1"/>
  <c r="AB38" i="7"/>
  <c r="AB52" s="1"/>
  <c r="AB7" i="8" s="1"/>
  <c r="AC38" i="7"/>
  <c r="AC52" s="1"/>
  <c r="AC7" i="8" s="1"/>
  <c r="AD38" i="7"/>
  <c r="AE38"/>
  <c r="AE52" s="1"/>
  <c r="AE7" i="8" s="1"/>
  <c r="AF38" i="7"/>
  <c r="AF52" s="1"/>
  <c r="AF7" i="8" s="1"/>
  <c r="AG38" i="7"/>
  <c r="AG52" s="1"/>
  <c r="AG7" i="8" s="1"/>
  <c r="AH38" i="7"/>
  <c r="AI38"/>
  <c r="AI52" s="1"/>
  <c r="AI7" i="8" s="1"/>
  <c r="AJ38" i="7"/>
  <c r="AJ52" s="1"/>
  <c r="AJ7" i="8" s="1"/>
  <c r="AK38" i="7"/>
  <c r="AK52" s="1"/>
  <c r="AK7" i="8" s="1"/>
  <c r="AL36" i="7"/>
  <c r="AL6" i="8" s="1"/>
  <c r="R29" i="7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0"/>
  <c r="AL5" i="8" s="1"/>
  <c r="AL20" s="1"/>
  <c r="R8" i="7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J20"/>
  <c r="I5" i="8" s="1"/>
  <c r="J5" s="1"/>
  <c r="S6" i="7"/>
  <c r="S20" s="1"/>
  <c r="S5" i="8" s="1"/>
  <c r="T6" i="7"/>
  <c r="T20" s="1"/>
  <c r="T5" i="8" s="1"/>
  <c r="U6" i="7"/>
  <c r="U20" s="1"/>
  <c r="U5" i="8" s="1"/>
  <c r="V6" i="7"/>
  <c r="V20" s="1"/>
  <c r="V5" i="8" s="1"/>
  <c r="W6" i="7"/>
  <c r="X6"/>
  <c r="X20" s="1"/>
  <c r="X5" i="8" s="1"/>
  <c r="Y6" i="7"/>
  <c r="Y20" s="1"/>
  <c r="Y5" i="8" s="1"/>
  <c r="Z6" i="7"/>
  <c r="Z20" s="1"/>
  <c r="Z5" i="8" s="1"/>
  <c r="AA6" i="7"/>
  <c r="AB6"/>
  <c r="AB20" s="1"/>
  <c r="AB5" i="8" s="1"/>
  <c r="AC6" i="7"/>
  <c r="AC20" s="1"/>
  <c r="AC5" i="8" s="1"/>
  <c r="AD6" i="7"/>
  <c r="AE6"/>
  <c r="AF6"/>
  <c r="AF20" s="1"/>
  <c r="AF5" i="8" s="1"/>
  <c r="AG6" i="7"/>
  <c r="AG20" s="1"/>
  <c r="AG5" i="8" s="1"/>
  <c r="AH6" i="7"/>
  <c r="AH20" s="1"/>
  <c r="AH5" i="8" s="1"/>
  <c r="AI6" i="7"/>
  <c r="AJ6"/>
  <c r="AK6"/>
  <c r="AK20" s="1"/>
  <c r="AK5" i="8" s="1"/>
  <c r="AJ132" i="7" l="1"/>
  <c r="AJ11" i="8" s="1"/>
  <c r="AF132" i="7"/>
  <c r="AF11" i="8" s="1"/>
  <c r="AB132" i="7"/>
  <c r="AB11" i="8" s="1"/>
  <c r="W132" i="7"/>
  <c r="W11" i="8" s="1"/>
  <c r="S132" i="7"/>
  <c r="S11" i="8" s="1"/>
  <c r="AI132" i="7"/>
  <c r="AI11" i="8" s="1"/>
  <c r="AE132" i="7"/>
  <c r="AE11" i="8" s="1"/>
  <c r="AA132" i="7"/>
  <c r="AA11" i="8" s="1"/>
  <c r="V132" i="7"/>
  <c r="V11" i="8" s="1"/>
  <c r="R132" i="7"/>
  <c r="R11" i="8" s="1"/>
  <c r="AI116" i="7"/>
  <c r="AI10" i="8" s="1"/>
  <c r="AE116" i="7"/>
  <c r="AE10" i="8" s="1"/>
  <c r="AA116" i="7"/>
  <c r="AA10" i="8" s="1"/>
  <c r="W116" i="7"/>
  <c r="W10" i="8" s="1"/>
  <c r="S116" i="7"/>
  <c r="S10" i="8" s="1"/>
  <c r="Y84" i="7"/>
  <c r="Y8" i="8" s="1"/>
  <c r="X84" i="7"/>
  <c r="X8" i="8" s="1"/>
  <c r="R52" i="7"/>
  <c r="R7" i="8" s="1"/>
  <c r="AH52" i="7"/>
  <c r="AH7" i="8" s="1"/>
  <c r="AD52" i="7"/>
  <c r="AD7" i="8" s="1"/>
  <c r="Z52" i="7"/>
  <c r="Z7" i="8" s="1"/>
  <c r="V52" i="7"/>
  <c r="V7" i="8" s="1"/>
  <c r="S84" i="7"/>
  <c r="S8" i="8" s="1"/>
  <c r="E11"/>
  <c r="X119" i="7"/>
  <c r="W20"/>
  <c r="W5" i="8" s="1"/>
  <c r="AF84" i="7"/>
  <c r="AF8" i="8" s="1"/>
  <c r="T84" i="7"/>
  <c r="T8" i="8" s="1"/>
  <c r="AD84" i="7"/>
  <c r="AD8" i="8" s="1"/>
  <c r="R6" i="7"/>
  <c r="R20" s="1"/>
  <c r="R5" i="8" s="1"/>
  <c r="R54" i="7"/>
  <c r="AE20"/>
  <c r="AE5" i="8" s="1"/>
  <c r="AK84" i="7"/>
  <c r="AK8" i="8" s="1"/>
  <c r="R86" i="7"/>
  <c r="R100" s="1"/>
  <c r="R9" i="8" s="1"/>
  <c r="Y36" i="7"/>
  <c r="Y6" i="8" s="1"/>
  <c r="Y20" s="1"/>
  <c r="J36" i="7"/>
  <c r="I6" i="8" s="1"/>
  <c r="J6" s="1"/>
  <c r="S36" i="7"/>
  <c r="S6" i="8" s="1"/>
  <c r="X36" i="7"/>
  <c r="X6" i="8" s="1"/>
  <c r="R28" i="7"/>
  <c r="AC84"/>
  <c r="AC8" i="8" s="1"/>
  <c r="Z84" i="7"/>
  <c r="Z8" i="8" s="1"/>
  <c r="AA20" i="7"/>
  <c r="AA5" i="8" s="1"/>
  <c r="AJ20" i="7"/>
  <c r="AJ5" i="8" s="1"/>
  <c r="AI20" i="7"/>
  <c r="AI5" i="8" s="1"/>
  <c r="AD20" i="7"/>
  <c r="AD5" i="8" s="1"/>
  <c r="AG36" i="7"/>
  <c r="AG6" i="8" s="1"/>
  <c r="AE84" i="7"/>
  <c r="AE8" i="8" s="1"/>
  <c r="AK36" i="7"/>
  <c r="AK6" i="8" s="1"/>
  <c r="AB84" i="7"/>
  <c r="AB8" i="8" s="1"/>
  <c r="AJ84" i="7"/>
  <c r="AJ8" i="8" s="1"/>
  <c r="AG84" i="7"/>
  <c r="AG8" i="8" s="1"/>
  <c r="U84" i="7"/>
  <c r="U8" i="8" s="1"/>
  <c r="AJ36" i="7"/>
  <c r="AJ6" i="8" s="1"/>
  <c r="U36" i="7"/>
  <c r="U6" i="8" s="1"/>
  <c r="AE36" i="7"/>
  <c r="AE6" i="8" s="1"/>
  <c r="AC36" i="7"/>
  <c r="AC6" i="8" s="1"/>
  <c r="AD36" i="7"/>
  <c r="AD6" i="8" s="1"/>
  <c r="AB36" i="7"/>
  <c r="AB6" i="8" s="1"/>
  <c r="AA36" i="7"/>
  <c r="AA6" i="8" s="1"/>
  <c r="Z36" i="7"/>
  <c r="Z6" i="8" s="1"/>
  <c r="AI36" i="7"/>
  <c r="AI6" i="8" s="1"/>
  <c r="W36" i="7"/>
  <c r="W6" i="8" s="1"/>
  <c r="AH36" i="7"/>
  <c r="AH6" i="8" s="1"/>
  <c r="V36" i="7"/>
  <c r="V6" i="8" s="1"/>
  <c r="AF36" i="7"/>
  <c r="AF6" i="8" s="1"/>
  <c r="AF20" s="1"/>
  <c r="T36" i="7"/>
  <c r="T6" i="8" s="1"/>
  <c r="T20" s="1"/>
  <c r="E7" i="9" s="1"/>
  <c r="I7" s="1"/>
  <c r="AA84" i="7"/>
  <c r="AA8" i="8" s="1"/>
  <c r="AI84" i="7"/>
  <c r="AI8" i="8" s="1"/>
  <c r="W84" i="7"/>
  <c r="W8" i="8" s="1"/>
  <c r="AH84" i="7"/>
  <c r="AH8" i="8" s="1"/>
  <c r="V84" i="7"/>
  <c r="V8" i="8" s="1"/>
  <c r="R26" i="7"/>
  <c r="S20" i="8" l="1"/>
  <c r="AE20"/>
  <c r="AD20"/>
  <c r="AC20"/>
  <c r="X118" i="7"/>
  <c r="H36"/>
  <c r="G6" i="8" s="1"/>
  <c r="H6" s="1"/>
  <c r="AK20"/>
  <c r="F11"/>
  <c r="Z20"/>
  <c r="F116" i="7"/>
  <c r="R36"/>
  <c r="R6" i="8" s="1"/>
  <c r="AG20"/>
  <c r="U20"/>
  <c r="V20"/>
  <c r="AH20"/>
  <c r="AJ20"/>
  <c r="AI20"/>
  <c r="AA20"/>
  <c r="AB20"/>
  <c r="W20"/>
  <c r="H84" i="7" l="1"/>
  <c r="G8" i="8" s="1"/>
  <c r="H8" s="1"/>
  <c r="E10"/>
  <c r="H100" i="7"/>
  <c r="G9" i="8" s="1"/>
  <c r="H9" s="1"/>
  <c r="H20" i="7"/>
  <c r="G5" i="8" s="1"/>
  <c r="H5" s="1"/>
  <c r="H52" i="7" l="1"/>
  <c r="G7" i="8" s="1"/>
  <c r="H7" s="1"/>
  <c r="F10"/>
  <c r="H116" i="7"/>
  <c r="G10" i="8" l="1"/>
  <c r="L116" i="7"/>
  <c r="X121" l="1"/>
  <c r="H10" i="8"/>
  <c r="K10"/>
  <c r="F20" i="7"/>
  <c r="X120" l="1"/>
  <c r="X132" s="1"/>
  <c r="X11" i="8" s="1"/>
  <c r="X20" s="1"/>
  <c r="E29" i="9" s="1"/>
  <c r="I29" s="1"/>
  <c r="J132" i="7"/>
  <c r="L10" i="8"/>
  <c r="H20"/>
  <c r="E9" i="9" s="1"/>
  <c r="L20" i="7"/>
  <c r="E5" i="8"/>
  <c r="I9" i="9" l="1"/>
  <c r="E15"/>
  <c r="E17" s="1"/>
  <c r="E10"/>
  <c r="E11" s="1"/>
  <c r="E16"/>
  <c r="E18"/>
  <c r="I11" i="8"/>
  <c r="L132" i="7"/>
  <c r="F5" i="8"/>
  <c r="L5" s="1"/>
  <c r="K5"/>
  <c r="F52" i="7" l="1"/>
  <c r="I11" i="9"/>
  <c r="E14"/>
  <c r="E13"/>
  <c r="I16"/>
  <c r="I18"/>
  <c r="I10"/>
  <c r="I15"/>
  <c r="I17" s="1"/>
  <c r="R57" i="7"/>
  <c r="R84" s="1"/>
  <c r="R8" i="8" s="1"/>
  <c r="R20" s="1"/>
  <c r="E12" i="9" s="1"/>
  <c r="I12" s="1"/>
  <c r="J84" i="7"/>
  <c r="I8" i="8" s="1"/>
  <c r="J8" s="1"/>
  <c r="J20" s="1"/>
  <c r="F84" i="7"/>
  <c r="J11" i="8"/>
  <c r="L11" s="1"/>
  <c r="K11"/>
  <c r="F36" i="7" l="1"/>
  <c r="F100"/>
  <c r="I13" i="9"/>
  <c r="I14"/>
  <c r="E8" i="8"/>
  <c r="L84" i="7"/>
  <c r="E7" i="8"/>
  <c r="L52" i="7"/>
  <c r="F7" i="8" l="1"/>
  <c r="L7" s="1"/>
  <c r="K7"/>
  <c r="L36" i="7"/>
  <c r="E6" i="8"/>
  <c r="K8"/>
  <c r="F8"/>
  <c r="L8" s="1"/>
  <c r="E9"/>
  <c r="L100" i="7"/>
  <c r="K9" i="8" l="1"/>
  <c r="F9"/>
  <c r="L9" s="1"/>
  <c r="F6"/>
  <c r="K6"/>
  <c r="F20" l="1"/>
  <c r="L6"/>
  <c r="E5" i="9" l="1"/>
  <c r="L20" i="8"/>
  <c r="I5" i="9" l="1"/>
  <c r="E6"/>
  <c r="I6" s="1"/>
  <c r="E8" l="1"/>
  <c r="E21" l="1"/>
  <c r="I8"/>
  <c r="E20"/>
  <c r="E19"/>
  <c r="E25" l="1"/>
  <c r="I25" s="1"/>
  <c r="I21"/>
  <c r="I19"/>
  <c r="I20"/>
  <c r="I27"/>
  <c r="I28" s="1"/>
  <c r="E26"/>
  <c r="I26" s="1"/>
  <c r="E27" l="1"/>
  <c r="I30"/>
  <c r="E30" l="1"/>
  <c r="I31"/>
  <c r="I32" s="1"/>
  <c r="I35" s="1"/>
  <c r="E31" l="1"/>
  <c r="E32" s="1"/>
  <c r="E35" s="1"/>
  <c r="E28"/>
</calcChain>
</file>

<file path=xl/sharedStrings.xml><?xml version="1.0" encoding="utf-8"?>
<sst xmlns="http://schemas.openxmlformats.org/spreadsheetml/2006/main" count="410" uniqueCount="203">
  <si>
    <t>단위</t>
  </si>
  <si>
    <t>강설</t>
  </si>
  <si>
    <t>고철, 경량철A</t>
  </si>
  <si>
    <t>KG</t>
  </si>
  <si>
    <t>강화유리</t>
  </si>
  <si>
    <t>강화유리, 투명, 10mm</t>
  </si>
  <si>
    <t>㎡</t>
  </si>
  <si>
    <t/>
  </si>
  <si>
    <t>강화유리문틀</t>
  </si>
  <si>
    <t>도어부자재, 스텐손잡이</t>
  </si>
  <si>
    <t>EA</t>
  </si>
  <si>
    <t>개</t>
  </si>
  <si>
    <t>m</t>
  </si>
  <si>
    <t>방충망</t>
  </si>
  <si>
    <t>프라스틱</t>
  </si>
  <si>
    <t>M2</t>
  </si>
  <si>
    <t>복층유리</t>
  </si>
  <si>
    <t>복층유리, 투명, 24mm</t>
  </si>
  <si>
    <t>블라인드</t>
  </si>
  <si>
    <t>L</t>
  </si>
  <si>
    <t>kg</t>
  </si>
  <si>
    <t>안전필름</t>
  </si>
  <si>
    <t>유리엣칭효과, 비산방지, 엠보싱</t>
  </si>
  <si>
    <t>유리문, 12×1000×2100mm, 투명, 세이프강화도어(고급형)</t>
  </si>
  <si>
    <t>유리문, 12×900×2100mm, 투명, 세이프강화도어(고급형)</t>
  </si>
  <si>
    <t>스틸판넬, 600×600, 전도성 3T</t>
  </si>
  <si>
    <t>일반구조용압연강판, 1.2∼1.35mm</t>
  </si>
  <si>
    <t>프라스틱창문틀(백색)</t>
  </si>
  <si>
    <t>LNH-115G, 미서기창(복층유리용), 115×1000×1000mm</t>
  </si>
  <si>
    <t>SET</t>
  </si>
  <si>
    <t>건설폐기물수집운반비(상차비)</t>
  </si>
  <si>
    <t>15TON 덤프,중간처리</t>
  </si>
  <si>
    <t>TON</t>
  </si>
  <si>
    <t>건설폐기물수집운반비(운반비)</t>
  </si>
  <si>
    <t>15TON 덤프,중간처리,30km</t>
  </si>
  <si>
    <t>대</t>
  </si>
  <si>
    <t>톤</t>
  </si>
  <si>
    <t>수  량</t>
  </si>
  <si>
    <t>단  가</t>
  </si>
  <si>
    <t>금   액</t>
  </si>
  <si>
    <t>손료요율</t>
  </si>
  <si>
    <t>손료구분</t>
  </si>
  <si>
    <t>적용구분</t>
  </si>
  <si>
    <t>합계구분</t>
  </si>
  <si>
    <t>경  비</t>
  </si>
  <si>
    <t>03</t>
  </si>
  <si>
    <t>기계경비</t>
  </si>
  <si>
    <t>합  계</t>
  </si>
  <si>
    <t>재  료  비</t>
  </si>
  <si>
    <t>노  무  비</t>
  </si>
  <si>
    <t>경      비</t>
  </si>
  <si>
    <t>합      계</t>
  </si>
  <si>
    <t>3개월,1단(2m)</t>
  </si>
  <si>
    <t>01</t>
  </si>
  <si>
    <t>개보수</t>
  </si>
  <si>
    <t>비닐</t>
  </si>
  <si>
    <t>603*603*15T,마이톤</t>
  </si>
  <si>
    <t>식</t>
  </si>
  <si>
    <t>450*450*3.0mm (왁스무)</t>
  </si>
  <si>
    <t>30*30,@450*600</t>
  </si>
  <si>
    <t>벽, 2겹 붙임, 일반 9.5mm</t>
  </si>
  <si>
    <t>벽, 1겹 붙임, 일반 9.5mm</t>
  </si>
  <si>
    <t>접착붙임(9t MDF 1겹, 방염인테리어필름)</t>
  </si>
  <si>
    <t>T-BAR H:1m미만.인써트유</t>
  </si>
  <si>
    <t>경량천장철골틀 설치</t>
  </si>
  <si>
    <t>L형, 30*30*1.0mm</t>
  </si>
  <si>
    <t>M</t>
  </si>
  <si>
    <t>100*40*1.2T</t>
  </si>
  <si>
    <t>100*90*1.2T</t>
  </si>
  <si>
    <t>간단</t>
  </si>
  <si>
    <t>재료비</t>
  </si>
  <si>
    <t>10mm이상</t>
  </si>
  <si>
    <t>창호주위</t>
  </si>
  <si>
    <t>85kg</t>
  </si>
  <si>
    <t>개소</t>
  </si>
  <si>
    <t>일반창호, 24mm(6+12A+6)</t>
  </si>
  <si>
    <t>내벽 2회 1급(줄퍼티)</t>
  </si>
  <si>
    <t>스틸 Floor</t>
  </si>
  <si>
    <t>해체재 재사용 안 함</t>
  </si>
  <si>
    <t>혼합폐기물(소각 약 5%)</t>
  </si>
  <si>
    <t>금    액</t>
  </si>
  <si>
    <t>이동식강관말비계</t>
  </si>
  <si>
    <t>건축물현장정리</t>
  </si>
  <si>
    <t>콘크리트보양</t>
  </si>
  <si>
    <t>흡음텍스붙임</t>
  </si>
  <si>
    <t>데코타일붙임</t>
  </si>
  <si>
    <t>석고판(나사고정) 설치 - 바탕용</t>
  </si>
  <si>
    <t>수장합판붙임</t>
  </si>
  <si>
    <t>AL몰딩설치</t>
  </si>
  <si>
    <t>스텐창호(헤어라인)</t>
  </si>
  <si>
    <t>잡철물제작(철제)-강판가공</t>
  </si>
  <si>
    <t>유리끼우기(판유리)</t>
  </si>
  <si>
    <t>우레탄폼 충전</t>
  </si>
  <si>
    <t>플로어힌지(강화유리문) 설치</t>
  </si>
  <si>
    <t>유리끼우기(복층유리)</t>
  </si>
  <si>
    <t>칸막이철거</t>
  </si>
  <si>
    <t>액세스플로어 철거</t>
  </si>
  <si>
    <t>천장 철거(텍스, 합판)</t>
  </si>
  <si>
    <t>천장 철거(반자틀)</t>
  </si>
  <si>
    <t>건설폐기물처리비</t>
  </si>
  <si>
    <t>내       역       서</t>
  </si>
  <si>
    <t>품      명</t>
  </si>
  <si>
    <t>규      격</t>
  </si>
  <si>
    <t>비고</t>
  </si>
  <si>
    <t>운반비</t>
  </si>
  <si>
    <t>작업부산물</t>
  </si>
  <si>
    <t>관급</t>
  </si>
  <si>
    <t>외주비</t>
  </si>
  <si>
    <t>장비비</t>
  </si>
  <si>
    <t>폐기물처리비</t>
  </si>
  <si>
    <t>가설비</t>
  </si>
  <si>
    <t>잡비제외분</t>
  </si>
  <si>
    <t>사급자재대</t>
  </si>
  <si>
    <t>관급자재대</t>
  </si>
  <si>
    <t>사용자항목1</t>
  </si>
  <si>
    <t>사용자항목2</t>
  </si>
  <si>
    <t>사용자항목3</t>
  </si>
  <si>
    <t>사용자항목4</t>
  </si>
  <si>
    <t>사용자항목5</t>
  </si>
  <si>
    <t>사용자항목6</t>
  </si>
  <si>
    <t>사용자항목7</t>
  </si>
  <si>
    <t>사용자항목8</t>
  </si>
  <si>
    <t>사용자항목9</t>
  </si>
  <si>
    <t>간접재료비</t>
  </si>
  <si>
    <t>1. 가설공사</t>
  </si>
  <si>
    <t>2. 수장공사</t>
  </si>
  <si>
    <t>악세스플로어(Access Floor)</t>
  </si>
  <si>
    <t>벽체틀 설치</t>
  </si>
  <si>
    <t>3. 금속공사</t>
  </si>
  <si>
    <t>4. 창호 및 유리공사</t>
  </si>
  <si>
    <t>열연강판</t>
  </si>
  <si>
    <t>강화유리문</t>
  </si>
  <si>
    <t>5. 도장공사</t>
  </si>
  <si>
    <t>수성페인트 롤러칠</t>
  </si>
  <si>
    <t>6. 철거공사</t>
  </si>
  <si>
    <t>7. 폐기물처리비</t>
  </si>
  <si>
    <t>집      계      표</t>
  </si>
  <si>
    <t>수 량</t>
  </si>
  <si>
    <t>합계제외</t>
  </si>
  <si>
    <t>공 사 원 가 계 산 서</t>
  </si>
  <si>
    <t xml:space="preserve">                 구  분
 비   목</t>
  </si>
  <si>
    <t>구    성   비</t>
  </si>
  <si>
    <t>금      액</t>
  </si>
  <si>
    <t>비    고</t>
  </si>
  <si>
    <t>직   접   재  료  비</t>
  </si>
  <si>
    <t>A1</t>
  </si>
  <si>
    <t>간   접   재  료  비</t>
  </si>
  <si>
    <t>A2</t>
  </si>
  <si>
    <t>작업설.부산물 등(△)</t>
  </si>
  <si>
    <t>A3</t>
  </si>
  <si>
    <t>소                계</t>
  </si>
  <si>
    <t>A</t>
  </si>
  <si>
    <t>직   접   노  무  비</t>
  </si>
  <si>
    <t>B1</t>
  </si>
  <si>
    <t>간   접   노  무  비</t>
  </si>
  <si>
    <t>B2</t>
  </si>
  <si>
    <t>B</t>
  </si>
  <si>
    <t>기    계    경    비</t>
  </si>
  <si>
    <t>C4</t>
  </si>
  <si>
    <t>산  재  보   험   료</t>
  </si>
  <si>
    <t>C10</t>
  </si>
  <si>
    <t>고  용  보   험   료</t>
  </si>
  <si>
    <t>C11</t>
  </si>
  <si>
    <t>건  강  보   험   료</t>
  </si>
  <si>
    <t>C12</t>
  </si>
  <si>
    <t>연  금  보   험   료</t>
  </si>
  <si>
    <t>C13</t>
  </si>
  <si>
    <t>노인 장기 요양보험료</t>
  </si>
  <si>
    <t>C14</t>
  </si>
  <si>
    <t>퇴 직 공 제 부 금 비</t>
  </si>
  <si>
    <t>C15</t>
  </si>
  <si>
    <t>산업 안전 보건관리비</t>
  </si>
  <si>
    <t>C16</t>
  </si>
  <si>
    <t>기    타    경    비</t>
  </si>
  <si>
    <t>C20</t>
  </si>
  <si>
    <t>환  경  보   전   비</t>
  </si>
  <si>
    <t>C25</t>
  </si>
  <si>
    <t>C30</t>
  </si>
  <si>
    <t>C31</t>
  </si>
  <si>
    <t>C32</t>
  </si>
  <si>
    <t>C</t>
  </si>
  <si>
    <t xml:space="preserve">         계</t>
  </si>
  <si>
    <t>X</t>
  </si>
  <si>
    <t>일  반   관   리  비</t>
  </si>
  <si>
    <t>D</t>
  </si>
  <si>
    <t>이                윤</t>
  </si>
  <si>
    <t>E</t>
  </si>
  <si>
    <t>폐  기  물  처 리 비</t>
  </si>
  <si>
    <t>총       원       가</t>
  </si>
  <si>
    <t>F</t>
  </si>
  <si>
    <t>부   가   가  치  세</t>
  </si>
  <si>
    <t>H</t>
  </si>
  <si>
    <t>도    급    금    액</t>
  </si>
  <si>
    <t>Y</t>
  </si>
  <si>
    <t>J</t>
  </si>
  <si>
    <t>K</t>
  </si>
  <si>
    <t>총   공   사  금  액</t>
  </si>
  <si>
    <t>순  공  사  원  가</t>
  </si>
  <si>
    <t>노무비</t>
  </si>
  <si>
    <t>버티컬, 89mm, 방염</t>
    <phoneticPr fontId="1" type="noConversion"/>
  </si>
  <si>
    <t xml:space="preserve"> </t>
    <phoneticPr fontId="1" type="noConversion"/>
  </si>
  <si>
    <t>공사명 : 서부권공영주차장 사무실 환경개선공사</t>
    <phoneticPr fontId="1" type="noConversion"/>
  </si>
  <si>
    <t>공사명 : 서부권공영주차장 사무실 환경개선공사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</si>
</sst>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###,###,###,###"/>
    <numFmt numFmtId="177" formatCode="###,###,###,##0.0###"/>
    <numFmt numFmtId="178" formatCode="###,###,###,###,###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20"/>
      <color theme="1"/>
      <name val="굴림체"/>
      <family val="3"/>
      <charset val="129"/>
    </font>
    <font>
      <sz val="8"/>
      <color theme="1"/>
      <name val="굴림체"/>
      <family val="3"/>
      <charset val="129"/>
    </font>
    <font>
      <u/>
      <sz val="20"/>
      <color theme="1"/>
      <name val="굴림체"/>
      <family val="3"/>
      <charset val="129"/>
    </font>
    <font>
      <sz val="9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 shrinkToFit="1"/>
    </xf>
    <xf numFmtId="178" fontId="3" fillId="0" borderId="0" xfId="0" applyNumberFormat="1" applyFont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 shrinkToFit="1"/>
    </xf>
    <xf numFmtId="178" fontId="3" fillId="0" borderId="1" xfId="0" applyNumberFormat="1" applyFont="1" applyBorder="1" applyAlignment="1">
      <alignment horizontal="right" vertical="center" shrinkToFit="1"/>
    </xf>
    <xf numFmtId="0" fontId="3" fillId="0" borderId="1" xfId="0" quotePrefix="1" applyFont="1" applyBorder="1" applyAlignment="1">
      <alignment horizontal="right" vertical="center" shrinkToFit="1"/>
    </xf>
    <xf numFmtId="0" fontId="3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right" vertical="center" shrinkToFit="1"/>
    </xf>
    <xf numFmtId="178" fontId="3" fillId="0" borderId="6" xfId="0" applyNumberFormat="1" applyFont="1" applyBorder="1" applyAlignment="1">
      <alignment horizontal="right" vertical="center" shrinkToFit="1"/>
    </xf>
    <xf numFmtId="0" fontId="3" fillId="0" borderId="6" xfId="0" quotePrefix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right" vertical="center" shrinkToFit="1"/>
    </xf>
    <xf numFmtId="0" fontId="3" fillId="0" borderId="6" xfId="0" quotePrefix="1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178" fontId="3" fillId="0" borderId="2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0" xfId="0" applyFont="1" applyAlignment="1">
      <alignment vertical="center"/>
    </xf>
    <xf numFmtId="178" fontId="5" fillId="0" borderId="0" xfId="0" applyNumberFormat="1" applyFont="1" applyAlignment="1">
      <alignment vertical="center"/>
    </xf>
    <xf numFmtId="0" fontId="5" fillId="0" borderId="0" xfId="0" quotePrefix="1" applyFont="1" applyAlignment="1">
      <alignment vertical="center"/>
    </xf>
    <xf numFmtId="9" fontId="5" fillId="0" borderId="0" xfId="0" applyNumberFormat="1" applyFont="1" applyAlignment="1">
      <alignment vertical="center"/>
    </xf>
    <xf numFmtId="1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7" xfId="0" quotePrefix="1" applyFont="1" applyBorder="1" applyAlignment="1">
      <alignment horizontal="left" vertical="center" shrinkToFit="1"/>
    </xf>
    <xf numFmtId="178" fontId="5" fillId="0" borderId="7" xfId="0" applyNumberFormat="1" applyFont="1" applyBorder="1" applyAlignment="1">
      <alignment horizontal="right" vertical="center" shrinkToFit="1"/>
    </xf>
    <xf numFmtId="0" fontId="5" fillId="0" borderId="8" xfId="0" quotePrefix="1" applyFont="1" applyBorder="1" applyAlignment="1">
      <alignment horizontal="left" vertical="center" shrinkToFit="1"/>
    </xf>
    <xf numFmtId="178" fontId="5" fillId="0" borderId="8" xfId="0" applyNumberFormat="1" applyFont="1" applyBorder="1" applyAlignment="1">
      <alignment horizontal="right" vertical="center" shrinkToFit="1"/>
    </xf>
    <xf numFmtId="0" fontId="5" fillId="0" borderId="9" xfId="0" quotePrefix="1" applyFont="1" applyBorder="1" applyAlignment="1">
      <alignment horizontal="left" vertical="center" shrinkToFit="1"/>
    </xf>
    <xf numFmtId="178" fontId="5" fillId="0" borderId="9" xfId="0" applyNumberFormat="1" applyFont="1" applyBorder="1" applyAlignment="1">
      <alignment horizontal="right" vertical="center" shrinkToFit="1"/>
    </xf>
    <xf numFmtId="0" fontId="5" fillId="0" borderId="1" xfId="0" quotePrefix="1" applyFont="1" applyBorder="1" applyAlignment="1">
      <alignment horizontal="left" vertical="center" shrinkToFit="1"/>
    </xf>
    <xf numFmtId="178" fontId="5" fillId="0" borderId="1" xfId="0" applyNumberFormat="1" applyFon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177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 vertical="center" shrinkToFit="1"/>
    </xf>
    <xf numFmtId="0" fontId="5" fillId="0" borderId="4" xfId="0" quotePrefix="1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10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textRotation="255" wrapText="1" shrinkToFit="1"/>
    </xf>
    <xf numFmtId="0" fontId="5" fillId="0" borderId="8" xfId="0" applyFont="1" applyBorder="1" applyAlignment="1">
      <alignment horizontal="center" vertical="center" textRotation="255" wrapText="1" shrinkToFit="1"/>
    </xf>
    <xf numFmtId="0" fontId="5" fillId="0" borderId="9" xfId="0" applyFont="1" applyBorder="1" applyAlignment="1">
      <alignment horizontal="center" vertical="center" textRotation="255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19D86"/>
    <pageSetUpPr fitToPage="1"/>
  </sheetPr>
  <dimension ref="A1:J36"/>
  <sheetViews>
    <sheetView tabSelected="1" workbookViewId="0">
      <selection activeCell="A2" sqref="A2:F2"/>
    </sheetView>
  </sheetViews>
  <sheetFormatPr defaultRowHeight="11.25"/>
  <cols>
    <col min="1" max="2" width="2.75" style="35" customWidth="1"/>
    <col min="3" max="3" width="16.625" style="30" customWidth="1"/>
    <col min="4" max="4" width="58.625" style="30" customWidth="1"/>
    <col min="5" max="5" width="14.625" style="30" customWidth="1"/>
    <col min="6" max="6" width="17.625" style="30" customWidth="1"/>
    <col min="7" max="10" width="0" style="30" hidden="1" customWidth="1"/>
    <col min="11" max="16384" width="9" style="30"/>
  </cols>
  <sheetData>
    <row r="1" spans="1:10" ht="30" customHeight="1">
      <c r="A1" s="57" t="s">
        <v>139</v>
      </c>
      <c r="B1" s="57"/>
      <c r="C1" s="57"/>
      <c r="D1" s="57"/>
      <c r="E1" s="57"/>
      <c r="F1" s="57"/>
    </row>
    <row r="2" spans="1:10" ht="15.95" customHeight="1">
      <c r="A2" s="58" t="s">
        <v>202</v>
      </c>
      <c r="B2" s="58"/>
      <c r="C2" s="58"/>
      <c r="D2" s="58"/>
      <c r="E2" s="58"/>
      <c r="F2" s="58"/>
    </row>
    <row r="3" spans="1:10" ht="15.95" customHeight="1">
      <c r="A3" s="59" t="s">
        <v>140</v>
      </c>
      <c r="B3" s="60"/>
      <c r="C3" s="60"/>
      <c r="D3" s="62" t="s">
        <v>141</v>
      </c>
      <c r="E3" s="62" t="s">
        <v>142</v>
      </c>
      <c r="F3" s="62" t="s">
        <v>143</v>
      </c>
    </row>
    <row r="4" spans="1:10" ht="15.95" customHeight="1">
      <c r="A4" s="61"/>
      <c r="B4" s="61"/>
      <c r="C4" s="61"/>
      <c r="D4" s="63"/>
      <c r="E4" s="63"/>
      <c r="F4" s="63"/>
    </row>
    <row r="5" spans="1:10" ht="15.95" customHeight="1">
      <c r="A5" s="64" t="s">
        <v>197</v>
      </c>
      <c r="B5" s="64" t="s">
        <v>70</v>
      </c>
      <c r="C5" s="36" t="s">
        <v>144</v>
      </c>
      <c r="D5" s="36" t="s">
        <v>7</v>
      </c>
      <c r="E5" s="37">
        <f>집계표!F20-집계표!AL20</f>
        <v>0</v>
      </c>
      <c r="F5" s="36" t="s">
        <v>7</v>
      </c>
      <c r="G5" s="32" t="s">
        <v>145</v>
      </c>
      <c r="I5" s="31">
        <f>E5</f>
        <v>0</v>
      </c>
    </row>
    <row r="6" spans="1:10" ht="15.95" customHeight="1">
      <c r="A6" s="65"/>
      <c r="B6" s="65"/>
      <c r="C6" s="38" t="s">
        <v>146</v>
      </c>
      <c r="D6" s="38" t="s">
        <v>7</v>
      </c>
      <c r="E6" s="39">
        <f>ROUNDDOWN(SUMIF($G$5:$G$36,"A1",$E$5:$E$36)*J6,0)</f>
        <v>0</v>
      </c>
      <c r="F6" s="38" t="s">
        <v>7</v>
      </c>
      <c r="G6" s="32" t="s">
        <v>147</v>
      </c>
      <c r="I6" s="31">
        <f>E6</f>
        <v>0</v>
      </c>
    </row>
    <row r="7" spans="1:10" ht="15.95" customHeight="1">
      <c r="A7" s="65"/>
      <c r="B7" s="65"/>
      <c r="C7" s="40" t="s">
        <v>148</v>
      </c>
      <c r="D7" s="40" t="s">
        <v>7</v>
      </c>
      <c r="E7" s="41">
        <f>집계표!T20</f>
        <v>0</v>
      </c>
      <c r="F7" s="40" t="s">
        <v>7</v>
      </c>
      <c r="G7" s="32" t="s">
        <v>149</v>
      </c>
      <c r="I7" s="31">
        <f>E7</f>
        <v>0</v>
      </c>
    </row>
    <row r="8" spans="1:10" ht="15.95" customHeight="1">
      <c r="A8" s="65"/>
      <c r="B8" s="66"/>
      <c r="C8" s="42" t="s">
        <v>150</v>
      </c>
      <c r="D8" s="42" t="s">
        <v>7</v>
      </c>
      <c r="E8" s="43">
        <f>SUM(E5:E6)-ABS(SUMIF($G$5:$G$36,"A3",$E$5:$E$36))</f>
        <v>0</v>
      </c>
      <c r="F8" s="42" t="s">
        <v>7</v>
      </c>
      <c r="G8" s="32" t="s">
        <v>151</v>
      </c>
      <c r="I8" s="31">
        <f>E8</f>
        <v>0</v>
      </c>
    </row>
    <row r="9" spans="1:10" ht="15.95" customHeight="1">
      <c r="A9" s="65"/>
      <c r="B9" s="64" t="s">
        <v>198</v>
      </c>
      <c r="C9" s="36" t="s">
        <v>152</v>
      </c>
      <c r="D9" s="36" t="s">
        <v>7</v>
      </c>
      <c r="E9" s="37">
        <f>집계표!H20</f>
        <v>0</v>
      </c>
      <c r="F9" s="36" t="s">
        <v>7</v>
      </c>
      <c r="G9" s="32" t="s">
        <v>153</v>
      </c>
      <c r="I9" s="31">
        <f>E9</f>
        <v>0</v>
      </c>
    </row>
    <row r="10" spans="1:10" ht="15.95" customHeight="1">
      <c r="A10" s="65"/>
      <c r="B10" s="65"/>
      <c r="C10" s="40" t="s">
        <v>154</v>
      </c>
      <c r="D10" s="44" t="str">
        <f>"직.노*"&amp;H10*100&amp;"%"</f>
        <v>직.노*8%</v>
      </c>
      <c r="E10" s="41">
        <f>ROUNDDOWN(SUMIF($G$5:$G$36,"B1",$E$5:$E$36)*J10,0)</f>
        <v>0</v>
      </c>
      <c r="F10" s="40" t="s">
        <v>7</v>
      </c>
      <c r="G10" s="32" t="s">
        <v>155</v>
      </c>
      <c r="H10" s="33">
        <v>0.08</v>
      </c>
      <c r="I10" s="31">
        <f>ROUNDDOWN(SUMIF($G$5:$G$36,"B1",$I$5:$I$36)*H10,0)</f>
        <v>0</v>
      </c>
      <c r="J10" s="33">
        <v>0.08</v>
      </c>
    </row>
    <row r="11" spans="1:10" ht="15.95" customHeight="1">
      <c r="A11" s="65"/>
      <c r="B11" s="66"/>
      <c r="C11" s="42" t="s">
        <v>150</v>
      </c>
      <c r="D11" s="42" t="s">
        <v>7</v>
      </c>
      <c r="E11" s="43">
        <f>SUM(E9:E10)</f>
        <v>0</v>
      </c>
      <c r="F11" s="42" t="s">
        <v>7</v>
      </c>
      <c r="G11" s="32" t="s">
        <v>156</v>
      </c>
      <c r="I11" s="31">
        <f>E11</f>
        <v>0</v>
      </c>
    </row>
    <row r="12" spans="1:10" ht="15.95" customHeight="1">
      <c r="A12" s="65"/>
      <c r="B12" s="64" t="s">
        <v>44</v>
      </c>
      <c r="C12" s="36" t="s">
        <v>157</v>
      </c>
      <c r="D12" s="36" t="s">
        <v>7</v>
      </c>
      <c r="E12" s="37">
        <f>집계표!R20</f>
        <v>0</v>
      </c>
      <c r="F12" s="36" t="s">
        <v>7</v>
      </c>
      <c r="G12" s="32" t="s">
        <v>158</v>
      </c>
      <c r="I12" s="31">
        <f>E12</f>
        <v>0</v>
      </c>
    </row>
    <row r="13" spans="1:10" ht="15.95" customHeight="1">
      <c r="A13" s="65"/>
      <c r="B13" s="65"/>
      <c r="C13" s="38" t="s">
        <v>159</v>
      </c>
      <c r="D13" s="45" t="str">
        <f>"(노)*"&amp;H13*100&amp;"%"</f>
        <v>(노)*3.7%</v>
      </c>
      <c r="E13" s="39">
        <f>ROUNDDOWN((SUMIF($G$5:$G$36,"B",$E$5:$E$36))*J13,0)</f>
        <v>0</v>
      </c>
      <c r="F13" s="38" t="s">
        <v>7</v>
      </c>
      <c r="G13" s="32" t="s">
        <v>160</v>
      </c>
      <c r="H13" s="34">
        <v>3.6999999999999998E-2</v>
      </c>
      <c r="I13" s="31">
        <f>ROUNDDOWN((SUMIF($G$5:$G$36,"B",$I$5:$I$36))*H13,0)</f>
        <v>0</v>
      </c>
      <c r="J13" s="34">
        <v>3.6999999999999998E-2</v>
      </c>
    </row>
    <row r="14" spans="1:10" ht="15.95" customHeight="1">
      <c r="A14" s="65"/>
      <c r="B14" s="65"/>
      <c r="C14" s="38" t="s">
        <v>161</v>
      </c>
      <c r="D14" s="45" t="str">
        <f>"(노)*"&amp;H14*100&amp;"%"</f>
        <v>(노)*0.87%</v>
      </c>
      <c r="E14" s="39">
        <f>ROUNDDOWN((SUMIF($G$5:$G$36,"B",$E$5:$E$36))*J14,0)</f>
        <v>0</v>
      </c>
      <c r="F14" s="38" t="s">
        <v>7</v>
      </c>
      <c r="G14" s="32" t="s">
        <v>162</v>
      </c>
      <c r="H14" s="34">
        <v>8.6999999999999994E-3</v>
      </c>
      <c r="I14" s="31">
        <f>ROUNDDOWN((SUMIF($G$5:$G$36,"B",$I$5:$I$36))*H14,0)</f>
        <v>0</v>
      </c>
      <c r="J14" s="34">
        <v>8.6999999999999994E-3</v>
      </c>
    </row>
    <row r="15" spans="1:10" ht="15.95" customHeight="1">
      <c r="A15" s="65"/>
      <c r="B15" s="65"/>
      <c r="C15" s="38" t="s">
        <v>163</v>
      </c>
      <c r="D15" s="45" t="str">
        <f>"(직.노)*"&amp;H15*100&amp;"%"</f>
        <v>(직.노)*3.43%</v>
      </c>
      <c r="E15" s="39">
        <f>ROUNDDOWN((SUMIF($G$5:$G$36,"B1",$E$5:$E$36))*J15,0)</f>
        <v>0</v>
      </c>
      <c r="F15" s="38" t="s">
        <v>7</v>
      </c>
      <c r="G15" s="32" t="s">
        <v>164</v>
      </c>
      <c r="H15" s="34">
        <v>3.4299999999999997E-2</v>
      </c>
      <c r="I15" s="31">
        <f>ROUNDDOWN((SUMIF($G$5:$G$36,"B1",$I$5:$I$36))*H15,0)</f>
        <v>0</v>
      </c>
      <c r="J15" s="34">
        <v>3.4299999999999997E-2</v>
      </c>
    </row>
    <row r="16" spans="1:10" ht="15.95" customHeight="1">
      <c r="A16" s="65"/>
      <c r="B16" s="65"/>
      <c r="C16" s="38" t="s">
        <v>165</v>
      </c>
      <c r="D16" s="45" t="str">
        <f>"(직.노)*"&amp;H16*100&amp;"%"</f>
        <v>(직.노)*4.5%</v>
      </c>
      <c r="E16" s="39">
        <f>ROUNDDOWN((SUMIF($G$5:$G$36,"B1",$E$5:$E$36))*J16,0)</f>
        <v>0</v>
      </c>
      <c r="F16" s="38" t="s">
        <v>7</v>
      </c>
      <c r="G16" s="32" t="s">
        <v>166</v>
      </c>
      <c r="H16" s="34">
        <v>4.4999999999999998E-2</v>
      </c>
      <c r="I16" s="31">
        <f>ROUNDDOWN((SUMIF($G$5:$G$36,"B1",$I$5:$I$36))*H16,0)</f>
        <v>0</v>
      </c>
      <c r="J16" s="34">
        <v>4.4999999999999998E-2</v>
      </c>
    </row>
    <row r="17" spans="1:10" ht="15.95" customHeight="1">
      <c r="A17" s="65"/>
      <c r="B17" s="65"/>
      <c r="C17" s="38" t="s">
        <v>167</v>
      </c>
      <c r="D17" s="45" t="str">
        <f>"(건강보험료)*"&amp;H17*100&amp;"%"</f>
        <v>(건강보험료)*11.52%</v>
      </c>
      <c r="E17" s="39">
        <f>ROUNDDOWN((SUMIF($G$5:$G$36,"C12",$E$5:$E$36))*J17,0)</f>
        <v>0</v>
      </c>
      <c r="F17" s="38" t="s">
        <v>7</v>
      </c>
      <c r="G17" s="32" t="s">
        <v>168</v>
      </c>
      <c r="H17" s="34">
        <v>0.1152</v>
      </c>
      <c r="I17" s="31">
        <f>ROUNDDOWN((SUMIF($G$5:$G$36,"C12",$I$5:$I$36))*H17,0)</f>
        <v>0</v>
      </c>
      <c r="J17" s="34">
        <v>0.1152</v>
      </c>
    </row>
    <row r="18" spans="1:10" ht="15.95" customHeight="1">
      <c r="A18" s="65"/>
      <c r="B18" s="65"/>
      <c r="C18" s="38" t="s">
        <v>169</v>
      </c>
      <c r="D18" s="38" t="s">
        <v>7</v>
      </c>
      <c r="E18" s="39">
        <f>ROUNDDOWN((SUMIF($G$5:$G$36,"B1",$E$5:$E$36))*J18,0)</f>
        <v>0</v>
      </c>
      <c r="F18" s="38" t="s">
        <v>7</v>
      </c>
      <c r="G18" s="32" t="s">
        <v>170</v>
      </c>
      <c r="I18" s="31">
        <f>ROUNDDOWN((SUMIF($G$5:$G$36,"B1",$I$5:$I$36))*H18,0)</f>
        <v>0</v>
      </c>
    </row>
    <row r="19" spans="1:10" ht="15.95" customHeight="1">
      <c r="A19" s="65"/>
      <c r="B19" s="65"/>
      <c r="C19" s="38" t="s">
        <v>171</v>
      </c>
      <c r="D19" s="45" t="str">
        <f>"(재+직.노+관급/1.1)*"&amp;H19*100&amp;"%"&amp;" &lt; (재+직.노)*2.93%*1.2"</f>
        <v>(재+직.노+관급/1.1)*2.93% &lt; (재+직.노)*2.93%*1.2</v>
      </c>
      <c r="E19" s="39">
        <f>ROUNDDOWN((SUMIF($G$5:$G$36,"A",$E$5:$E$36)+SUMIF($G$5:$G$36,"B1",$E$5:$E$36)+SUMIF($G$5:$G$36,"J",$E$5:$E$36)/1.1)*J19,0)</f>
        <v>0</v>
      </c>
      <c r="F19" s="45" t="s">
        <v>200</v>
      </c>
      <c r="G19" s="32" t="s">
        <v>172</v>
      </c>
      <c r="H19" s="34">
        <v>2.93E-2</v>
      </c>
      <c r="I19" s="31">
        <f>ROUNDDOWN((SUMIF($G$5:$G$36,"A",$I$5:$I$36)+SUMIF($G$5:$G$36,"B1",$I$5:$I$36)+SUMIF($G$5:$G$36,"J",$I$5:$I$36)/1.1)*H19,0)</f>
        <v>0</v>
      </c>
      <c r="J19" s="34">
        <v>2.93E-2</v>
      </c>
    </row>
    <row r="20" spans="1:10" ht="15.95" customHeight="1">
      <c r="A20" s="65"/>
      <c r="B20" s="65"/>
      <c r="C20" s="38" t="s">
        <v>173</v>
      </c>
      <c r="D20" s="45" t="str">
        <f>"(재+노)*"&amp;H20*100&amp;"%"</f>
        <v>(재+노)*5.6%</v>
      </c>
      <c r="E20" s="39">
        <f>ROUNDDOWN((SUMIF($G$5:$G$36,"A",$E$5:$E$36)+SUMIF($G$5:$G$36,"B",$E$5:$E$36))*J20,0)</f>
        <v>0</v>
      </c>
      <c r="F20" s="38" t="s">
        <v>7</v>
      </c>
      <c r="G20" s="32" t="s">
        <v>174</v>
      </c>
      <c r="H20" s="34">
        <v>5.6000000000000001E-2</v>
      </c>
      <c r="I20" s="31">
        <f>ROUNDDOWN((SUMIF($G$5:$G$36,"A",$I$5:$I$36)+SUMIF($G$5:$G$36,"B",$I$5:$I$36))*H20,0)</f>
        <v>0</v>
      </c>
      <c r="J20" s="34">
        <v>5.6000000000000001E-2</v>
      </c>
    </row>
    <row r="21" spans="1:10" ht="15.95" customHeight="1">
      <c r="A21" s="65"/>
      <c r="B21" s="65"/>
      <c r="C21" s="38" t="s">
        <v>175</v>
      </c>
      <c r="D21" s="45" t="str">
        <f>"(재+직.노+기.경)*"&amp;H21*100&amp;"%"</f>
        <v>(재+직.노+기.경)*0.3%</v>
      </c>
      <c r="E21" s="39">
        <f>ROUNDDOWN((SUMIF($G$5:$G$36,"A",$E$5:$E$36)+SUMIF($G$5:$G$36,"B1",$E$5:$E$36)+SUMIF($G$5:$G$36,"C4",$E$5:$E$36))*J21,0)</f>
        <v>0</v>
      </c>
      <c r="F21" s="38" t="s">
        <v>7</v>
      </c>
      <c r="G21" s="32" t="s">
        <v>176</v>
      </c>
      <c r="H21" s="34">
        <v>3.0000000000000001E-3</v>
      </c>
      <c r="I21" s="31">
        <f>ROUNDDOWN((SUMIF($G$5:$G$36,"A",$I$5:$I$36)+SUMIF($G$5:$G$36,"B1",$I$5:$I$36)+SUMIF($G$5:$G$36,"C4",$I$5:$I$36))*H21,0)</f>
        <v>0</v>
      </c>
      <c r="J21" s="34">
        <v>3.0000000000000001E-3</v>
      </c>
    </row>
    <row r="22" spans="1:10" ht="15.95" hidden="1" customHeight="1">
      <c r="A22" s="65"/>
      <c r="B22" s="65"/>
      <c r="C22" s="45"/>
      <c r="D22" s="45"/>
      <c r="E22" s="39"/>
      <c r="F22" s="45"/>
      <c r="G22" s="32" t="s">
        <v>177</v>
      </c>
    </row>
    <row r="23" spans="1:10" ht="15.95" hidden="1" customHeight="1">
      <c r="A23" s="65"/>
      <c r="B23" s="65"/>
      <c r="C23" s="45"/>
      <c r="D23" s="45"/>
      <c r="E23" s="39"/>
      <c r="F23" s="45"/>
      <c r="G23" s="32" t="s">
        <v>178</v>
      </c>
    </row>
    <row r="24" spans="1:10" ht="15.95" hidden="1" customHeight="1">
      <c r="A24" s="65"/>
      <c r="B24" s="65"/>
      <c r="C24" s="44"/>
      <c r="D24" s="44"/>
      <c r="E24" s="41"/>
      <c r="F24" s="44"/>
      <c r="G24" s="32" t="s">
        <v>179</v>
      </c>
    </row>
    <row r="25" spans="1:10" ht="15.95" customHeight="1">
      <c r="A25" s="65"/>
      <c r="B25" s="66"/>
      <c r="C25" s="42" t="s">
        <v>150</v>
      </c>
      <c r="D25" s="42" t="s">
        <v>7</v>
      </c>
      <c r="E25" s="43">
        <f>SUM(E12:E24)</f>
        <v>0</v>
      </c>
      <c r="F25" s="42" t="s">
        <v>7</v>
      </c>
      <c r="G25" s="32" t="s">
        <v>180</v>
      </c>
      <c r="I25" s="31">
        <f>E25</f>
        <v>0</v>
      </c>
    </row>
    <row r="26" spans="1:10" ht="15.95" customHeight="1">
      <c r="A26" s="66"/>
      <c r="B26" s="54" t="s">
        <v>181</v>
      </c>
      <c r="C26" s="56"/>
      <c r="D26" s="42" t="s">
        <v>7</v>
      </c>
      <c r="E26" s="43">
        <f>SUMIF($G$5:$G$36,"A",$E$5:$E$36)+SUMIF($G$5:$G$36,"B",$E$5:$E$36)+SUMIF($G$5:$G$36,"C",$E$5:$E$36)</f>
        <v>0</v>
      </c>
      <c r="F26" s="42" t="s">
        <v>7</v>
      </c>
      <c r="G26" s="32" t="s">
        <v>182</v>
      </c>
      <c r="I26" s="31">
        <f>E26</f>
        <v>0</v>
      </c>
    </row>
    <row r="27" spans="1:10" ht="15.95" customHeight="1">
      <c r="A27" s="54" t="s">
        <v>183</v>
      </c>
      <c r="B27" s="55"/>
      <c r="C27" s="56"/>
      <c r="D27" s="46" t="str">
        <f>"(재+노+경)*"&amp;H27*100&amp;"%"</f>
        <v>(재+노+경)*6%</v>
      </c>
      <c r="E27" s="43">
        <f>ROUNDDOWN((SUMIF($G$5:$G$36,"A",$E$5:$E$36)+SUMIF($G$5:$G$36,"B",$E$5:$E$36)+SUMIF($G$5:$G$36,"C",$E$5:$E$36))*J27,0)</f>
        <v>0</v>
      </c>
      <c r="F27" s="42" t="s">
        <v>7</v>
      </c>
      <c r="G27" s="32" t="s">
        <v>184</v>
      </c>
      <c r="H27" s="33">
        <v>0.06</v>
      </c>
      <c r="I27" s="31">
        <f>ROUNDDOWN((SUMIF($G$5:$G$36,"A",$I$5:$I$36)+SUMIF($G$5:$G$36,"B",$I$5:$I$36)+SUMIF($G$5:$G$36,"C",$I$5:$I$36))*H27,0)</f>
        <v>0</v>
      </c>
      <c r="J27" s="33">
        <v>0.06</v>
      </c>
    </row>
    <row r="28" spans="1:10" ht="15.95" customHeight="1">
      <c r="A28" s="54" t="s">
        <v>185</v>
      </c>
      <c r="B28" s="55"/>
      <c r="C28" s="56"/>
      <c r="D28" s="46" t="str">
        <f>"(노+경+일)*"&amp;H28*100&amp;"%"</f>
        <v>(노+경+일)*15%</v>
      </c>
      <c r="E28" s="43">
        <f>ROUNDDOWN(SUMIF($G$5:$G$36,"F",$E$5:$E$36)-SUMIF($G$5:$G$36,"L",$E$5:$E$36)-SUMIF($G$5:$G$36,"D",$E$5:$E$36)-SUMIF($G$5:$G$36,"X",$E$5:$E$36),0)</f>
        <v>0</v>
      </c>
      <c r="F28" s="42" t="s">
        <v>7</v>
      </c>
      <c r="G28" s="32" t="s">
        <v>186</v>
      </c>
      <c r="H28" s="33">
        <v>0.15</v>
      </c>
      <c r="I28" s="31">
        <f>ROUND((SUMIF($G$5:$G$36,"B",$I$5:$I$36)+SUMIF($G$5:$G$36,"C",$I$5:$I$36)+SUMIF($G$5:$G$36,"D",$I$5:$I$36))*H28, 0)+K28</f>
        <v>0</v>
      </c>
      <c r="J28" s="33">
        <v>0.15</v>
      </c>
    </row>
    <row r="29" spans="1:10" ht="15.95" customHeight="1">
      <c r="A29" s="54" t="s">
        <v>187</v>
      </c>
      <c r="B29" s="55"/>
      <c r="C29" s="56"/>
      <c r="D29" s="42" t="s">
        <v>7</v>
      </c>
      <c r="E29" s="43">
        <f>집계표!X20</f>
        <v>0</v>
      </c>
      <c r="F29" s="42" t="s">
        <v>7</v>
      </c>
      <c r="G29" s="32" t="s">
        <v>19</v>
      </c>
      <c r="I29" s="31">
        <f>E29</f>
        <v>0</v>
      </c>
    </row>
    <row r="30" spans="1:10" ht="15.95" customHeight="1">
      <c r="A30" s="54" t="s">
        <v>188</v>
      </c>
      <c r="B30" s="55"/>
      <c r="C30" s="56"/>
      <c r="D30" s="42" t="s">
        <v>7</v>
      </c>
      <c r="E30" s="43">
        <f>INT(I30/100000)*100000</f>
        <v>0</v>
      </c>
      <c r="F30" s="42" t="s">
        <v>7</v>
      </c>
      <c r="G30" s="32" t="s">
        <v>189</v>
      </c>
      <c r="I30" s="31">
        <f>SUM(I26:I29)</f>
        <v>0</v>
      </c>
    </row>
    <row r="31" spans="1:10" ht="15.95" customHeight="1">
      <c r="A31" s="54" t="s">
        <v>190</v>
      </c>
      <c r="B31" s="55"/>
      <c r="C31" s="56"/>
      <c r="D31" s="46" t="str">
        <f>"(총원가)*"&amp;H31*100&amp;"%"</f>
        <v>(총원가)*10%</v>
      </c>
      <c r="E31" s="43">
        <f>ROUNDDOWN((SUMIF($G$5:$G$36,"F",$E$5:$E$36))*J31,0)</f>
        <v>0</v>
      </c>
      <c r="F31" s="42" t="s">
        <v>7</v>
      </c>
      <c r="G31" s="32" t="s">
        <v>191</v>
      </c>
      <c r="H31" s="33">
        <v>0.1</v>
      </c>
      <c r="I31" s="31">
        <f>ROUNDDOWN((SUMIF($G$5:$G$36,"F",$I$5:$I$36))*H31,0)</f>
        <v>0</v>
      </c>
      <c r="J31" s="33">
        <v>0.1</v>
      </c>
    </row>
    <row r="32" spans="1:10" ht="15.95" customHeight="1">
      <c r="A32" s="54" t="s">
        <v>192</v>
      </c>
      <c r="B32" s="55"/>
      <c r="C32" s="56"/>
      <c r="D32" s="42" t="s">
        <v>7</v>
      </c>
      <c r="E32" s="43">
        <f>INT(SUMIF($G$5:$G$36,"F",$E$5:$E$36)+SUMIF($G$5:$G$36,"H",$E$5:$E$36))</f>
        <v>0</v>
      </c>
      <c r="F32" s="42" t="s">
        <v>7</v>
      </c>
      <c r="G32" s="32" t="s">
        <v>193</v>
      </c>
      <c r="I32" s="31">
        <f>ROUNDDOWN(SUMIF($G$5:$G$36,"F",$I$5:$I$36)+SUMIF($G$5:$G$36,"H",$I$5:$I$36),0)</f>
        <v>0</v>
      </c>
    </row>
    <row r="33" spans="1:9" ht="15.95" hidden="1" customHeight="1">
      <c r="A33" s="51"/>
      <c r="B33" s="52"/>
      <c r="C33" s="53"/>
      <c r="D33" s="46"/>
      <c r="E33" s="43"/>
      <c r="F33" s="46"/>
      <c r="G33" s="32" t="s">
        <v>194</v>
      </c>
    </row>
    <row r="34" spans="1:9" ht="15.95" hidden="1" customHeight="1">
      <c r="A34" s="51"/>
      <c r="B34" s="52"/>
      <c r="C34" s="53"/>
      <c r="D34" s="46"/>
      <c r="E34" s="43"/>
      <c r="F34" s="46"/>
      <c r="G34" s="32" t="s">
        <v>195</v>
      </c>
    </row>
    <row r="35" spans="1:9" ht="15.95" customHeight="1">
      <c r="A35" s="54" t="s">
        <v>196</v>
      </c>
      <c r="B35" s="55"/>
      <c r="C35" s="56"/>
      <c r="D35" s="42" t="s">
        <v>7</v>
      </c>
      <c r="E35" s="43">
        <f>ROUNDDOWN(SUMIF($G$5:$G$36,"Y",$E$5:$E$36)+SUMIF($G$5:$G$36,"J",$E$5:$E$36)+SUMIF($G$5:$G$36,"K",$E$5:$E$36),0)</f>
        <v>0</v>
      </c>
      <c r="F35" s="42" t="s">
        <v>7</v>
      </c>
      <c r="G35" s="32" t="s">
        <v>7</v>
      </c>
      <c r="I35" s="31">
        <f>ROUNDDOWN(SUMIF($G$5:$G$36,"Y",$I$5:$I$36)+SUMIF($G$5:$G$36,"J",$I$5:$I$36)+SUMIF($G$5:$G$36,"K",$I$5:$I$36),0)</f>
        <v>0</v>
      </c>
    </row>
    <row r="36" spans="1:9">
      <c r="A36" s="47"/>
      <c r="B36" s="47"/>
      <c r="C36" s="48"/>
      <c r="D36" s="48"/>
      <c r="E36" s="48"/>
      <c r="F36" s="48"/>
    </row>
  </sheetData>
  <mergeCells count="20">
    <mergeCell ref="A27:C27"/>
    <mergeCell ref="A1:F1"/>
    <mergeCell ref="A2:F2"/>
    <mergeCell ref="A3:C4"/>
    <mergeCell ref="D3:D4"/>
    <mergeCell ref="E3:E4"/>
    <mergeCell ref="F3:F4"/>
    <mergeCell ref="A5:A26"/>
    <mergeCell ref="B5:B8"/>
    <mergeCell ref="B9:B11"/>
    <mergeCell ref="B12:B25"/>
    <mergeCell ref="B26:C26"/>
    <mergeCell ref="A34:C34"/>
    <mergeCell ref="A35:C35"/>
    <mergeCell ref="A28:C28"/>
    <mergeCell ref="A29:C29"/>
    <mergeCell ref="A30:C30"/>
    <mergeCell ref="A31:C31"/>
    <mergeCell ref="A32:C32"/>
    <mergeCell ref="A33:C33"/>
  </mergeCells>
  <phoneticPr fontId="1" type="noConversion"/>
  <pageMargins left="0.59055118110236215" right="0.41666666666666669" top="0" bottom="0.1388888888888889" header="0.3" footer="0.1388888888888889"/>
  <pageSetup paperSize="9" fitToHeight="200" orientation="landscape" r:id="rId1"/>
  <rowBreaks count="1" manualBreakCount="1">
    <brk id="3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19D86"/>
  </sheetPr>
  <dimension ref="A1:AL31"/>
  <sheetViews>
    <sheetView workbookViewId="0">
      <selection activeCell="G12" sqref="G12"/>
    </sheetView>
  </sheetViews>
  <sheetFormatPr defaultRowHeight="10.5"/>
  <cols>
    <col min="1" max="2" width="19.625" style="1" customWidth="1"/>
    <col min="3" max="3" width="4.625" style="2" customWidth="1"/>
    <col min="4" max="4" width="6.625" style="2" customWidth="1"/>
    <col min="5" max="5" width="6.625" style="3" customWidth="1"/>
    <col min="6" max="6" width="9.625" style="3" customWidth="1"/>
    <col min="7" max="7" width="6.625" style="3" customWidth="1"/>
    <col min="8" max="8" width="9.625" style="3" customWidth="1"/>
    <col min="9" max="9" width="6.625" style="3" customWidth="1"/>
    <col min="10" max="10" width="9.625" style="3" customWidth="1"/>
    <col min="11" max="11" width="6.625" style="3" customWidth="1"/>
    <col min="12" max="12" width="9.625" style="3" customWidth="1"/>
    <col min="13" max="13" width="5.625" style="4" customWidth="1"/>
    <col min="14" max="38" width="0" style="1" hidden="1" customWidth="1"/>
    <col min="39" max="16384" width="9" style="1"/>
  </cols>
  <sheetData>
    <row r="1" spans="1:38" ht="30" customHeight="1">
      <c r="A1" s="57" t="s">
        <v>136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38" ht="23.1" customHeight="1">
      <c r="A2" s="68" t="s">
        <v>202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38" ht="23.1" customHeight="1">
      <c r="A3" s="67" t="s">
        <v>101</v>
      </c>
      <c r="B3" s="67" t="s">
        <v>102</v>
      </c>
      <c r="C3" s="67" t="s">
        <v>0</v>
      </c>
      <c r="D3" s="67" t="s">
        <v>137</v>
      </c>
      <c r="E3" s="67" t="s">
        <v>48</v>
      </c>
      <c r="F3" s="67"/>
      <c r="G3" s="67" t="s">
        <v>49</v>
      </c>
      <c r="H3" s="67"/>
      <c r="I3" s="67" t="s">
        <v>50</v>
      </c>
      <c r="J3" s="67"/>
      <c r="K3" s="67" t="s">
        <v>51</v>
      </c>
      <c r="L3" s="67"/>
      <c r="M3" s="67" t="s">
        <v>103</v>
      </c>
    </row>
    <row r="4" spans="1:38" ht="23.1" customHeight="1">
      <c r="A4" s="67"/>
      <c r="B4" s="67"/>
      <c r="C4" s="67"/>
      <c r="D4" s="67"/>
      <c r="E4" s="6" t="s">
        <v>38</v>
      </c>
      <c r="F4" s="6" t="s">
        <v>80</v>
      </c>
      <c r="G4" s="6" t="s">
        <v>38</v>
      </c>
      <c r="H4" s="6" t="s">
        <v>80</v>
      </c>
      <c r="I4" s="6" t="s">
        <v>38</v>
      </c>
      <c r="J4" s="6" t="s">
        <v>80</v>
      </c>
      <c r="K4" s="6" t="s">
        <v>38</v>
      </c>
      <c r="L4" s="6" t="s">
        <v>80</v>
      </c>
      <c r="M4" s="67"/>
      <c r="N4" s="1" t="s">
        <v>40</v>
      </c>
      <c r="O4" s="1" t="s">
        <v>41</v>
      </c>
      <c r="P4" s="1" t="s">
        <v>42</v>
      </c>
      <c r="Q4" s="1" t="s">
        <v>43</v>
      </c>
      <c r="R4" s="1" t="s">
        <v>46</v>
      </c>
      <c r="S4" s="1" t="s">
        <v>104</v>
      </c>
      <c r="T4" s="1" t="s">
        <v>105</v>
      </c>
      <c r="U4" s="1" t="s">
        <v>106</v>
      </c>
      <c r="V4" s="1" t="s">
        <v>107</v>
      </c>
      <c r="W4" s="1" t="s">
        <v>108</v>
      </c>
      <c r="X4" s="1" t="s">
        <v>109</v>
      </c>
      <c r="Y4" s="1" t="s">
        <v>110</v>
      </c>
      <c r="Z4" s="1" t="s">
        <v>111</v>
      </c>
      <c r="AA4" s="1" t="s">
        <v>112</v>
      </c>
      <c r="AB4" s="1" t="s">
        <v>113</v>
      </c>
      <c r="AC4" s="1" t="s">
        <v>114</v>
      </c>
      <c r="AD4" s="1" t="s">
        <v>115</v>
      </c>
      <c r="AE4" s="1" t="s">
        <v>116</v>
      </c>
      <c r="AF4" s="1" t="s">
        <v>117</v>
      </c>
      <c r="AG4" s="1" t="s">
        <v>118</v>
      </c>
      <c r="AH4" s="1" t="s">
        <v>119</v>
      </c>
      <c r="AI4" s="1" t="s">
        <v>120</v>
      </c>
      <c r="AJ4" s="1" t="s">
        <v>121</v>
      </c>
      <c r="AK4" s="1" t="s">
        <v>122</v>
      </c>
      <c r="AL4" s="1" t="s">
        <v>123</v>
      </c>
    </row>
    <row r="5" spans="1:38" ht="23.1" customHeight="1">
      <c r="A5" s="8" t="s">
        <v>124</v>
      </c>
      <c r="B5" s="8" t="s">
        <v>7</v>
      </c>
      <c r="C5" s="7" t="s">
        <v>57</v>
      </c>
      <c r="D5" s="25">
        <v>1</v>
      </c>
      <c r="E5" s="15">
        <f>내역서!F20</f>
        <v>0</v>
      </c>
      <c r="F5" s="15">
        <f t="shared" ref="F5:F11" si="0">D5*E5</f>
        <v>0</v>
      </c>
      <c r="G5" s="15">
        <f>내역서!H20</f>
        <v>0</v>
      </c>
      <c r="H5" s="15">
        <f t="shared" ref="H5:H11" si="1">D5*G5</f>
        <v>0</v>
      </c>
      <c r="I5" s="15">
        <f>내역서!J20</f>
        <v>0</v>
      </c>
      <c r="J5" s="15">
        <f t="shared" ref="J5:J11" si="2">D5*I5</f>
        <v>0</v>
      </c>
      <c r="K5" s="15">
        <f t="shared" ref="K5:L11" si="3">E5+G5+I5</f>
        <v>0</v>
      </c>
      <c r="L5" s="15">
        <f t="shared" si="3"/>
        <v>0</v>
      </c>
      <c r="M5" s="8" t="s">
        <v>7</v>
      </c>
      <c r="Q5" s="1">
        <v>1</v>
      </c>
      <c r="R5" s="1">
        <f>내역서!R20*D5</f>
        <v>0</v>
      </c>
      <c r="S5" s="1">
        <f>내역서!S20*D5</f>
        <v>0</v>
      </c>
      <c r="T5" s="1">
        <f>내역서!T20*D5</f>
        <v>0</v>
      </c>
      <c r="U5" s="1">
        <f>내역서!U20*D5</f>
        <v>0</v>
      </c>
      <c r="V5" s="1">
        <f>내역서!V20*D5</f>
        <v>0</v>
      </c>
      <c r="W5" s="1">
        <f>내역서!W20*D5</f>
        <v>0</v>
      </c>
      <c r="X5" s="1">
        <f>내역서!X20*D5</f>
        <v>0</v>
      </c>
      <c r="Y5" s="1">
        <f>내역서!Y20*D5</f>
        <v>0</v>
      </c>
      <c r="Z5" s="1">
        <f>내역서!Z20*D5</f>
        <v>0</v>
      </c>
      <c r="AA5" s="1">
        <f>내역서!AA20*D5</f>
        <v>0</v>
      </c>
      <c r="AB5" s="1">
        <f>내역서!AB20*D5</f>
        <v>0</v>
      </c>
      <c r="AC5" s="1">
        <f>내역서!AC20*D5</f>
        <v>0</v>
      </c>
      <c r="AD5" s="1">
        <f>내역서!AD20*D5</f>
        <v>0</v>
      </c>
      <c r="AE5" s="1">
        <f>내역서!AE20*D5</f>
        <v>0</v>
      </c>
      <c r="AF5" s="1">
        <f>내역서!AF20*D5</f>
        <v>0</v>
      </c>
      <c r="AG5" s="1">
        <f>내역서!AG20*D5</f>
        <v>0</v>
      </c>
      <c r="AH5" s="1">
        <f>내역서!AH20*D5</f>
        <v>0</v>
      </c>
      <c r="AI5" s="1">
        <f>내역서!AI20*D5</f>
        <v>0</v>
      </c>
      <c r="AJ5" s="1">
        <f>내역서!AJ20*D5</f>
        <v>0</v>
      </c>
      <c r="AK5" s="1">
        <f>내역서!AK20*D5</f>
        <v>0</v>
      </c>
      <c r="AL5" s="1">
        <f>내역서!AL20*D5</f>
        <v>0</v>
      </c>
    </row>
    <row r="6" spans="1:38" ht="23.1" customHeight="1">
      <c r="A6" s="8" t="s">
        <v>125</v>
      </c>
      <c r="B6" s="8" t="s">
        <v>7</v>
      </c>
      <c r="C6" s="7" t="s">
        <v>57</v>
      </c>
      <c r="D6" s="25">
        <v>1</v>
      </c>
      <c r="E6" s="15">
        <f>내역서!F36</f>
        <v>0</v>
      </c>
      <c r="F6" s="15">
        <f t="shared" si="0"/>
        <v>0</v>
      </c>
      <c r="G6" s="15">
        <f>내역서!H36</f>
        <v>0</v>
      </c>
      <c r="H6" s="15">
        <f t="shared" si="1"/>
        <v>0</v>
      </c>
      <c r="I6" s="15">
        <f>내역서!J36</f>
        <v>0</v>
      </c>
      <c r="J6" s="15">
        <f t="shared" si="2"/>
        <v>0</v>
      </c>
      <c r="K6" s="15">
        <f t="shared" si="3"/>
        <v>0</v>
      </c>
      <c r="L6" s="15">
        <f t="shared" si="3"/>
        <v>0</v>
      </c>
      <c r="M6" s="8" t="s">
        <v>7</v>
      </c>
      <c r="Q6" s="1">
        <v>1</v>
      </c>
      <c r="R6" s="1">
        <f>내역서!R36*D6</f>
        <v>0</v>
      </c>
      <c r="S6" s="1">
        <f>내역서!S36*D6</f>
        <v>0</v>
      </c>
      <c r="T6" s="1">
        <f>내역서!T36*D6</f>
        <v>0</v>
      </c>
      <c r="U6" s="1">
        <f>내역서!U36*D6</f>
        <v>0</v>
      </c>
      <c r="V6" s="1">
        <f>내역서!V36*D6</f>
        <v>0</v>
      </c>
      <c r="W6" s="1">
        <f>내역서!W36*D6</f>
        <v>0</v>
      </c>
      <c r="X6" s="1">
        <f>내역서!X36*D6</f>
        <v>0</v>
      </c>
      <c r="Y6" s="1">
        <f>내역서!Y36*D6</f>
        <v>0</v>
      </c>
      <c r="Z6" s="1">
        <f>내역서!Z36*D6</f>
        <v>0</v>
      </c>
      <c r="AA6" s="1">
        <f>내역서!AA36*D6</f>
        <v>0</v>
      </c>
      <c r="AB6" s="1">
        <f>내역서!AB36*D6</f>
        <v>0</v>
      </c>
      <c r="AC6" s="1">
        <f>내역서!AC36*D6</f>
        <v>0</v>
      </c>
      <c r="AD6" s="1">
        <f>내역서!AD36*D6</f>
        <v>0</v>
      </c>
      <c r="AE6" s="1">
        <f>내역서!AE36*D6</f>
        <v>0</v>
      </c>
      <c r="AF6" s="1">
        <f>내역서!AF36*D6</f>
        <v>0</v>
      </c>
      <c r="AG6" s="1">
        <f>내역서!AG36*D6</f>
        <v>0</v>
      </c>
      <c r="AH6" s="1">
        <f>내역서!AH36*D6</f>
        <v>0</v>
      </c>
      <c r="AI6" s="1">
        <f>내역서!AI36*D6</f>
        <v>0</v>
      </c>
      <c r="AJ6" s="1">
        <f>내역서!AJ36*D6</f>
        <v>0</v>
      </c>
      <c r="AK6" s="1">
        <f>내역서!AK36*D6</f>
        <v>0</v>
      </c>
      <c r="AL6" s="1">
        <f>내역서!AL36*D6</f>
        <v>0</v>
      </c>
    </row>
    <row r="7" spans="1:38" ht="23.1" customHeight="1">
      <c r="A7" s="8" t="s">
        <v>128</v>
      </c>
      <c r="B7" s="8" t="s">
        <v>7</v>
      </c>
      <c r="C7" s="7" t="s">
        <v>57</v>
      </c>
      <c r="D7" s="25">
        <v>1</v>
      </c>
      <c r="E7" s="15">
        <f>내역서!F52</f>
        <v>0</v>
      </c>
      <c r="F7" s="15">
        <f t="shared" si="0"/>
        <v>0</v>
      </c>
      <c r="G7" s="15">
        <f>내역서!H52</f>
        <v>0</v>
      </c>
      <c r="H7" s="15">
        <f t="shared" si="1"/>
        <v>0</v>
      </c>
      <c r="I7" s="15">
        <f>내역서!J52</f>
        <v>0</v>
      </c>
      <c r="J7" s="15">
        <f t="shared" si="2"/>
        <v>0</v>
      </c>
      <c r="K7" s="15">
        <f t="shared" si="3"/>
        <v>0</v>
      </c>
      <c r="L7" s="15">
        <f t="shared" si="3"/>
        <v>0</v>
      </c>
      <c r="M7" s="8" t="s">
        <v>7</v>
      </c>
      <c r="Q7" s="1">
        <v>1</v>
      </c>
      <c r="R7" s="1">
        <f>내역서!R52*D7</f>
        <v>0</v>
      </c>
      <c r="S7" s="1">
        <f>내역서!S52*D7</f>
        <v>0</v>
      </c>
      <c r="T7" s="1">
        <f>내역서!T52*D7</f>
        <v>0</v>
      </c>
      <c r="U7" s="1">
        <f>내역서!U52*D7</f>
        <v>0</v>
      </c>
      <c r="V7" s="1">
        <f>내역서!V52*D7</f>
        <v>0</v>
      </c>
      <c r="W7" s="1">
        <f>내역서!W52*D7</f>
        <v>0</v>
      </c>
      <c r="X7" s="1">
        <f>내역서!X52*D7</f>
        <v>0</v>
      </c>
      <c r="Y7" s="1">
        <f>내역서!Y52*D7</f>
        <v>0</v>
      </c>
      <c r="Z7" s="1">
        <f>내역서!Z52*D7</f>
        <v>0</v>
      </c>
      <c r="AA7" s="1">
        <f>내역서!AA52*D7</f>
        <v>0</v>
      </c>
      <c r="AB7" s="1">
        <f>내역서!AB52*D7</f>
        <v>0</v>
      </c>
      <c r="AC7" s="1">
        <f>내역서!AC52*D7</f>
        <v>0</v>
      </c>
      <c r="AD7" s="1">
        <f>내역서!AD52*D7</f>
        <v>0</v>
      </c>
      <c r="AE7" s="1">
        <f>내역서!AE52*D7</f>
        <v>0</v>
      </c>
      <c r="AF7" s="1">
        <f>내역서!AF52*D7</f>
        <v>0</v>
      </c>
      <c r="AG7" s="1">
        <f>내역서!AG52*D7</f>
        <v>0</v>
      </c>
      <c r="AH7" s="1">
        <f>내역서!AH52*D7</f>
        <v>0</v>
      </c>
      <c r="AI7" s="1">
        <f>내역서!AI52*D7</f>
        <v>0</v>
      </c>
      <c r="AJ7" s="1">
        <f>내역서!AJ52*D7</f>
        <v>0</v>
      </c>
      <c r="AK7" s="1">
        <f>내역서!AK52*D7</f>
        <v>0</v>
      </c>
      <c r="AL7" s="1">
        <f>내역서!AL52*D7</f>
        <v>0</v>
      </c>
    </row>
    <row r="8" spans="1:38" ht="23.1" customHeight="1">
      <c r="A8" s="8" t="s">
        <v>129</v>
      </c>
      <c r="B8" s="8" t="s">
        <v>7</v>
      </c>
      <c r="C8" s="7" t="s">
        <v>57</v>
      </c>
      <c r="D8" s="25">
        <v>1</v>
      </c>
      <c r="E8" s="15">
        <f>내역서!F84</f>
        <v>0</v>
      </c>
      <c r="F8" s="15">
        <f t="shared" si="0"/>
        <v>0</v>
      </c>
      <c r="G8" s="15">
        <f>내역서!H84</f>
        <v>0</v>
      </c>
      <c r="H8" s="15">
        <f t="shared" si="1"/>
        <v>0</v>
      </c>
      <c r="I8" s="15">
        <f>내역서!J84</f>
        <v>0</v>
      </c>
      <c r="J8" s="15">
        <f t="shared" si="2"/>
        <v>0</v>
      </c>
      <c r="K8" s="15">
        <f t="shared" si="3"/>
        <v>0</v>
      </c>
      <c r="L8" s="15">
        <f t="shared" si="3"/>
        <v>0</v>
      </c>
      <c r="M8" s="8" t="s">
        <v>7</v>
      </c>
      <c r="Q8" s="1">
        <v>1</v>
      </c>
      <c r="R8" s="1">
        <f>내역서!R84*D8</f>
        <v>0</v>
      </c>
      <c r="S8" s="1">
        <f>내역서!S84*D8</f>
        <v>0</v>
      </c>
      <c r="T8" s="1">
        <f>내역서!T84*D8</f>
        <v>0</v>
      </c>
      <c r="U8" s="1">
        <f>내역서!U84*D8</f>
        <v>0</v>
      </c>
      <c r="V8" s="1">
        <f>내역서!V84*D8</f>
        <v>0</v>
      </c>
      <c r="W8" s="1">
        <f>내역서!W84*D8</f>
        <v>0</v>
      </c>
      <c r="X8" s="1">
        <f>내역서!X84*D8</f>
        <v>0</v>
      </c>
      <c r="Y8" s="1">
        <f>내역서!Y84*D8</f>
        <v>0</v>
      </c>
      <c r="Z8" s="1">
        <f>내역서!Z84*D8</f>
        <v>0</v>
      </c>
      <c r="AA8" s="1">
        <f>내역서!AA84*D8</f>
        <v>0</v>
      </c>
      <c r="AB8" s="1">
        <f>내역서!AB84*D8</f>
        <v>0</v>
      </c>
      <c r="AC8" s="1">
        <f>내역서!AC84*D8</f>
        <v>0</v>
      </c>
      <c r="AD8" s="1">
        <f>내역서!AD84*D8</f>
        <v>0</v>
      </c>
      <c r="AE8" s="1">
        <f>내역서!AE84*D8</f>
        <v>0</v>
      </c>
      <c r="AF8" s="1">
        <f>내역서!AF84*D8</f>
        <v>0</v>
      </c>
      <c r="AG8" s="1">
        <f>내역서!AG84*D8</f>
        <v>0</v>
      </c>
      <c r="AH8" s="1">
        <f>내역서!AH84*D8</f>
        <v>0</v>
      </c>
      <c r="AI8" s="1">
        <f>내역서!AI84*D8</f>
        <v>0</v>
      </c>
      <c r="AJ8" s="1">
        <f>내역서!AJ84*D8</f>
        <v>0</v>
      </c>
      <c r="AK8" s="1">
        <f>내역서!AK84*D8</f>
        <v>0</v>
      </c>
      <c r="AL8" s="1">
        <f>내역서!AL84*D8</f>
        <v>0</v>
      </c>
    </row>
    <row r="9" spans="1:38" ht="23.1" customHeight="1">
      <c r="A9" s="8" t="s">
        <v>132</v>
      </c>
      <c r="B9" s="8" t="s">
        <v>7</v>
      </c>
      <c r="C9" s="7" t="s">
        <v>57</v>
      </c>
      <c r="D9" s="25">
        <v>1</v>
      </c>
      <c r="E9" s="15">
        <f>내역서!F100</f>
        <v>0</v>
      </c>
      <c r="F9" s="15">
        <f t="shared" si="0"/>
        <v>0</v>
      </c>
      <c r="G9" s="15">
        <f>내역서!H100</f>
        <v>0</v>
      </c>
      <c r="H9" s="15">
        <f t="shared" si="1"/>
        <v>0</v>
      </c>
      <c r="I9" s="15">
        <f>내역서!J100</f>
        <v>0</v>
      </c>
      <c r="J9" s="15">
        <f t="shared" si="2"/>
        <v>0</v>
      </c>
      <c r="K9" s="15">
        <f t="shared" si="3"/>
        <v>0</v>
      </c>
      <c r="L9" s="15">
        <f t="shared" si="3"/>
        <v>0</v>
      </c>
      <c r="M9" s="8" t="s">
        <v>7</v>
      </c>
      <c r="Q9" s="1">
        <v>1</v>
      </c>
      <c r="R9" s="1">
        <f>내역서!R100*D9</f>
        <v>0</v>
      </c>
      <c r="S9" s="1">
        <f>내역서!S100*D9</f>
        <v>0</v>
      </c>
      <c r="T9" s="1">
        <f>내역서!T100*D9</f>
        <v>0</v>
      </c>
      <c r="U9" s="1">
        <f>내역서!U100*D9</f>
        <v>0</v>
      </c>
      <c r="V9" s="1">
        <f>내역서!V100*D9</f>
        <v>0</v>
      </c>
      <c r="W9" s="1">
        <f>내역서!W100*D9</f>
        <v>0</v>
      </c>
      <c r="X9" s="1">
        <f>내역서!X100*D9</f>
        <v>0</v>
      </c>
      <c r="Y9" s="1">
        <f>내역서!Y100*D9</f>
        <v>0</v>
      </c>
      <c r="Z9" s="1">
        <f>내역서!Z100*D9</f>
        <v>0</v>
      </c>
      <c r="AA9" s="1">
        <f>내역서!AA100*D9</f>
        <v>0</v>
      </c>
      <c r="AB9" s="1">
        <f>내역서!AB100*D9</f>
        <v>0</v>
      </c>
      <c r="AC9" s="1">
        <f>내역서!AC100*D9</f>
        <v>0</v>
      </c>
      <c r="AD9" s="1">
        <f>내역서!AD100*D9</f>
        <v>0</v>
      </c>
      <c r="AE9" s="1">
        <f>내역서!AE100*D9</f>
        <v>0</v>
      </c>
      <c r="AF9" s="1">
        <f>내역서!AF100*D9</f>
        <v>0</v>
      </c>
      <c r="AG9" s="1">
        <f>내역서!AG100*D9</f>
        <v>0</v>
      </c>
      <c r="AH9" s="1">
        <f>내역서!AH100*D9</f>
        <v>0</v>
      </c>
      <c r="AI9" s="1">
        <f>내역서!AI100*D9</f>
        <v>0</v>
      </c>
      <c r="AJ9" s="1">
        <f>내역서!AJ100*D9</f>
        <v>0</v>
      </c>
      <c r="AK9" s="1">
        <f>내역서!AK100*D9</f>
        <v>0</v>
      </c>
      <c r="AL9" s="1">
        <f>내역서!AL100*D9</f>
        <v>0</v>
      </c>
    </row>
    <row r="10" spans="1:38" ht="23.1" customHeight="1">
      <c r="A10" s="8" t="s">
        <v>134</v>
      </c>
      <c r="B10" s="8" t="s">
        <v>7</v>
      </c>
      <c r="C10" s="7" t="s">
        <v>57</v>
      </c>
      <c r="D10" s="25">
        <v>1</v>
      </c>
      <c r="E10" s="15">
        <f>내역서!F116</f>
        <v>0</v>
      </c>
      <c r="F10" s="15">
        <f t="shared" si="0"/>
        <v>0</v>
      </c>
      <c r="G10" s="15">
        <f>내역서!H116</f>
        <v>0</v>
      </c>
      <c r="H10" s="15">
        <f t="shared" si="1"/>
        <v>0</v>
      </c>
      <c r="I10" s="15">
        <f>내역서!J116</f>
        <v>0</v>
      </c>
      <c r="J10" s="15">
        <f t="shared" si="2"/>
        <v>0</v>
      </c>
      <c r="K10" s="15">
        <f t="shared" si="3"/>
        <v>0</v>
      </c>
      <c r="L10" s="15">
        <f t="shared" si="3"/>
        <v>0</v>
      </c>
      <c r="M10" s="8" t="s">
        <v>7</v>
      </c>
      <c r="Q10" s="1">
        <v>1</v>
      </c>
      <c r="R10" s="1">
        <f>내역서!R116*D10</f>
        <v>0</v>
      </c>
      <c r="S10" s="1">
        <f>내역서!S116*D10</f>
        <v>0</v>
      </c>
      <c r="T10" s="1">
        <f>내역서!T116*D10</f>
        <v>0</v>
      </c>
      <c r="U10" s="1">
        <f>내역서!U116*D10</f>
        <v>0</v>
      </c>
      <c r="V10" s="1">
        <f>내역서!V116*D10</f>
        <v>0</v>
      </c>
      <c r="W10" s="1">
        <f>내역서!W116*D10</f>
        <v>0</v>
      </c>
      <c r="X10" s="1">
        <f>내역서!X116*D10</f>
        <v>0</v>
      </c>
      <c r="Y10" s="1">
        <f>내역서!Y116*D10</f>
        <v>0</v>
      </c>
      <c r="Z10" s="1">
        <f>내역서!Z116*D10</f>
        <v>0</v>
      </c>
      <c r="AA10" s="1">
        <f>내역서!AA116*D10</f>
        <v>0</v>
      </c>
      <c r="AB10" s="1">
        <f>내역서!AB116*D10</f>
        <v>0</v>
      </c>
      <c r="AC10" s="1">
        <f>내역서!AC116*D10</f>
        <v>0</v>
      </c>
      <c r="AD10" s="1">
        <f>내역서!AD116*D10</f>
        <v>0</v>
      </c>
      <c r="AE10" s="1">
        <f>내역서!AE116*D10</f>
        <v>0</v>
      </c>
      <c r="AF10" s="1">
        <f>내역서!AF116*D10</f>
        <v>0</v>
      </c>
      <c r="AG10" s="1">
        <f>내역서!AG116*D10</f>
        <v>0</v>
      </c>
      <c r="AH10" s="1">
        <f>내역서!AH116*D10</f>
        <v>0</v>
      </c>
      <c r="AI10" s="1">
        <f>내역서!AI116*D10</f>
        <v>0</v>
      </c>
      <c r="AJ10" s="1">
        <f>내역서!AJ116*D10</f>
        <v>0</v>
      </c>
      <c r="AK10" s="1">
        <f>내역서!AK116*D10</f>
        <v>0</v>
      </c>
      <c r="AL10" s="1">
        <f>내역서!AL116*D10</f>
        <v>0</v>
      </c>
    </row>
    <row r="11" spans="1:38" ht="23.1" customHeight="1">
      <c r="A11" s="8" t="s">
        <v>135</v>
      </c>
      <c r="B11" s="8" t="s">
        <v>7</v>
      </c>
      <c r="C11" s="7" t="s">
        <v>57</v>
      </c>
      <c r="D11" s="25">
        <v>1</v>
      </c>
      <c r="E11" s="15">
        <f>내역서!F132</f>
        <v>0</v>
      </c>
      <c r="F11" s="15">
        <f t="shared" si="0"/>
        <v>0</v>
      </c>
      <c r="G11" s="15">
        <f>내역서!H132</f>
        <v>0</v>
      </c>
      <c r="H11" s="15">
        <f t="shared" si="1"/>
        <v>0</v>
      </c>
      <c r="I11" s="15">
        <f>내역서!J132</f>
        <v>0</v>
      </c>
      <c r="J11" s="15">
        <f t="shared" si="2"/>
        <v>0</v>
      </c>
      <c r="K11" s="15">
        <f t="shared" si="3"/>
        <v>0</v>
      </c>
      <c r="L11" s="15">
        <f t="shared" si="3"/>
        <v>0</v>
      </c>
      <c r="M11" s="8" t="s">
        <v>138</v>
      </c>
      <c r="Q11" s="1">
        <v>0</v>
      </c>
      <c r="R11" s="1">
        <f>내역서!R132*D11</f>
        <v>0</v>
      </c>
      <c r="S11" s="1">
        <f>내역서!S132*D11</f>
        <v>0</v>
      </c>
      <c r="T11" s="1">
        <f>내역서!T132*D11</f>
        <v>0</v>
      </c>
      <c r="U11" s="1">
        <f>내역서!U132*D11</f>
        <v>0</v>
      </c>
      <c r="V11" s="1">
        <f>내역서!V132*D11</f>
        <v>0</v>
      </c>
      <c r="W11" s="1">
        <f>내역서!W132*D11</f>
        <v>0</v>
      </c>
      <c r="X11" s="1">
        <f>내역서!X132*D11</f>
        <v>0</v>
      </c>
      <c r="Y11" s="1">
        <f>내역서!Y132*D11</f>
        <v>0</v>
      </c>
      <c r="Z11" s="1">
        <f>내역서!Z132*D11</f>
        <v>0</v>
      </c>
      <c r="AA11" s="1">
        <f>내역서!AA132*D11</f>
        <v>0</v>
      </c>
      <c r="AB11" s="1">
        <f>내역서!AB132*D11</f>
        <v>0</v>
      </c>
      <c r="AC11" s="1">
        <f>내역서!AC132*D11</f>
        <v>0</v>
      </c>
      <c r="AD11" s="1">
        <f>내역서!AD132*D11</f>
        <v>0</v>
      </c>
      <c r="AE11" s="1">
        <f>내역서!AE132*D11</f>
        <v>0</v>
      </c>
      <c r="AF11" s="1">
        <f>내역서!AF132*D11</f>
        <v>0</v>
      </c>
      <c r="AG11" s="1">
        <f>내역서!AG132*D11</f>
        <v>0</v>
      </c>
      <c r="AH11" s="1">
        <f>내역서!AH132*D11</f>
        <v>0</v>
      </c>
      <c r="AI11" s="1">
        <f>내역서!AI132*D11</f>
        <v>0</v>
      </c>
      <c r="AJ11" s="1">
        <f>내역서!AJ132*D11</f>
        <v>0</v>
      </c>
      <c r="AK11" s="1">
        <f>내역서!AK132*D11</f>
        <v>0</v>
      </c>
      <c r="AL11" s="1">
        <f>내역서!AL132*D11</f>
        <v>0</v>
      </c>
    </row>
    <row r="12" spans="1:38" ht="23.1" customHeight="1">
      <c r="A12" s="9"/>
      <c r="B12" s="9"/>
      <c r="C12" s="10"/>
      <c r="D12" s="10"/>
      <c r="E12" s="15"/>
      <c r="F12" s="15"/>
      <c r="G12" s="15"/>
      <c r="H12" s="15"/>
      <c r="I12" s="15"/>
      <c r="J12" s="15"/>
      <c r="K12" s="15"/>
      <c r="L12" s="15"/>
      <c r="M12" s="12"/>
    </row>
    <row r="13" spans="1:38" ht="23.1" customHeight="1">
      <c r="A13" s="9"/>
      <c r="B13" s="9"/>
      <c r="C13" s="10"/>
      <c r="D13" s="10"/>
      <c r="E13" s="15"/>
      <c r="F13" s="15"/>
      <c r="G13" s="15"/>
      <c r="H13" s="15"/>
      <c r="I13" s="15"/>
      <c r="J13" s="15"/>
      <c r="K13" s="15"/>
      <c r="L13" s="15"/>
      <c r="M13" s="12"/>
    </row>
    <row r="14" spans="1:38" ht="23.1" customHeight="1">
      <c r="A14" s="9"/>
      <c r="B14" s="9"/>
      <c r="C14" s="10"/>
      <c r="D14" s="10"/>
      <c r="E14" s="15"/>
      <c r="F14" s="15"/>
      <c r="G14" s="15"/>
      <c r="H14" s="15"/>
      <c r="I14" s="15"/>
      <c r="J14" s="15"/>
      <c r="K14" s="15"/>
      <c r="L14" s="15"/>
      <c r="M14" s="12"/>
    </row>
    <row r="15" spans="1:38" ht="23.1" customHeight="1">
      <c r="A15" s="9"/>
      <c r="B15" s="9"/>
      <c r="C15" s="10"/>
      <c r="D15" s="10"/>
      <c r="E15" s="15"/>
      <c r="F15" s="15"/>
      <c r="G15" s="15"/>
      <c r="H15" s="15"/>
      <c r="I15" s="15"/>
      <c r="J15" s="15"/>
      <c r="K15" s="15"/>
      <c r="L15" s="15"/>
      <c r="M15" s="12"/>
    </row>
    <row r="16" spans="1:38" ht="23.1" customHeight="1">
      <c r="A16" s="9"/>
      <c r="B16" s="9"/>
      <c r="C16" s="10"/>
      <c r="D16" s="10"/>
      <c r="E16" s="15"/>
      <c r="F16" s="15"/>
      <c r="G16" s="15"/>
      <c r="H16" s="15"/>
      <c r="I16" s="15"/>
      <c r="J16" s="15"/>
      <c r="K16" s="15"/>
      <c r="L16" s="15"/>
      <c r="M16" s="12"/>
    </row>
    <row r="17" spans="1:38" ht="23.1" customHeight="1">
      <c r="A17" s="9"/>
      <c r="B17" s="9"/>
      <c r="C17" s="10"/>
      <c r="D17" s="10"/>
      <c r="E17" s="15"/>
      <c r="F17" s="15"/>
      <c r="G17" s="15"/>
      <c r="H17" s="15"/>
      <c r="I17" s="15"/>
      <c r="J17" s="15"/>
      <c r="K17" s="15"/>
      <c r="L17" s="15"/>
      <c r="M17" s="12"/>
    </row>
    <row r="18" spans="1:38" ht="23.1" customHeight="1">
      <c r="A18" s="9"/>
      <c r="B18" s="9"/>
      <c r="C18" s="10"/>
      <c r="D18" s="10"/>
      <c r="E18" s="15"/>
      <c r="F18" s="15"/>
      <c r="G18" s="15"/>
      <c r="H18" s="15"/>
      <c r="I18" s="15"/>
      <c r="J18" s="15"/>
      <c r="K18" s="15"/>
      <c r="L18" s="15"/>
      <c r="M18" s="12"/>
    </row>
    <row r="19" spans="1:38" ht="23.1" customHeight="1">
      <c r="A19" s="9"/>
      <c r="B19" s="9"/>
      <c r="C19" s="10"/>
      <c r="D19" s="10"/>
      <c r="E19" s="15"/>
      <c r="F19" s="15"/>
      <c r="G19" s="15"/>
      <c r="H19" s="15"/>
      <c r="I19" s="15"/>
      <c r="J19" s="15"/>
      <c r="K19" s="15"/>
      <c r="L19" s="15"/>
      <c r="M19" s="12"/>
    </row>
    <row r="20" spans="1:38" ht="23.1" customHeight="1">
      <c r="A20" s="7" t="s">
        <v>47</v>
      </c>
      <c r="B20" s="9"/>
      <c r="C20" s="10"/>
      <c r="D20" s="10"/>
      <c r="E20" s="15"/>
      <c r="F20" s="15">
        <f>SUMIF($Q$5:$Q$19,1,F5:F19)</f>
        <v>0</v>
      </c>
      <c r="G20" s="15"/>
      <c r="H20" s="15">
        <f>SUMIF($Q$5:$Q$19,1,H5:H19)</f>
        <v>0</v>
      </c>
      <c r="I20" s="15"/>
      <c r="J20" s="15">
        <f>SUMIF($Q$5:$Q$19,1,J5:J19)</f>
        <v>0</v>
      </c>
      <c r="K20" s="15"/>
      <c r="L20" s="15">
        <f>F20+H20+J20</f>
        <v>0</v>
      </c>
      <c r="M20" s="12"/>
      <c r="R20" s="1">
        <f>SUM($R$5:$R$19)</f>
        <v>0</v>
      </c>
      <c r="S20" s="1">
        <f>SUM($S$5:$S$19)</f>
        <v>0</v>
      </c>
      <c r="T20" s="1">
        <f>SUM($T$5:$T$19)</f>
        <v>0</v>
      </c>
      <c r="U20" s="1">
        <f>SUM($U$5:$U$19)</f>
        <v>0</v>
      </c>
      <c r="V20" s="1">
        <f>SUM($V$5:$V$19)</f>
        <v>0</v>
      </c>
      <c r="W20" s="1">
        <f>SUM($W$5:$W$19)</f>
        <v>0</v>
      </c>
      <c r="X20" s="1">
        <f>SUM($X$5:$X$19)</f>
        <v>0</v>
      </c>
      <c r="Y20" s="1">
        <f>SUM($Y$5:$Y$19)</f>
        <v>0</v>
      </c>
      <c r="Z20" s="1">
        <f>SUM($Z$5:$Z$19)</f>
        <v>0</v>
      </c>
      <c r="AA20" s="1">
        <f>SUM($AA$5:$AA$19)</f>
        <v>0</v>
      </c>
      <c r="AB20" s="1">
        <f>SUM($AB$5:$AB$19)</f>
        <v>0</v>
      </c>
      <c r="AC20" s="1">
        <f>SUM($AC$5:$AC$19)</f>
        <v>0</v>
      </c>
      <c r="AD20" s="1">
        <f>SUM($AD$5:$AD$19)</f>
        <v>0</v>
      </c>
      <c r="AE20" s="1">
        <f>SUM($AE$5:$AE$19)</f>
        <v>0</v>
      </c>
      <c r="AF20" s="1">
        <f>SUM($AF$5:$AF$19)</f>
        <v>0</v>
      </c>
      <c r="AG20" s="1">
        <f>SUM($AG$5:$AG$19)</f>
        <v>0</v>
      </c>
      <c r="AH20" s="1">
        <f>SUM($AH$5:$AH$19)</f>
        <v>0</v>
      </c>
      <c r="AI20" s="1">
        <f>SUM($AI$5:$AI$19)</f>
        <v>0</v>
      </c>
      <c r="AJ20" s="1">
        <f>SUM($AJ$5:$AJ$19)</f>
        <v>0</v>
      </c>
      <c r="AK20" s="1">
        <f>SUM($AK$5:$AK$19)</f>
        <v>0</v>
      </c>
      <c r="AL20" s="1">
        <f>SUM($AL$5:$AL$19)</f>
        <v>0</v>
      </c>
    </row>
    <row r="21" spans="1:38">
      <c r="A21" s="26"/>
      <c r="B21" s="26"/>
      <c r="C21" s="27"/>
      <c r="D21" s="27"/>
      <c r="E21" s="28"/>
      <c r="F21" s="28"/>
      <c r="G21" s="28"/>
      <c r="H21" s="28"/>
      <c r="I21" s="28"/>
      <c r="J21" s="28"/>
      <c r="K21" s="28"/>
      <c r="L21" s="28"/>
      <c r="M21" s="29"/>
    </row>
    <row r="22" spans="1:38">
      <c r="E22" s="13"/>
      <c r="F22" s="13"/>
      <c r="G22" s="13"/>
      <c r="H22" s="13"/>
      <c r="I22" s="13"/>
      <c r="J22" s="13"/>
      <c r="K22" s="13"/>
      <c r="L22" s="13"/>
    </row>
    <row r="23" spans="1:38">
      <c r="E23" s="13"/>
      <c r="F23" s="13"/>
      <c r="G23" s="13"/>
      <c r="H23" s="13"/>
      <c r="I23" s="13"/>
      <c r="J23" s="13"/>
      <c r="K23" s="13"/>
      <c r="L23" s="13"/>
    </row>
    <row r="24" spans="1:38">
      <c r="E24" s="13"/>
      <c r="F24" s="13"/>
      <c r="G24" s="13"/>
      <c r="H24" s="13"/>
      <c r="I24" s="13"/>
      <c r="J24" s="13"/>
      <c r="K24" s="13"/>
      <c r="L24" s="13"/>
    </row>
    <row r="25" spans="1:38">
      <c r="E25" s="13"/>
      <c r="F25" s="13"/>
      <c r="G25" s="13"/>
      <c r="H25" s="13"/>
      <c r="I25" s="13"/>
      <c r="J25" s="13"/>
      <c r="K25" s="13"/>
      <c r="L25" s="13"/>
    </row>
    <row r="26" spans="1:38">
      <c r="E26" s="13"/>
      <c r="F26" s="13"/>
      <c r="G26" s="13"/>
      <c r="H26" s="13"/>
      <c r="I26" s="13"/>
      <c r="J26" s="13"/>
      <c r="K26" s="13"/>
      <c r="L26" s="13"/>
    </row>
    <row r="27" spans="1:38">
      <c r="E27" s="13"/>
      <c r="F27" s="13"/>
      <c r="G27" s="13"/>
      <c r="H27" s="13"/>
      <c r="I27" s="13"/>
      <c r="J27" s="13"/>
      <c r="K27" s="13"/>
      <c r="L27" s="13"/>
    </row>
    <row r="28" spans="1:38">
      <c r="E28" s="13"/>
      <c r="F28" s="13"/>
      <c r="G28" s="13"/>
      <c r="H28" s="13"/>
      <c r="I28" s="13"/>
      <c r="J28" s="13"/>
      <c r="K28" s="13"/>
      <c r="L28" s="13"/>
    </row>
    <row r="29" spans="1:38">
      <c r="E29" s="13"/>
      <c r="F29" s="13"/>
      <c r="G29" s="13"/>
      <c r="H29" s="13"/>
      <c r="I29" s="13"/>
      <c r="J29" s="13"/>
      <c r="K29" s="13"/>
      <c r="L29" s="13"/>
    </row>
    <row r="30" spans="1:38">
      <c r="E30" s="13"/>
      <c r="F30" s="13"/>
      <c r="G30" s="13"/>
      <c r="H30" s="13"/>
      <c r="I30" s="13"/>
      <c r="J30" s="13"/>
      <c r="K30" s="13"/>
      <c r="L30" s="13"/>
    </row>
    <row r="31" spans="1:38">
      <c r="E31" s="13"/>
      <c r="F31" s="13"/>
      <c r="G31" s="13"/>
      <c r="H31" s="13"/>
      <c r="I31" s="13"/>
      <c r="J31" s="13"/>
      <c r="K31" s="13"/>
      <c r="L31" s="13"/>
    </row>
  </sheetData>
  <mergeCells count="11">
    <mergeCell ref="K3:L3"/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</mergeCells>
  <phoneticPr fontId="1" type="noConversion"/>
  <pageMargins left="0.59055118110236215" right="0" top="0.27559055118110232" bottom="0.1388888888888889" header="0.3" footer="0.1388888888888889"/>
  <pageSetup paperSize="9" orientation="landscape" r:id="rId1"/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B7"/>
  </sheetPr>
  <dimension ref="A1:AL133"/>
  <sheetViews>
    <sheetView topLeftCell="A121" workbookViewId="0">
      <selection activeCell="F91" sqref="F91"/>
    </sheetView>
  </sheetViews>
  <sheetFormatPr defaultRowHeight="10.5"/>
  <cols>
    <col min="1" max="2" width="19.625" style="1" customWidth="1"/>
    <col min="3" max="3" width="4.625" style="2" customWidth="1"/>
    <col min="4" max="5" width="6.625" style="3" customWidth="1"/>
    <col min="6" max="6" width="8.625" style="3" customWidth="1"/>
    <col min="7" max="7" width="6.625" style="3" customWidth="1"/>
    <col min="8" max="8" width="8.625" style="3" customWidth="1"/>
    <col min="9" max="9" width="6.625" style="3" customWidth="1"/>
    <col min="10" max="10" width="8.625" style="3" customWidth="1"/>
    <col min="11" max="11" width="6.625" style="3" customWidth="1"/>
    <col min="12" max="13" width="8.625" style="3" customWidth="1"/>
    <col min="14" max="38" width="0" style="1" hidden="1" customWidth="1"/>
    <col min="39" max="16384" width="9" style="1"/>
  </cols>
  <sheetData>
    <row r="1" spans="1:38" ht="30" customHeight="1">
      <c r="A1" s="71" t="s">
        <v>100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38" ht="23.1" customHeight="1">
      <c r="A2" s="68" t="s">
        <v>201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38" ht="23.1" customHeight="1">
      <c r="A3" s="67" t="s">
        <v>101</v>
      </c>
      <c r="B3" s="67" t="s">
        <v>102</v>
      </c>
      <c r="C3" s="67" t="s">
        <v>0</v>
      </c>
      <c r="D3" s="67" t="s">
        <v>37</v>
      </c>
      <c r="E3" s="67" t="s">
        <v>48</v>
      </c>
      <c r="F3" s="67"/>
      <c r="G3" s="67" t="s">
        <v>49</v>
      </c>
      <c r="H3" s="67"/>
      <c r="I3" s="67" t="s">
        <v>50</v>
      </c>
      <c r="J3" s="67"/>
      <c r="K3" s="67" t="s">
        <v>51</v>
      </c>
      <c r="L3" s="67"/>
      <c r="M3" s="67" t="s">
        <v>103</v>
      </c>
    </row>
    <row r="4" spans="1:38" ht="23.1" customHeight="1">
      <c r="A4" s="67"/>
      <c r="B4" s="67"/>
      <c r="C4" s="67"/>
      <c r="D4" s="67"/>
      <c r="E4" s="6" t="s">
        <v>38</v>
      </c>
      <c r="F4" s="6" t="s">
        <v>39</v>
      </c>
      <c r="G4" s="6" t="s">
        <v>38</v>
      </c>
      <c r="H4" s="6" t="s">
        <v>39</v>
      </c>
      <c r="I4" s="6" t="s">
        <v>38</v>
      </c>
      <c r="J4" s="6" t="s">
        <v>39</v>
      </c>
      <c r="K4" s="6" t="s">
        <v>38</v>
      </c>
      <c r="L4" s="6" t="s">
        <v>39</v>
      </c>
      <c r="M4" s="67"/>
      <c r="N4" s="1" t="s">
        <v>40</v>
      </c>
      <c r="O4" s="1" t="s">
        <v>41</v>
      </c>
      <c r="P4" s="1" t="s">
        <v>42</v>
      </c>
      <c r="Q4" s="1" t="s">
        <v>43</v>
      </c>
      <c r="R4" s="1" t="s">
        <v>46</v>
      </c>
      <c r="S4" s="1" t="s">
        <v>104</v>
      </c>
      <c r="T4" s="1" t="s">
        <v>105</v>
      </c>
      <c r="U4" s="1" t="s">
        <v>106</v>
      </c>
      <c r="V4" s="1" t="s">
        <v>107</v>
      </c>
      <c r="W4" s="1" t="s">
        <v>108</v>
      </c>
      <c r="X4" s="1" t="s">
        <v>109</v>
      </c>
      <c r="Y4" s="1" t="s">
        <v>110</v>
      </c>
      <c r="Z4" s="1" t="s">
        <v>111</v>
      </c>
      <c r="AA4" s="1" t="s">
        <v>112</v>
      </c>
      <c r="AB4" s="1" t="s">
        <v>113</v>
      </c>
      <c r="AC4" s="1" t="s">
        <v>114</v>
      </c>
      <c r="AD4" s="1" t="s">
        <v>115</v>
      </c>
      <c r="AE4" s="1" t="s">
        <v>116</v>
      </c>
      <c r="AF4" s="1" t="s">
        <v>117</v>
      </c>
      <c r="AG4" s="1" t="s">
        <v>118</v>
      </c>
      <c r="AH4" s="1" t="s">
        <v>119</v>
      </c>
      <c r="AI4" s="1" t="s">
        <v>120</v>
      </c>
      <c r="AJ4" s="1" t="s">
        <v>121</v>
      </c>
      <c r="AK4" s="1" t="s">
        <v>122</v>
      </c>
      <c r="AL4" s="1" t="s">
        <v>123</v>
      </c>
    </row>
    <row r="5" spans="1:38" ht="23.1" customHeight="1">
      <c r="A5" s="70" t="s">
        <v>124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38" ht="23.1" customHeight="1">
      <c r="A6" s="9" t="s">
        <v>81</v>
      </c>
      <c r="B6" s="9" t="s">
        <v>52</v>
      </c>
      <c r="C6" s="10" t="s">
        <v>35</v>
      </c>
      <c r="D6" s="14">
        <v>2</v>
      </c>
      <c r="E6" s="15"/>
      <c r="F6" s="15"/>
      <c r="G6" s="15"/>
      <c r="H6" s="15"/>
      <c r="I6" s="15"/>
      <c r="J6" s="15"/>
      <c r="K6" s="15"/>
      <c r="L6" s="15"/>
      <c r="M6" s="16"/>
      <c r="P6" s="5" t="s">
        <v>46</v>
      </c>
      <c r="Q6" s="1">
        <v>1</v>
      </c>
      <c r="R6" s="1">
        <f>IF(P6="기계경비",J6,0)</f>
        <v>0</v>
      </c>
      <c r="S6" s="1">
        <f>IF(P6="운반비",J6,0)</f>
        <v>0</v>
      </c>
      <c r="T6" s="1">
        <f>IF(P6="작업부산물",L6,0)</f>
        <v>0</v>
      </c>
      <c r="U6" s="1">
        <f>IF(P6="관급",ROUNDDOWN(D6*E6,0),0)+IF(P6="지급",ROUNDDOWN(D6*E6,0),0)</f>
        <v>0</v>
      </c>
      <c r="V6" s="1">
        <f>IF(P6="외주비",F6+H6+J6,0)</f>
        <v>0</v>
      </c>
      <c r="W6" s="1">
        <f>IF(P6="장비비",F6+H6+J6,0)</f>
        <v>0</v>
      </c>
      <c r="X6" s="1">
        <f>IF(P6="폐기물처리비",J6,0)</f>
        <v>0</v>
      </c>
      <c r="Y6" s="1">
        <f>IF(P6="가설비",J6,0)</f>
        <v>0</v>
      </c>
      <c r="Z6" s="1">
        <f>IF(P6="잡비제외분",F6,0)</f>
        <v>0</v>
      </c>
      <c r="AA6" s="1">
        <f>IF(P6="사급자재대",L6,0)</f>
        <v>0</v>
      </c>
      <c r="AB6" s="1">
        <f>IF(P6="관급자재대",L6,0)</f>
        <v>0</v>
      </c>
      <c r="AC6" s="1">
        <f>IF(P6="사용자항목1",L6,0)</f>
        <v>0</v>
      </c>
      <c r="AD6" s="1">
        <f>IF(P6="사용자항목2",L6,0)</f>
        <v>0</v>
      </c>
      <c r="AE6" s="1">
        <f>IF(P6="사용자항목3",L6,0)</f>
        <v>0</v>
      </c>
      <c r="AF6" s="1">
        <f>IF(P6="사용자항목4",L6,0)</f>
        <v>0</v>
      </c>
      <c r="AG6" s="1">
        <f>IF(P6="사용자항목5",L6,0)</f>
        <v>0</v>
      </c>
      <c r="AH6" s="1">
        <f>IF(P6="사용자항목6",L6,0)</f>
        <v>0</v>
      </c>
      <c r="AI6" s="1">
        <f>IF(P6="사용자항목7",L6,0)</f>
        <v>0</v>
      </c>
      <c r="AJ6" s="1">
        <f>IF(P6="사용자항목8",L6,0)</f>
        <v>0</v>
      </c>
      <c r="AK6" s="1">
        <f>IF(P6="사용자항목9",L6,0)</f>
        <v>0</v>
      </c>
    </row>
    <row r="7" spans="1:38" ht="23.1" customHeight="1">
      <c r="A7" s="9" t="s">
        <v>82</v>
      </c>
      <c r="B7" s="9" t="s">
        <v>54</v>
      </c>
      <c r="C7" s="10" t="s">
        <v>15</v>
      </c>
      <c r="D7" s="14">
        <v>102.96</v>
      </c>
      <c r="E7" s="15"/>
      <c r="F7" s="15"/>
      <c r="G7" s="15"/>
      <c r="H7" s="15"/>
      <c r="I7" s="15"/>
      <c r="J7" s="15"/>
      <c r="K7" s="15"/>
      <c r="L7" s="15"/>
      <c r="M7" s="16"/>
      <c r="P7" s="5" t="s">
        <v>46</v>
      </c>
      <c r="Q7" s="1">
        <v>1</v>
      </c>
      <c r="R7" s="1">
        <f>IF(P7="기계경비",J7,0)</f>
        <v>0</v>
      </c>
      <c r="S7" s="1">
        <f>IF(P7="운반비",J7,0)</f>
        <v>0</v>
      </c>
      <c r="T7" s="1">
        <f>IF(P7="작업부산물",L7,0)</f>
        <v>0</v>
      </c>
      <c r="U7" s="1">
        <f>IF(P7="관급",ROUNDDOWN(D7*E7,0),0)+IF(P7="지급",ROUNDDOWN(D7*E7,0),0)</f>
        <v>0</v>
      </c>
      <c r="V7" s="1">
        <f>IF(P7="외주비",F7+H7+J7,0)</f>
        <v>0</v>
      </c>
      <c r="W7" s="1">
        <f>IF(P7="장비비",F7+H7+J7,0)</f>
        <v>0</v>
      </c>
      <c r="X7" s="1">
        <f>IF(P7="폐기물처리비",J7,0)</f>
        <v>0</v>
      </c>
      <c r="Y7" s="1">
        <f>IF(P7="가설비",J7,0)</f>
        <v>0</v>
      </c>
      <c r="Z7" s="1">
        <f>IF(P7="잡비제외분",F7,0)</f>
        <v>0</v>
      </c>
      <c r="AA7" s="1">
        <f>IF(P7="사급자재대",L7,0)</f>
        <v>0</v>
      </c>
      <c r="AB7" s="1">
        <f>IF(P7="관급자재대",L7,0)</f>
        <v>0</v>
      </c>
      <c r="AC7" s="1">
        <f>IF(P7="사용자항목1",L7,0)</f>
        <v>0</v>
      </c>
      <c r="AD7" s="1">
        <f>IF(P7="사용자항목2",L7,0)</f>
        <v>0</v>
      </c>
      <c r="AE7" s="1">
        <f>IF(P7="사용자항목3",L7,0)</f>
        <v>0</v>
      </c>
      <c r="AF7" s="1">
        <f>IF(P7="사용자항목4",L7,0)</f>
        <v>0</v>
      </c>
      <c r="AG7" s="1">
        <f>IF(P7="사용자항목5",L7,0)</f>
        <v>0</v>
      </c>
      <c r="AH7" s="1">
        <f>IF(P7="사용자항목6",L7,0)</f>
        <v>0</v>
      </c>
      <c r="AI7" s="1">
        <f>IF(P7="사용자항목7",L7,0)</f>
        <v>0</v>
      </c>
      <c r="AJ7" s="1">
        <f>IF(P7="사용자항목8",L7,0)</f>
        <v>0</v>
      </c>
      <c r="AK7" s="1">
        <f>IF(P7="사용자항목9",L7,0)</f>
        <v>0</v>
      </c>
    </row>
    <row r="8" spans="1:38" ht="23.1" customHeight="1">
      <c r="A8" s="9" t="s">
        <v>83</v>
      </c>
      <c r="B8" s="9" t="s">
        <v>55</v>
      </c>
      <c r="C8" s="10" t="s">
        <v>15</v>
      </c>
      <c r="D8" s="14">
        <v>102.96</v>
      </c>
      <c r="E8" s="15"/>
      <c r="F8" s="15"/>
      <c r="G8" s="15"/>
      <c r="H8" s="15"/>
      <c r="I8" s="15"/>
      <c r="J8" s="15"/>
      <c r="K8" s="15"/>
      <c r="L8" s="15"/>
      <c r="M8" s="16"/>
      <c r="P8" s="5" t="s">
        <v>46</v>
      </c>
      <c r="Q8" s="1">
        <v>1</v>
      </c>
      <c r="R8" s="1">
        <f>IF(P8="기계경비",J8,0)</f>
        <v>0</v>
      </c>
      <c r="S8" s="1">
        <f>IF(P8="운반비",J8,0)</f>
        <v>0</v>
      </c>
      <c r="T8" s="1">
        <f>IF(P8="작업부산물",L8,0)</f>
        <v>0</v>
      </c>
      <c r="U8" s="1">
        <f>IF(P8="관급",ROUNDDOWN(D8*E8,0),0)+IF(P8="지급",ROUNDDOWN(D8*E8,0),0)</f>
        <v>0</v>
      </c>
      <c r="V8" s="1">
        <f>IF(P8="외주비",F8+H8+J8,0)</f>
        <v>0</v>
      </c>
      <c r="W8" s="1">
        <f>IF(P8="장비비",F8+H8+J8,0)</f>
        <v>0</v>
      </c>
      <c r="X8" s="1">
        <f>IF(P8="폐기물처리비",J8,0)</f>
        <v>0</v>
      </c>
      <c r="Y8" s="1">
        <f>IF(P8="가설비",J8,0)</f>
        <v>0</v>
      </c>
      <c r="Z8" s="1">
        <f>IF(P8="잡비제외분",F8,0)</f>
        <v>0</v>
      </c>
      <c r="AA8" s="1">
        <f>IF(P8="사급자재대",L8,0)</f>
        <v>0</v>
      </c>
      <c r="AB8" s="1">
        <f>IF(P8="관급자재대",L8,0)</f>
        <v>0</v>
      </c>
      <c r="AC8" s="1">
        <f>IF(P8="사용자항목1",L8,0)</f>
        <v>0</v>
      </c>
      <c r="AD8" s="1">
        <f>IF(P8="사용자항목2",L8,0)</f>
        <v>0</v>
      </c>
      <c r="AE8" s="1">
        <f>IF(P8="사용자항목3",L8,0)</f>
        <v>0</v>
      </c>
      <c r="AF8" s="1">
        <f>IF(P8="사용자항목4",L8,0)</f>
        <v>0</v>
      </c>
      <c r="AG8" s="1">
        <f>IF(P8="사용자항목5",L8,0)</f>
        <v>0</v>
      </c>
      <c r="AH8" s="1">
        <f>IF(P8="사용자항목6",L8,0)</f>
        <v>0</v>
      </c>
      <c r="AI8" s="1">
        <f>IF(P8="사용자항목7",L8,0)</f>
        <v>0</v>
      </c>
      <c r="AJ8" s="1">
        <f>IF(P8="사용자항목8",L8,0)</f>
        <v>0</v>
      </c>
      <c r="AK8" s="1">
        <f>IF(P8="사용자항목9",L8,0)</f>
        <v>0</v>
      </c>
    </row>
    <row r="9" spans="1:38" ht="23.1" customHeight="1">
      <c r="A9" s="9"/>
      <c r="B9" s="9"/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38" ht="23.1" customHeight="1">
      <c r="A10" s="9"/>
      <c r="B10" s="9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38" ht="23.1" customHeight="1">
      <c r="A11" s="9"/>
      <c r="B11" s="9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38" ht="23.1" customHeight="1">
      <c r="A12" s="9"/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38" ht="23.1" customHeight="1">
      <c r="A13" s="9"/>
      <c r="B13" s="9"/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38" ht="23.1" customHeight="1">
      <c r="A14" s="9"/>
      <c r="B14" s="9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38" ht="23.1" customHeight="1">
      <c r="A15" s="9"/>
      <c r="B15" s="9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38" ht="23.1" customHeight="1">
      <c r="A16" s="9"/>
      <c r="B16" s="9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38" ht="23.1" customHeight="1">
      <c r="A17" s="9"/>
      <c r="B17" s="9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38" ht="23.1" customHeight="1">
      <c r="A18" s="9"/>
      <c r="B18" s="9"/>
      <c r="C18" s="10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38" ht="23.1" customHeight="1">
      <c r="A19" s="9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38" ht="23.1" customHeight="1">
      <c r="A20" s="7" t="s">
        <v>47</v>
      </c>
      <c r="B20" s="9"/>
      <c r="C20" s="10"/>
      <c r="D20" s="11"/>
      <c r="E20" s="15"/>
      <c r="F20" s="15">
        <f>SUMIF($Q$5:$Q$19, 1,$F$5:$F$19)</f>
        <v>0</v>
      </c>
      <c r="G20" s="15"/>
      <c r="H20" s="15">
        <f>SUMIF($Q$5:$Q$19, 1,$H$5:$H$19)</f>
        <v>0</v>
      </c>
      <c r="I20" s="15"/>
      <c r="J20" s="15">
        <f>SUMIF($Q$5:$Q$19, 1,$J$5:$J$19)</f>
        <v>0</v>
      </c>
      <c r="K20" s="15"/>
      <c r="L20" s="15">
        <f>F20+H20+J20</f>
        <v>0</v>
      </c>
      <c r="M20" s="11"/>
      <c r="R20" s="1">
        <f>SUM($R$5:$R$19)</f>
        <v>0</v>
      </c>
      <c r="S20" s="1">
        <f>SUM($S$5:$S$19)</f>
        <v>0</v>
      </c>
      <c r="T20" s="1">
        <f>SUM($T$5:$T$19)</f>
        <v>0</v>
      </c>
      <c r="U20" s="1">
        <f>SUM($U$5:$U$19)</f>
        <v>0</v>
      </c>
      <c r="V20" s="1">
        <f>SUM($V$5:$V$19)</f>
        <v>0</v>
      </c>
      <c r="W20" s="1">
        <f>SUM($W$5:$W$19)</f>
        <v>0</v>
      </c>
      <c r="X20" s="1">
        <f>SUM($X$5:$X$19)</f>
        <v>0</v>
      </c>
      <c r="Y20" s="1">
        <f>SUM($Y$5:$Y$19)</f>
        <v>0</v>
      </c>
      <c r="Z20" s="1">
        <f>SUM($Z$5:$Z$19)</f>
        <v>0</v>
      </c>
      <c r="AA20" s="1">
        <f>SUM($AA$5:$AA$19)</f>
        <v>0</v>
      </c>
      <c r="AB20" s="1">
        <f>SUM($AB$5:$AB$19)</f>
        <v>0</v>
      </c>
      <c r="AC20" s="1">
        <f>SUM($AC$5:$AC$19)</f>
        <v>0</v>
      </c>
      <c r="AD20" s="1">
        <f>SUM($AD$5:$AD$19)</f>
        <v>0</v>
      </c>
      <c r="AE20" s="1">
        <f>SUM($AE$5:$AE$19)</f>
        <v>0</v>
      </c>
      <c r="AF20" s="1">
        <f>SUM($AF$5:$AF$19)</f>
        <v>0</v>
      </c>
      <c r="AG20" s="1">
        <f>SUM($AG$5:$AG$19)</f>
        <v>0</v>
      </c>
      <c r="AH20" s="1">
        <f>SUM($AH$5:$AH$19)</f>
        <v>0</v>
      </c>
      <c r="AI20" s="1">
        <f>SUM($AI$5:$AI$19)</f>
        <v>0</v>
      </c>
      <c r="AJ20" s="1">
        <f>SUM($AJ$5:$AJ$19)</f>
        <v>0</v>
      </c>
      <c r="AK20" s="1">
        <f>SUM($AK$5:$AK$19)</f>
        <v>0</v>
      </c>
      <c r="AL20" s="1">
        <f>SUM($AL$5:$AL$19)</f>
        <v>0</v>
      </c>
    </row>
    <row r="21" spans="1:38" ht="23.1" customHeight="1">
      <c r="A21" s="69" t="s">
        <v>125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</row>
    <row r="22" spans="1:38" ht="23.1" customHeight="1">
      <c r="A22" s="17" t="s">
        <v>84</v>
      </c>
      <c r="B22" s="17" t="s">
        <v>56</v>
      </c>
      <c r="C22" s="18" t="s">
        <v>15</v>
      </c>
      <c r="D22" s="19">
        <v>102.96</v>
      </c>
      <c r="E22" s="20"/>
      <c r="F22" s="20"/>
      <c r="G22" s="20"/>
      <c r="H22" s="20"/>
      <c r="I22" s="20"/>
      <c r="J22" s="20"/>
      <c r="K22" s="20"/>
      <c r="L22" s="20"/>
      <c r="M22" s="21"/>
      <c r="P22" s="5" t="s">
        <v>46</v>
      </c>
      <c r="Q22" s="1">
        <v>1</v>
      </c>
      <c r="R22" s="1">
        <f t="shared" ref="R22:R29" si="0">IF(P22="기계경비",J22,0)</f>
        <v>0</v>
      </c>
      <c r="S22" s="1">
        <f t="shared" ref="S22:S29" si="1">IF(P22="운반비",J22,0)</f>
        <v>0</v>
      </c>
      <c r="T22" s="1">
        <f t="shared" ref="T22:T29" si="2">IF(P22="작업부산물",L22,0)</f>
        <v>0</v>
      </c>
      <c r="U22" s="1">
        <f t="shared" ref="U22:U29" si="3">IF(P22="관급",ROUNDDOWN(D22*E22,0),0)+IF(P22="지급",ROUNDDOWN(D22*E22,0),0)</f>
        <v>0</v>
      </c>
      <c r="V22" s="1">
        <f t="shared" ref="V22:V29" si="4">IF(P22="외주비",F22+H22+J22,0)</f>
        <v>0</v>
      </c>
      <c r="W22" s="1">
        <f t="shared" ref="W22:W29" si="5">IF(P22="장비비",F22+H22+J22,0)</f>
        <v>0</v>
      </c>
      <c r="X22" s="1">
        <f t="shared" ref="X22:X29" si="6">IF(P22="폐기물처리비",J22,0)</f>
        <v>0</v>
      </c>
      <c r="Y22" s="1">
        <f t="shared" ref="Y22:Y29" si="7">IF(P22="가설비",J22,0)</f>
        <v>0</v>
      </c>
      <c r="Z22" s="1">
        <f t="shared" ref="Z22:Z29" si="8">IF(P22="잡비제외분",F22,0)</f>
        <v>0</v>
      </c>
      <c r="AA22" s="1">
        <f t="shared" ref="AA22:AA29" si="9">IF(P22="사급자재대",L22,0)</f>
        <v>0</v>
      </c>
      <c r="AB22" s="1">
        <f t="shared" ref="AB22:AB29" si="10">IF(P22="관급자재대",L22,0)</f>
        <v>0</v>
      </c>
      <c r="AC22" s="1">
        <f t="shared" ref="AC22:AC29" si="11">IF(P22="사용자항목1",L22,0)</f>
        <v>0</v>
      </c>
      <c r="AD22" s="1">
        <f t="shared" ref="AD22:AD29" si="12">IF(P22="사용자항목2",L22,0)</f>
        <v>0</v>
      </c>
      <c r="AE22" s="1">
        <f t="shared" ref="AE22:AE29" si="13">IF(P22="사용자항목3",L22,0)</f>
        <v>0</v>
      </c>
      <c r="AF22" s="1">
        <f t="shared" ref="AF22:AF29" si="14">IF(P22="사용자항목4",L22,0)</f>
        <v>0</v>
      </c>
      <c r="AG22" s="1">
        <f t="shared" ref="AG22:AG29" si="15">IF(P22="사용자항목5",L22,0)</f>
        <v>0</v>
      </c>
      <c r="AH22" s="1">
        <f t="shared" ref="AH22:AH29" si="16">IF(P22="사용자항목6",L22,0)</f>
        <v>0</v>
      </c>
      <c r="AI22" s="1">
        <f t="shared" ref="AI22:AI29" si="17">IF(P22="사용자항목7",L22,0)</f>
        <v>0</v>
      </c>
      <c r="AJ22" s="1">
        <f t="shared" ref="AJ22:AJ29" si="18">IF(P22="사용자항목8",L22,0)</f>
        <v>0</v>
      </c>
      <c r="AK22" s="1">
        <f t="shared" ref="AK22:AK29" si="19">IF(P22="사용자항목9",L22,0)</f>
        <v>0</v>
      </c>
    </row>
    <row r="23" spans="1:38" ht="23.1" customHeight="1">
      <c r="A23" s="17" t="s">
        <v>126</v>
      </c>
      <c r="B23" s="17" t="s">
        <v>25</v>
      </c>
      <c r="C23" s="18" t="s">
        <v>15</v>
      </c>
      <c r="D23" s="19">
        <v>97.2</v>
      </c>
      <c r="E23" s="20"/>
      <c r="F23" s="20"/>
      <c r="G23" s="20"/>
      <c r="H23" s="20"/>
      <c r="I23" s="20"/>
      <c r="J23" s="20"/>
      <c r="K23" s="20"/>
      <c r="L23" s="20"/>
      <c r="M23" s="21"/>
      <c r="O23" s="5" t="s">
        <v>53</v>
      </c>
      <c r="P23" s="5" t="s">
        <v>46</v>
      </c>
      <c r="Q23" s="1">
        <v>1</v>
      </c>
      <c r="R23" s="1">
        <f t="shared" si="0"/>
        <v>0</v>
      </c>
      <c r="S23" s="1">
        <f t="shared" si="1"/>
        <v>0</v>
      </c>
      <c r="T23" s="1">
        <f t="shared" si="2"/>
        <v>0</v>
      </c>
      <c r="U23" s="1">
        <f t="shared" si="3"/>
        <v>0</v>
      </c>
      <c r="V23" s="1">
        <f t="shared" si="4"/>
        <v>0</v>
      </c>
      <c r="W23" s="1">
        <f t="shared" si="5"/>
        <v>0</v>
      </c>
      <c r="X23" s="1">
        <f t="shared" si="6"/>
        <v>0</v>
      </c>
      <c r="Y23" s="1">
        <f t="shared" si="7"/>
        <v>0</v>
      </c>
      <c r="Z23" s="1">
        <f t="shared" si="8"/>
        <v>0</v>
      </c>
      <c r="AA23" s="1">
        <f t="shared" si="9"/>
        <v>0</v>
      </c>
      <c r="AB23" s="1">
        <f t="shared" si="10"/>
        <v>0</v>
      </c>
      <c r="AC23" s="1">
        <f t="shared" si="11"/>
        <v>0</v>
      </c>
      <c r="AD23" s="1">
        <f t="shared" si="12"/>
        <v>0</v>
      </c>
      <c r="AE23" s="1">
        <f t="shared" si="13"/>
        <v>0</v>
      </c>
      <c r="AF23" s="1">
        <f t="shared" si="14"/>
        <v>0</v>
      </c>
      <c r="AG23" s="1">
        <f t="shared" si="15"/>
        <v>0</v>
      </c>
      <c r="AH23" s="1">
        <f t="shared" si="16"/>
        <v>0</v>
      </c>
      <c r="AI23" s="1">
        <f t="shared" si="17"/>
        <v>0</v>
      </c>
      <c r="AJ23" s="1">
        <f t="shared" si="18"/>
        <v>0</v>
      </c>
      <c r="AK23" s="1">
        <f t="shared" si="19"/>
        <v>0</v>
      </c>
    </row>
    <row r="24" spans="1:38" ht="23.1" customHeight="1">
      <c r="A24" s="17" t="s">
        <v>85</v>
      </c>
      <c r="B24" s="17" t="s">
        <v>58</v>
      </c>
      <c r="C24" s="18" t="s">
        <v>15</v>
      </c>
      <c r="D24" s="49">
        <v>5.76</v>
      </c>
      <c r="E24" s="20"/>
      <c r="F24" s="20"/>
      <c r="G24" s="20"/>
      <c r="H24" s="20"/>
      <c r="I24" s="20"/>
      <c r="J24" s="20"/>
      <c r="K24" s="20"/>
      <c r="L24" s="20"/>
      <c r="M24" s="21"/>
      <c r="P24" s="5" t="s">
        <v>46</v>
      </c>
      <c r="Q24" s="1">
        <v>1</v>
      </c>
      <c r="R24" s="1">
        <f t="shared" si="0"/>
        <v>0</v>
      </c>
      <c r="S24" s="1">
        <f t="shared" si="1"/>
        <v>0</v>
      </c>
      <c r="T24" s="1">
        <f t="shared" si="2"/>
        <v>0</v>
      </c>
      <c r="U24" s="1">
        <f t="shared" si="3"/>
        <v>0</v>
      </c>
      <c r="V24" s="1">
        <f t="shared" si="4"/>
        <v>0</v>
      </c>
      <c r="W24" s="1">
        <f t="shared" si="5"/>
        <v>0</v>
      </c>
      <c r="X24" s="1">
        <f t="shared" si="6"/>
        <v>0</v>
      </c>
      <c r="Y24" s="1">
        <f t="shared" si="7"/>
        <v>0</v>
      </c>
      <c r="Z24" s="1">
        <f t="shared" si="8"/>
        <v>0</v>
      </c>
      <c r="AA24" s="1">
        <f t="shared" si="9"/>
        <v>0</v>
      </c>
      <c r="AB24" s="1">
        <f t="shared" si="10"/>
        <v>0</v>
      </c>
      <c r="AC24" s="1">
        <f t="shared" si="11"/>
        <v>0</v>
      </c>
      <c r="AD24" s="1">
        <f t="shared" si="12"/>
        <v>0</v>
      </c>
      <c r="AE24" s="1">
        <f t="shared" si="13"/>
        <v>0</v>
      </c>
      <c r="AF24" s="1">
        <f t="shared" si="14"/>
        <v>0</v>
      </c>
      <c r="AG24" s="1">
        <f t="shared" si="15"/>
        <v>0</v>
      </c>
      <c r="AH24" s="1">
        <f t="shared" si="16"/>
        <v>0</v>
      </c>
      <c r="AI24" s="1">
        <f t="shared" si="17"/>
        <v>0</v>
      </c>
      <c r="AJ24" s="1">
        <f t="shared" si="18"/>
        <v>0</v>
      </c>
      <c r="AK24" s="1">
        <f t="shared" si="19"/>
        <v>0</v>
      </c>
    </row>
    <row r="25" spans="1:38" ht="23.1" customHeight="1">
      <c r="A25" s="17" t="s">
        <v>127</v>
      </c>
      <c r="B25" s="17" t="s">
        <v>59</v>
      </c>
      <c r="C25" s="18" t="s">
        <v>15</v>
      </c>
      <c r="D25" s="49">
        <v>84.08</v>
      </c>
      <c r="E25" s="20"/>
      <c r="F25" s="20"/>
      <c r="G25" s="20"/>
      <c r="H25" s="20"/>
      <c r="I25" s="20"/>
      <c r="J25" s="20"/>
      <c r="K25" s="20"/>
      <c r="L25" s="20"/>
      <c r="M25" s="21"/>
      <c r="P25" s="5" t="s">
        <v>46</v>
      </c>
      <c r="Q25" s="1">
        <v>1</v>
      </c>
      <c r="R25" s="1">
        <f t="shared" si="0"/>
        <v>0</v>
      </c>
      <c r="S25" s="1">
        <f t="shared" si="1"/>
        <v>0</v>
      </c>
      <c r="T25" s="1">
        <f t="shared" si="2"/>
        <v>0</v>
      </c>
      <c r="U25" s="1">
        <f t="shared" si="3"/>
        <v>0</v>
      </c>
      <c r="V25" s="1">
        <f t="shared" si="4"/>
        <v>0</v>
      </c>
      <c r="W25" s="1">
        <f t="shared" si="5"/>
        <v>0</v>
      </c>
      <c r="X25" s="1">
        <f t="shared" si="6"/>
        <v>0</v>
      </c>
      <c r="Y25" s="1">
        <f t="shared" si="7"/>
        <v>0</v>
      </c>
      <c r="Z25" s="1">
        <f t="shared" si="8"/>
        <v>0</v>
      </c>
      <c r="AA25" s="1">
        <f t="shared" si="9"/>
        <v>0</v>
      </c>
      <c r="AB25" s="1">
        <f t="shared" si="10"/>
        <v>0</v>
      </c>
      <c r="AC25" s="1">
        <f t="shared" si="11"/>
        <v>0</v>
      </c>
      <c r="AD25" s="1">
        <f t="shared" si="12"/>
        <v>0</v>
      </c>
      <c r="AE25" s="1">
        <f t="shared" si="13"/>
        <v>0</v>
      </c>
      <c r="AF25" s="1">
        <f t="shared" si="14"/>
        <v>0</v>
      </c>
      <c r="AG25" s="1">
        <f t="shared" si="15"/>
        <v>0</v>
      </c>
      <c r="AH25" s="1">
        <f t="shared" si="16"/>
        <v>0</v>
      </c>
      <c r="AI25" s="1">
        <f t="shared" si="17"/>
        <v>0</v>
      </c>
      <c r="AJ25" s="1">
        <f t="shared" si="18"/>
        <v>0</v>
      </c>
      <c r="AK25" s="1">
        <f t="shared" si="19"/>
        <v>0</v>
      </c>
    </row>
    <row r="26" spans="1:38" ht="23.1" customHeight="1">
      <c r="A26" s="17" t="s">
        <v>86</v>
      </c>
      <c r="B26" s="17" t="s">
        <v>60</v>
      </c>
      <c r="C26" s="18" t="s">
        <v>15</v>
      </c>
      <c r="D26" s="49">
        <v>42.24</v>
      </c>
      <c r="E26" s="20"/>
      <c r="F26" s="20"/>
      <c r="G26" s="20"/>
      <c r="H26" s="20"/>
      <c r="I26" s="20"/>
      <c r="J26" s="20"/>
      <c r="K26" s="20"/>
      <c r="L26" s="20"/>
      <c r="M26" s="21"/>
      <c r="P26" s="5" t="s">
        <v>46</v>
      </c>
      <c r="Q26" s="1">
        <v>1</v>
      </c>
      <c r="R26" s="1">
        <f t="shared" si="0"/>
        <v>0</v>
      </c>
      <c r="S26" s="1">
        <f t="shared" si="1"/>
        <v>0</v>
      </c>
      <c r="T26" s="1">
        <f t="shared" si="2"/>
        <v>0</v>
      </c>
      <c r="U26" s="1">
        <f t="shared" si="3"/>
        <v>0</v>
      </c>
      <c r="V26" s="1">
        <f t="shared" si="4"/>
        <v>0</v>
      </c>
      <c r="W26" s="1">
        <f t="shared" si="5"/>
        <v>0</v>
      </c>
      <c r="X26" s="1">
        <f t="shared" si="6"/>
        <v>0</v>
      </c>
      <c r="Y26" s="1">
        <f t="shared" si="7"/>
        <v>0</v>
      </c>
      <c r="Z26" s="1">
        <f t="shared" si="8"/>
        <v>0</v>
      </c>
      <c r="AA26" s="1">
        <f t="shared" si="9"/>
        <v>0</v>
      </c>
      <c r="AB26" s="1">
        <f t="shared" si="10"/>
        <v>0</v>
      </c>
      <c r="AC26" s="1">
        <f t="shared" si="11"/>
        <v>0</v>
      </c>
      <c r="AD26" s="1">
        <f t="shared" si="12"/>
        <v>0</v>
      </c>
      <c r="AE26" s="1">
        <f t="shared" si="13"/>
        <v>0</v>
      </c>
      <c r="AF26" s="1">
        <f t="shared" si="14"/>
        <v>0</v>
      </c>
      <c r="AG26" s="1">
        <f t="shared" si="15"/>
        <v>0</v>
      </c>
      <c r="AH26" s="1">
        <f t="shared" si="16"/>
        <v>0</v>
      </c>
      <c r="AI26" s="1">
        <f t="shared" si="17"/>
        <v>0</v>
      </c>
      <c r="AJ26" s="1">
        <f t="shared" si="18"/>
        <v>0</v>
      </c>
      <c r="AK26" s="1">
        <f t="shared" si="19"/>
        <v>0</v>
      </c>
    </row>
    <row r="27" spans="1:38" ht="23.1" customHeight="1">
      <c r="A27" s="17" t="s">
        <v>86</v>
      </c>
      <c r="B27" s="17" t="s">
        <v>61</v>
      </c>
      <c r="C27" s="18" t="s">
        <v>15</v>
      </c>
      <c r="D27" s="49">
        <v>42.33</v>
      </c>
      <c r="E27" s="20"/>
      <c r="F27" s="20"/>
      <c r="G27" s="20"/>
      <c r="H27" s="20"/>
      <c r="I27" s="20"/>
      <c r="J27" s="20"/>
      <c r="K27" s="20"/>
      <c r="L27" s="20"/>
      <c r="M27" s="21"/>
      <c r="P27" s="5" t="s">
        <v>46</v>
      </c>
      <c r="Q27" s="1">
        <v>1</v>
      </c>
      <c r="R27" s="1">
        <f t="shared" si="0"/>
        <v>0</v>
      </c>
      <c r="S27" s="1">
        <f t="shared" si="1"/>
        <v>0</v>
      </c>
      <c r="T27" s="1">
        <f t="shared" si="2"/>
        <v>0</v>
      </c>
      <c r="U27" s="1">
        <f t="shared" si="3"/>
        <v>0</v>
      </c>
      <c r="V27" s="1">
        <f t="shared" si="4"/>
        <v>0</v>
      </c>
      <c r="W27" s="1">
        <f t="shared" si="5"/>
        <v>0</v>
      </c>
      <c r="X27" s="1">
        <f t="shared" si="6"/>
        <v>0</v>
      </c>
      <c r="Y27" s="1">
        <f t="shared" si="7"/>
        <v>0</v>
      </c>
      <c r="Z27" s="1">
        <f t="shared" si="8"/>
        <v>0</v>
      </c>
      <c r="AA27" s="1">
        <f t="shared" si="9"/>
        <v>0</v>
      </c>
      <c r="AB27" s="1">
        <f t="shared" si="10"/>
        <v>0</v>
      </c>
      <c r="AC27" s="1">
        <f t="shared" si="11"/>
        <v>0</v>
      </c>
      <c r="AD27" s="1">
        <f t="shared" si="12"/>
        <v>0</v>
      </c>
      <c r="AE27" s="1">
        <f t="shared" si="13"/>
        <v>0</v>
      </c>
      <c r="AF27" s="1">
        <f t="shared" si="14"/>
        <v>0</v>
      </c>
      <c r="AG27" s="1">
        <f t="shared" si="15"/>
        <v>0</v>
      </c>
      <c r="AH27" s="1">
        <f t="shared" si="16"/>
        <v>0</v>
      </c>
      <c r="AI27" s="1">
        <f t="shared" si="17"/>
        <v>0</v>
      </c>
      <c r="AJ27" s="1">
        <f t="shared" si="18"/>
        <v>0</v>
      </c>
      <c r="AK27" s="1">
        <f t="shared" si="19"/>
        <v>0</v>
      </c>
    </row>
    <row r="28" spans="1:38" ht="23.1" customHeight="1">
      <c r="A28" s="17" t="s">
        <v>87</v>
      </c>
      <c r="B28" s="17" t="s">
        <v>62</v>
      </c>
      <c r="C28" s="18" t="s">
        <v>15</v>
      </c>
      <c r="D28" s="49">
        <v>42.33</v>
      </c>
      <c r="E28" s="20"/>
      <c r="F28" s="20"/>
      <c r="G28" s="20"/>
      <c r="H28" s="20"/>
      <c r="I28" s="20"/>
      <c r="J28" s="20"/>
      <c r="K28" s="20"/>
      <c r="L28" s="20"/>
      <c r="M28" s="21"/>
      <c r="P28" s="5" t="s">
        <v>46</v>
      </c>
      <c r="Q28" s="1">
        <v>1</v>
      </c>
      <c r="R28" s="1">
        <f t="shared" si="0"/>
        <v>0</v>
      </c>
      <c r="S28" s="1">
        <f t="shared" si="1"/>
        <v>0</v>
      </c>
      <c r="T28" s="1">
        <f t="shared" si="2"/>
        <v>0</v>
      </c>
      <c r="U28" s="1">
        <f t="shared" si="3"/>
        <v>0</v>
      </c>
      <c r="V28" s="1">
        <f t="shared" si="4"/>
        <v>0</v>
      </c>
      <c r="W28" s="1">
        <f t="shared" si="5"/>
        <v>0</v>
      </c>
      <c r="X28" s="1">
        <f t="shared" si="6"/>
        <v>0</v>
      </c>
      <c r="Y28" s="1">
        <f t="shared" si="7"/>
        <v>0</v>
      </c>
      <c r="Z28" s="1">
        <f t="shared" si="8"/>
        <v>0</v>
      </c>
      <c r="AA28" s="1">
        <f t="shared" si="9"/>
        <v>0</v>
      </c>
      <c r="AB28" s="1">
        <f t="shared" si="10"/>
        <v>0</v>
      </c>
      <c r="AC28" s="1">
        <f t="shared" si="11"/>
        <v>0</v>
      </c>
      <c r="AD28" s="1">
        <f t="shared" si="12"/>
        <v>0</v>
      </c>
      <c r="AE28" s="1">
        <f t="shared" si="13"/>
        <v>0</v>
      </c>
      <c r="AF28" s="1">
        <f t="shared" si="14"/>
        <v>0</v>
      </c>
      <c r="AG28" s="1">
        <f t="shared" si="15"/>
        <v>0</v>
      </c>
      <c r="AH28" s="1">
        <f t="shared" si="16"/>
        <v>0</v>
      </c>
      <c r="AI28" s="1">
        <f t="shared" si="17"/>
        <v>0</v>
      </c>
      <c r="AJ28" s="1">
        <f t="shared" si="18"/>
        <v>0</v>
      </c>
      <c r="AK28" s="1">
        <f t="shared" si="19"/>
        <v>0</v>
      </c>
    </row>
    <row r="29" spans="1:38" ht="23.1" customHeight="1">
      <c r="A29" s="17" t="s">
        <v>18</v>
      </c>
      <c r="B29" s="17" t="s">
        <v>199</v>
      </c>
      <c r="C29" s="18" t="s">
        <v>15</v>
      </c>
      <c r="D29" s="49">
        <v>6.56</v>
      </c>
      <c r="E29" s="20"/>
      <c r="F29" s="20"/>
      <c r="G29" s="20"/>
      <c r="H29" s="20"/>
      <c r="I29" s="20"/>
      <c r="J29" s="20"/>
      <c r="K29" s="20"/>
      <c r="L29" s="20"/>
      <c r="M29" s="21"/>
      <c r="O29" s="5" t="s">
        <v>53</v>
      </c>
      <c r="P29" s="5" t="s">
        <v>46</v>
      </c>
      <c r="Q29" s="1">
        <v>1</v>
      </c>
      <c r="R29" s="1">
        <f t="shared" si="0"/>
        <v>0</v>
      </c>
      <c r="S29" s="1">
        <f t="shared" si="1"/>
        <v>0</v>
      </c>
      <c r="T29" s="1">
        <f t="shared" si="2"/>
        <v>0</v>
      </c>
      <c r="U29" s="1">
        <f t="shared" si="3"/>
        <v>0</v>
      </c>
      <c r="V29" s="1">
        <f t="shared" si="4"/>
        <v>0</v>
      </c>
      <c r="W29" s="1">
        <f t="shared" si="5"/>
        <v>0</v>
      </c>
      <c r="X29" s="1">
        <f t="shared" si="6"/>
        <v>0</v>
      </c>
      <c r="Y29" s="1">
        <f t="shared" si="7"/>
        <v>0</v>
      </c>
      <c r="Z29" s="1">
        <f t="shared" si="8"/>
        <v>0</v>
      </c>
      <c r="AA29" s="1">
        <f t="shared" si="9"/>
        <v>0</v>
      </c>
      <c r="AB29" s="1">
        <f t="shared" si="10"/>
        <v>0</v>
      </c>
      <c r="AC29" s="1">
        <f t="shared" si="11"/>
        <v>0</v>
      </c>
      <c r="AD29" s="1">
        <f t="shared" si="12"/>
        <v>0</v>
      </c>
      <c r="AE29" s="1">
        <f t="shared" si="13"/>
        <v>0</v>
      </c>
      <c r="AF29" s="1">
        <f t="shared" si="14"/>
        <v>0</v>
      </c>
      <c r="AG29" s="1">
        <f t="shared" si="15"/>
        <v>0</v>
      </c>
      <c r="AH29" s="1">
        <f t="shared" si="16"/>
        <v>0</v>
      </c>
      <c r="AI29" s="1">
        <f t="shared" si="17"/>
        <v>0</v>
      </c>
      <c r="AJ29" s="1">
        <f t="shared" si="18"/>
        <v>0</v>
      </c>
      <c r="AK29" s="1">
        <f t="shared" si="19"/>
        <v>0</v>
      </c>
    </row>
    <row r="30" spans="1:38" ht="23.1" customHeight="1">
      <c r="A30" s="17"/>
      <c r="B30" s="17"/>
      <c r="C30" s="18"/>
      <c r="D30" s="50"/>
      <c r="E30" s="22"/>
      <c r="F30" s="22"/>
      <c r="G30" s="22"/>
      <c r="H30" s="22"/>
      <c r="I30" s="22"/>
      <c r="J30" s="22"/>
      <c r="K30" s="22"/>
      <c r="L30" s="22"/>
      <c r="M30" s="22"/>
    </row>
    <row r="31" spans="1:38" ht="23.1" customHeight="1">
      <c r="A31" s="17"/>
      <c r="B31" s="17"/>
      <c r="C31" s="18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38" ht="23.1" customHeight="1">
      <c r="A32" s="17"/>
      <c r="B32" s="17"/>
      <c r="C32" s="18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38" ht="23.1" customHeight="1">
      <c r="A33" s="17"/>
      <c r="B33" s="17"/>
      <c r="C33" s="18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38" ht="23.1" customHeight="1">
      <c r="A34" s="17"/>
      <c r="B34" s="17"/>
      <c r="C34" s="18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38" ht="23.1" customHeight="1">
      <c r="A35" s="17"/>
      <c r="B35" s="17"/>
      <c r="C35" s="18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38" ht="23.1" customHeight="1">
      <c r="A36" s="23" t="s">
        <v>47</v>
      </c>
      <c r="B36" s="17"/>
      <c r="C36" s="18"/>
      <c r="D36" s="22"/>
      <c r="E36" s="20"/>
      <c r="F36" s="20">
        <f>SUMIF($Q$21:$Q$35, 1,$F$21:$F$35)</f>
        <v>0</v>
      </c>
      <c r="G36" s="20"/>
      <c r="H36" s="20">
        <f>SUMIF($Q$21:$Q$35, 1,$H$21:$H$35)</f>
        <v>0</v>
      </c>
      <c r="I36" s="20"/>
      <c r="J36" s="20">
        <f>SUMIF($Q$21:$Q$35, 1,$J$21:$J$35)</f>
        <v>0</v>
      </c>
      <c r="K36" s="20"/>
      <c r="L36" s="20">
        <f>F36+H36+J36</f>
        <v>0</v>
      </c>
      <c r="M36" s="22"/>
      <c r="R36" s="1">
        <f>SUM($R$21:$R$35)</f>
        <v>0</v>
      </c>
      <c r="S36" s="1">
        <f>SUM($S$21:$S$35)</f>
        <v>0</v>
      </c>
      <c r="T36" s="1">
        <f>SUM($T$21:$T$35)</f>
        <v>0</v>
      </c>
      <c r="U36" s="1">
        <f>SUM($U$21:$U$35)</f>
        <v>0</v>
      </c>
      <c r="V36" s="1">
        <f>SUM($V$21:$V$35)</f>
        <v>0</v>
      </c>
      <c r="W36" s="1">
        <f>SUM($W$21:$W$35)</f>
        <v>0</v>
      </c>
      <c r="X36" s="1">
        <f>SUM($X$21:$X$35)</f>
        <v>0</v>
      </c>
      <c r="Y36" s="1">
        <f>SUM($Y$21:$Y$35)</f>
        <v>0</v>
      </c>
      <c r="Z36" s="1">
        <f>SUM($Z$21:$Z$35)</f>
        <v>0</v>
      </c>
      <c r="AA36" s="1">
        <f>SUM($AA$21:$AA$35)</f>
        <v>0</v>
      </c>
      <c r="AB36" s="1">
        <f>SUM($AB$21:$AB$35)</f>
        <v>0</v>
      </c>
      <c r="AC36" s="1">
        <f>SUM($AC$21:$AC$35)</f>
        <v>0</v>
      </c>
      <c r="AD36" s="1">
        <f>SUM($AD$21:$AD$35)</f>
        <v>0</v>
      </c>
      <c r="AE36" s="1">
        <f>SUM($AE$21:$AE$35)</f>
        <v>0</v>
      </c>
      <c r="AF36" s="1">
        <f>SUM($AF$21:$AF$35)</f>
        <v>0</v>
      </c>
      <c r="AG36" s="1">
        <f>SUM($AG$21:$AG$35)</f>
        <v>0</v>
      </c>
      <c r="AH36" s="1">
        <f>SUM($AH$21:$AH$35)</f>
        <v>0</v>
      </c>
      <c r="AI36" s="1">
        <f>SUM($AI$21:$AI$35)</f>
        <v>0</v>
      </c>
      <c r="AJ36" s="1">
        <f>SUM($AJ$21:$AJ$35)</f>
        <v>0</v>
      </c>
      <c r="AK36" s="1">
        <f>SUM($AK$21:$AK$35)</f>
        <v>0</v>
      </c>
      <c r="AL36" s="1">
        <f>SUM($AL$21:$AL$35)</f>
        <v>0</v>
      </c>
    </row>
    <row r="37" spans="1:38" ht="23.1" customHeight="1">
      <c r="A37" s="69" t="s">
        <v>128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</row>
    <row r="38" spans="1:38" ht="23.1" customHeight="1">
      <c r="A38" s="17" t="s">
        <v>64</v>
      </c>
      <c r="B38" s="17" t="s">
        <v>63</v>
      </c>
      <c r="C38" s="18" t="s">
        <v>15</v>
      </c>
      <c r="D38" s="19">
        <v>102.96</v>
      </c>
      <c r="E38" s="20"/>
      <c r="F38" s="20"/>
      <c r="G38" s="20"/>
      <c r="H38" s="20"/>
      <c r="I38" s="20"/>
      <c r="J38" s="20"/>
      <c r="K38" s="20"/>
      <c r="L38" s="20"/>
      <c r="M38" s="21"/>
      <c r="P38" s="5" t="s">
        <v>46</v>
      </c>
      <c r="Q38" s="1">
        <v>1</v>
      </c>
      <c r="R38" s="1">
        <f>IF(P38="기계경비",J38,0)</f>
        <v>0</v>
      </c>
      <c r="S38" s="1">
        <f>IF(P38="운반비",J38,0)</f>
        <v>0</v>
      </c>
      <c r="T38" s="1">
        <f>IF(P38="작업부산물",L38,0)</f>
        <v>0</v>
      </c>
      <c r="U38" s="1">
        <f>IF(P38="관급",ROUNDDOWN(D38*E38,0),0)+IF(P38="지급",ROUNDDOWN(D38*E38,0),0)</f>
        <v>0</v>
      </c>
      <c r="V38" s="1">
        <f>IF(P38="외주비",F38+H38+J38,0)</f>
        <v>0</v>
      </c>
      <c r="W38" s="1">
        <f>IF(P38="장비비",F38+H38+J38,0)</f>
        <v>0</v>
      </c>
      <c r="X38" s="1">
        <f>IF(P38="폐기물처리비",J38,0)</f>
        <v>0</v>
      </c>
      <c r="Y38" s="1">
        <f>IF(P38="가설비",J38,0)</f>
        <v>0</v>
      </c>
      <c r="Z38" s="1">
        <f>IF(P38="잡비제외분",F38,0)</f>
        <v>0</v>
      </c>
      <c r="AA38" s="1">
        <f>IF(P38="사급자재대",L38,0)</f>
        <v>0</v>
      </c>
      <c r="AB38" s="1">
        <f>IF(P38="관급자재대",L38,0)</f>
        <v>0</v>
      </c>
      <c r="AC38" s="1">
        <f>IF(P38="사용자항목1",L38,0)</f>
        <v>0</v>
      </c>
      <c r="AD38" s="1">
        <f>IF(P38="사용자항목2",L38,0)</f>
        <v>0</v>
      </c>
      <c r="AE38" s="1">
        <f>IF(P38="사용자항목3",L38,0)</f>
        <v>0</v>
      </c>
      <c r="AF38" s="1">
        <f>IF(P38="사용자항목4",L38,0)</f>
        <v>0</v>
      </c>
      <c r="AG38" s="1">
        <f>IF(P38="사용자항목5",L38,0)</f>
        <v>0</v>
      </c>
      <c r="AH38" s="1">
        <f>IF(P38="사용자항목6",L38,0)</f>
        <v>0</v>
      </c>
      <c r="AI38" s="1">
        <f>IF(P38="사용자항목7",L38,0)</f>
        <v>0</v>
      </c>
      <c r="AJ38" s="1">
        <f>IF(P38="사용자항목8",L38,0)</f>
        <v>0</v>
      </c>
      <c r="AK38" s="1">
        <f>IF(P38="사용자항목9",L38,0)</f>
        <v>0</v>
      </c>
    </row>
    <row r="39" spans="1:38" ht="23.1" customHeight="1">
      <c r="A39" s="17" t="s">
        <v>88</v>
      </c>
      <c r="B39" s="17" t="s">
        <v>65</v>
      </c>
      <c r="C39" s="18" t="s">
        <v>66</v>
      </c>
      <c r="D39" s="19">
        <v>43.29</v>
      </c>
      <c r="E39" s="20"/>
      <c r="F39" s="20"/>
      <c r="G39" s="20"/>
      <c r="H39" s="20"/>
      <c r="I39" s="20"/>
      <c r="J39" s="20"/>
      <c r="K39" s="20"/>
      <c r="L39" s="20"/>
      <c r="M39" s="21"/>
      <c r="P39" s="5" t="s">
        <v>46</v>
      </c>
      <c r="Q39" s="1">
        <v>1</v>
      </c>
      <c r="R39" s="1">
        <f>IF(P39="기계경비",J39,0)</f>
        <v>0</v>
      </c>
      <c r="S39" s="1">
        <f>IF(P39="운반비",J39,0)</f>
        <v>0</v>
      </c>
      <c r="T39" s="1">
        <f>IF(P39="작업부산물",L39,0)</f>
        <v>0</v>
      </c>
      <c r="U39" s="1">
        <f>IF(P39="관급",ROUNDDOWN(D39*E39,0),0)+IF(P39="지급",ROUNDDOWN(D39*E39,0),0)</f>
        <v>0</v>
      </c>
      <c r="V39" s="1">
        <f>IF(P39="외주비",F39+H39+J39,0)</f>
        <v>0</v>
      </c>
      <c r="W39" s="1">
        <f>IF(P39="장비비",F39+H39+J39,0)</f>
        <v>0</v>
      </c>
      <c r="X39" s="1">
        <f>IF(P39="폐기물처리비",J39,0)</f>
        <v>0</v>
      </c>
      <c r="Y39" s="1">
        <f>IF(P39="가설비",J39,0)</f>
        <v>0</v>
      </c>
      <c r="Z39" s="1">
        <f>IF(P39="잡비제외분",F39,0)</f>
        <v>0</v>
      </c>
      <c r="AA39" s="1">
        <f>IF(P39="사급자재대",L39,0)</f>
        <v>0</v>
      </c>
      <c r="AB39" s="1">
        <f>IF(P39="관급자재대",L39,0)</f>
        <v>0</v>
      </c>
      <c r="AC39" s="1">
        <f>IF(P39="사용자항목1",L39,0)</f>
        <v>0</v>
      </c>
      <c r="AD39" s="1">
        <f>IF(P39="사용자항목2",L39,0)</f>
        <v>0</v>
      </c>
      <c r="AE39" s="1">
        <f>IF(P39="사용자항목3",L39,0)</f>
        <v>0</v>
      </c>
      <c r="AF39" s="1">
        <f>IF(P39="사용자항목4",L39,0)</f>
        <v>0</v>
      </c>
      <c r="AG39" s="1">
        <f>IF(P39="사용자항목5",L39,0)</f>
        <v>0</v>
      </c>
      <c r="AH39" s="1">
        <f>IF(P39="사용자항목6",L39,0)</f>
        <v>0</v>
      </c>
      <c r="AI39" s="1">
        <f>IF(P39="사용자항목7",L39,0)</f>
        <v>0</v>
      </c>
      <c r="AJ39" s="1">
        <f>IF(P39="사용자항목8",L39,0)</f>
        <v>0</v>
      </c>
      <c r="AK39" s="1">
        <f>IF(P39="사용자항목9",L39,0)</f>
        <v>0</v>
      </c>
    </row>
    <row r="40" spans="1:38" ht="23.1" customHeight="1">
      <c r="A40" s="17"/>
      <c r="B40" s="17"/>
      <c r="C40" s="18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38" ht="23.1" customHeight="1">
      <c r="A41" s="17"/>
      <c r="B41" s="17"/>
      <c r="C41" s="18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38" ht="23.1" customHeight="1">
      <c r="A42" s="17"/>
      <c r="B42" s="17"/>
      <c r="C42" s="18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38" ht="23.1" customHeight="1">
      <c r="A43" s="17"/>
      <c r="B43" s="17"/>
      <c r="C43" s="18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38" ht="23.1" customHeight="1">
      <c r="A44" s="17"/>
      <c r="B44" s="17"/>
      <c r="C44" s="18"/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38" ht="23.1" customHeight="1">
      <c r="A45" s="17"/>
      <c r="B45" s="17"/>
      <c r="C45" s="18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38" ht="23.1" customHeight="1">
      <c r="A46" s="17"/>
      <c r="B46" s="17"/>
      <c r="C46" s="18"/>
      <c r="D46" s="22"/>
      <c r="E46" s="22"/>
      <c r="F46" s="22"/>
      <c r="G46" s="22"/>
      <c r="H46" s="22"/>
      <c r="I46" s="22"/>
      <c r="J46" s="22"/>
      <c r="K46" s="22"/>
      <c r="L46" s="22"/>
      <c r="M46" s="22"/>
    </row>
    <row r="47" spans="1:38" ht="23.1" customHeight="1">
      <c r="A47" s="17"/>
      <c r="B47" s="17"/>
      <c r="C47" s="18"/>
      <c r="D47" s="22"/>
      <c r="E47" s="22"/>
      <c r="F47" s="22"/>
      <c r="G47" s="22"/>
      <c r="H47" s="22"/>
      <c r="I47" s="22"/>
      <c r="J47" s="22"/>
      <c r="K47" s="22"/>
      <c r="L47" s="22"/>
      <c r="M47" s="22"/>
    </row>
    <row r="48" spans="1:38" ht="23.1" customHeight="1">
      <c r="A48" s="17"/>
      <c r="B48" s="17"/>
      <c r="C48" s="18"/>
      <c r="D48" s="22"/>
      <c r="E48" s="22"/>
      <c r="F48" s="22"/>
      <c r="G48" s="22"/>
      <c r="H48" s="22"/>
      <c r="I48" s="22"/>
      <c r="J48" s="22"/>
      <c r="K48" s="22"/>
      <c r="L48" s="22"/>
      <c r="M48" s="22"/>
    </row>
    <row r="49" spans="1:38" ht="23.1" customHeight="1">
      <c r="A49" s="17"/>
      <c r="B49" s="17"/>
      <c r="C49" s="18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1:38" ht="23.1" customHeight="1">
      <c r="A50" s="17"/>
      <c r="B50" s="17"/>
      <c r="C50" s="18"/>
      <c r="D50" s="22"/>
      <c r="E50" s="22"/>
      <c r="F50" s="22"/>
      <c r="G50" s="22"/>
      <c r="H50" s="22"/>
      <c r="I50" s="22"/>
      <c r="J50" s="22"/>
      <c r="K50" s="22"/>
      <c r="L50" s="22"/>
      <c r="M50" s="22"/>
    </row>
    <row r="51" spans="1:38" ht="23.1" customHeight="1">
      <c r="A51" s="17"/>
      <c r="B51" s="17"/>
      <c r="C51" s="18"/>
      <c r="D51" s="22"/>
      <c r="E51" s="22"/>
      <c r="F51" s="22"/>
      <c r="G51" s="22"/>
      <c r="H51" s="22"/>
      <c r="I51" s="22"/>
      <c r="J51" s="22"/>
      <c r="K51" s="22"/>
      <c r="L51" s="22"/>
      <c r="M51" s="22"/>
    </row>
    <row r="52" spans="1:38" ht="23.1" customHeight="1">
      <c r="A52" s="23" t="s">
        <v>47</v>
      </c>
      <c r="B52" s="17"/>
      <c r="C52" s="18"/>
      <c r="D52" s="22"/>
      <c r="E52" s="20"/>
      <c r="F52" s="20">
        <f>SUMIF($Q$37:$Q$51, 1,$F$37:$F$51)</f>
        <v>0</v>
      </c>
      <c r="G52" s="20"/>
      <c r="H52" s="20">
        <f>SUMIF($Q$37:$Q$51, 1,$H$37:$H$51)</f>
        <v>0</v>
      </c>
      <c r="I52" s="20"/>
      <c r="J52" s="20">
        <f>SUMIF($Q$37:$Q$51, 1,$J$37:$J$51)</f>
        <v>0</v>
      </c>
      <c r="K52" s="20"/>
      <c r="L52" s="20">
        <f>F52+H52+J52</f>
        <v>0</v>
      </c>
      <c r="M52" s="22"/>
      <c r="R52" s="1">
        <f>SUM($R$37:$R$51)</f>
        <v>0</v>
      </c>
      <c r="S52" s="1">
        <f>SUM($S$37:$S$51)</f>
        <v>0</v>
      </c>
      <c r="T52" s="1">
        <f>SUM($T$37:$T$51)</f>
        <v>0</v>
      </c>
      <c r="U52" s="1">
        <f>SUM($U$37:$U$51)</f>
        <v>0</v>
      </c>
      <c r="V52" s="1">
        <f>SUM($V$37:$V$51)</f>
        <v>0</v>
      </c>
      <c r="W52" s="1">
        <f>SUM($W$37:$W$51)</f>
        <v>0</v>
      </c>
      <c r="X52" s="1">
        <f>SUM($X$37:$X$51)</f>
        <v>0</v>
      </c>
      <c r="Y52" s="1">
        <f>SUM($Y$37:$Y$51)</f>
        <v>0</v>
      </c>
      <c r="Z52" s="1">
        <f>SUM($Z$37:$Z$51)</f>
        <v>0</v>
      </c>
      <c r="AA52" s="1">
        <f>SUM($AA$37:$AA$51)</f>
        <v>0</v>
      </c>
      <c r="AB52" s="1">
        <f>SUM($AB$37:$AB$51)</f>
        <v>0</v>
      </c>
      <c r="AC52" s="1">
        <f>SUM($AC$37:$AC$51)</f>
        <v>0</v>
      </c>
      <c r="AD52" s="1">
        <f>SUM($AD$37:$AD$51)</f>
        <v>0</v>
      </c>
      <c r="AE52" s="1">
        <f>SUM($AE$37:$AE$51)</f>
        <v>0</v>
      </c>
      <c r="AF52" s="1">
        <f>SUM($AF$37:$AF$51)</f>
        <v>0</v>
      </c>
      <c r="AG52" s="1">
        <f>SUM($AG$37:$AG$51)</f>
        <v>0</v>
      </c>
      <c r="AH52" s="1">
        <f>SUM($AH$37:$AH$51)</f>
        <v>0</v>
      </c>
      <c r="AI52" s="1">
        <f>SUM($AI$37:$AI$51)</f>
        <v>0</v>
      </c>
      <c r="AJ52" s="1">
        <f>SUM($AJ$37:$AJ$51)</f>
        <v>0</v>
      </c>
      <c r="AK52" s="1">
        <f>SUM($AK$37:$AK$51)</f>
        <v>0</v>
      </c>
      <c r="AL52" s="1">
        <f>SUM($AL$37:$AL$51)</f>
        <v>0</v>
      </c>
    </row>
    <row r="53" spans="1:38" ht="23.1" customHeight="1">
      <c r="A53" s="69" t="s">
        <v>129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</row>
    <row r="54" spans="1:38" ht="23.1" customHeight="1">
      <c r="A54" s="17" t="s">
        <v>89</v>
      </c>
      <c r="B54" s="17" t="s">
        <v>67</v>
      </c>
      <c r="C54" s="18" t="s">
        <v>66</v>
      </c>
      <c r="D54" s="19">
        <v>42.4</v>
      </c>
      <c r="E54" s="20"/>
      <c r="F54" s="20"/>
      <c r="G54" s="20"/>
      <c r="H54" s="20"/>
      <c r="I54" s="20"/>
      <c r="J54" s="20"/>
      <c r="K54" s="20"/>
      <c r="L54" s="20"/>
      <c r="M54" s="21"/>
      <c r="P54" s="5" t="s">
        <v>46</v>
      </c>
      <c r="Q54" s="1">
        <v>1</v>
      </c>
      <c r="R54" s="1">
        <f t="shared" ref="R54:R69" si="20">IF(P54="기계경비",J54,0)</f>
        <v>0</v>
      </c>
      <c r="S54" s="1">
        <f t="shared" ref="S54:S69" si="21">IF(P54="운반비",J54,0)</f>
        <v>0</v>
      </c>
      <c r="T54" s="1">
        <f t="shared" ref="T54:T69" si="22">IF(P54="작업부산물",L54,0)</f>
        <v>0</v>
      </c>
      <c r="U54" s="1">
        <f t="shared" ref="U54:U69" si="23">IF(P54="관급",ROUNDDOWN(D54*E54,0),0)+IF(P54="지급",ROUNDDOWN(D54*E54,0),0)</f>
        <v>0</v>
      </c>
      <c r="V54" s="1">
        <f t="shared" ref="V54:V69" si="24">IF(P54="외주비",F54+H54+J54,0)</f>
        <v>0</v>
      </c>
      <c r="W54" s="1">
        <f t="shared" ref="W54:W69" si="25">IF(P54="장비비",F54+H54+J54,0)</f>
        <v>0</v>
      </c>
      <c r="X54" s="1">
        <f t="shared" ref="X54:X69" si="26">IF(P54="폐기물처리비",J54,0)</f>
        <v>0</v>
      </c>
      <c r="Y54" s="1">
        <f t="shared" ref="Y54:Y69" si="27">IF(P54="가설비",J54,0)</f>
        <v>0</v>
      </c>
      <c r="Z54" s="1">
        <f t="shared" ref="Z54:Z69" si="28">IF(P54="잡비제외분",F54,0)</f>
        <v>0</v>
      </c>
      <c r="AA54" s="1">
        <f t="shared" ref="AA54:AA69" si="29">IF(P54="사급자재대",L54,0)</f>
        <v>0</v>
      </c>
      <c r="AB54" s="1">
        <f t="shared" ref="AB54:AB69" si="30">IF(P54="관급자재대",L54,0)</f>
        <v>0</v>
      </c>
      <c r="AC54" s="1">
        <f t="shared" ref="AC54:AC69" si="31">IF(P54="사용자항목1",L54,0)</f>
        <v>0</v>
      </c>
      <c r="AD54" s="1">
        <f t="shared" ref="AD54:AD69" si="32">IF(P54="사용자항목2",L54,0)</f>
        <v>0</v>
      </c>
      <c r="AE54" s="1">
        <f t="shared" ref="AE54:AE69" si="33">IF(P54="사용자항목3",L54,0)</f>
        <v>0</v>
      </c>
      <c r="AF54" s="1">
        <f t="shared" ref="AF54:AF69" si="34">IF(P54="사용자항목4",L54,0)</f>
        <v>0</v>
      </c>
      <c r="AG54" s="1">
        <f t="shared" ref="AG54:AG69" si="35">IF(P54="사용자항목5",L54,0)</f>
        <v>0</v>
      </c>
      <c r="AH54" s="1">
        <f t="shared" ref="AH54:AH69" si="36">IF(P54="사용자항목6",L54,0)</f>
        <v>0</v>
      </c>
      <c r="AI54" s="1">
        <f t="shared" ref="AI54:AI69" si="37">IF(P54="사용자항목7",L54,0)</f>
        <v>0</v>
      </c>
      <c r="AJ54" s="1">
        <f t="shared" ref="AJ54:AJ69" si="38">IF(P54="사용자항목8",L54,0)</f>
        <v>0</v>
      </c>
      <c r="AK54" s="1">
        <f t="shared" ref="AK54:AK69" si="39">IF(P54="사용자항목9",L54,0)</f>
        <v>0</v>
      </c>
    </row>
    <row r="55" spans="1:38" ht="23.1" customHeight="1">
      <c r="A55" s="17" t="s">
        <v>89</v>
      </c>
      <c r="B55" s="17" t="s">
        <v>68</v>
      </c>
      <c r="C55" s="18" t="s">
        <v>66</v>
      </c>
      <c r="D55" s="19">
        <v>10</v>
      </c>
      <c r="E55" s="20"/>
      <c r="F55" s="20"/>
      <c r="G55" s="20"/>
      <c r="H55" s="20"/>
      <c r="I55" s="20"/>
      <c r="J55" s="20"/>
      <c r="K55" s="20"/>
      <c r="L55" s="20"/>
      <c r="M55" s="21"/>
      <c r="P55" s="5" t="s">
        <v>46</v>
      </c>
      <c r="Q55" s="1">
        <v>1</v>
      </c>
      <c r="R55" s="1">
        <f t="shared" si="20"/>
        <v>0</v>
      </c>
      <c r="S55" s="1">
        <f t="shared" si="21"/>
        <v>0</v>
      </c>
      <c r="T55" s="1">
        <f t="shared" si="22"/>
        <v>0</v>
      </c>
      <c r="U55" s="1">
        <f t="shared" si="23"/>
        <v>0</v>
      </c>
      <c r="V55" s="1">
        <f t="shared" si="24"/>
        <v>0</v>
      </c>
      <c r="W55" s="1">
        <f t="shared" si="25"/>
        <v>0</v>
      </c>
      <c r="X55" s="1">
        <f t="shared" si="26"/>
        <v>0</v>
      </c>
      <c r="Y55" s="1">
        <f t="shared" si="27"/>
        <v>0</v>
      </c>
      <c r="Z55" s="1">
        <f t="shared" si="28"/>
        <v>0</v>
      </c>
      <c r="AA55" s="1">
        <f t="shared" si="29"/>
        <v>0</v>
      </c>
      <c r="AB55" s="1">
        <f t="shared" si="30"/>
        <v>0</v>
      </c>
      <c r="AC55" s="1">
        <f t="shared" si="31"/>
        <v>0</v>
      </c>
      <c r="AD55" s="1">
        <f t="shared" si="32"/>
        <v>0</v>
      </c>
      <c r="AE55" s="1">
        <f t="shared" si="33"/>
        <v>0</v>
      </c>
      <c r="AF55" s="1">
        <f t="shared" si="34"/>
        <v>0</v>
      </c>
      <c r="AG55" s="1">
        <f t="shared" si="35"/>
        <v>0</v>
      </c>
      <c r="AH55" s="1">
        <f t="shared" si="36"/>
        <v>0</v>
      </c>
      <c r="AI55" s="1">
        <f t="shared" si="37"/>
        <v>0</v>
      </c>
      <c r="AJ55" s="1">
        <f t="shared" si="38"/>
        <v>0</v>
      </c>
      <c r="AK55" s="1">
        <f t="shared" si="39"/>
        <v>0</v>
      </c>
    </row>
    <row r="56" spans="1:38" ht="23.1" customHeight="1">
      <c r="A56" s="17" t="s">
        <v>130</v>
      </c>
      <c r="B56" s="17" t="s">
        <v>26</v>
      </c>
      <c r="C56" s="18" t="s">
        <v>20</v>
      </c>
      <c r="D56" s="19">
        <v>98.57</v>
      </c>
      <c r="E56" s="20"/>
      <c r="F56" s="20"/>
      <c r="G56" s="20"/>
      <c r="H56" s="20"/>
      <c r="I56" s="20"/>
      <c r="J56" s="20"/>
      <c r="K56" s="20"/>
      <c r="L56" s="20"/>
      <c r="M56" s="21"/>
      <c r="O56" s="5" t="s">
        <v>53</v>
      </c>
      <c r="P56" s="5" t="s">
        <v>46</v>
      </c>
      <c r="Q56" s="1">
        <v>1</v>
      </c>
      <c r="R56" s="1">
        <f t="shared" si="20"/>
        <v>0</v>
      </c>
      <c r="S56" s="1">
        <f t="shared" si="21"/>
        <v>0</v>
      </c>
      <c r="T56" s="1">
        <f t="shared" si="22"/>
        <v>0</v>
      </c>
      <c r="U56" s="1">
        <f t="shared" si="23"/>
        <v>0</v>
      </c>
      <c r="V56" s="1">
        <f t="shared" si="24"/>
        <v>0</v>
      </c>
      <c r="W56" s="1">
        <f t="shared" si="25"/>
        <v>0</v>
      </c>
      <c r="X56" s="1">
        <f t="shared" si="26"/>
        <v>0</v>
      </c>
      <c r="Y56" s="1">
        <f t="shared" si="27"/>
        <v>0</v>
      </c>
      <c r="Z56" s="1">
        <f t="shared" si="28"/>
        <v>0</v>
      </c>
      <c r="AA56" s="1">
        <f t="shared" si="29"/>
        <v>0</v>
      </c>
      <c r="AB56" s="1">
        <f t="shared" si="30"/>
        <v>0</v>
      </c>
      <c r="AC56" s="1">
        <f t="shared" si="31"/>
        <v>0</v>
      </c>
      <c r="AD56" s="1">
        <f t="shared" si="32"/>
        <v>0</v>
      </c>
      <c r="AE56" s="1">
        <f t="shared" si="33"/>
        <v>0</v>
      </c>
      <c r="AF56" s="1">
        <f t="shared" si="34"/>
        <v>0</v>
      </c>
      <c r="AG56" s="1">
        <f t="shared" si="35"/>
        <v>0</v>
      </c>
      <c r="AH56" s="1">
        <f t="shared" si="36"/>
        <v>0</v>
      </c>
      <c r="AI56" s="1">
        <f t="shared" si="37"/>
        <v>0</v>
      </c>
      <c r="AJ56" s="1">
        <f t="shared" si="38"/>
        <v>0</v>
      </c>
      <c r="AK56" s="1">
        <f t="shared" si="39"/>
        <v>0</v>
      </c>
    </row>
    <row r="57" spans="1:38" ht="23.1" customHeight="1">
      <c r="A57" s="17" t="s">
        <v>90</v>
      </c>
      <c r="B57" s="17" t="s">
        <v>69</v>
      </c>
      <c r="C57" s="18" t="s">
        <v>3</v>
      </c>
      <c r="D57" s="19">
        <v>98.57</v>
      </c>
      <c r="E57" s="20"/>
      <c r="F57" s="20"/>
      <c r="G57" s="20"/>
      <c r="H57" s="20"/>
      <c r="I57" s="20"/>
      <c r="J57" s="20"/>
      <c r="K57" s="20"/>
      <c r="L57" s="20"/>
      <c r="M57" s="21"/>
      <c r="P57" s="5" t="s">
        <v>46</v>
      </c>
      <c r="Q57" s="1">
        <v>1</v>
      </c>
      <c r="R57" s="1">
        <f t="shared" si="20"/>
        <v>0</v>
      </c>
      <c r="S57" s="1">
        <f t="shared" si="21"/>
        <v>0</v>
      </c>
      <c r="T57" s="1">
        <f t="shared" si="22"/>
        <v>0</v>
      </c>
      <c r="U57" s="1">
        <f t="shared" si="23"/>
        <v>0</v>
      </c>
      <c r="V57" s="1">
        <f t="shared" si="24"/>
        <v>0</v>
      </c>
      <c r="W57" s="1">
        <f t="shared" si="25"/>
        <v>0</v>
      </c>
      <c r="X57" s="1">
        <f t="shared" si="26"/>
        <v>0</v>
      </c>
      <c r="Y57" s="1">
        <f t="shared" si="27"/>
        <v>0</v>
      </c>
      <c r="Z57" s="1">
        <f t="shared" si="28"/>
        <v>0</v>
      </c>
      <c r="AA57" s="1">
        <f t="shared" si="29"/>
        <v>0</v>
      </c>
      <c r="AB57" s="1">
        <f t="shared" si="30"/>
        <v>0</v>
      </c>
      <c r="AC57" s="1">
        <f t="shared" si="31"/>
        <v>0</v>
      </c>
      <c r="AD57" s="1">
        <f t="shared" si="32"/>
        <v>0</v>
      </c>
      <c r="AE57" s="1">
        <f t="shared" si="33"/>
        <v>0</v>
      </c>
      <c r="AF57" s="1">
        <f t="shared" si="34"/>
        <v>0</v>
      </c>
      <c r="AG57" s="1">
        <f t="shared" si="35"/>
        <v>0</v>
      </c>
      <c r="AH57" s="1">
        <f t="shared" si="36"/>
        <v>0</v>
      </c>
      <c r="AI57" s="1">
        <f t="shared" si="37"/>
        <v>0</v>
      </c>
      <c r="AJ57" s="1">
        <f t="shared" si="38"/>
        <v>0</v>
      </c>
      <c r="AK57" s="1">
        <f t="shared" si="39"/>
        <v>0</v>
      </c>
    </row>
    <row r="58" spans="1:38" ht="23.1" customHeight="1">
      <c r="A58" s="17" t="s">
        <v>91</v>
      </c>
      <c r="B58" s="17" t="s">
        <v>71</v>
      </c>
      <c r="C58" s="18" t="s">
        <v>15</v>
      </c>
      <c r="D58" s="19">
        <v>21.66</v>
      </c>
      <c r="E58" s="20"/>
      <c r="F58" s="20"/>
      <c r="G58" s="20"/>
      <c r="H58" s="20"/>
      <c r="I58" s="20"/>
      <c r="J58" s="20"/>
      <c r="K58" s="20"/>
      <c r="L58" s="20"/>
      <c r="M58" s="21"/>
      <c r="P58" s="5" t="s">
        <v>46</v>
      </c>
      <c r="Q58" s="1">
        <v>1</v>
      </c>
      <c r="R58" s="1">
        <f t="shared" si="20"/>
        <v>0</v>
      </c>
      <c r="S58" s="1">
        <f t="shared" si="21"/>
        <v>0</v>
      </c>
      <c r="T58" s="1">
        <f t="shared" si="22"/>
        <v>0</v>
      </c>
      <c r="U58" s="1">
        <f t="shared" si="23"/>
        <v>0</v>
      </c>
      <c r="V58" s="1">
        <f t="shared" si="24"/>
        <v>0</v>
      </c>
      <c r="W58" s="1">
        <f t="shared" si="25"/>
        <v>0</v>
      </c>
      <c r="X58" s="1">
        <f t="shared" si="26"/>
        <v>0</v>
      </c>
      <c r="Y58" s="1">
        <f t="shared" si="27"/>
        <v>0</v>
      </c>
      <c r="Z58" s="1">
        <f t="shared" si="28"/>
        <v>0</v>
      </c>
      <c r="AA58" s="1">
        <f t="shared" si="29"/>
        <v>0</v>
      </c>
      <c r="AB58" s="1">
        <f t="shared" si="30"/>
        <v>0</v>
      </c>
      <c r="AC58" s="1">
        <f t="shared" si="31"/>
        <v>0</v>
      </c>
      <c r="AD58" s="1">
        <f t="shared" si="32"/>
        <v>0</v>
      </c>
      <c r="AE58" s="1">
        <f t="shared" si="33"/>
        <v>0</v>
      </c>
      <c r="AF58" s="1">
        <f t="shared" si="34"/>
        <v>0</v>
      </c>
      <c r="AG58" s="1">
        <f t="shared" si="35"/>
        <v>0</v>
      </c>
      <c r="AH58" s="1">
        <f t="shared" si="36"/>
        <v>0</v>
      </c>
      <c r="AI58" s="1">
        <f t="shared" si="37"/>
        <v>0</v>
      </c>
      <c r="AJ58" s="1">
        <f t="shared" si="38"/>
        <v>0</v>
      </c>
      <c r="AK58" s="1">
        <f t="shared" si="39"/>
        <v>0</v>
      </c>
    </row>
    <row r="59" spans="1:38" ht="23.1" customHeight="1">
      <c r="A59" s="17" t="s">
        <v>4</v>
      </c>
      <c r="B59" s="17" t="s">
        <v>5</v>
      </c>
      <c r="C59" s="18" t="s">
        <v>6</v>
      </c>
      <c r="D59" s="19">
        <v>21.66</v>
      </c>
      <c r="E59" s="20"/>
      <c r="F59" s="20"/>
      <c r="G59" s="20"/>
      <c r="H59" s="20"/>
      <c r="I59" s="20"/>
      <c r="J59" s="20"/>
      <c r="K59" s="20"/>
      <c r="L59" s="20"/>
      <c r="M59" s="21"/>
      <c r="O59" s="5" t="s">
        <v>53</v>
      </c>
      <c r="P59" s="5" t="s">
        <v>46</v>
      </c>
      <c r="Q59" s="1">
        <v>1</v>
      </c>
      <c r="R59" s="1">
        <f t="shared" si="20"/>
        <v>0</v>
      </c>
      <c r="S59" s="1">
        <f t="shared" si="21"/>
        <v>0</v>
      </c>
      <c r="T59" s="1">
        <f t="shared" si="22"/>
        <v>0</v>
      </c>
      <c r="U59" s="1">
        <f t="shared" si="23"/>
        <v>0</v>
      </c>
      <c r="V59" s="1">
        <f t="shared" si="24"/>
        <v>0</v>
      </c>
      <c r="W59" s="1">
        <f t="shared" si="25"/>
        <v>0</v>
      </c>
      <c r="X59" s="1">
        <f t="shared" si="26"/>
        <v>0</v>
      </c>
      <c r="Y59" s="1">
        <f t="shared" si="27"/>
        <v>0</v>
      </c>
      <c r="Z59" s="1">
        <f t="shared" si="28"/>
        <v>0</v>
      </c>
      <c r="AA59" s="1">
        <f t="shared" si="29"/>
        <v>0</v>
      </c>
      <c r="AB59" s="1">
        <f t="shared" si="30"/>
        <v>0</v>
      </c>
      <c r="AC59" s="1">
        <f t="shared" si="31"/>
        <v>0</v>
      </c>
      <c r="AD59" s="1">
        <f t="shared" si="32"/>
        <v>0</v>
      </c>
      <c r="AE59" s="1">
        <f t="shared" si="33"/>
        <v>0</v>
      </c>
      <c r="AF59" s="1">
        <f t="shared" si="34"/>
        <v>0</v>
      </c>
      <c r="AG59" s="1">
        <f t="shared" si="35"/>
        <v>0</v>
      </c>
      <c r="AH59" s="1">
        <f t="shared" si="36"/>
        <v>0</v>
      </c>
      <c r="AI59" s="1">
        <f t="shared" si="37"/>
        <v>0</v>
      </c>
      <c r="AJ59" s="1">
        <f t="shared" si="38"/>
        <v>0</v>
      </c>
      <c r="AK59" s="1">
        <f t="shared" si="39"/>
        <v>0</v>
      </c>
    </row>
    <row r="60" spans="1:38" ht="23.1" customHeight="1">
      <c r="A60" s="17" t="s">
        <v>21</v>
      </c>
      <c r="B60" s="17" t="s">
        <v>22</v>
      </c>
      <c r="C60" s="18" t="s">
        <v>15</v>
      </c>
      <c r="D60" s="19">
        <v>21.66</v>
      </c>
      <c r="E60" s="20"/>
      <c r="F60" s="20"/>
      <c r="G60" s="20"/>
      <c r="H60" s="20"/>
      <c r="I60" s="20"/>
      <c r="J60" s="20"/>
      <c r="K60" s="20"/>
      <c r="L60" s="20"/>
      <c r="M60" s="21"/>
      <c r="O60" s="5" t="s">
        <v>53</v>
      </c>
      <c r="P60" s="5" t="s">
        <v>46</v>
      </c>
      <c r="Q60" s="1">
        <v>1</v>
      </c>
      <c r="R60" s="1">
        <f t="shared" si="20"/>
        <v>0</v>
      </c>
      <c r="S60" s="1">
        <f t="shared" si="21"/>
        <v>0</v>
      </c>
      <c r="T60" s="1">
        <f t="shared" si="22"/>
        <v>0</v>
      </c>
      <c r="U60" s="1">
        <f t="shared" si="23"/>
        <v>0</v>
      </c>
      <c r="V60" s="1">
        <f t="shared" si="24"/>
        <v>0</v>
      </c>
      <c r="W60" s="1">
        <f t="shared" si="25"/>
        <v>0</v>
      </c>
      <c r="X60" s="1">
        <f t="shared" si="26"/>
        <v>0</v>
      </c>
      <c r="Y60" s="1">
        <f t="shared" si="27"/>
        <v>0</v>
      </c>
      <c r="Z60" s="1">
        <f t="shared" si="28"/>
        <v>0</v>
      </c>
      <c r="AA60" s="1">
        <f t="shared" si="29"/>
        <v>0</v>
      </c>
      <c r="AB60" s="1">
        <f t="shared" si="30"/>
        <v>0</v>
      </c>
      <c r="AC60" s="1">
        <f t="shared" si="31"/>
        <v>0</v>
      </c>
      <c r="AD60" s="1">
        <f t="shared" si="32"/>
        <v>0</v>
      </c>
      <c r="AE60" s="1">
        <f t="shared" si="33"/>
        <v>0</v>
      </c>
      <c r="AF60" s="1">
        <f t="shared" si="34"/>
        <v>0</v>
      </c>
      <c r="AG60" s="1">
        <f t="shared" si="35"/>
        <v>0</v>
      </c>
      <c r="AH60" s="1">
        <f t="shared" si="36"/>
        <v>0</v>
      </c>
      <c r="AI60" s="1">
        <f t="shared" si="37"/>
        <v>0</v>
      </c>
      <c r="AJ60" s="1">
        <f t="shared" si="38"/>
        <v>0</v>
      </c>
      <c r="AK60" s="1">
        <f t="shared" si="39"/>
        <v>0</v>
      </c>
    </row>
    <row r="61" spans="1:38" ht="23.1" customHeight="1">
      <c r="A61" s="17" t="s">
        <v>92</v>
      </c>
      <c r="B61" s="17" t="s">
        <v>72</v>
      </c>
      <c r="C61" s="18" t="s">
        <v>12</v>
      </c>
      <c r="D61" s="19">
        <v>45.4</v>
      </c>
      <c r="E61" s="20"/>
      <c r="F61" s="20"/>
      <c r="G61" s="20"/>
      <c r="H61" s="20"/>
      <c r="I61" s="20"/>
      <c r="J61" s="20"/>
      <c r="K61" s="20"/>
      <c r="L61" s="20"/>
      <c r="M61" s="21"/>
      <c r="P61" s="5" t="s">
        <v>46</v>
      </c>
      <c r="Q61" s="1">
        <v>1</v>
      </c>
      <c r="R61" s="1">
        <f t="shared" si="20"/>
        <v>0</v>
      </c>
      <c r="S61" s="1">
        <f t="shared" si="21"/>
        <v>0</v>
      </c>
      <c r="T61" s="1">
        <f t="shared" si="22"/>
        <v>0</v>
      </c>
      <c r="U61" s="1">
        <f t="shared" si="23"/>
        <v>0</v>
      </c>
      <c r="V61" s="1">
        <f t="shared" si="24"/>
        <v>0</v>
      </c>
      <c r="W61" s="1">
        <f t="shared" si="25"/>
        <v>0</v>
      </c>
      <c r="X61" s="1">
        <f t="shared" si="26"/>
        <v>0</v>
      </c>
      <c r="Y61" s="1">
        <f t="shared" si="27"/>
        <v>0</v>
      </c>
      <c r="Z61" s="1">
        <f t="shared" si="28"/>
        <v>0</v>
      </c>
      <c r="AA61" s="1">
        <f t="shared" si="29"/>
        <v>0</v>
      </c>
      <c r="AB61" s="1">
        <f t="shared" si="30"/>
        <v>0</v>
      </c>
      <c r="AC61" s="1">
        <f t="shared" si="31"/>
        <v>0</v>
      </c>
      <c r="AD61" s="1">
        <f t="shared" si="32"/>
        <v>0</v>
      </c>
      <c r="AE61" s="1">
        <f t="shared" si="33"/>
        <v>0</v>
      </c>
      <c r="AF61" s="1">
        <f t="shared" si="34"/>
        <v>0</v>
      </c>
      <c r="AG61" s="1">
        <f t="shared" si="35"/>
        <v>0</v>
      </c>
      <c r="AH61" s="1">
        <f t="shared" si="36"/>
        <v>0</v>
      </c>
      <c r="AI61" s="1">
        <f t="shared" si="37"/>
        <v>0</v>
      </c>
      <c r="AJ61" s="1">
        <f t="shared" si="38"/>
        <v>0</v>
      </c>
      <c r="AK61" s="1">
        <f t="shared" si="39"/>
        <v>0</v>
      </c>
    </row>
    <row r="62" spans="1:38" ht="23.1" customHeight="1">
      <c r="A62" s="17" t="s">
        <v>131</v>
      </c>
      <c r="B62" s="17" t="s">
        <v>24</v>
      </c>
      <c r="C62" s="18" t="s">
        <v>11</v>
      </c>
      <c r="D62" s="19">
        <v>2</v>
      </c>
      <c r="E62" s="20"/>
      <c r="F62" s="20"/>
      <c r="G62" s="20"/>
      <c r="H62" s="20"/>
      <c r="I62" s="20"/>
      <c r="J62" s="20"/>
      <c r="K62" s="20"/>
      <c r="L62" s="20"/>
      <c r="M62" s="21"/>
      <c r="O62" s="5" t="s">
        <v>53</v>
      </c>
      <c r="P62" s="5" t="s">
        <v>46</v>
      </c>
      <c r="Q62" s="1">
        <v>1</v>
      </c>
      <c r="R62" s="1">
        <f t="shared" si="20"/>
        <v>0</v>
      </c>
      <c r="S62" s="1">
        <f t="shared" si="21"/>
        <v>0</v>
      </c>
      <c r="T62" s="1">
        <f t="shared" si="22"/>
        <v>0</v>
      </c>
      <c r="U62" s="1">
        <f t="shared" si="23"/>
        <v>0</v>
      </c>
      <c r="V62" s="1">
        <f t="shared" si="24"/>
        <v>0</v>
      </c>
      <c r="W62" s="1">
        <f t="shared" si="25"/>
        <v>0</v>
      </c>
      <c r="X62" s="1">
        <f t="shared" si="26"/>
        <v>0</v>
      </c>
      <c r="Y62" s="1">
        <f t="shared" si="27"/>
        <v>0</v>
      </c>
      <c r="Z62" s="1">
        <f t="shared" si="28"/>
        <v>0</v>
      </c>
      <c r="AA62" s="1">
        <f t="shared" si="29"/>
        <v>0</v>
      </c>
      <c r="AB62" s="1">
        <f t="shared" si="30"/>
        <v>0</v>
      </c>
      <c r="AC62" s="1">
        <f t="shared" si="31"/>
        <v>0</v>
      </c>
      <c r="AD62" s="1">
        <f t="shared" si="32"/>
        <v>0</v>
      </c>
      <c r="AE62" s="1">
        <f t="shared" si="33"/>
        <v>0</v>
      </c>
      <c r="AF62" s="1">
        <f t="shared" si="34"/>
        <v>0</v>
      </c>
      <c r="AG62" s="1">
        <f t="shared" si="35"/>
        <v>0</v>
      </c>
      <c r="AH62" s="1">
        <f t="shared" si="36"/>
        <v>0</v>
      </c>
      <c r="AI62" s="1">
        <f t="shared" si="37"/>
        <v>0</v>
      </c>
      <c r="AJ62" s="1">
        <f t="shared" si="38"/>
        <v>0</v>
      </c>
      <c r="AK62" s="1">
        <f t="shared" si="39"/>
        <v>0</v>
      </c>
    </row>
    <row r="63" spans="1:38" ht="23.1" customHeight="1">
      <c r="A63" s="17" t="s">
        <v>131</v>
      </c>
      <c r="B63" s="17" t="s">
        <v>23</v>
      </c>
      <c r="C63" s="18" t="s">
        <v>11</v>
      </c>
      <c r="D63" s="19">
        <v>1</v>
      </c>
      <c r="E63" s="20"/>
      <c r="F63" s="20"/>
      <c r="G63" s="20"/>
      <c r="H63" s="20"/>
      <c r="I63" s="20"/>
      <c r="J63" s="20"/>
      <c r="K63" s="20"/>
      <c r="L63" s="20"/>
      <c r="M63" s="21"/>
      <c r="O63" s="5" t="s">
        <v>53</v>
      </c>
      <c r="P63" s="5" t="s">
        <v>46</v>
      </c>
      <c r="Q63" s="1">
        <v>1</v>
      </c>
      <c r="R63" s="1">
        <f t="shared" si="20"/>
        <v>0</v>
      </c>
      <c r="S63" s="1">
        <f t="shared" si="21"/>
        <v>0</v>
      </c>
      <c r="T63" s="1">
        <f t="shared" si="22"/>
        <v>0</v>
      </c>
      <c r="U63" s="1">
        <f t="shared" si="23"/>
        <v>0</v>
      </c>
      <c r="V63" s="1">
        <f t="shared" si="24"/>
        <v>0</v>
      </c>
      <c r="W63" s="1">
        <f t="shared" si="25"/>
        <v>0</v>
      </c>
      <c r="X63" s="1">
        <f t="shared" si="26"/>
        <v>0</v>
      </c>
      <c r="Y63" s="1">
        <f t="shared" si="27"/>
        <v>0</v>
      </c>
      <c r="Z63" s="1">
        <f t="shared" si="28"/>
        <v>0</v>
      </c>
      <c r="AA63" s="1">
        <f t="shared" si="29"/>
        <v>0</v>
      </c>
      <c r="AB63" s="1">
        <f t="shared" si="30"/>
        <v>0</v>
      </c>
      <c r="AC63" s="1">
        <f t="shared" si="31"/>
        <v>0</v>
      </c>
      <c r="AD63" s="1">
        <f t="shared" si="32"/>
        <v>0</v>
      </c>
      <c r="AE63" s="1">
        <f t="shared" si="33"/>
        <v>0</v>
      </c>
      <c r="AF63" s="1">
        <f t="shared" si="34"/>
        <v>0</v>
      </c>
      <c r="AG63" s="1">
        <f t="shared" si="35"/>
        <v>0</v>
      </c>
      <c r="AH63" s="1">
        <f t="shared" si="36"/>
        <v>0</v>
      </c>
      <c r="AI63" s="1">
        <f t="shared" si="37"/>
        <v>0</v>
      </c>
      <c r="AJ63" s="1">
        <f t="shared" si="38"/>
        <v>0</v>
      </c>
      <c r="AK63" s="1">
        <f t="shared" si="39"/>
        <v>0</v>
      </c>
    </row>
    <row r="64" spans="1:38" ht="23.1" customHeight="1">
      <c r="A64" s="17" t="s">
        <v>93</v>
      </c>
      <c r="B64" s="17" t="s">
        <v>73</v>
      </c>
      <c r="C64" s="18" t="s">
        <v>74</v>
      </c>
      <c r="D64" s="19">
        <v>3</v>
      </c>
      <c r="E64" s="20"/>
      <c r="F64" s="20"/>
      <c r="G64" s="20"/>
      <c r="H64" s="20"/>
      <c r="I64" s="20"/>
      <c r="J64" s="20"/>
      <c r="K64" s="20"/>
      <c r="L64" s="20"/>
      <c r="M64" s="21"/>
      <c r="P64" s="5" t="s">
        <v>46</v>
      </c>
      <c r="Q64" s="1">
        <v>1</v>
      </c>
      <c r="R64" s="1">
        <f t="shared" si="20"/>
        <v>0</v>
      </c>
      <c r="S64" s="1">
        <f t="shared" si="21"/>
        <v>0</v>
      </c>
      <c r="T64" s="1">
        <f t="shared" si="22"/>
        <v>0</v>
      </c>
      <c r="U64" s="1">
        <f t="shared" si="23"/>
        <v>0</v>
      </c>
      <c r="V64" s="1">
        <f t="shared" si="24"/>
        <v>0</v>
      </c>
      <c r="W64" s="1">
        <f t="shared" si="25"/>
        <v>0</v>
      </c>
      <c r="X64" s="1">
        <f t="shared" si="26"/>
        <v>0</v>
      </c>
      <c r="Y64" s="1">
        <f t="shared" si="27"/>
        <v>0</v>
      </c>
      <c r="Z64" s="1">
        <f t="shared" si="28"/>
        <v>0</v>
      </c>
      <c r="AA64" s="1">
        <f t="shared" si="29"/>
        <v>0</v>
      </c>
      <c r="AB64" s="1">
        <f t="shared" si="30"/>
        <v>0</v>
      </c>
      <c r="AC64" s="1">
        <f t="shared" si="31"/>
        <v>0</v>
      </c>
      <c r="AD64" s="1">
        <f t="shared" si="32"/>
        <v>0</v>
      </c>
      <c r="AE64" s="1">
        <f t="shared" si="33"/>
        <v>0</v>
      </c>
      <c r="AF64" s="1">
        <f t="shared" si="34"/>
        <v>0</v>
      </c>
      <c r="AG64" s="1">
        <f t="shared" si="35"/>
        <v>0</v>
      </c>
      <c r="AH64" s="1">
        <f t="shared" si="36"/>
        <v>0</v>
      </c>
      <c r="AI64" s="1">
        <f t="shared" si="37"/>
        <v>0</v>
      </c>
      <c r="AJ64" s="1">
        <f t="shared" si="38"/>
        <v>0</v>
      </c>
      <c r="AK64" s="1">
        <f t="shared" si="39"/>
        <v>0</v>
      </c>
    </row>
    <row r="65" spans="1:37" ht="23.1" customHeight="1">
      <c r="A65" s="17" t="s">
        <v>8</v>
      </c>
      <c r="B65" s="17" t="s">
        <v>9</v>
      </c>
      <c r="C65" s="18" t="s">
        <v>10</v>
      </c>
      <c r="D65" s="19">
        <v>3</v>
      </c>
      <c r="E65" s="20"/>
      <c r="F65" s="20"/>
      <c r="G65" s="20"/>
      <c r="H65" s="20"/>
      <c r="I65" s="20"/>
      <c r="J65" s="20"/>
      <c r="K65" s="20"/>
      <c r="L65" s="20"/>
      <c r="M65" s="21"/>
      <c r="O65" s="5" t="s">
        <v>53</v>
      </c>
      <c r="P65" s="5" t="s">
        <v>46</v>
      </c>
      <c r="Q65" s="1">
        <v>1</v>
      </c>
      <c r="R65" s="1">
        <f t="shared" si="20"/>
        <v>0</v>
      </c>
      <c r="S65" s="1">
        <f t="shared" si="21"/>
        <v>0</v>
      </c>
      <c r="T65" s="1">
        <f t="shared" si="22"/>
        <v>0</v>
      </c>
      <c r="U65" s="1">
        <f t="shared" si="23"/>
        <v>0</v>
      </c>
      <c r="V65" s="1">
        <f t="shared" si="24"/>
        <v>0</v>
      </c>
      <c r="W65" s="1">
        <f t="shared" si="25"/>
        <v>0</v>
      </c>
      <c r="X65" s="1">
        <f t="shared" si="26"/>
        <v>0</v>
      </c>
      <c r="Y65" s="1">
        <f t="shared" si="27"/>
        <v>0</v>
      </c>
      <c r="Z65" s="1">
        <f t="shared" si="28"/>
        <v>0</v>
      </c>
      <c r="AA65" s="1">
        <f t="shared" si="29"/>
        <v>0</v>
      </c>
      <c r="AB65" s="1">
        <f t="shared" si="30"/>
        <v>0</v>
      </c>
      <c r="AC65" s="1">
        <f t="shared" si="31"/>
        <v>0</v>
      </c>
      <c r="AD65" s="1">
        <f t="shared" si="32"/>
        <v>0</v>
      </c>
      <c r="AE65" s="1">
        <f t="shared" si="33"/>
        <v>0</v>
      </c>
      <c r="AF65" s="1">
        <f t="shared" si="34"/>
        <v>0</v>
      </c>
      <c r="AG65" s="1">
        <f t="shared" si="35"/>
        <v>0</v>
      </c>
      <c r="AH65" s="1">
        <f t="shared" si="36"/>
        <v>0</v>
      </c>
      <c r="AI65" s="1">
        <f t="shared" si="37"/>
        <v>0</v>
      </c>
      <c r="AJ65" s="1">
        <f t="shared" si="38"/>
        <v>0</v>
      </c>
      <c r="AK65" s="1">
        <f t="shared" si="39"/>
        <v>0</v>
      </c>
    </row>
    <row r="66" spans="1:37" ht="23.1" customHeight="1">
      <c r="A66" s="17" t="s">
        <v>27</v>
      </c>
      <c r="B66" s="17" t="s">
        <v>28</v>
      </c>
      <c r="C66" s="18" t="s">
        <v>29</v>
      </c>
      <c r="D66" s="19">
        <v>6</v>
      </c>
      <c r="E66" s="20"/>
      <c r="F66" s="20"/>
      <c r="G66" s="20"/>
      <c r="H66" s="20"/>
      <c r="I66" s="20"/>
      <c r="J66" s="20"/>
      <c r="K66" s="20"/>
      <c r="L66" s="20"/>
      <c r="M66" s="21"/>
      <c r="O66" s="5" t="s">
        <v>53</v>
      </c>
      <c r="P66" s="5" t="s">
        <v>46</v>
      </c>
      <c r="Q66" s="1">
        <v>1</v>
      </c>
      <c r="R66" s="1">
        <f t="shared" si="20"/>
        <v>0</v>
      </c>
      <c r="S66" s="1">
        <f t="shared" si="21"/>
        <v>0</v>
      </c>
      <c r="T66" s="1">
        <f t="shared" si="22"/>
        <v>0</v>
      </c>
      <c r="U66" s="1">
        <f t="shared" si="23"/>
        <v>0</v>
      </c>
      <c r="V66" s="1">
        <f t="shared" si="24"/>
        <v>0</v>
      </c>
      <c r="W66" s="1">
        <f t="shared" si="25"/>
        <v>0</v>
      </c>
      <c r="X66" s="1">
        <f t="shared" si="26"/>
        <v>0</v>
      </c>
      <c r="Y66" s="1">
        <f t="shared" si="27"/>
        <v>0</v>
      </c>
      <c r="Z66" s="1">
        <f t="shared" si="28"/>
        <v>0</v>
      </c>
      <c r="AA66" s="1">
        <f t="shared" si="29"/>
        <v>0</v>
      </c>
      <c r="AB66" s="1">
        <f t="shared" si="30"/>
        <v>0</v>
      </c>
      <c r="AC66" s="1">
        <f t="shared" si="31"/>
        <v>0</v>
      </c>
      <c r="AD66" s="1">
        <f t="shared" si="32"/>
        <v>0</v>
      </c>
      <c r="AE66" s="1">
        <f t="shared" si="33"/>
        <v>0</v>
      </c>
      <c r="AF66" s="1">
        <f t="shared" si="34"/>
        <v>0</v>
      </c>
      <c r="AG66" s="1">
        <f t="shared" si="35"/>
        <v>0</v>
      </c>
      <c r="AH66" s="1">
        <f t="shared" si="36"/>
        <v>0</v>
      </c>
      <c r="AI66" s="1">
        <f t="shared" si="37"/>
        <v>0</v>
      </c>
      <c r="AJ66" s="1">
        <f t="shared" si="38"/>
        <v>0</v>
      </c>
      <c r="AK66" s="1">
        <f t="shared" si="39"/>
        <v>0</v>
      </c>
    </row>
    <row r="67" spans="1:37" ht="23.1" customHeight="1">
      <c r="A67" s="17" t="s">
        <v>94</v>
      </c>
      <c r="B67" s="17" t="s">
        <v>75</v>
      </c>
      <c r="C67" s="18" t="s">
        <v>15</v>
      </c>
      <c r="D67" s="19">
        <v>4</v>
      </c>
      <c r="E67" s="20"/>
      <c r="F67" s="20"/>
      <c r="G67" s="20"/>
      <c r="H67" s="20"/>
      <c r="I67" s="20"/>
      <c r="J67" s="20"/>
      <c r="K67" s="20"/>
      <c r="L67" s="20"/>
      <c r="M67" s="21"/>
      <c r="P67" s="5" t="s">
        <v>46</v>
      </c>
      <c r="Q67" s="1">
        <v>1</v>
      </c>
      <c r="R67" s="1">
        <f t="shared" si="20"/>
        <v>0</v>
      </c>
      <c r="S67" s="1">
        <f t="shared" si="21"/>
        <v>0</v>
      </c>
      <c r="T67" s="1">
        <f t="shared" si="22"/>
        <v>0</v>
      </c>
      <c r="U67" s="1">
        <f t="shared" si="23"/>
        <v>0</v>
      </c>
      <c r="V67" s="1">
        <f t="shared" si="24"/>
        <v>0</v>
      </c>
      <c r="W67" s="1">
        <f t="shared" si="25"/>
        <v>0</v>
      </c>
      <c r="X67" s="1">
        <f t="shared" si="26"/>
        <v>0</v>
      </c>
      <c r="Y67" s="1">
        <f t="shared" si="27"/>
        <v>0</v>
      </c>
      <c r="Z67" s="1">
        <f t="shared" si="28"/>
        <v>0</v>
      </c>
      <c r="AA67" s="1">
        <f t="shared" si="29"/>
        <v>0</v>
      </c>
      <c r="AB67" s="1">
        <f t="shared" si="30"/>
        <v>0</v>
      </c>
      <c r="AC67" s="1">
        <f t="shared" si="31"/>
        <v>0</v>
      </c>
      <c r="AD67" s="1">
        <f t="shared" si="32"/>
        <v>0</v>
      </c>
      <c r="AE67" s="1">
        <f t="shared" si="33"/>
        <v>0</v>
      </c>
      <c r="AF67" s="1">
        <f t="shared" si="34"/>
        <v>0</v>
      </c>
      <c r="AG67" s="1">
        <f t="shared" si="35"/>
        <v>0</v>
      </c>
      <c r="AH67" s="1">
        <f t="shared" si="36"/>
        <v>0</v>
      </c>
      <c r="AI67" s="1">
        <f t="shared" si="37"/>
        <v>0</v>
      </c>
      <c r="AJ67" s="1">
        <f t="shared" si="38"/>
        <v>0</v>
      </c>
      <c r="AK67" s="1">
        <f t="shared" si="39"/>
        <v>0</v>
      </c>
    </row>
    <row r="68" spans="1:37" ht="23.1" customHeight="1">
      <c r="A68" s="17" t="s">
        <v>16</v>
      </c>
      <c r="B68" s="17" t="s">
        <v>17</v>
      </c>
      <c r="C68" s="18" t="s">
        <v>6</v>
      </c>
      <c r="D68" s="19">
        <v>4</v>
      </c>
      <c r="E68" s="20"/>
      <c r="F68" s="20"/>
      <c r="G68" s="20"/>
      <c r="H68" s="20"/>
      <c r="I68" s="20"/>
      <c r="J68" s="20"/>
      <c r="K68" s="20"/>
      <c r="L68" s="20"/>
      <c r="M68" s="21"/>
      <c r="O68" s="5" t="s">
        <v>53</v>
      </c>
      <c r="P68" s="5" t="s">
        <v>46</v>
      </c>
      <c r="Q68" s="1">
        <v>1</v>
      </c>
      <c r="R68" s="1">
        <f t="shared" si="20"/>
        <v>0</v>
      </c>
      <c r="S68" s="1">
        <f t="shared" si="21"/>
        <v>0</v>
      </c>
      <c r="T68" s="1">
        <f t="shared" si="22"/>
        <v>0</v>
      </c>
      <c r="U68" s="1">
        <f t="shared" si="23"/>
        <v>0</v>
      </c>
      <c r="V68" s="1">
        <f t="shared" si="24"/>
        <v>0</v>
      </c>
      <c r="W68" s="1">
        <f t="shared" si="25"/>
        <v>0</v>
      </c>
      <c r="X68" s="1">
        <f t="shared" si="26"/>
        <v>0</v>
      </c>
      <c r="Y68" s="1">
        <f t="shared" si="27"/>
        <v>0</v>
      </c>
      <c r="Z68" s="1">
        <f t="shared" si="28"/>
        <v>0</v>
      </c>
      <c r="AA68" s="1">
        <f t="shared" si="29"/>
        <v>0</v>
      </c>
      <c r="AB68" s="1">
        <f t="shared" si="30"/>
        <v>0</v>
      </c>
      <c r="AC68" s="1">
        <f t="shared" si="31"/>
        <v>0</v>
      </c>
      <c r="AD68" s="1">
        <f t="shared" si="32"/>
        <v>0</v>
      </c>
      <c r="AE68" s="1">
        <f t="shared" si="33"/>
        <v>0</v>
      </c>
      <c r="AF68" s="1">
        <f t="shared" si="34"/>
        <v>0</v>
      </c>
      <c r="AG68" s="1">
        <f t="shared" si="35"/>
        <v>0</v>
      </c>
      <c r="AH68" s="1">
        <f t="shared" si="36"/>
        <v>0</v>
      </c>
      <c r="AI68" s="1">
        <f t="shared" si="37"/>
        <v>0</v>
      </c>
      <c r="AJ68" s="1">
        <f t="shared" si="38"/>
        <v>0</v>
      </c>
      <c r="AK68" s="1">
        <f t="shared" si="39"/>
        <v>0</v>
      </c>
    </row>
    <row r="69" spans="1:37" ht="23.1" customHeight="1">
      <c r="A69" s="17" t="s">
        <v>13</v>
      </c>
      <c r="B69" s="17" t="s">
        <v>14</v>
      </c>
      <c r="C69" s="18" t="s">
        <v>15</v>
      </c>
      <c r="D69" s="19">
        <v>3</v>
      </c>
      <c r="E69" s="20"/>
      <c r="F69" s="20"/>
      <c r="G69" s="20"/>
      <c r="H69" s="20"/>
      <c r="I69" s="20"/>
      <c r="J69" s="20"/>
      <c r="K69" s="20"/>
      <c r="L69" s="20"/>
      <c r="M69" s="21"/>
      <c r="O69" s="5" t="s">
        <v>53</v>
      </c>
      <c r="P69" s="5" t="s">
        <v>46</v>
      </c>
      <c r="Q69" s="1">
        <v>1</v>
      </c>
      <c r="R69" s="1">
        <f t="shared" si="20"/>
        <v>0</v>
      </c>
      <c r="S69" s="1">
        <f t="shared" si="21"/>
        <v>0</v>
      </c>
      <c r="T69" s="1">
        <f t="shared" si="22"/>
        <v>0</v>
      </c>
      <c r="U69" s="1">
        <f t="shared" si="23"/>
        <v>0</v>
      </c>
      <c r="V69" s="1">
        <f t="shared" si="24"/>
        <v>0</v>
      </c>
      <c r="W69" s="1">
        <f t="shared" si="25"/>
        <v>0</v>
      </c>
      <c r="X69" s="1">
        <f t="shared" si="26"/>
        <v>0</v>
      </c>
      <c r="Y69" s="1">
        <f t="shared" si="27"/>
        <v>0</v>
      </c>
      <c r="Z69" s="1">
        <f t="shared" si="28"/>
        <v>0</v>
      </c>
      <c r="AA69" s="1">
        <f t="shared" si="29"/>
        <v>0</v>
      </c>
      <c r="AB69" s="1">
        <f t="shared" si="30"/>
        <v>0</v>
      </c>
      <c r="AC69" s="1">
        <f t="shared" si="31"/>
        <v>0</v>
      </c>
      <c r="AD69" s="1">
        <f t="shared" si="32"/>
        <v>0</v>
      </c>
      <c r="AE69" s="1">
        <f t="shared" si="33"/>
        <v>0</v>
      </c>
      <c r="AF69" s="1">
        <f t="shared" si="34"/>
        <v>0</v>
      </c>
      <c r="AG69" s="1">
        <f t="shared" si="35"/>
        <v>0</v>
      </c>
      <c r="AH69" s="1">
        <f t="shared" si="36"/>
        <v>0</v>
      </c>
      <c r="AI69" s="1">
        <f t="shared" si="37"/>
        <v>0</v>
      </c>
      <c r="AJ69" s="1">
        <f t="shared" si="38"/>
        <v>0</v>
      </c>
      <c r="AK69" s="1">
        <f t="shared" si="39"/>
        <v>0</v>
      </c>
    </row>
    <row r="70" spans="1:37" ht="23.1" customHeight="1">
      <c r="A70" s="17"/>
      <c r="B70" s="17"/>
      <c r="C70" s="18"/>
      <c r="D70" s="22"/>
      <c r="E70" s="22"/>
      <c r="F70" s="22"/>
      <c r="G70" s="22"/>
      <c r="H70" s="22"/>
      <c r="I70" s="22"/>
      <c r="J70" s="22"/>
      <c r="K70" s="22"/>
      <c r="L70" s="22"/>
      <c r="M70" s="22"/>
    </row>
    <row r="71" spans="1:37" ht="23.1" customHeight="1">
      <c r="A71" s="17"/>
      <c r="B71" s="17"/>
      <c r="C71" s="18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1:37" ht="23.1" customHeight="1">
      <c r="A72" s="17"/>
      <c r="B72" s="17"/>
      <c r="C72" s="18"/>
      <c r="D72" s="22"/>
      <c r="E72" s="22"/>
      <c r="F72" s="22"/>
      <c r="G72" s="22"/>
      <c r="H72" s="22"/>
      <c r="I72" s="22"/>
      <c r="J72" s="22"/>
      <c r="K72" s="22"/>
      <c r="L72" s="22"/>
      <c r="M72" s="22"/>
    </row>
    <row r="73" spans="1:37" ht="23.1" customHeight="1">
      <c r="A73" s="17"/>
      <c r="B73" s="17"/>
      <c r="C73" s="18"/>
      <c r="D73" s="22"/>
      <c r="E73" s="22"/>
      <c r="F73" s="22"/>
      <c r="G73" s="22"/>
      <c r="H73" s="22"/>
      <c r="I73" s="22"/>
      <c r="J73" s="22"/>
      <c r="K73" s="22"/>
      <c r="L73" s="22"/>
      <c r="M73" s="22"/>
    </row>
    <row r="74" spans="1:37" ht="23.1" customHeight="1">
      <c r="A74" s="17"/>
      <c r="B74" s="17"/>
      <c r="C74" s="18"/>
      <c r="D74" s="22"/>
      <c r="E74" s="22"/>
      <c r="F74" s="22"/>
      <c r="G74" s="22"/>
      <c r="H74" s="22"/>
      <c r="I74" s="22"/>
      <c r="J74" s="22"/>
      <c r="K74" s="22"/>
      <c r="L74" s="22"/>
      <c r="M74" s="22"/>
    </row>
    <row r="75" spans="1:37" ht="23.1" customHeight="1">
      <c r="A75" s="17"/>
      <c r="B75" s="17"/>
      <c r="C75" s="18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37" ht="23.1" customHeight="1">
      <c r="A76" s="17"/>
      <c r="B76" s="17"/>
      <c r="C76" s="18"/>
      <c r="D76" s="22"/>
      <c r="E76" s="22"/>
      <c r="F76" s="22"/>
      <c r="G76" s="22"/>
      <c r="H76" s="22"/>
      <c r="I76" s="22"/>
      <c r="J76" s="22"/>
      <c r="K76" s="22"/>
      <c r="L76" s="22"/>
      <c r="M76" s="22"/>
    </row>
    <row r="77" spans="1:37" ht="23.1" customHeight="1">
      <c r="A77" s="17"/>
      <c r="B77" s="17"/>
      <c r="C77" s="18"/>
      <c r="D77" s="22"/>
      <c r="E77" s="22"/>
      <c r="F77" s="22"/>
      <c r="G77" s="22"/>
      <c r="H77" s="22"/>
      <c r="I77" s="22"/>
      <c r="J77" s="22"/>
      <c r="K77" s="22"/>
      <c r="L77" s="22"/>
      <c r="M77" s="22"/>
    </row>
    <row r="78" spans="1:37" ht="23.1" customHeight="1">
      <c r="A78" s="17"/>
      <c r="B78" s="17"/>
      <c r="C78" s="18"/>
      <c r="D78" s="22"/>
      <c r="E78" s="22"/>
      <c r="F78" s="22"/>
      <c r="G78" s="22"/>
      <c r="H78" s="22"/>
      <c r="I78" s="22"/>
      <c r="J78" s="22"/>
      <c r="K78" s="22"/>
      <c r="L78" s="22"/>
      <c r="M78" s="22"/>
    </row>
    <row r="79" spans="1:37" ht="23.1" customHeight="1">
      <c r="A79" s="17"/>
      <c r="B79" s="17"/>
      <c r="C79" s="18"/>
      <c r="D79" s="22"/>
      <c r="E79" s="22"/>
      <c r="F79" s="22"/>
      <c r="G79" s="22"/>
      <c r="H79" s="22"/>
      <c r="I79" s="22"/>
      <c r="J79" s="22"/>
      <c r="K79" s="22"/>
      <c r="L79" s="22"/>
      <c r="M79" s="22"/>
    </row>
    <row r="80" spans="1:37" ht="23.1" customHeight="1">
      <c r="A80" s="17"/>
      <c r="B80" s="17"/>
      <c r="C80" s="18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1:38" ht="23.1" customHeight="1">
      <c r="A81" s="17"/>
      <c r="B81" s="17"/>
      <c r="C81" s="18"/>
      <c r="D81" s="22"/>
      <c r="E81" s="22"/>
      <c r="F81" s="22"/>
      <c r="G81" s="22"/>
      <c r="H81" s="22"/>
      <c r="I81" s="22"/>
      <c r="J81" s="22"/>
      <c r="K81" s="22"/>
      <c r="L81" s="22"/>
      <c r="M81" s="22"/>
    </row>
    <row r="82" spans="1:38" ht="23.1" customHeight="1">
      <c r="A82" s="17"/>
      <c r="B82" s="17"/>
      <c r="C82" s="18"/>
      <c r="D82" s="22"/>
      <c r="E82" s="22"/>
      <c r="F82" s="22"/>
      <c r="G82" s="22"/>
      <c r="H82" s="22"/>
      <c r="I82" s="22"/>
      <c r="J82" s="22"/>
      <c r="K82" s="22"/>
      <c r="L82" s="22"/>
      <c r="M82" s="22"/>
    </row>
    <row r="83" spans="1:38" ht="23.1" customHeight="1">
      <c r="A83" s="17"/>
      <c r="B83" s="17"/>
      <c r="C83" s="18"/>
      <c r="D83" s="22"/>
      <c r="E83" s="22"/>
      <c r="F83" s="22"/>
      <c r="G83" s="22"/>
      <c r="H83" s="22"/>
      <c r="I83" s="22"/>
      <c r="J83" s="22"/>
      <c r="K83" s="22"/>
      <c r="L83" s="22"/>
      <c r="M83" s="22"/>
    </row>
    <row r="84" spans="1:38" ht="23.1" customHeight="1">
      <c r="A84" s="23" t="s">
        <v>47</v>
      </c>
      <c r="B84" s="17"/>
      <c r="C84" s="18"/>
      <c r="D84" s="22"/>
      <c r="E84" s="20"/>
      <c r="F84" s="20">
        <f>SUMIF($Q$53:$Q$83, 1,$F$53:$F$83)</f>
        <v>0</v>
      </c>
      <c r="G84" s="20"/>
      <c r="H84" s="20">
        <f>SUMIF($Q$53:$Q$83, 1,$H$53:$H$83)</f>
        <v>0</v>
      </c>
      <c r="I84" s="20"/>
      <c r="J84" s="20">
        <f>SUMIF($Q$53:$Q$83, 1,$J$53:$J$83)</f>
        <v>0</v>
      </c>
      <c r="K84" s="20"/>
      <c r="L84" s="20">
        <f>F84+H84+J84</f>
        <v>0</v>
      </c>
      <c r="M84" s="22"/>
      <c r="R84" s="1">
        <f>SUM($R$53:$R$83)</f>
        <v>0</v>
      </c>
      <c r="S84" s="1">
        <f>SUM($S$53:$S$83)</f>
        <v>0</v>
      </c>
      <c r="T84" s="1">
        <f>SUM($T$53:$T$83)</f>
        <v>0</v>
      </c>
      <c r="U84" s="1">
        <f>SUM($U$53:$U$83)</f>
        <v>0</v>
      </c>
      <c r="V84" s="1">
        <f>SUM($V$53:$V$83)</f>
        <v>0</v>
      </c>
      <c r="W84" s="1">
        <f>SUM($W$53:$W$83)</f>
        <v>0</v>
      </c>
      <c r="X84" s="1">
        <f>SUM($X$53:$X$83)</f>
        <v>0</v>
      </c>
      <c r="Y84" s="1">
        <f>SUM($Y$53:$Y$83)</f>
        <v>0</v>
      </c>
      <c r="Z84" s="1">
        <f>SUM($Z$53:$Z$83)</f>
        <v>0</v>
      </c>
      <c r="AA84" s="1">
        <f>SUM($AA$53:$AA$83)</f>
        <v>0</v>
      </c>
      <c r="AB84" s="1">
        <f>SUM($AB$53:$AB$83)</f>
        <v>0</v>
      </c>
      <c r="AC84" s="1">
        <f>SUM($AC$53:$AC$83)</f>
        <v>0</v>
      </c>
      <c r="AD84" s="1">
        <f>SUM($AD$53:$AD$83)</f>
        <v>0</v>
      </c>
      <c r="AE84" s="1">
        <f>SUM($AE$53:$AE$83)</f>
        <v>0</v>
      </c>
      <c r="AF84" s="1">
        <f>SUM($AF$53:$AF$83)</f>
        <v>0</v>
      </c>
      <c r="AG84" s="1">
        <f>SUM($AG$53:$AG$83)</f>
        <v>0</v>
      </c>
      <c r="AH84" s="1">
        <f>SUM($AH$53:$AH$83)</f>
        <v>0</v>
      </c>
      <c r="AI84" s="1">
        <f>SUM($AI$53:$AI$83)</f>
        <v>0</v>
      </c>
      <c r="AJ84" s="1">
        <f>SUM($AJ$53:$AJ$83)</f>
        <v>0</v>
      </c>
      <c r="AK84" s="1">
        <f>SUM($AK$53:$AK$83)</f>
        <v>0</v>
      </c>
      <c r="AL84" s="1">
        <f>SUM($AL$53:$AL$83)</f>
        <v>0</v>
      </c>
    </row>
    <row r="85" spans="1:38" ht="23.1" customHeight="1">
      <c r="A85" s="69" t="s">
        <v>132</v>
      </c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</row>
    <row r="86" spans="1:38" ht="23.1" customHeight="1">
      <c r="A86" s="17" t="s">
        <v>133</v>
      </c>
      <c r="B86" s="17" t="s">
        <v>76</v>
      </c>
      <c r="C86" s="18" t="s">
        <v>15</v>
      </c>
      <c r="D86" s="49">
        <v>42.24</v>
      </c>
      <c r="E86" s="20"/>
      <c r="F86" s="20"/>
      <c r="G86" s="20"/>
      <c r="H86" s="20"/>
      <c r="I86" s="20"/>
      <c r="J86" s="20"/>
      <c r="K86" s="20"/>
      <c r="L86" s="20"/>
      <c r="M86" s="21"/>
      <c r="P86" s="5" t="s">
        <v>46</v>
      </c>
      <c r="Q86" s="1">
        <v>1</v>
      </c>
      <c r="R86" s="1">
        <f>IF(P86="기계경비",J86,0)</f>
        <v>0</v>
      </c>
      <c r="S86" s="1">
        <f>IF(P86="운반비",J86,0)</f>
        <v>0</v>
      </c>
      <c r="T86" s="1">
        <f>IF(P86="작업부산물",L86,0)</f>
        <v>0</v>
      </c>
      <c r="U86" s="1">
        <f>IF(P86="관급",ROUNDDOWN(D86*E86,0),0)+IF(P86="지급",ROUNDDOWN(D86*E86,0),0)</f>
        <v>0</v>
      </c>
      <c r="V86" s="1">
        <f>IF(P86="외주비",F86+H86+J86,0)</f>
        <v>0</v>
      </c>
      <c r="W86" s="1">
        <f>IF(P86="장비비",F86+H86+J86,0)</f>
        <v>0</v>
      </c>
      <c r="X86" s="1">
        <f>IF(P86="폐기물처리비",J86,0)</f>
        <v>0</v>
      </c>
      <c r="Y86" s="1">
        <f>IF(P86="가설비",J86,0)</f>
        <v>0</v>
      </c>
      <c r="Z86" s="1">
        <f>IF(P86="잡비제외분",F86,0)</f>
        <v>0</v>
      </c>
      <c r="AA86" s="1">
        <f>IF(P86="사급자재대",L86,0)</f>
        <v>0</v>
      </c>
      <c r="AB86" s="1">
        <f>IF(P86="관급자재대",L86,0)</f>
        <v>0</v>
      </c>
      <c r="AC86" s="1">
        <f>IF(P86="사용자항목1",L86,0)</f>
        <v>0</v>
      </c>
      <c r="AD86" s="1">
        <f>IF(P86="사용자항목2",L86,0)</f>
        <v>0</v>
      </c>
      <c r="AE86" s="1">
        <f>IF(P86="사용자항목3",L86,0)</f>
        <v>0</v>
      </c>
      <c r="AF86" s="1">
        <f>IF(P86="사용자항목4",L86,0)</f>
        <v>0</v>
      </c>
      <c r="AG86" s="1">
        <f>IF(P86="사용자항목5",L86,0)</f>
        <v>0</v>
      </c>
      <c r="AH86" s="1">
        <f>IF(P86="사용자항목6",L86,0)</f>
        <v>0</v>
      </c>
      <c r="AI86" s="1">
        <f>IF(P86="사용자항목7",L86,0)</f>
        <v>0</v>
      </c>
      <c r="AJ86" s="1">
        <f>IF(P86="사용자항목8",L86,0)</f>
        <v>0</v>
      </c>
      <c r="AK86" s="1">
        <f>IF(P86="사용자항목9",L86,0)</f>
        <v>0</v>
      </c>
    </row>
    <row r="87" spans="1:38" ht="23.1" customHeight="1">
      <c r="A87" s="17"/>
      <c r="B87" s="17"/>
      <c r="C87" s="18"/>
      <c r="D87" s="22"/>
      <c r="E87" s="22"/>
      <c r="F87" s="22"/>
      <c r="G87" s="22"/>
      <c r="H87" s="22"/>
      <c r="I87" s="22"/>
      <c r="J87" s="22"/>
      <c r="K87" s="22"/>
      <c r="L87" s="22"/>
      <c r="M87" s="22"/>
    </row>
    <row r="88" spans="1:38" ht="23.1" customHeight="1">
      <c r="A88" s="17"/>
      <c r="B88" s="17"/>
      <c r="C88" s="18"/>
      <c r="D88" s="22"/>
      <c r="E88" s="22"/>
      <c r="F88" s="22"/>
      <c r="G88" s="22"/>
      <c r="H88" s="22"/>
      <c r="I88" s="22"/>
      <c r="J88" s="22"/>
      <c r="K88" s="22"/>
      <c r="L88" s="22"/>
      <c r="M88" s="22"/>
    </row>
    <row r="89" spans="1:38" ht="23.1" customHeight="1">
      <c r="A89" s="17"/>
      <c r="B89" s="17"/>
      <c r="C89" s="18"/>
      <c r="D89" s="22"/>
      <c r="E89" s="22"/>
      <c r="F89" s="22"/>
      <c r="G89" s="22"/>
      <c r="H89" s="22"/>
      <c r="I89" s="22"/>
      <c r="J89" s="22"/>
      <c r="K89" s="22"/>
      <c r="L89" s="22"/>
      <c r="M89" s="22"/>
    </row>
    <row r="90" spans="1:38" ht="23.1" customHeight="1">
      <c r="A90" s="17"/>
      <c r="B90" s="17"/>
      <c r="C90" s="18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spans="1:38" ht="23.1" customHeight="1">
      <c r="A91" s="17"/>
      <c r="B91" s="17"/>
      <c r="C91" s="18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1:38" ht="23.1" customHeight="1">
      <c r="A92" s="17"/>
      <c r="B92" s="17"/>
      <c r="C92" s="18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1:38" ht="23.1" customHeight="1">
      <c r="A93" s="17"/>
      <c r="B93" s="17"/>
      <c r="C93" s="18"/>
      <c r="D93" s="22"/>
      <c r="E93" s="22"/>
      <c r="F93" s="22"/>
      <c r="G93" s="22"/>
      <c r="H93" s="22"/>
      <c r="I93" s="22"/>
      <c r="J93" s="22"/>
      <c r="K93" s="22"/>
      <c r="L93" s="22"/>
      <c r="M93" s="22"/>
    </row>
    <row r="94" spans="1:38" ht="23.1" customHeight="1">
      <c r="A94" s="17"/>
      <c r="B94" s="17"/>
      <c r="C94" s="18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1:38" ht="23.1" customHeight="1">
      <c r="A95" s="17"/>
      <c r="B95" s="17"/>
      <c r="C95" s="18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spans="1:38" ht="23.1" customHeight="1">
      <c r="A96" s="17"/>
      <c r="B96" s="17"/>
      <c r="C96" s="18"/>
      <c r="D96" s="22"/>
      <c r="E96" s="22"/>
      <c r="F96" s="22"/>
      <c r="G96" s="22"/>
      <c r="H96" s="22"/>
      <c r="I96" s="22"/>
      <c r="J96" s="22"/>
      <c r="K96" s="22"/>
      <c r="L96" s="22"/>
      <c r="M96" s="22"/>
    </row>
    <row r="97" spans="1:38" ht="23.1" customHeight="1">
      <c r="A97" s="17"/>
      <c r="B97" s="17"/>
      <c r="C97" s="18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1:38" ht="23.1" customHeight="1">
      <c r="A98" s="17"/>
      <c r="B98" s="17"/>
      <c r="C98" s="18"/>
      <c r="D98" s="22"/>
      <c r="E98" s="22"/>
      <c r="F98" s="22"/>
      <c r="G98" s="22"/>
      <c r="H98" s="22"/>
      <c r="I98" s="22"/>
      <c r="J98" s="22"/>
      <c r="K98" s="22"/>
      <c r="L98" s="22"/>
      <c r="M98" s="22"/>
    </row>
    <row r="99" spans="1:38" ht="23.1" customHeight="1">
      <c r="A99" s="17"/>
      <c r="B99" s="17"/>
      <c r="C99" s="18"/>
      <c r="D99" s="22"/>
      <c r="E99" s="22"/>
      <c r="F99" s="22"/>
      <c r="G99" s="22"/>
      <c r="H99" s="22"/>
      <c r="I99" s="22"/>
      <c r="J99" s="22"/>
      <c r="K99" s="22"/>
      <c r="L99" s="22"/>
      <c r="M99" s="22"/>
    </row>
    <row r="100" spans="1:38" ht="23.1" customHeight="1">
      <c r="A100" s="23" t="s">
        <v>47</v>
      </c>
      <c r="B100" s="17"/>
      <c r="C100" s="18"/>
      <c r="D100" s="22"/>
      <c r="E100" s="20"/>
      <c r="F100" s="20">
        <f>SUMIF($Q$85:$Q$99, 1,$F$85:$F$99)</f>
        <v>0</v>
      </c>
      <c r="G100" s="20"/>
      <c r="H100" s="20">
        <f>SUMIF($Q$85:$Q$99, 1,$H$85:$H$99)</f>
        <v>0</v>
      </c>
      <c r="I100" s="20"/>
      <c r="J100" s="20">
        <f>SUMIF($Q$85:$Q$99, 1,$J$85:$J$99)</f>
        <v>0</v>
      </c>
      <c r="K100" s="20"/>
      <c r="L100" s="20">
        <f>F100+H100+J100</f>
        <v>0</v>
      </c>
      <c r="M100" s="22"/>
      <c r="R100" s="1">
        <f>SUM($R$85:$R$99)</f>
        <v>0</v>
      </c>
      <c r="S100" s="1">
        <f>SUM($S$85:$S$99)</f>
        <v>0</v>
      </c>
      <c r="T100" s="1">
        <f>SUM($T$85:$T$99)</f>
        <v>0</v>
      </c>
      <c r="U100" s="1">
        <f>SUM($U$85:$U$99)</f>
        <v>0</v>
      </c>
      <c r="V100" s="1">
        <f>SUM($V$85:$V$99)</f>
        <v>0</v>
      </c>
      <c r="W100" s="1">
        <f>SUM($W$85:$W$99)</f>
        <v>0</v>
      </c>
      <c r="X100" s="1">
        <f>SUM($X$85:$X$99)</f>
        <v>0</v>
      </c>
      <c r="Y100" s="1">
        <f>SUM($Y$85:$Y$99)</f>
        <v>0</v>
      </c>
      <c r="Z100" s="1">
        <f>SUM($Z$85:$Z$99)</f>
        <v>0</v>
      </c>
      <c r="AA100" s="1">
        <f>SUM($AA$85:$AA$99)</f>
        <v>0</v>
      </c>
      <c r="AB100" s="1">
        <f>SUM($AB$85:$AB$99)</f>
        <v>0</v>
      </c>
      <c r="AC100" s="1">
        <f>SUM($AC$85:$AC$99)</f>
        <v>0</v>
      </c>
      <c r="AD100" s="1">
        <f>SUM($AD$85:$AD$99)</f>
        <v>0</v>
      </c>
      <c r="AE100" s="1">
        <f>SUM($AE$85:$AE$99)</f>
        <v>0</v>
      </c>
      <c r="AF100" s="1">
        <f>SUM($AF$85:$AF$99)</f>
        <v>0</v>
      </c>
      <c r="AG100" s="1">
        <f>SUM($AG$85:$AG$99)</f>
        <v>0</v>
      </c>
      <c r="AH100" s="1">
        <f>SUM($AH$85:$AH$99)</f>
        <v>0</v>
      </c>
      <c r="AI100" s="1">
        <f>SUM($AI$85:$AI$99)</f>
        <v>0</v>
      </c>
      <c r="AJ100" s="1">
        <f>SUM($AJ$85:$AJ$99)</f>
        <v>0</v>
      </c>
      <c r="AK100" s="1">
        <f>SUM($AK$85:$AK$99)</f>
        <v>0</v>
      </c>
      <c r="AL100" s="1">
        <f>SUM($AL$85:$AL$99)</f>
        <v>0</v>
      </c>
    </row>
    <row r="101" spans="1:38" ht="23.1" customHeight="1">
      <c r="A101" s="69" t="s">
        <v>134</v>
      </c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</row>
    <row r="102" spans="1:38" ht="23.1" customHeight="1">
      <c r="A102" s="17" t="s">
        <v>95</v>
      </c>
      <c r="B102" s="17"/>
      <c r="C102" s="18" t="s">
        <v>15</v>
      </c>
      <c r="D102" s="19">
        <v>16.91</v>
      </c>
      <c r="E102" s="20"/>
      <c r="F102" s="20"/>
      <c r="G102" s="20"/>
      <c r="H102" s="20"/>
      <c r="I102" s="20"/>
      <c r="J102" s="20"/>
      <c r="K102" s="20"/>
      <c r="L102" s="20"/>
      <c r="M102" s="21"/>
      <c r="P102" s="5" t="s">
        <v>46</v>
      </c>
      <c r="Q102" s="1">
        <v>1</v>
      </c>
      <c r="R102" s="1">
        <f t="shared" ref="R102:R107" si="40">IF(P102="기계경비",J102,0)</f>
        <v>0</v>
      </c>
      <c r="S102" s="1">
        <f t="shared" ref="S102:S107" si="41">IF(P102="운반비",J102,0)</f>
        <v>0</v>
      </c>
      <c r="T102" s="1">
        <f t="shared" ref="T102:T107" si="42">IF(P102="작업부산물",L102,0)</f>
        <v>0</v>
      </c>
      <c r="U102" s="1">
        <f t="shared" ref="U102:U107" si="43">IF(P102="관급",ROUNDDOWN(D102*E102,0),0)+IF(P102="지급",ROUNDDOWN(D102*E102,0),0)</f>
        <v>0</v>
      </c>
      <c r="V102" s="1">
        <f t="shared" ref="V102:V107" si="44">IF(P102="외주비",F102+H102+J102,0)</f>
        <v>0</v>
      </c>
      <c r="W102" s="1">
        <f t="shared" ref="W102:W107" si="45">IF(P102="장비비",F102+H102+J102,0)</f>
        <v>0</v>
      </c>
      <c r="X102" s="1">
        <f t="shared" ref="X102:X107" si="46">IF(P102="폐기물처리비",J102,0)</f>
        <v>0</v>
      </c>
      <c r="Y102" s="1">
        <f t="shared" ref="Y102:Y107" si="47">IF(P102="가설비",J102,0)</f>
        <v>0</v>
      </c>
      <c r="Z102" s="1">
        <f t="shared" ref="Z102:Z107" si="48">IF(P102="잡비제외분",F102,0)</f>
        <v>0</v>
      </c>
      <c r="AA102" s="1">
        <f t="shared" ref="AA102:AA107" si="49">IF(P102="사급자재대",L102,0)</f>
        <v>0</v>
      </c>
      <c r="AB102" s="1">
        <f t="shared" ref="AB102:AB107" si="50">IF(P102="관급자재대",L102,0)</f>
        <v>0</v>
      </c>
      <c r="AC102" s="1">
        <f t="shared" ref="AC102:AC107" si="51">IF(P102="사용자항목1",L102,0)</f>
        <v>0</v>
      </c>
      <c r="AD102" s="1">
        <f t="shared" ref="AD102:AD107" si="52">IF(P102="사용자항목2",L102,0)</f>
        <v>0</v>
      </c>
      <c r="AE102" s="1">
        <f t="shared" ref="AE102:AE107" si="53">IF(P102="사용자항목3",L102,0)</f>
        <v>0</v>
      </c>
      <c r="AF102" s="1">
        <f t="shared" ref="AF102:AF107" si="54">IF(P102="사용자항목4",L102,0)</f>
        <v>0</v>
      </c>
      <c r="AG102" s="1">
        <f t="shared" ref="AG102:AG107" si="55">IF(P102="사용자항목5",L102,0)</f>
        <v>0</v>
      </c>
      <c r="AH102" s="1">
        <f t="shared" ref="AH102:AH107" si="56">IF(P102="사용자항목6",L102,0)</f>
        <v>0</v>
      </c>
      <c r="AI102" s="1">
        <f t="shared" ref="AI102:AI107" si="57">IF(P102="사용자항목7",L102,0)</f>
        <v>0</v>
      </c>
      <c r="AJ102" s="1">
        <f t="shared" ref="AJ102:AJ107" si="58">IF(P102="사용자항목8",L102,0)</f>
        <v>0</v>
      </c>
      <c r="AK102" s="1">
        <f t="shared" ref="AK102:AK107" si="59">IF(P102="사용자항목9",L102,0)</f>
        <v>0</v>
      </c>
    </row>
    <row r="103" spans="1:38" ht="23.1" customHeight="1">
      <c r="A103" s="17" t="s">
        <v>95</v>
      </c>
      <c r="B103" s="17"/>
      <c r="C103" s="18" t="s">
        <v>15</v>
      </c>
      <c r="D103" s="19">
        <v>7.38</v>
      </c>
      <c r="E103" s="20"/>
      <c r="F103" s="20"/>
      <c r="G103" s="20"/>
      <c r="H103" s="20"/>
      <c r="I103" s="20"/>
      <c r="J103" s="20"/>
      <c r="K103" s="20"/>
      <c r="L103" s="20"/>
      <c r="M103" s="21"/>
      <c r="P103" s="5" t="s">
        <v>46</v>
      </c>
      <c r="Q103" s="1">
        <v>1</v>
      </c>
      <c r="R103" s="1">
        <f t="shared" si="40"/>
        <v>0</v>
      </c>
      <c r="S103" s="1">
        <f t="shared" si="41"/>
        <v>0</v>
      </c>
      <c r="T103" s="1">
        <f t="shared" si="42"/>
        <v>0</v>
      </c>
      <c r="U103" s="1">
        <f t="shared" si="43"/>
        <v>0</v>
      </c>
      <c r="V103" s="1">
        <f t="shared" si="44"/>
        <v>0</v>
      </c>
      <c r="W103" s="1">
        <f t="shared" si="45"/>
        <v>0</v>
      </c>
      <c r="X103" s="1">
        <f t="shared" si="46"/>
        <v>0</v>
      </c>
      <c r="Y103" s="1">
        <f t="shared" si="47"/>
        <v>0</v>
      </c>
      <c r="Z103" s="1">
        <f t="shared" si="48"/>
        <v>0</v>
      </c>
      <c r="AA103" s="1">
        <f t="shared" si="49"/>
        <v>0</v>
      </c>
      <c r="AB103" s="1">
        <f t="shared" si="50"/>
        <v>0</v>
      </c>
      <c r="AC103" s="1">
        <f t="shared" si="51"/>
        <v>0</v>
      </c>
      <c r="AD103" s="1">
        <f t="shared" si="52"/>
        <v>0</v>
      </c>
      <c r="AE103" s="1">
        <f t="shared" si="53"/>
        <v>0</v>
      </c>
      <c r="AF103" s="1">
        <f t="shared" si="54"/>
        <v>0</v>
      </c>
      <c r="AG103" s="1">
        <f t="shared" si="55"/>
        <v>0</v>
      </c>
      <c r="AH103" s="1">
        <f t="shared" si="56"/>
        <v>0</v>
      </c>
      <c r="AI103" s="1">
        <f t="shared" si="57"/>
        <v>0</v>
      </c>
      <c r="AJ103" s="1">
        <f t="shared" si="58"/>
        <v>0</v>
      </c>
      <c r="AK103" s="1">
        <f t="shared" si="59"/>
        <v>0</v>
      </c>
    </row>
    <row r="104" spans="1:38" ht="23.1" customHeight="1">
      <c r="A104" s="17" t="s">
        <v>96</v>
      </c>
      <c r="B104" s="17" t="s">
        <v>77</v>
      </c>
      <c r="C104" s="18" t="s">
        <v>15</v>
      </c>
      <c r="D104" s="19">
        <v>97.2</v>
      </c>
      <c r="E104" s="20"/>
      <c r="F104" s="20"/>
      <c r="G104" s="20"/>
      <c r="H104" s="20"/>
      <c r="I104" s="20"/>
      <c r="J104" s="20"/>
      <c r="K104" s="20"/>
      <c r="L104" s="20"/>
      <c r="M104" s="21"/>
      <c r="P104" s="5" t="s">
        <v>46</v>
      </c>
      <c r="Q104" s="1">
        <v>1</v>
      </c>
      <c r="R104" s="1">
        <f t="shared" si="40"/>
        <v>0</v>
      </c>
      <c r="S104" s="1">
        <f t="shared" si="41"/>
        <v>0</v>
      </c>
      <c r="T104" s="1">
        <f t="shared" si="42"/>
        <v>0</v>
      </c>
      <c r="U104" s="1">
        <f t="shared" si="43"/>
        <v>0</v>
      </c>
      <c r="V104" s="1">
        <f t="shared" si="44"/>
        <v>0</v>
      </c>
      <c r="W104" s="1">
        <f t="shared" si="45"/>
        <v>0</v>
      </c>
      <c r="X104" s="1">
        <f t="shared" si="46"/>
        <v>0</v>
      </c>
      <c r="Y104" s="1">
        <f t="shared" si="47"/>
        <v>0</v>
      </c>
      <c r="Z104" s="1">
        <f t="shared" si="48"/>
        <v>0</v>
      </c>
      <c r="AA104" s="1">
        <f t="shared" si="49"/>
        <v>0</v>
      </c>
      <c r="AB104" s="1">
        <f t="shared" si="50"/>
        <v>0</v>
      </c>
      <c r="AC104" s="1">
        <f t="shared" si="51"/>
        <v>0</v>
      </c>
      <c r="AD104" s="1">
        <f t="shared" si="52"/>
        <v>0</v>
      </c>
      <c r="AE104" s="1">
        <f t="shared" si="53"/>
        <v>0</v>
      </c>
      <c r="AF104" s="1">
        <f t="shared" si="54"/>
        <v>0</v>
      </c>
      <c r="AG104" s="1">
        <f t="shared" si="55"/>
        <v>0</v>
      </c>
      <c r="AH104" s="1">
        <f t="shared" si="56"/>
        <v>0</v>
      </c>
      <c r="AI104" s="1">
        <f t="shared" si="57"/>
        <v>0</v>
      </c>
      <c r="AJ104" s="1">
        <f t="shared" si="58"/>
        <v>0</v>
      </c>
      <c r="AK104" s="1">
        <f t="shared" si="59"/>
        <v>0</v>
      </c>
    </row>
    <row r="105" spans="1:38" ht="23.1" customHeight="1">
      <c r="A105" s="17" t="s">
        <v>97</v>
      </c>
      <c r="B105" s="17" t="s">
        <v>78</v>
      </c>
      <c r="C105" s="18" t="s">
        <v>15</v>
      </c>
      <c r="D105" s="19">
        <v>102.96</v>
      </c>
      <c r="E105" s="20"/>
      <c r="F105" s="20"/>
      <c r="G105" s="20"/>
      <c r="H105" s="20"/>
      <c r="I105" s="20"/>
      <c r="J105" s="20"/>
      <c r="K105" s="20"/>
      <c r="L105" s="20"/>
      <c r="M105" s="21"/>
      <c r="P105" s="5" t="s">
        <v>46</v>
      </c>
      <c r="Q105" s="1">
        <v>1</v>
      </c>
      <c r="R105" s="1">
        <f t="shared" si="40"/>
        <v>0</v>
      </c>
      <c r="S105" s="1">
        <f t="shared" si="41"/>
        <v>0</v>
      </c>
      <c r="T105" s="1">
        <f t="shared" si="42"/>
        <v>0</v>
      </c>
      <c r="U105" s="1">
        <f t="shared" si="43"/>
        <v>0</v>
      </c>
      <c r="V105" s="1">
        <f t="shared" si="44"/>
        <v>0</v>
      </c>
      <c r="W105" s="1">
        <f t="shared" si="45"/>
        <v>0</v>
      </c>
      <c r="X105" s="1">
        <f t="shared" si="46"/>
        <v>0</v>
      </c>
      <c r="Y105" s="1">
        <f t="shared" si="47"/>
        <v>0</v>
      </c>
      <c r="Z105" s="1">
        <f t="shared" si="48"/>
        <v>0</v>
      </c>
      <c r="AA105" s="1">
        <f t="shared" si="49"/>
        <v>0</v>
      </c>
      <c r="AB105" s="1">
        <f t="shared" si="50"/>
        <v>0</v>
      </c>
      <c r="AC105" s="1">
        <f t="shared" si="51"/>
        <v>0</v>
      </c>
      <c r="AD105" s="1">
        <f t="shared" si="52"/>
        <v>0</v>
      </c>
      <c r="AE105" s="1">
        <f t="shared" si="53"/>
        <v>0</v>
      </c>
      <c r="AF105" s="1">
        <f t="shared" si="54"/>
        <v>0</v>
      </c>
      <c r="AG105" s="1">
        <f t="shared" si="55"/>
        <v>0</v>
      </c>
      <c r="AH105" s="1">
        <f t="shared" si="56"/>
        <v>0</v>
      </c>
      <c r="AI105" s="1">
        <f t="shared" si="57"/>
        <v>0</v>
      </c>
      <c r="AJ105" s="1">
        <f t="shared" si="58"/>
        <v>0</v>
      </c>
      <c r="AK105" s="1">
        <f t="shared" si="59"/>
        <v>0</v>
      </c>
    </row>
    <row r="106" spans="1:38" ht="23.1" customHeight="1">
      <c r="A106" s="17" t="s">
        <v>98</v>
      </c>
      <c r="B106" s="17" t="s">
        <v>78</v>
      </c>
      <c r="C106" s="18" t="s">
        <v>15</v>
      </c>
      <c r="D106" s="19">
        <v>102.96</v>
      </c>
      <c r="E106" s="20"/>
      <c r="F106" s="20"/>
      <c r="G106" s="20"/>
      <c r="H106" s="20"/>
      <c r="I106" s="20"/>
      <c r="J106" s="20"/>
      <c r="K106" s="20"/>
      <c r="L106" s="20"/>
      <c r="M106" s="21"/>
      <c r="P106" s="5" t="s">
        <v>46</v>
      </c>
      <c r="Q106" s="1">
        <v>1</v>
      </c>
      <c r="R106" s="1">
        <f t="shared" si="40"/>
        <v>0</v>
      </c>
      <c r="S106" s="1">
        <f t="shared" si="41"/>
        <v>0</v>
      </c>
      <c r="T106" s="1">
        <f t="shared" si="42"/>
        <v>0</v>
      </c>
      <c r="U106" s="1">
        <f t="shared" si="43"/>
        <v>0</v>
      </c>
      <c r="V106" s="1">
        <f t="shared" si="44"/>
        <v>0</v>
      </c>
      <c r="W106" s="1">
        <f t="shared" si="45"/>
        <v>0</v>
      </c>
      <c r="X106" s="1">
        <f t="shared" si="46"/>
        <v>0</v>
      </c>
      <c r="Y106" s="1">
        <f t="shared" si="47"/>
        <v>0</v>
      </c>
      <c r="Z106" s="1">
        <f t="shared" si="48"/>
        <v>0</v>
      </c>
      <c r="AA106" s="1">
        <f t="shared" si="49"/>
        <v>0</v>
      </c>
      <c r="AB106" s="1">
        <f t="shared" si="50"/>
        <v>0</v>
      </c>
      <c r="AC106" s="1">
        <f t="shared" si="51"/>
        <v>0</v>
      </c>
      <c r="AD106" s="1">
        <f t="shared" si="52"/>
        <v>0</v>
      </c>
      <c r="AE106" s="1">
        <f t="shared" si="53"/>
        <v>0</v>
      </c>
      <c r="AF106" s="1">
        <f t="shared" si="54"/>
        <v>0</v>
      </c>
      <c r="AG106" s="1">
        <f t="shared" si="55"/>
        <v>0</v>
      </c>
      <c r="AH106" s="1">
        <f t="shared" si="56"/>
        <v>0</v>
      </c>
      <c r="AI106" s="1">
        <f t="shared" si="57"/>
        <v>0</v>
      </c>
      <c r="AJ106" s="1">
        <f t="shared" si="58"/>
        <v>0</v>
      </c>
      <c r="AK106" s="1">
        <f t="shared" si="59"/>
        <v>0</v>
      </c>
    </row>
    <row r="107" spans="1:38" ht="23.1" customHeight="1">
      <c r="A107" s="17" t="s">
        <v>1</v>
      </c>
      <c r="B107" s="17" t="s">
        <v>2</v>
      </c>
      <c r="C107" s="18" t="s">
        <v>3</v>
      </c>
      <c r="D107" s="19">
        <v>743.4</v>
      </c>
      <c r="E107" s="20"/>
      <c r="F107" s="20"/>
      <c r="G107" s="20"/>
      <c r="H107" s="20"/>
      <c r="I107" s="20"/>
      <c r="J107" s="20"/>
      <c r="K107" s="20"/>
      <c r="L107" s="20"/>
      <c r="M107" s="21"/>
      <c r="O107" s="5" t="s">
        <v>53</v>
      </c>
      <c r="P107" s="5" t="s">
        <v>46</v>
      </c>
      <c r="Q107" s="1">
        <v>1</v>
      </c>
      <c r="R107" s="1">
        <f t="shared" si="40"/>
        <v>0</v>
      </c>
      <c r="S107" s="1">
        <f t="shared" si="41"/>
        <v>0</v>
      </c>
      <c r="T107" s="1">
        <f t="shared" si="42"/>
        <v>0</v>
      </c>
      <c r="U107" s="1">
        <f t="shared" si="43"/>
        <v>0</v>
      </c>
      <c r="V107" s="1">
        <f t="shared" si="44"/>
        <v>0</v>
      </c>
      <c r="W107" s="1">
        <f t="shared" si="45"/>
        <v>0</v>
      </c>
      <c r="X107" s="1">
        <f t="shared" si="46"/>
        <v>0</v>
      </c>
      <c r="Y107" s="1">
        <f t="shared" si="47"/>
        <v>0</v>
      </c>
      <c r="Z107" s="1">
        <f t="shared" si="48"/>
        <v>0</v>
      </c>
      <c r="AA107" s="1">
        <f t="shared" si="49"/>
        <v>0</v>
      </c>
      <c r="AB107" s="1">
        <f t="shared" si="50"/>
        <v>0</v>
      </c>
      <c r="AC107" s="1">
        <f t="shared" si="51"/>
        <v>0</v>
      </c>
      <c r="AD107" s="1">
        <f t="shared" si="52"/>
        <v>0</v>
      </c>
      <c r="AE107" s="1">
        <f t="shared" si="53"/>
        <v>0</v>
      </c>
      <c r="AF107" s="1">
        <f t="shared" si="54"/>
        <v>0</v>
      </c>
      <c r="AG107" s="1">
        <f t="shared" si="55"/>
        <v>0</v>
      </c>
      <c r="AH107" s="1">
        <f t="shared" si="56"/>
        <v>0</v>
      </c>
      <c r="AI107" s="1">
        <f t="shared" si="57"/>
        <v>0</v>
      </c>
      <c r="AJ107" s="1">
        <f t="shared" si="58"/>
        <v>0</v>
      </c>
      <c r="AK107" s="1">
        <f t="shared" si="59"/>
        <v>0</v>
      </c>
    </row>
    <row r="108" spans="1:38" ht="23.1" customHeight="1">
      <c r="A108" s="17"/>
      <c r="B108" s="17"/>
      <c r="C108" s="18"/>
      <c r="D108" s="22"/>
      <c r="E108" s="22"/>
      <c r="F108" s="22"/>
      <c r="G108" s="22"/>
      <c r="H108" s="22"/>
      <c r="I108" s="22"/>
      <c r="J108" s="22"/>
      <c r="K108" s="22"/>
      <c r="L108" s="22"/>
      <c r="M108" s="22"/>
    </row>
    <row r="109" spans="1:38" ht="23.1" customHeight="1">
      <c r="A109" s="17"/>
      <c r="B109" s="17"/>
      <c r="C109" s="18"/>
      <c r="D109" s="22"/>
      <c r="E109" s="22"/>
      <c r="F109" s="22"/>
      <c r="G109" s="22"/>
      <c r="H109" s="22"/>
      <c r="I109" s="22"/>
      <c r="J109" s="22"/>
      <c r="K109" s="22"/>
      <c r="L109" s="22"/>
      <c r="M109" s="22"/>
    </row>
    <row r="110" spans="1:38" ht="23.1" customHeight="1">
      <c r="A110" s="17"/>
      <c r="B110" s="17"/>
      <c r="C110" s="18"/>
      <c r="D110" s="22"/>
      <c r="E110" s="22"/>
      <c r="F110" s="22"/>
      <c r="G110" s="22"/>
      <c r="H110" s="22"/>
      <c r="I110" s="22"/>
      <c r="J110" s="22"/>
      <c r="K110" s="22"/>
      <c r="L110" s="22"/>
      <c r="M110" s="22"/>
    </row>
    <row r="111" spans="1:38" ht="23.1" customHeight="1">
      <c r="A111" s="17"/>
      <c r="B111" s="17"/>
      <c r="C111" s="18"/>
      <c r="D111" s="22"/>
      <c r="E111" s="22"/>
      <c r="F111" s="22"/>
      <c r="G111" s="22"/>
      <c r="H111" s="22"/>
      <c r="I111" s="22"/>
      <c r="J111" s="22"/>
      <c r="K111" s="22"/>
      <c r="L111" s="22"/>
      <c r="M111" s="22"/>
    </row>
    <row r="112" spans="1:38" ht="23.1" customHeight="1">
      <c r="A112" s="17"/>
      <c r="B112" s="17"/>
      <c r="C112" s="18"/>
      <c r="D112" s="22"/>
      <c r="E112" s="22"/>
      <c r="F112" s="22"/>
      <c r="G112" s="22"/>
      <c r="H112" s="22"/>
      <c r="I112" s="22"/>
      <c r="J112" s="22"/>
      <c r="K112" s="22"/>
      <c r="L112" s="22"/>
      <c r="M112" s="22"/>
    </row>
    <row r="113" spans="1:38" ht="23.1" customHeight="1">
      <c r="A113" s="17"/>
      <c r="B113" s="17"/>
      <c r="C113" s="18"/>
      <c r="D113" s="22"/>
      <c r="E113" s="22"/>
      <c r="F113" s="22"/>
      <c r="G113" s="22"/>
      <c r="H113" s="22"/>
      <c r="I113" s="22"/>
      <c r="J113" s="22"/>
      <c r="K113" s="22"/>
      <c r="L113" s="22"/>
      <c r="M113" s="22"/>
    </row>
    <row r="114" spans="1:38" ht="23.1" customHeight="1">
      <c r="A114" s="17"/>
      <c r="B114" s="17"/>
      <c r="C114" s="18"/>
      <c r="D114" s="22"/>
      <c r="E114" s="22"/>
      <c r="F114" s="22"/>
      <c r="G114" s="22"/>
      <c r="H114" s="22"/>
      <c r="I114" s="22"/>
      <c r="J114" s="22"/>
      <c r="K114" s="22"/>
      <c r="L114" s="22"/>
      <c r="M114" s="22"/>
    </row>
    <row r="115" spans="1:38" ht="23.1" customHeight="1">
      <c r="A115" s="17"/>
      <c r="B115" s="17"/>
      <c r="C115" s="18"/>
      <c r="D115" s="22"/>
      <c r="E115" s="22"/>
      <c r="F115" s="22"/>
      <c r="G115" s="22"/>
      <c r="H115" s="22"/>
      <c r="I115" s="22"/>
      <c r="J115" s="22"/>
      <c r="K115" s="22"/>
      <c r="L115" s="22"/>
      <c r="M115" s="22"/>
    </row>
    <row r="116" spans="1:38" ht="23.1" customHeight="1">
      <c r="A116" s="23" t="s">
        <v>47</v>
      </c>
      <c r="B116" s="17"/>
      <c r="C116" s="18"/>
      <c r="D116" s="22"/>
      <c r="E116" s="20"/>
      <c r="F116" s="20">
        <f>SUMIF($Q$101:$Q$115, 1,$F$101:$F$115)</f>
        <v>0</v>
      </c>
      <c r="G116" s="20"/>
      <c r="H116" s="20">
        <f>SUMIF($Q$101:$Q$115, 1,$H$101:$H$115)</f>
        <v>0</v>
      </c>
      <c r="I116" s="20"/>
      <c r="J116" s="20">
        <f>SUMIF($Q$101:$Q$115, 1,$J$101:$J$115)</f>
        <v>0</v>
      </c>
      <c r="K116" s="20"/>
      <c r="L116" s="20">
        <f>F116+H116+J116</f>
        <v>0</v>
      </c>
      <c r="M116" s="22"/>
      <c r="R116" s="1">
        <f>SUM($R$101:$R$115)</f>
        <v>0</v>
      </c>
      <c r="S116" s="1">
        <f>SUM($S$101:$S$115)</f>
        <v>0</v>
      </c>
      <c r="T116" s="1">
        <f>SUM($T$101:$T$115)</f>
        <v>0</v>
      </c>
      <c r="U116" s="1">
        <f>SUM($U$101:$U$115)</f>
        <v>0</v>
      </c>
      <c r="V116" s="1">
        <f>SUM($V$101:$V$115)</f>
        <v>0</v>
      </c>
      <c r="W116" s="1">
        <f>SUM($W$101:$W$115)</f>
        <v>0</v>
      </c>
      <c r="X116" s="1">
        <f>SUM($X$101:$X$115)</f>
        <v>0</v>
      </c>
      <c r="Y116" s="1">
        <f>SUM($Y$101:$Y$115)</f>
        <v>0</v>
      </c>
      <c r="Z116" s="1">
        <f>SUM($Z$101:$Z$115)</f>
        <v>0</v>
      </c>
      <c r="AA116" s="1">
        <f>SUM($AA$101:$AA$115)</f>
        <v>0</v>
      </c>
      <c r="AB116" s="1">
        <f>SUM($AB$101:$AB$115)</f>
        <v>0</v>
      </c>
      <c r="AC116" s="1">
        <f>SUM($AC$101:$AC$115)</f>
        <v>0</v>
      </c>
      <c r="AD116" s="1">
        <f>SUM($AD$101:$AD$115)</f>
        <v>0</v>
      </c>
      <c r="AE116" s="1">
        <f>SUM($AE$101:$AE$115)</f>
        <v>0</v>
      </c>
      <c r="AF116" s="1">
        <f>SUM($AF$101:$AF$115)</f>
        <v>0</v>
      </c>
      <c r="AG116" s="1">
        <f>SUM($AG$101:$AG$115)</f>
        <v>0</v>
      </c>
      <c r="AH116" s="1">
        <f>SUM($AH$101:$AH$115)</f>
        <v>0</v>
      </c>
      <c r="AI116" s="1">
        <f>SUM($AI$101:$AI$115)</f>
        <v>0</v>
      </c>
      <c r="AJ116" s="1">
        <f>SUM($AJ$101:$AJ$115)</f>
        <v>0</v>
      </c>
      <c r="AK116" s="1">
        <f>SUM($AK$101:$AK$115)</f>
        <v>0</v>
      </c>
      <c r="AL116" s="1">
        <f>SUM($AL$101:$AL$115)</f>
        <v>0</v>
      </c>
    </row>
    <row r="117" spans="1:38" ht="23.1" customHeight="1">
      <c r="A117" s="69" t="s">
        <v>135</v>
      </c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</row>
    <row r="118" spans="1:38" ht="23.1" customHeight="1">
      <c r="A118" s="17" t="s">
        <v>30</v>
      </c>
      <c r="B118" s="17" t="s">
        <v>31</v>
      </c>
      <c r="C118" s="18" t="s">
        <v>32</v>
      </c>
      <c r="D118" s="19">
        <v>1.37</v>
      </c>
      <c r="E118" s="20"/>
      <c r="F118" s="20">
        <f>ROUNDDOWN(D118*E118,0)</f>
        <v>0</v>
      </c>
      <c r="G118" s="20"/>
      <c r="H118" s="20"/>
      <c r="I118" s="20"/>
      <c r="J118" s="20"/>
      <c r="K118" s="20"/>
      <c r="L118" s="20"/>
      <c r="M118" s="21"/>
      <c r="O118" s="5" t="s">
        <v>45</v>
      </c>
      <c r="P118" s="5" t="s">
        <v>109</v>
      </c>
      <c r="Q118" s="1">
        <v>1</v>
      </c>
      <c r="R118" s="1">
        <f>IF(P118="기계경비",J118,0)</f>
        <v>0</v>
      </c>
      <c r="S118" s="1">
        <f>IF(P118="운반비",J118,0)</f>
        <v>0</v>
      </c>
      <c r="T118" s="1">
        <f>IF(P118="작업부산물",L118,0)</f>
        <v>0</v>
      </c>
      <c r="U118" s="1">
        <f>IF(P118="관급",ROUNDDOWN(D118*E118,0),0)+IF(P118="지급",ROUNDDOWN(D118*E118,0),0)</f>
        <v>0</v>
      </c>
      <c r="V118" s="1">
        <f>IF(P118="외주비",F118+H118+J118,0)</f>
        <v>0</v>
      </c>
      <c r="W118" s="1">
        <f>IF(P118="장비비",F118+H118+J118,0)</f>
        <v>0</v>
      </c>
      <c r="X118" s="1">
        <f>IF(P118="폐기물처리비",L118,0)</f>
        <v>0</v>
      </c>
      <c r="Y118" s="1">
        <f>IF(P118="가설비",J118,0)</f>
        <v>0</v>
      </c>
      <c r="Z118" s="1">
        <f>IF(P118="잡비제외분",F118,0)</f>
        <v>0</v>
      </c>
      <c r="AA118" s="1">
        <f>IF(P118="사급자재대",L118,0)</f>
        <v>0</v>
      </c>
      <c r="AB118" s="1">
        <f>IF(P118="관급자재대",L118,0)</f>
        <v>0</v>
      </c>
      <c r="AC118" s="1">
        <f>IF(P118="사용자항목1",L118,0)</f>
        <v>0</v>
      </c>
      <c r="AD118" s="1">
        <f>IF(P118="사용자항목2",L118,0)</f>
        <v>0</v>
      </c>
      <c r="AE118" s="1">
        <f>IF(P118="사용자항목3",L118,0)</f>
        <v>0</v>
      </c>
      <c r="AF118" s="1">
        <f>IF(P118="사용자항목4",L118,0)</f>
        <v>0</v>
      </c>
      <c r="AG118" s="1">
        <f>IF(P118="사용자항목5",L118,0)</f>
        <v>0</v>
      </c>
      <c r="AH118" s="1">
        <f>IF(P118="사용자항목6",L118,0)</f>
        <v>0</v>
      </c>
      <c r="AI118" s="1">
        <f>IF(P118="사용자항목7",L118,0)</f>
        <v>0</v>
      </c>
      <c r="AJ118" s="1">
        <f>IF(P118="사용자항목8",L118,0)</f>
        <v>0</v>
      </c>
      <c r="AK118" s="1">
        <f>IF(P118="사용자항목9",L118,0)</f>
        <v>0</v>
      </c>
    </row>
    <row r="119" spans="1:38" ht="23.1" customHeight="1">
      <c r="A119" s="17" t="s">
        <v>33</v>
      </c>
      <c r="B119" s="17" t="s">
        <v>34</v>
      </c>
      <c r="C119" s="18" t="s">
        <v>32</v>
      </c>
      <c r="D119" s="19">
        <v>1.37</v>
      </c>
      <c r="E119" s="20"/>
      <c r="F119" s="20">
        <f>ROUNDDOWN(D119*E119,0)</f>
        <v>0</v>
      </c>
      <c r="G119" s="20"/>
      <c r="H119" s="20"/>
      <c r="I119" s="20"/>
      <c r="J119" s="20"/>
      <c r="K119" s="20"/>
      <c r="L119" s="20"/>
      <c r="M119" s="21"/>
      <c r="O119" s="5" t="s">
        <v>45</v>
      </c>
      <c r="P119" s="5" t="s">
        <v>109</v>
      </c>
      <c r="Q119" s="1">
        <v>1</v>
      </c>
      <c r="R119" s="1">
        <f>IF(P119="기계경비",J119,0)</f>
        <v>0</v>
      </c>
      <c r="S119" s="1">
        <f>IF(P119="운반비",J119,0)</f>
        <v>0</v>
      </c>
      <c r="T119" s="1">
        <f>IF(P119="작업부산물",L119,0)</f>
        <v>0</v>
      </c>
      <c r="U119" s="1">
        <f>IF(P119="관급",ROUNDDOWN(D119*E119,0),0)+IF(P119="지급",ROUNDDOWN(D119*E119,0),0)</f>
        <v>0</v>
      </c>
      <c r="V119" s="1">
        <f>IF(P119="외주비",F119+H119+J119,0)</f>
        <v>0</v>
      </c>
      <c r="W119" s="1">
        <f>IF(P119="장비비",F119+H119+J119,0)</f>
        <v>0</v>
      </c>
      <c r="X119" s="1">
        <f>IF(P119="폐기물처리비",L119,0)</f>
        <v>0</v>
      </c>
      <c r="Y119" s="1">
        <f>IF(P119="가설비",J119,0)</f>
        <v>0</v>
      </c>
      <c r="Z119" s="1">
        <f>IF(P119="잡비제외분",F119,0)</f>
        <v>0</v>
      </c>
      <c r="AA119" s="1">
        <f>IF(P119="사급자재대",L119,0)</f>
        <v>0</v>
      </c>
      <c r="AB119" s="1">
        <f>IF(P119="관급자재대",L119,0)</f>
        <v>0</v>
      </c>
      <c r="AC119" s="1">
        <f>IF(P119="사용자항목1",L119,0)</f>
        <v>0</v>
      </c>
      <c r="AD119" s="1">
        <f>IF(P119="사용자항목2",L119,0)</f>
        <v>0</v>
      </c>
      <c r="AE119" s="1">
        <f>IF(P119="사용자항목3",L119,0)</f>
        <v>0</v>
      </c>
      <c r="AF119" s="1">
        <f>IF(P119="사용자항목4",L119,0)</f>
        <v>0</v>
      </c>
      <c r="AG119" s="1">
        <f>IF(P119="사용자항목5",L119,0)</f>
        <v>0</v>
      </c>
      <c r="AH119" s="1">
        <f>IF(P119="사용자항목6",L119,0)</f>
        <v>0</v>
      </c>
      <c r="AI119" s="1">
        <f>IF(P119="사용자항목7",L119,0)</f>
        <v>0</v>
      </c>
      <c r="AJ119" s="1">
        <f>IF(P119="사용자항목8",L119,0)</f>
        <v>0</v>
      </c>
      <c r="AK119" s="1">
        <f>IF(P119="사용자항목9",L119,0)</f>
        <v>0</v>
      </c>
    </row>
    <row r="120" spans="1:38" ht="23.1" customHeight="1">
      <c r="A120" s="17" t="s">
        <v>99</v>
      </c>
      <c r="B120" s="17" t="s">
        <v>79</v>
      </c>
      <c r="C120" s="18" t="s">
        <v>36</v>
      </c>
      <c r="D120" s="19">
        <v>1.28</v>
      </c>
      <c r="E120" s="20"/>
      <c r="F120" s="20">
        <f>ROUNDDOWN(D120*E120,0)</f>
        <v>0</v>
      </c>
      <c r="G120" s="20"/>
      <c r="H120" s="20"/>
      <c r="I120" s="20"/>
      <c r="J120" s="20"/>
      <c r="K120" s="20"/>
      <c r="L120" s="20"/>
      <c r="M120" s="21"/>
      <c r="P120" s="5" t="s">
        <v>109</v>
      </c>
      <c r="Q120" s="1">
        <v>1</v>
      </c>
      <c r="R120" s="1">
        <f>IF(P120="기계경비",J120,0)</f>
        <v>0</v>
      </c>
      <c r="S120" s="1">
        <f>IF(P120="운반비",J120,0)</f>
        <v>0</v>
      </c>
      <c r="T120" s="1">
        <f>IF(P120="작업부산물",L120,0)</f>
        <v>0</v>
      </c>
      <c r="U120" s="1">
        <f>IF(P120="관급",ROUNDDOWN(D120*E120,0),0)+IF(P120="지급",ROUNDDOWN(D120*E120,0),0)</f>
        <v>0</v>
      </c>
      <c r="V120" s="1">
        <f>IF(P120="외주비",F120+H120+J120,0)</f>
        <v>0</v>
      </c>
      <c r="W120" s="1">
        <f>IF(P120="장비비",F120+H120+J120,0)</f>
        <v>0</v>
      </c>
      <c r="X120" s="1">
        <f>IF(P120="폐기물처리비",L120,0)</f>
        <v>0</v>
      </c>
      <c r="Y120" s="1">
        <f>IF(P120="가설비",J120,0)</f>
        <v>0</v>
      </c>
      <c r="Z120" s="1">
        <f>IF(P120="잡비제외분",F120,0)</f>
        <v>0</v>
      </c>
      <c r="AA120" s="1">
        <f>IF(P120="사급자재대",L120,0)</f>
        <v>0</v>
      </c>
      <c r="AB120" s="1">
        <f>IF(P120="관급자재대",L120,0)</f>
        <v>0</v>
      </c>
      <c r="AC120" s="1">
        <f>IF(P120="사용자항목1",L120,0)</f>
        <v>0</v>
      </c>
      <c r="AD120" s="1">
        <f>IF(P120="사용자항목2",L120,0)</f>
        <v>0</v>
      </c>
      <c r="AE120" s="1">
        <f>IF(P120="사용자항목3",L120,0)</f>
        <v>0</v>
      </c>
      <c r="AF120" s="1">
        <f>IF(P120="사용자항목4",L120,0)</f>
        <v>0</v>
      </c>
      <c r="AG120" s="1">
        <f>IF(P120="사용자항목5",L120,0)</f>
        <v>0</v>
      </c>
      <c r="AH120" s="1">
        <f>IF(P120="사용자항목6",L120,0)</f>
        <v>0</v>
      </c>
      <c r="AI120" s="1">
        <f>IF(P120="사용자항목7",L120,0)</f>
        <v>0</v>
      </c>
      <c r="AJ120" s="1">
        <f>IF(P120="사용자항목8",L120,0)</f>
        <v>0</v>
      </c>
      <c r="AK120" s="1">
        <f>IF(P120="사용자항목9",L120,0)</f>
        <v>0</v>
      </c>
    </row>
    <row r="121" spans="1:38" ht="23.1" customHeight="1">
      <c r="A121" s="17" t="s">
        <v>99</v>
      </c>
      <c r="B121" s="17" t="s">
        <v>79</v>
      </c>
      <c r="C121" s="18" t="s">
        <v>36</v>
      </c>
      <c r="D121" s="19">
        <v>0.09</v>
      </c>
      <c r="E121" s="20"/>
      <c r="F121" s="20">
        <f>ROUNDDOWN(D121*E121,0)</f>
        <v>0</v>
      </c>
      <c r="G121" s="20"/>
      <c r="H121" s="20"/>
      <c r="I121" s="20"/>
      <c r="J121" s="20"/>
      <c r="K121" s="20"/>
      <c r="L121" s="20"/>
      <c r="M121" s="21"/>
      <c r="P121" s="5" t="s">
        <v>109</v>
      </c>
      <c r="Q121" s="1">
        <v>1</v>
      </c>
      <c r="R121" s="1">
        <f>IF(P121="기계경비",J121,0)</f>
        <v>0</v>
      </c>
      <c r="S121" s="1">
        <f>IF(P121="운반비",J121,0)</f>
        <v>0</v>
      </c>
      <c r="T121" s="1">
        <f>IF(P121="작업부산물",L121,0)</f>
        <v>0</v>
      </c>
      <c r="U121" s="1">
        <f>IF(P121="관급",ROUNDDOWN(D121*E121,0),0)+IF(P121="지급",ROUNDDOWN(D121*E121,0),0)</f>
        <v>0</v>
      </c>
      <c r="V121" s="1">
        <f>IF(P121="외주비",F121+H121+J121,0)</f>
        <v>0</v>
      </c>
      <c r="W121" s="1">
        <f>IF(P121="장비비",F121+H121+J121,0)</f>
        <v>0</v>
      </c>
      <c r="X121" s="1">
        <f>IF(P121="폐기물처리비",L121,0)</f>
        <v>0</v>
      </c>
      <c r="Y121" s="1">
        <f>IF(P121="가설비",J121,0)</f>
        <v>0</v>
      </c>
      <c r="Z121" s="1">
        <f>IF(P121="잡비제외분",F121,0)</f>
        <v>0</v>
      </c>
      <c r="AA121" s="1">
        <f>IF(P121="사급자재대",L121,0)</f>
        <v>0</v>
      </c>
      <c r="AB121" s="1">
        <f>IF(P121="관급자재대",L121,0)</f>
        <v>0</v>
      </c>
      <c r="AC121" s="1">
        <f>IF(P121="사용자항목1",L121,0)</f>
        <v>0</v>
      </c>
      <c r="AD121" s="1">
        <f>IF(P121="사용자항목2",L121,0)</f>
        <v>0</v>
      </c>
      <c r="AE121" s="1">
        <f>IF(P121="사용자항목3",L121,0)</f>
        <v>0</v>
      </c>
      <c r="AF121" s="1">
        <f>IF(P121="사용자항목4",L121,0)</f>
        <v>0</v>
      </c>
      <c r="AG121" s="1">
        <f>IF(P121="사용자항목5",L121,0)</f>
        <v>0</v>
      </c>
      <c r="AH121" s="1">
        <f>IF(P121="사용자항목6",L121,0)</f>
        <v>0</v>
      </c>
      <c r="AI121" s="1">
        <f>IF(P121="사용자항목7",L121,0)</f>
        <v>0</v>
      </c>
      <c r="AJ121" s="1">
        <f>IF(P121="사용자항목8",L121,0)</f>
        <v>0</v>
      </c>
      <c r="AK121" s="1">
        <f>IF(P121="사용자항목9",L121,0)</f>
        <v>0</v>
      </c>
    </row>
    <row r="122" spans="1:38" ht="23.1" customHeight="1">
      <c r="A122" s="17"/>
      <c r="B122" s="17"/>
      <c r="C122" s="18"/>
      <c r="D122" s="22"/>
      <c r="E122" s="22"/>
      <c r="F122" s="22"/>
      <c r="G122" s="22"/>
      <c r="H122" s="22"/>
      <c r="I122" s="22"/>
      <c r="J122" s="22"/>
      <c r="K122" s="22"/>
      <c r="L122" s="22"/>
      <c r="M122" s="22"/>
    </row>
    <row r="123" spans="1:38" ht="23.1" customHeight="1">
      <c r="A123" s="17"/>
      <c r="B123" s="17"/>
      <c r="C123" s="18"/>
      <c r="D123" s="22"/>
      <c r="E123" s="22"/>
      <c r="F123" s="22"/>
      <c r="G123" s="22"/>
      <c r="H123" s="22"/>
      <c r="I123" s="22"/>
      <c r="J123" s="22"/>
      <c r="K123" s="22"/>
      <c r="L123" s="22"/>
      <c r="M123" s="22"/>
    </row>
    <row r="124" spans="1:38" ht="23.1" customHeight="1">
      <c r="A124" s="17"/>
      <c r="B124" s="17"/>
      <c r="C124" s="18"/>
      <c r="D124" s="22"/>
      <c r="E124" s="22"/>
      <c r="F124" s="22"/>
      <c r="G124" s="22"/>
      <c r="H124" s="22"/>
      <c r="I124" s="22"/>
      <c r="J124" s="22"/>
      <c r="K124" s="22"/>
      <c r="L124" s="22"/>
      <c r="M124" s="22"/>
    </row>
    <row r="125" spans="1:38" ht="23.1" customHeight="1">
      <c r="A125" s="17"/>
      <c r="B125" s="17"/>
      <c r="C125" s="18"/>
      <c r="D125" s="22"/>
      <c r="E125" s="22"/>
      <c r="F125" s="22"/>
      <c r="G125" s="22"/>
      <c r="H125" s="22"/>
      <c r="I125" s="22"/>
      <c r="J125" s="22"/>
      <c r="K125" s="22"/>
      <c r="L125" s="22"/>
      <c r="M125" s="22"/>
    </row>
    <row r="126" spans="1:38" ht="23.1" customHeight="1">
      <c r="A126" s="17"/>
      <c r="B126" s="17"/>
      <c r="C126" s="18"/>
      <c r="D126" s="22"/>
      <c r="E126" s="22"/>
      <c r="F126" s="22"/>
      <c r="G126" s="22"/>
      <c r="H126" s="22"/>
      <c r="I126" s="22"/>
      <c r="J126" s="22"/>
      <c r="K126" s="22"/>
      <c r="L126" s="22"/>
      <c r="M126" s="22"/>
    </row>
    <row r="127" spans="1:38" ht="23.1" customHeight="1">
      <c r="A127" s="17"/>
      <c r="B127" s="17"/>
      <c r="C127" s="18"/>
      <c r="D127" s="22"/>
      <c r="E127" s="22"/>
      <c r="F127" s="22"/>
      <c r="G127" s="22"/>
      <c r="H127" s="22"/>
      <c r="I127" s="22"/>
      <c r="J127" s="22"/>
      <c r="K127" s="22"/>
      <c r="L127" s="22"/>
      <c r="M127" s="22"/>
    </row>
    <row r="128" spans="1:38" ht="23.1" customHeight="1">
      <c r="A128" s="17"/>
      <c r="B128" s="17"/>
      <c r="C128" s="18"/>
      <c r="D128" s="22"/>
      <c r="E128" s="22"/>
      <c r="F128" s="22"/>
      <c r="G128" s="22"/>
      <c r="H128" s="22"/>
      <c r="I128" s="22"/>
      <c r="J128" s="22"/>
      <c r="K128" s="22"/>
      <c r="L128" s="22"/>
      <c r="M128" s="22"/>
    </row>
    <row r="129" spans="1:38" ht="23.1" customHeight="1">
      <c r="A129" s="17"/>
      <c r="B129" s="17"/>
      <c r="C129" s="18"/>
      <c r="D129" s="22"/>
      <c r="E129" s="22"/>
      <c r="F129" s="22"/>
      <c r="G129" s="22"/>
      <c r="H129" s="22"/>
      <c r="I129" s="22"/>
      <c r="J129" s="22"/>
      <c r="K129" s="22"/>
      <c r="L129" s="22"/>
      <c r="M129" s="22"/>
    </row>
    <row r="130" spans="1:38" ht="23.1" customHeight="1">
      <c r="A130" s="17"/>
      <c r="B130" s="17"/>
      <c r="C130" s="18"/>
      <c r="D130" s="22"/>
      <c r="E130" s="22"/>
      <c r="F130" s="22"/>
      <c r="G130" s="22"/>
      <c r="H130" s="22"/>
      <c r="I130" s="22"/>
      <c r="J130" s="22"/>
      <c r="K130" s="22"/>
      <c r="L130" s="22"/>
      <c r="M130" s="22"/>
    </row>
    <row r="131" spans="1:38" ht="23.1" customHeight="1">
      <c r="A131" s="17"/>
      <c r="B131" s="17"/>
      <c r="C131" s="18"/>
      <c r="D131" s="22"/>
      <c r="E131" s="22"/>
      <c r="F131" s="22"/>
      <c r="G131" s="22"/>
      <c r="H131" s="22"/>
      <c r="I131" s="22"/>
      <c r="J131" s="22"/>
      <c r="K131" s="22"/>
      <c r="L131" s="22"/>
      <c r="M131" s="22"/>
    </row>
    <row r="132" spans="1:38" ht="23.1" customHeight="1">
      <c r="A132" s="23" t="s">
        <v>47</v>
      </c>
      <c r="B132" s="17"/>
      <c r="C132" s="18"/>
      <c r="D132" s="22"/>
      <c r="E132" s="20"/>
      <c r="F132" s="20">
        <f>SUMIF($Q$117:$Q$131, 1,$F$117:$F$131)</f>
        <v>0</v>
      </c>
      <c r="G132" s="20"/>
      <c r="H132" s="20">
        <f>SUMIF($Q$117:$Q$131, 1,$H$117:$H$131)</f>
        <v>0</v>
      </c>
      <c r="I132" s="20"/>
      <c r="J132" s="20">
        <f>SUMIF($Q$117:$Q$131, 1,$J$117:$J$131)</f>
        <v>0</v>
      </c>
      <c r="K132" s="20"/>
      <c r="L132" s="20">
        <f>F132+H132+J132</f>
        <v>0</v>
      </c>
      <c r="M132" s="22"/>
      <c r="R132" s="1">
        <f>SUM($R$117:$R$131)</f>
        <v>0</v>
      </c>
      <c r="S132" s="1">
        <f>SUM($S$117:$S$131)</f>
        <v>0</v>
      </c>
      <c r="T132" s="1">
        <f>SUM($T$117:$T$131)</f>
        <v>0</v>
      </c>
      <c r="U132" s="1">
        <f>SUM($U$117:$U$131)</f>
        <v>0</v>
      </c>
      <c r="V132" s="1">
        <f>SUM($V$117:$V$131)</f>
        <v>0</v>
      </c>
      <c r="W132" s="1">
        <f>SUM($W$117:$W$131)</f>
        <v>0</v>
      </c>
      <c r="X132" s="1">
        <f>SUM($X$117:$X$131)</f>
        <v>0</v>
      </c>
      <c r="Y132" s="1">
        <f>SUM($Y$117:$Y$131)</f>
        <v>0</v>
      </c>
      <c r="Z132" s="1">
        <f>SUM($Z$117:$Z$131)</f>
        <v>0</v>
      </c>
      <c r="AA132" s="1">
        <f>SUM($AA$117:$AA$131)</f>
        <v>0</v>
      </c>
      <c r="AB132" s="1">
        <f>SUM($AB$117:$AB$131)</f>
        <v>0</v>
      </c>
      <c r="AC132" s="1">
        <f>SUM($AC$117:$AC$131)</f>
        <v>0</v>
      </c>
      <c r="AD132" s="1">
        <f>SUM($AD$117:$AD$131)</f>
        <v>0</v>
      </c>
      <c r="AE132" s="1">
        <f>SUM($AE$117:$AE$131)</f>
        <v>0</v>
      </c>
      <c r="AF132" s="1">
        <f>SUM($AF$117:$AF$131)</f>
        <v>0</v>
      </c>
      <c r="AG132" s="1">
        <f>SUM($AG$117:$AG$131)</f>
        <v>0</v>
      </c>
      <c r="AH132" s="1">
        <f>SUM($AH$117:$AH$131)</f>
        <v>0</v>
      </c>
      <c r="AI132" s="1">
        <f>SUM($AI$117:$AI$131)</f>
        <v>0</v>
      </c>
      <c r="AJ132" s="1">
        <f>SUM($AJ$117:$AJ$131)</f>
        <v>0</v>
      </c>
      <c r="AK132" s="1">
        <f>SUM($AK$117:$AK$131)</f>
        <v>0</v>
      </c>
      <c r="AL132" s="1">
        <f>SUM($AL$117:$AL$131)</f>
        <v>0</v>
      </c>
    </row>
    <row r="133" spans="1:38" customFormat="1" ht="23.1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</row>
  </sheetData>
  <mergeCells count="18"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  <mergeCell ref="A101:M101"/>
    <mergeCell ref="A117:M117"/>
    <mergeCell ref="K3:L3"/>
    <mergeCell ref="A5:M5"/>
    <mergeCell ref="A21:M21"/>
    <mergeCell ref="A37:M37"/>
    <mergeCell ref="A53:M53"/>
    <mergeCell ref="A85:M85"/>
  </mergeCells>
  <phoneticPr fontId="1" type="noConversion"/>
  <pageMargins left="0.59055118110236215" right="0" top="0.27559055118110232" bottom="0.1388888888888889" header="0.3" footer="0.1388888888888889"/>
  <pageSetup paperSize="9" orientation="landscape" r:id="rId1"/>
  <rowBreaks count="8" manualBreakCount="8">
    <brk id="20" max="16383" man="1"/>
    <brk id="36" max="16383" man="1"/>
    <brk id="52" max="16383" man="1"/>
    <brk id="68" max="16383" man="1"/>
    <brk id="84" max="16383" man="1"/>
    <brk id="100" max="16383" man="1"/>
    <brk id="116" max="16383" man="1"/>
    <brk id="1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6</vt:i4>
      </vt:variant>
    </vt:vector>
  </HeadingPairs>
  <TitlesOfParts>
    <vt:vector size="10" baseType="lpstr">
      <vt:lpstr>원가계산서</vt:lpstr>
      <vt:lpstr>집계표</vt:lpstr>
      <vt:lpstr>내역서</vt:lpstr>
      <vt:lpstr>Sheet1</vt:lpstr>
      <vt:lpstr>내역서!Print_Area</vt:lpstr>
      <vt:lpstr>원가계산서!Print_Area</vt:lpstr>
      <vt:lpstr>집계표!Print_Area</vt:lpstr>
      <vt:lpstr>내역서!Print_Titles</vt:lpstr>
      <vt:lpstr>원가계산서!Print_Titles</vt:lpstr>
      <vt:lpstr>집계표!Print_Titles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2021-03-03T15:33:35Z</dcterms:created>
  <dcterms:modified xsi:type="dcterms:W3CDTF">2021-03-07T23:47:49Z</dcterms:modified>
</cp:coreProperties>
</file>