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4955" windowHeight="7320" tabRatio="886" firstSheet="3" activeTab="3"/>
  </bookViews>
  <sheets>
    <sheet name="갑지.표지" sheetId="17" state="hidden" r:id="rId1"/>
    <sheet name="위치도" sheetId="73" state="hidden" r:id="rId2"/>
    <sheet name="설계설명서" sheetId="72" state="hidden" r:id="rId3"/>
    <sheet name="원가계산서" sheetId="70" r:id="rId4"/>
    <sheet name="내역서총괄표" sheetId="69" r:id="rId5"/>
    <sheet name="내역서" sheetId="74" r:id="rId6"/>
    <sheet name="내역서2" sheetId="71" state="hidden" r:id="rId7"/>
    <sheet name="단가산출" sheetId="2" state="hidden" r:id="rId8"/>
    <sheet name="수량집계표" sheetId="68" state="hidden" r:id="rId9"/>
    <sheet name="수량산출(횡단보도)" sheetId="67" state="hidden" r:id="rId10"/>
    <sheet name="수량산출(차선)" sheetId="66" state="hidden" r:id="rId11"/>
    <sheet name="수량산출(문자기호)" sheetId="65" state="hidden" r:id="rId12"/>
    <sheet name="단가적용(품)" sheetId="34" state="hidden" r:id="rId13"/>
    <sheet name="자재단가" sheetId="8" state="hidden" r:id="rId14"/>
    <sheet name="기계경비" sheetId="9" state="hidden" r:id="rId15"/>
    <sheet name="변동입력" sheetId="10" state="hidden" r:id="rId16"/>
    <sheet name="노임단가" sheetId="20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B" localSheetId="12" hidden="1">[1]집계표!#REF!</definedName>
    <definedName name="__123Graph_B" hidden="1">[1]집계표!#REF!</definedName>
    <definedName name="__123Graph_D" localSheetId="12" hidden="1">[1]집계표!#REF!</definedName>
    <definedName name="__123Graph_D" hidden="1">[1]집계표!#REF!</definedName>
    <definedName name="__123Graph_F" localSheetId="12" hidden="1">[1]집계표!#REF!</definedName>
    <definedName name="__123Graph_F" hidden="1">[1]집계표!#REF!</definedName>
    <definedName name="__123Graph_X" localSheetId="12" hidden="1">[1]집계표!#REF!</definedName>
    <definedName name="__123Graph_X" hidden="1">[1]집계표!#REF!</definedName>
    <definedName name="_1_3_0Crite" localSheetId="12">#REF!</definedName>
    <definedName name="_10G_0Extr" localSheetId="12">#REF!</definedName>
    <definedName name="_11G_0Extr">#REF!</definedName>
    <definedName name="_12G_0Extr">#REF!</definedName>
    <definedName name="_13G_0Extract" localSheetId="12">#REF!</definedName>
    <definedName name="_14G_0Extract" localSheetId="12">#REF!</definedName>
    <definedName name="_15G_0Extract">#REF!</definedName>
    <definedName name="_16G_0Extract">#REF!</definedName>
    <definedName name="_2_3_0Crite" localSheetId="12">#REF!</definedName>
    <definedName name="_3_3_0Crite">#REF!</definedName>
    <definedName name="_4_3_0Crite">#REF!</definedName>
    <definedName name="_5_3_0Criteria" localSheetId="12">#REF!</definedName>
    <definedName name="_6_3_0Criteria" localSheetId="12">#REF!</definedName>
    <definedName name="_7_3_0Criteria">#REF!</definedName>
    <definedName name="_8_3_0Criteria">#REF!</definedName>
    <definedName name="_9G_0Extr" localSheetId="12">#REF!</definedName>
    <definedName name="_Fill" localSheetId="12" hidden="1">#REF!</definedName>
    <definedName name="_Fill" hidden="1">#REF!</definedName>
    <definedName name="_xlnm._FilterDatabase" localSheetId="6" hidden="1">내역서2!$A$1:$P$78</definedName>
    <definedName name="_xlnm._FilterDatabase" localSheetId="7" hidden="1">단가산출!$A$1:$A$1746</definedName>
    <definedName name="_xlnm._FilterDatabase" localSheetId="12" hidden="1">'단가적용(품)'!$A$1:$M$217</definedName>
    <definedName name="_xlnm._FilterDatabase" localSheetId="13" hidden="1">자재단가!$A$1:$P$25</definedName>
    <definedName name="_Key1" localSheetId="12" hidden="1">#REF!</definedName>
    <definedName name="_Key1" hidden="1">#REF!</definedName>
    <definedName name="_Key2" localSheetId="12" hidden="1">#REF!</definedName>
    <definedName name="_Key2" hidden="1">#REF!</definedName>
    <definedName name="_Order1" hidden="1">255</definedName>
    <definedName name="_Order2" hidden="1">255</definedName>
    <definedName name="_Sort" localSheetId="12" hidden="1">#REF!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 localSheetId="12">[3]!Macro10</definedName>
    <definedName name="Macro10">[3]!Macro10</definedName>
    <definedName name="Macro12" localSheetId="12">[3]!Macro12</definedName>
    <definedName name="Macro12">[3]!Macro12</definedName>
    <definedName name="Macro13" localSheetId="12">[3]!Macro13</definedName>
    <definedName name="Macro13">[3]!Macro13</definedName>
    <definedName name="Macro14" localSheetId="12">[3]!Macro14</definedName>
    <definedName name="Macro14">[3]!Macro14</definedName>
    <definedName name="Macro2" localSheetId="12">[3]!Macro2</definedName>
    <definedName name="Macro2">[3]!Macro2</definedName>
    <definedName name="Macro5" localSheetId="12">[3]!Macro5</definedName>
    <definedName name="Macro5">[3]!Macro5</definedName>
    <definedName name="Macro6" localSheetId="12">[3]!Macro6</definedName>
    <definedName name="Macro6">[3]!Macro6</definedName>
    <definedName name="Macro7" localSheetId="12">[3]!Macro7</definedName>
    <definedName name="Macro7">[3]!Macro7</definedName>
    <definedName name="Macro8" localSheetId="12">[3]!Macro8</definedName>
    <definedName name="Macro8">[3]!Macro8</definedName>
    <definedName name="Macro9" localSheetId="12">[3]!Macro9</definedName>
    <definedName name="Macro9">[3]!Macro9</definedName>
    <definedName name="MONEY">#REF!,#REF!</definedName>
    <definedName name="_xlnm.Print_Area" localSheetId="14">기계경비!$A$1:$BB$231</definedName>
    <definedName name="_xlnm.Print_Area" localSheetId="5">내역서!$B$1:$Q$15</definedName>
    <definedName name="_xlnm.Print_Area" localSheetId="6">내역서2!$B$1:$P$78</definedName>
    <definedName name="_xlnm.Print_Area" localSheetId="4">내역서총괄표!$A$1:$J$23</definedName>
    <definedName name="_xlnm.Print_Area" localSheetId="16">노임단가!$A$1:$H$126</definedName>
    <definedName name="_xlnm.Print_Area" localSheetId="7">단가산출!$B:$N</definedName>
    <definedName name="_xlnm.Print_Area" localSheetId="12">'단가적용(품)'!$B$1:$M$106</definedName>
    <definedName name="_xlnm.Print_Area" localSheetId="15">변동입력!$A$1:$T$20</definedName>
    <definedName name="_xlnm.Print_Area" localSheetId="2">설계설명서!$A$1:$AC$30</definedName>
    <definedName name="_xlnm.Print_Area" localSheetId="11">'수량산출(문자기호)'!$B$1:$BD$53</definedName>
    <definedName name="_xlnm.Print_Area" localSheetId="10">'수량산출(차선)'!$A$1:$AW$95</definedName>
    <definedName name="_xlnm.Print_Area" localSheetId="9">'수량산출(횡단보도)'!$A$1:$AA$9</definedName>
    <definedName name="_xlnm.Print_Area" localSheetId="8">수량집계표!$A$1:$R$10</definedName>
    <definedName name="_xlnm.Print_Area" localSheetId="3">원가계산서!$A$1:$I$34</definedName>
    <definedName name="_xlnm.Print_Area" localSheetId="1">위치도!$A$1:$AO$23</definedName>
    <definedName name="_xlnm.Print_Area" localSheetId="13">자재단가!$B$1:$P$25</definedName>
    <definedName name="_xlnm.Print_Titles" localSheetId="16">노임단가!$1:$3</definedName>
    <definedName name="_xlnm.Print_Titles" localSheetId="7">단가산출!$2:$3</definedName>
    <definedName name="_xlnm.Print_Titles" localSheetId="12">'단가적용(품)'!$1:$1</definedName>
    <definedName name="_xlnm.Print_Titles" localSheetId="10">'수량산출(차선)'!$1:$7</definedName>
    <definedName name="_xlnm.Print_Titles" localSheetId="9">'수량산출(횡단보도)'!$1:$5</definedName>
    <definedName name="_xlnm.Print_Titles">#REF!</definedName>
    <definedName name="공사명" localSheetId="12">#REF!</definedName>
    <definedName name="공사명">#REF!</definedName>
    <definedName name="공통복사" localSheetId="12">[3]!Macro13</definedName>
    <definedName name="공통복사">[3]!Macro13</definedName>
    <definedName name="관급" localSheetId="12">#REF!,#REF!,#REF!</definedName>
    <definedName name="관급">#REF!,#REF!,#REF!</definedName>
    <definedName name="내역서" localSheetId="12">#REF!</definedName>
    <definedName name="내역서">#REF!</definedName>
    <definedName name="니여">#REF!,#REF!</definedName>
    <definedName name="단가비교표">#REF!,#REF!</definedName>
    <definedName name="비목1" localSheetId="12">#REF!</definedName>
    <definedName name="비목1">#REF!</definedName>
    <definedName name="비목2" localSheetId="12">#REF!</definedName>
    <definedName name="비목2">#REF!</definedName>
    <definedName name="비목3" localSheetId="12">#REF!</definedName>
    <definedName name="비목3">#REF!</definedName>
    <definedName name="비목4" localSheetId="12">#REF!</definedName>
    <definedName name="비목4">#REF!</definedName>
    <definedName name="샘플">[4]내역서!$A$1:$IV$4</definedName>
    <definedName name="위치도" localSheetId="12">#REF!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Q61" i="66" l="1"/>
  <c r="O61" i="66"/>
  <c r="M61" i="66"/>
  <c r="L61" i="66"/>
  <c r="J61" i="66"/>
  <c r="P61" i="66" s="1"/>
  <c r="E61" i="66"/>
  <c r="D61" i="66" s="1"/>
  <c r="AB61" i="66" s="1"/>
  <c r="N14" i="74"/>
  <c r="L14" i="74"/>
  <c r="N61" i="66" l="1"/>
  <c r="Y61" i="66" s="1"/>
  <c r="R61" i="66"/>
  <c r="Z61" i="66" s="1"/>
  <c r="S61" i="66"/>
  <c r="U61" i="66"/>
  <c r="W61" i="66"/>
  <c r="AA61" i="66"/>
  <c r="T61" i="66"/>
  <c r="V61" i="66"/>
  <c r="X61" i="66"/>
  <c r="F24" i="8"/>
  <c r="F23" i="8"/>
  <c r="AA9" i="67" l="1"/>
  <c r="T9" i="67"/>
  <c r="Q9" i="67"/>
  <c r="N9" i="67"/>
  <c r="L9" i="67"/>
  <c r="I9" i="67"/>
  <c r="E9" i="67"/>
  <c r="D9" i="67"/>
  <c r="D88" i="66"/>
  <c r="T88" i="66" s="1"/>
  <c r="D89" i="66"/>
  <c r="W89" i="66" s="1"/>
  <c r="D90" i="66"/>
  <c r="D91" i="66"/>
  <c r="X91" i="66" s="1"/>
  <c r="D92" i="66"/>
  <c r="W92" i="66" s="1"/>
  <c r="D93" i="66"/>
  <c r="T93" i="66" s="1"/>
  <c r="D94" i="66"/>
  <c r="X94" i="66" s="1"/>
  <c r="D95" i="66"/>
  <c r="W95" i="66" s="1"/>
  <c r="D65" i="66"/>
  <c r="D66" i="66"/>
  <c r="W66" i="66" s="1"/>
  <c r="D67" i="66"/>
  <c r="D68" i="66"/>
  <c r="T68" i="66" s="1"/>
  <c r="D69" i="66"/>
  <c r="D70" i="66"/>
  <c r="D71" i="66"/>
  <c r="D72" i="66"/>
  <c r="W72" i="66" s="1"/>
  <c r="D73" i="66"/>
  <c r="S73" i="66" s="1"/>
  <c r="D74" i="66"/>
  <c r="X74" i="66" s="1"/>
  <c r="D75" i="66"/>
  <c r="D76" i="66"/>
  <c r="D77" i="66"/>
  <c r="D78" i="66"/>
  <c r="D79" i="66"/>
  <c r="D80" i="66"/>
  <c r="D81" i="66"/>
  <c r="D82" i="66"/>
  <c r="D83" i="66"/>
  <c r="V83" i="66" s="1"/>
  <c r="D84" i="66"/>
  <c r="V84" i="66" s="1"/>
  <c r="D85" i="66"/>
  <c r="D86" i="66"/>
  <c r="D87" i="66"/>
  <c r="Q71" i="66"/>
  <c r="O71" i="66"/>
  <c r="M71" i="66"/>
  <c r="L71" i="66"/>
  <c r="J71" i="66"/>
  <c r="P71" i="66" s="1"/>
  <c r="Q70" i="66"/>
  <c r="O70" i="66"/>
  <c r="M70" i="66"/>
  <c r="L70" i="66"/>
  <c r="J70" i="66"/>
  <c r="P70" i="66" s="1"/>
  <c r="Q69" i="66"/>
  <c r="O69" i="66"/>
  <c r="M69" i="66"/>
  <c r="L69" i="66"/>
  <c r="J69" i="66"/>
  <c r="P69" i="66" s="1"/>
  <c r="Q68" i="66"/>
  <c r="O68" i="66"/>
  <c r="M68" i="66"/>
  <c r="L68" i="66"/>
  <c r="J68" i="66"/>
  <c r="P68" i="66" s="1"/>
  <c r="Q67" i="66"/>
  <c r="O67" i="66"/>
  <c r="M67" i="66"/>
  <c r="L67" i="66"/>
  <c r="J67" i="66"/>
  <c r="P67" i="66" s="1"/>
  <c r="Q66" i="66"/>
  <c r="O66" i="66"/>
  <c r="M66" i="66"/>
  <c r="L66" i="66"/>
  <c r="J66" i="66"/>
  <c r="P66" i="66" s="1"/>
  <c r="Q65" i="66"/>
  <c r="O65" i="66"/>
  <c r="M65" i="66"/>
  <c r="L65" i="66"/>
  <c r="J65" i="66"/>
  <c r="P65" i="66" s="1"/>
  <c r="Q64" i="66"/>
  <c r="O64" i="66"/>
  <c r="M64" i="66"/>
  <c r="L64" i="66"/>
  <c r="J64" i="66"/>
  <c r="P64" i="66" s="1"/>
  <c r="D64" i="66"/>
  <c r="Q63" i="66"/>
  <c r="O63" i="66"/>
  <c r="M63" i="66"/>
  <c r="L63" i="66"/>
  <c r="J63" i="66"/>
  <c r="P63" i="66" s="1"/>
  <c r="E63" i="66"/>
  <c r="D63" i="66" s="1"/>
  <c r="Q62" i="66"/>
  <c r="O62" i="66"/>
  <c r="M62" i="66"/>
  <c r="L62" i="66"/>
  <c r="J62" i="66"/>
  <c r="P62" i="66" s="1"/>
  <c r="E62" i="66"/>
  <c r="D62" i="66" s="1"/>
  <c r="U62" i="66" s="1"/>
  <c r="Q60" i="66"/>
  <c r="O60" i="66"/>
  <c r="M60" i="66"/>
  <c r="L60" i="66"/>
  <c r="J60" i="66"/>
  <c r="P60" i="66" s="1"/>
  <c r="E60" i="66"/>
  <c r="D60" i="66" s="1"/>
  <c r="AA60" i="66" s="1"/>
  <c r="Q59" i="66"/>
  <c r="O59" i="66"/>
  <c r="M59" i="66"/>
  <c r="L59" i="66"/>
  <c r="J59" i="66"/>
  <c r="P59" i="66" s="1"/>
  <c r="E59" i="66"/>
  <c r="D59" i="66" s="1"/>
  <c r="X59" i="66" s="1"/>
  <c r="Q58" i="66"/>
  <c r="O58" i="66"/>
  <c r="M58" i="66"/>
  <c r="L58" i="66"/>
  <c r="J58" i="66"/>
  <c r="P58" i="66" s="1"/>
  <c r="E58" i="66"/>
  <c r="D58" i="66" s="1"/>
  <c r="U58" i="66" s="1"/>
  <c r="Q57" i="66"/>
  <c r="O57" i="66"/>
  <c r="M57" i="66"/>
  <c r="L57" i="66"/>
  <c r="J57" i="66"/>
  <c r="P57" i="66" s="1"/>
  <c r="E57" i="66"/>
  <c r="D57" i="66" s="1"/>
  <c r="W57" i="66" s="1"/>
  <c r="Q56" i="66"/>
  <c r="O56" i="66"/>
  <c r="M56" i="66"/>
  <c r="L56" i="66"/>
  <c r="J56" i="66"/>
  <c r="P56" i="66" s="1"/>
  <c r="E56" i="66"/>
  <c r="D56" i="66" s="1"/>
  <c r="X56" i="66" s="1"/>
  <c r="Q55" i="66"/>
  <c r="O55" i="66"/>
  <c r="M55" i="66"/>
  <c r="L55" i="66"/>
  <c r="J55" i="66"/>
  <c r="P55" i="66" s="1"/>
  <c r="E55" i="66"/>
  <c r="D55" i="66" s="1"/>
  <c r="AA55" i="66" s="1"/>
  <c r="Q54" i="66"/>
  <c r="O54" i="66"/>
  <c r="M54" i="66"/>
  <c r="L54" i="66"/>
  <c r="J54" i="66"/>
  <c r="P54" i="66" s="1"/>
  <c r="E54" i="66"/>
  <c r="D54" i="66" s="1"/>
  <c r="U54" i="66" s="1"/>
  <c r="Q53" i="66"/>
  <c r="O53" i="66"/>
  <c r="M53" i="66"/>
  <c r="L53" i="66"/>
  <c r="J53" i="66"/>
  <c r="P53" i="66" s="1"/>
  <c r="E53" i="66"/>
  <c r="D53" i="66" s="1"/>
  <c r="V53" i="66" s="1"/>
  <c r="Q52" i="66"/>
  <c r="O52" i="66"/>
  <c r="M52" i="66"/>
  <c r="L52" i="66"/>
  <c r="J52" i="66"/>
  <c r="P52" i="66" s="1"/>
  <c r="E52" i="66"/>
  <c r="D52" i="66" s="1"/>
  <c r="U52" i="66" s="1"/>
  <c r="Q51" i="66"/>
  <c r="O51" i="66"/>
  <c r="M51" i="66"/>
  <c r="L51" i="66"/>
  <c r="J51" i="66"/>
  <c r="P51" i="66" s="1"/>
  <c r="E51" i="66"/>
  <c r="D51" i="66" s="1"/>
  <c r="Q50" i="66"/>
  <c r="O50" i="66"/>
  <c r="M50" i="66"/>
  <c r="L50" i="66"/>
  <c r="J50" i="66"/>
  <c r="P50" i="66" s="1"/>
  <c r="E50" i="66"/>
  <c r="D50" i="66" s="1"/>
  <c r="W50" i="66" s="1"/>
  <c r="Q49" i="66"/>
  <c r="O49" i="66"/>
  <c r="M49" i="66"/>
  <c r="L49" i="66"/>
  <c r="J49" i="66"/>
  <c r="P49" i="66" s="1"/>
  <c r="E49" i="66"/>
  <c r="D49" i="66" s="1"/>
  <c r="Q48" i="66"/>
  <c r="O48" i="66"/>
  <c r="M48" i="66"/>
  <c r="L48" i="66"/>
  <c r="J48" i="66"/>
  <c r="P48" i="66" s="1"/>
  <c r="E48" i="66"/>
  <c r="D48" i="66" s="1"/>
  <c r="W48" i="66" s="1"/>
  <c r="Q47" i="66"/>
  <c r="O47" i="66"/>
  <c r="M47" i="66"/>
  <c r="L47" i="66"/>
  <c r="J47" i="66"/>
  <c r="P47" i="66" s="1"/>
  <c r="E47" i="66"/>
  <c r="D47" i="66" s="1"/>
  <c r="X47" i="66" s="1"/>
  <c r="Q46" i="66"/>
  <c r="O46" i="66"/>
  <c r="M46" i="66"/>
  <c r="L46" i="66"/>
  <c r="J46" i="66"/>
  <c r="P46" i="66" s="1"/>
  <c r="E46" i="66"/>
  <c r="D46" i="66" s="1"/>
  <c r="T46" i="66" s="1"/>
  <c r="Q45" i="66"/>
  <c r="O45" i="66"/>
  <c r="M45" i="66"/>
  <c r="L45" i="66"/>
  <c r="J45" i="66"/>
  <c r="P45" i="66" s="1"/>
  <c r="E45" i="66"/>
  <c r="D45" i="66" s="1"/>
  <c r="Q44" i="66"/>
  <c r="O44" i="66"/>
  <c r="M44" i="66"/>
  <c r="L44" i="66"/>
  <c r="J44" i="66"/>
  <c r="P44" i="66" s="1"/>
  <c r="E44" i="66"/>
  <c r="D44" i="66" s="1"/>
  <c r="S44" i="66" s="1"/>
  <c r="Q43" i="66"/>
  <c r="O43" i="66"/>
  <c r="M43" i="66"/>
  <c r="L43" i="66"/>
  <c r="J43" i="66"/>
  <c r="P43" i="66" s="1"/>
  <c r="E43" i="66"/>
  <c r="D43" i="66" s="1"/>
  <c r="Q42" i="66"/>
  <c r="O42" i="66"/>
  <c r="M42" i="66"/>
  <c r="L42" i="66"/>
  <c r="J42" i="66"/>
  <c r="P42" i="66" s="1"/>
  <c r="E42" i="66"/>
  <c r="D42" i="66" s="1"/>
  <c r="Q41" i="66"/>
  <c r="O41" i="66"/>
  <c r="M41" i="66"/>
  <c r="L41" i="66"/>
  <c r="J41" i="66"/>
  <c r="P41" i="66" s="1"/>
  <c r="E41" i="66"/>
  <c r="D41" i="66" s="1"/>
  <c r="AB41" i="66" s="1"/>
  <c r="Q40" i="66"/>
  <c r="O40" i="66"/>
  <c r="M40" i="66"/>
  <c r="L40" i="66"/>
  <c r="J40" i="66"/>
  <c r="P40" i="66" s="1"/>
  <c r="E40" i="66"/>
  <c r="D40" i="66" s="1"/>
  <c r="Q39" i="66"/>
  <c r="O39" i="66"/>
  <c r="M39" i="66"/>
  <c r="L39" i="66"/>
  <c r="J39" i="66"/>
  <c r="P39" i="66" s="1"/>
  <c r="E39" i="66"/>
  <c r="D39" i="66" s="1"/>
  <c r="Q38" i="66"/>
  <c r="O38" i="66"/>
  <c r="M38" i="66"/>
  <c r="L38" i="66"/>
  <c r="J38" i="66"/>
  <c r="P38" i="66" s="1"/>
  <c r="E38" i="66"/>
  <c r="D38" i="66" s="1"/>
  <c r="V38" i="66" s="1"/>
  <c r="Q37" i="66"/>
  <c r="O37" i="66"/>
  <c r="M37" i="66"/>
  <c r="L37" i="66"/>
  <c r="J37" i="66"/>
  <c r="P37" i="66" s="1"/>
  <c r="E37" i="66"/>
  <c r="D37" i="66" s="1"/>
  <c r="X37" i="66" s="1"/>
  <c r="Q36" i="66"/>
  <c r="O36" i="66"/>
  <c r="M36" i="66"/>
  <c r="L36" i="66"/>
  <c r="J36" i="66"/>
  <c r="P36" i="66" s="1"/>
  <c r="E36" i="66"/>
  <c r="D36" i="66" s="1"/>
  <c r="S36" i="66" s="1"/>
  <c r="Q35" i="66"/>
  <c r="O35" i="66"/>
  <c r="M35" i="66"/>
  <c r="L35" i="66"/>
  <c r="J35" i="66"/>
  <c r="P35" i="66" s="1"/>
  <c r="E35" i="66"/>
  <c r="D35" i="66" s="1"/>
  <c r="U35" i="66" s="1"/>
  <c r="Q34" i="66"/>
  <c r="O34" i="66"/>
  <c r="M34" i="66"/>
  <c r="L34" i="66"/>
  <c r="J34" i="66"/>
  <c r="P34" i="66" s="1"/>
  <c r="E34" i="66"/>
  <c r="D34" i="66" s="1"/>
  <c r="S34" i="66" s="1"/>
  <c r="Q33" i="66"/>
  <c r="O33" i="66"/>
  <c r="M33" i="66"/>
  <c r="L33" i="66"/>
  <c r="J33" i="66"/>
  <c r="P33" i="66" s="1"/>
  <c r="E33" i="66"/>
  <c r="D33" i="66" s="1"/>
  <c r="S33" i="66" s="1"/>
  <c r="Q32" i="66"/>
  <c r="O32" i="66"/>
  <c r="M32" i="66"/>
  <c r="L32" i="66"/>
  <c r="J32" i="66"/>
  <c r="P32" i="66" s="1"/>
  <c r="E32" i="66"/>
  <c r="D32" i="66" s="1"/>
  <c r="AB32" i="66" s="1"/>
  <c r="Q31" i="66"/>
  <c r="O31" i="66"/>
  <c r="M31" i="66"/>
  <c r="L31" i="66"/>
  <c r="J31" i="66"/>
  <c r="P31" i="66" s="1"/>
  <c r="E31" i="66"/>
  <c r="D31" i="66" s="1"/>
  <c r="AA31" i="66" s="1"/>
  <c r="Q30" i="66"/>
  <c r="O30" i="66"/>
  <c r="M30" i="66"/>
  <c r="L30" i="66"/>
  <c r="J30" i="66"/>
  <c r="P30" i="66" s="1"/>
  <c r="E30" i="66"/>
  <c r="D30" i="66" s="1"/>
  <c r="Q29" i="66"/>
  <c r="O29" i="66"/>
  <c r="M29" i="66"/>
  <c r="L29" i="66"/>
  <c r="J29" i="66"/>
  <c r="P29" i="66" s="1"/>
  <c r="E29" i="66"/>
  <c r="D29" i="66" s="1"/>
  <c r="Q28" i="66"/>
  <c r="O28" i="66"/>
  <c r="M28" i="66"/>
  <c r="L28" i="66"/>
  <c r="J28" i="66"/>
  <c r="P28" i="66" s="1"/>
  <c r="E28" i="66"/>
  <c r="D28" i="66" s="1"/>
  <c r="V28" i="66" s="1"/>
  <c r="Q27" i="66"/>
  <c r="O27" i="66"/>
  <c r="M27" i="66"/>
  <c r="L27" i="66"/>
  <c r="J27" i="66"/>
  <c r="P27" i="66" s="1"/>
  <c r="E27" i="66"/>
  <c r="D27" i="66" s="1"/>
  <c r="Q26" i="66"/>
  <c r="O26" i="66"/>
  <c r="M26" i="66"/>
  <c r="L26" i="66"/>
  <c r="J26" i="66"/>
  <c r="P26" i="66" s="1"/>
  <c r="E26" i="66"/>
  <c r="D26" i="66" s="1"/>
  <c r="Q25" i="66"/>
  <c r="O25" i="66"/>
  <c r="M25" i="66"/>
  <c r="L25" i="66"/>
  <c r="J25" i="66"/>
  <c r="P25" i="66" s="1"/>
  <c r="E25" i="66"/>
  <c r="D25" i="66" s="1"/>
  <c r="V25" i="66" s="1"/>
  <c r="Q24" i="66"/>
  <c r="O24" i="66"/>
  <c r="M24" i="66"/>
  <c r="L24" i="66"/>
  <c r="J24" i="66"/>
  <c r="P24" i="66" s="1"/>
  <c r="E24" i="66"/>
  <c r="D24" i="66" s="1"/>
  <c r="Q23" i="66"/>
  <c r="O23" i="66"/>
  <c r="M23" i="66"/>
  <c r="L23" i="66"/>
  <c r="J23" i="66"/>
  <c r="P23" i="66" s="1"/>
  <c r="E23" i="66"/>
  <c r="D23" i="66" s="1"/>
  <c r="U23" i="66" s="1"/>
  <c r="Q22" i="66"/>
  <c r="O22" i="66"/>
  <c r="M22" i="66"/>
  <c r="L22" i="66"/>
  <c r="J22" i="66"/>
  <c r="P22" i="66" s="1"/>
  <c r="E22" i="66"/>
  <c r="D22" i="66" s="1"/>
  <c r="V22" i="66" s="1"/>
  <c r="Q21" i="66"/>
  <c r="O21" i="66"/>
  <c r="M21" i="66"/>
  <c r="L21" i="66"/>
  <c r="J21" i="66"/>
  <c r="P21" i="66" s="1"/>
  <c r="E21" i="66"/>
  <c r="D21" i="66" s="1"/>
  <c r="Q20" i="66"/>
  <c r="O20" i="66"/>
  <c r="M20" i="66"/>
  <c r="L20" i="66"/>
  <c r="J20" i="66"/>
  <c r="P20" i="66" s="1"/>
  <c r="E20" i="66"/>
  <c r="D20" i="66" s="1"/>
  <c r="Q19" i="66"/>
  <c r="O19" i="66"/>
  <c r="M19" i="66"/>
  <c r="L19" i="66"/>
  <c r="J19" i="66"/>
  <c r="P19" i="66" s="1"/>
  <c r="E19" i="66"/>
  <c r="D19" i="66" s="1"/>
  <c r="V19" i="66" s="1"/>
  <c r="Q18" i="66"/>
  <c r="O18" i="66"/>
  <c r="M18" i="66"/>
  <c r="L18" i="66"/>
  <c r="J18" i="66"/>
  <c r="P18" i="66" s="1"/>
  <c r="E18" i="66"/>
  <c r="D18" i="66" s="1"/>
  <c r="Q17" i="66"/>
  <c r="O17" i="66"/>
  <c r="M17" i="66"/>
  <c r="L17" i="66"/>
  <c r="J17" i="66"/>
  <c r="P17" i="66" s="1"/>
  <c r="E17" i="66"/>
  <c r="D17" i="66" s="1"/>
  <c r="U17" i="66" s="1"/>
  <c r="Q16" i="66"/>
  <c r="O16" i="66"/>
  <c r="M16" i="66"/>
  <c r="L16" i="66"/>
  <c r="J16" i="66"/>
  <c r="P16" i="66" s="1"/>
  <c r="E16" i="66"/>
  <c r="D16" i="66" s="1"/>
  <c r="S16" i="66" s="1"/>
  <c r="Q15" i="66"/>
  <c r="O15" i="66"/>
  <c r="M15" i="66"/>
  <c r="L15" i="66"/>
  <c r="J15" i="66"/>
  <c r="P15" i="66" s="1"/>
  <c r="E15" i="66"/>
  <c r="D15" i="66" s="1"/>
  <c r="Q14" i="66"/>
  <c r="O14" i="66"/>
  <c r="M14" i="66"/>
  <c r="L14" i="66"/>
  <c r="J14" i="66"/>
  <c r="P14" i="66" s="1"/>
  <c r="E14" i="66"/>
  <c r="D14" i="66" s="1"/>
  <c r="U14" i="66" s="1"/>
  <c r="Q13" i="66"/>
  <c r="O13" i="66"/>
  <c r="M13" i="66"/>
  <c r="L13" i="66"/>
  <c r="J13" i="66"/>
  <c r="P13" i="66" s="1"/>
  <c r="E13" i="66"/>
  <c r="D13" i="66" s="1"/>
  <c r="V13" i="66" s="1"/>
  <c r="Q12" i="66"/>
  <c r="O12" i="66"/>
  <c r="M12" i="66"/>
  <c r="L12" i="66"/>
  <c r="J12" i="66"/>
  <c r="P12" i="66" s="1"/>
  <c r="E12" i="66"/>
  <c r="D12" i="66" s="1"/>
  <c r="U12" i="66" s="1"/>
  <c r="Q11" i="66"/>
  <c r="O11" i="66"/>
  <c r="M11" i="66"/>
  <c r="L11" i="66"/>
  <c r="J11" i="66"/>
  <c r="P11" i="66" s="1"/>
  <c r="E11" i="66"/>
  <c r="D11" i="66" s="1"/>
  <c r="W11" i="66" s="1"/>
  <c r="Q10" i="66"/>
  <c r="O10" i="66"/>
  <c r="M10" i="66"/>
  <c r="L10" i="66"/>
  <c r="J10" i="66"/>
  <c r="P10" i="66" s="1"/>
  <c r="E10" i="66"/>
  <c r="D10" i="66" s="1"/>
  <c r="V10" i="66" s="1"/>
  <c r="X95" i="66"/>
  <c r="Q95" i="66"/>
  <c r="O95" i="66"/>
  <c r="M95" i="66"/>
  <c r="L95" i="66"/>
  <c r="J95" i="66"/>
  <c r="P95" i="66" s="1"/>
  <c r="Q94" i="66"/>
  <c r="O94" i="66"/>
  <c r="M94" i="66"/>
  <c r="L94" i="66"/>
  <c r="J94" i="66"/>
  <c r="P94" i="66" s="1"/>
  <c r="Q93" i="66"/>
  <c r="O93" i="66"/>
  <c r="M93" i="66"/>
  <c r="L93" i="66"/>
  <c r="J93" i="66"/>
  <c r="P93" i="66" s="1"/>
  <c r="Q92" i="66"/>
  <c r="O92" i="66"/>
  <c r="M92" i="66"/>
  <c r="L92" i="66"/>
  <c r="J92" i="66"/>
  <c r="P92" i="66" s="1"/>
  <c r="S91" i="66"/>
  <c r="Q91" i="66"/>
  <c r="O91" i="66"/>
  <c r="M91" i="66"/>
  <c r="L91" i="66"/>
  <c r="J91" i="66"/>
  <c r="P91" i="66" s="1"/>
  <c r="Q90" i="66"/>
  <c r="O90" i="66"/>
  <c r="M90" i="66"/>
  <c r="L90" i="66"/>
  <c r="J90" i="66"/>
  <c r="P90" i="66" s="1"/>
  <c r="V89" i="66"/>
  <c r="Q89" i="66"/>
  <c r="O89" i="66"/>
  <c r="M89" i="66"/>
  <c r="L89" i="66"/>
  <c r="J89" i="66"/>
  <c r="P89" i="66" s="1"/>
  <c r="Q88" i="66"/>
  <c r="O88" i="66"/>
  <c r="M88" i="66"/>
  <c r="L88" i="66"/>
  <c r="J88" i="66"/>
  <c r="P88" i="66" s="1"/>
  <c r="Q87" i="66"/>
  <c r="O87" i="66"/>
  <c r="M87" i="66"/>
  <c r="L87" i="66"/>
  <c r="J87" i="66"/>
  <c r="P87" i="66" s="1"/>
  <c r="V87" i="66"/>
  <c r="Q86" i="66"/>
  <c r="O86" i="66"/>
  <c r="M86" i="66"/>
  <c r="L86" i="66"/>
  <c r="J86" i="66"/>
  <c r="P86" i="66" s="1"/>
  <c r="Q85" i="66"/>
  <c r="O85" i="66"/>
  <c r="M85" i="66"/>
  <c r="L85" i="66"/>
  <c r="J85" i="66"/>
  <c r="P85" i="66" s="1"/>
  <c r="Q84" i="66"/>
  <c r="O84" i="66"/>
  <c r="M84" i="66"/>
  <c r="L84" i="66"/>
  <c r="J84" i="66"/>
  <c r="P84" i="66" s="1"/>
  <c r="Q83" i="66"/>
  <c r="O83" i="66"/>
  <c r="M83" i="66"/>
  <c r="L83" i="66"/>
  <c r="J83" i="66"/>
  <c r="P83" i="66" s="1"/>
  <c r="Q82" i="66"/>
  <c r="O82" i="66"/>
  <c r="M82" i="66"/>
  <c r="L82" i="66"/>
  <c r="J82" i="66"/>
  <c r="P82" i="66" s="1"/>
  <c r="Q81" i="66"/>
  <c r="O81" i="66"/>
  <c r="M81" i="66"/>
  <c r="L81" i="66"/>
  <c r="J81" i="66"/>
  <c r="P81" i="66" s="1"/>
  <c r="V81" i="66"/>
  <c r="Q80" i="66"/>
  <c r="O80" i="66"/>
  <c r="M80" i="66"/>
  <c r="L80" i="66"/>
  <c r="J80" i="66"/>
  <c r="P80" i="66" s="1"/>
  <c r="Q79" i="66"/>
  <c r="O79" i="66"/>
  <c r="M79" i="66"/>
  <c r="L79" i="66"/>
  <c r="J79" i="66"/>
  <c r="P79" i="66" s="1"/>
  <c r="Q78" i="66"/>
  <c r="O78" i="66"/>
  <c r="M78" i="66"/>
  <c r="L78" i="66"/>
  <c r="J78" i="66"/>
  <c r="P78" i="66" s="1"/>
  <c r="Q77" i="66"/>
  <c r="O77" i="66"/>
  <c r="M77" i="66"/>
  <c r="L77" i="66"/>
  <c r="J77" i="66"/>
  <c r="P77" i="66" s="1"/>
  <c r="Q76" i="66"/>
  <c r="O76" i="66"/>
  <c r="M76" i="66"/>
  <c r="L76" i="66"/>
  <c r="J76" i="66"/>
  <c r="P76" i="66" s="1"/>
  <c r="Q75" i="66"/>
  <c r="O75" i="66"/>
  <c r="M75" i="66"/>
  <c r="L75" i="66"/>
  <c r="J75" i="66"/>
  <c r="P75" i="66" s="1"/>
  <c r="Q74" i="66"/>
  <c r="O74" i="66"/>
  <c r="M74" i="66"/>
  <c r="L74" i="66"/>
  <c r="J74" i="66"/>
  <c r="P74" i="66" s="1"/>
  <c r="Q73" i="66"/>
  <c r="O73" i="66"/>
  <c r="M73" i="66"/>
  <c r="L73" i="66"/>
  <c r="J73" i="66"/>
  <c r="P73" i="66" s="1"/>
  <c r="Q72" i="66"/>
  <c r="O72" i="66"/>
  <c r="M72" i="66"/>
  <c r="L72" i="66"/>
  <c r="J72" i="66"/>
  <c r="P72" i="66" s="1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4" i="20"/>
  <c r="P15" i="74"/>
  <c r="H6" i="69"/>
  <c r="G6" i="69"/>
  <c r="BB3" i="65"/>
  <c r="BB32" i="65" s="1"/>
  <c r="BC3" i="65"/>
  <c r="BC32" i="65" s="1"/>
  <c r="AJ32" i="65"/>
  <c r="BA3" i="65"/>
  <c r="BA32" i="65" s="1"/>
  <c r="AT3" i="65"/>
  <c r="AT32" i="65" s="1"/>
  <c r="AS3" i="65"/>
  <c r="AS32" i="65" s="1"/>
  <c r="AQ3" i="65"/>
  <c r="AQ32" i="65" s="1"/>
  <c r="AW3" i="65"/>
  <c r="AW32" i="65" s="1"/>
  <c r="AY3" i="65"/>
  <c r="AY32" i="65" s="1"/>
  <c r="AX3" i="65"/>
  <c r="AX32" i="65" s="1"/>
  <c r="AZ3" i="65"/>
  <c r="AZ32" i="65" s="1"/>
  <c r="AV3" i="65"/>
  <c r="AU3" i="65"/>
  <c r="AU32" i="65" s="1"/>
  <c r="AR3" i="65"/>
  <c r="AR32" i="65" s="1"/>
  <c r="AP32" i="65"/>
  <c r="AN32" i="65"/>
  <c r="AM32" i="65"/>
  <c r="AL32" i="65"/>
  <c r="AK32" i="65"/>
  <c r="J15" i="74" l="1"/>
  <c r="P14" i="74"/>
  <c r="R92" i="66"/>
  <c r="V95" i="66"/>
  <c r="N60" i="66"/>
  <c r="Y60" i="66" s="1"/>
  <c r="V74" i="66"/>
  <c r="W74" i="66"/>
  <c r="S88" i="66"/>
  <c r="V92" i="66"/>
  <c r="N50" i="66"/>
  <c r="N54" i="66"/>
  <c r="N56" i="66"/>
  <c r="Y56" i="66" s="1"/>
  <c r="V16" i="66"/>
  <c r="S94" i="66"/>
  <c r="AB25" i="66"/>
  <c r="N44" i="66"/>
  <c r="W29" i="66"/>
  <c r="AA29" i="66"/>
  <c r="U29" i="66"/>
  <c r="V51" i="66"/>
  <c r="AA51" i="66"/>
  <c r="W14" i="66"/>
  <c r="AA36" i="66"/>
  <c r="Y44" i="66"/>
  <c r="V44" i="66"/>
  <c r="AB50" i="66"/>
  <c r="N81" i="66"/>
  <c r="AA81" i="66" s="1"/>
  <c r="X88" i="66"/>
  <c r="N89" i="66"/>
  <c r="AA89" i="66" s="1"/>
  <c r="N90" i="66"/>
  <c r="AA90" i="66" s="1"/>
  <c r="N92" i="66"/>
  <c r="AA92" i="66" s="1"/>
  <c r="T94" i="66"/>
  <c r="N13" i="66"/>
  <c r="N14" i="66"/>
  <c r="Y14" i="66" s="1"/>
  <c r="N15" i="66"/>
  <c r="T16" i="66"/>
  <c r="AB16" i="66"/>
  <c r="N17" i="66"/>
  <c r="Y17" i="66" s="1"/>
  <c r="AB22" i="66"/>
  <c r="W25" i="66"/>
  <c r="AA33" i="66"/>
  <c r="T36" i="66"/>
  <c r="N38" i="66"/>
  <c r="W44" i="66"/>
  <c r="N47" i="66"/>
  <c r="AB57" i="66"/>
  <c r="N62" i="66"/>
  <c r="Y62" i="66" s="1"/>
  <c r="X66" i="66"/>
  <c r="N67" i="66"/>
  <c r="U68" i="66"/>
  <c r="U9" i="67"/>
  <c r="W9" i="67" s="1"/>
  <c r="V9" i="67"/>
  <c r="X9" i="67"/>
  <c r="Z9" i="67"/>
  <c r="Y9" i="67"/>
  <c r="U49" i="66"/>
  <c r="T49" i="66"/>
  <c r="X40" i="66"/>
  <c r="AA40" i="66"/>
  <c r="W40" i="66"/>
  <c r="U40" i="66"/>
  <c r="X43" i="66"/>
  <c r="T43" i="66"/>
  <c r="U30" i="66"/>
  <c r="T30" i="66"/>
  <c r="AA11" i="66"/>
  <c r="AB13" i="66"/>
  <c r="S22" i="66"/>
  <c r="S25" i="66"/>
  <c r="W28" i="66"/>
  <c r="T33" i="66"/>
  <c r="W34" i="66"/>
  <c r="N35" i="66"/>
  <c r="Y35" i="66" s="1"/>
  <c r="W35" i="66"/>
  <c r="AA41" i="66"/>
  <c r="X46" i="66"/>
  <c r="AA48" i="66"/>
  <c r="R52" i="66"/>
  <c r="Z52" i="66" s="1"/>
  <c r="R14" i="66"/>
  <c r="Z14" i="66" s="1"/>
  <c r="R20" i="66"/>
  <c r="T22" i="66"/>
  <c r="R24" i="66"/>
  <c r="T25" i="66"/>
  <c r="U33" i="66"/>
  <c r="X34" i="66"/>
  <c r="S47" i="66"/>
  <c r="AB48" i="66"/>
  <c r="T57" i="66"/>
  <c r="V60" i="66"/>
  <c r="N87" i="66"/>
  <c r="AA87" i="66" s="1"/>
  <c r="R89" i="66"/>
  <c r="AB89" i="66" s="1"/>
  <c r="W10" i="66"/>
  <c r="V12" i="66"/>
  <c r="W16" i="66"/>
  <c r="N19" i="66"/>
  <c r="Y19" i="66" s="1"/>
  <c r="W22" i="66"/>
  <c r="T29" i="66"/>
  <c r="W33" i="66"/>
  <c r="AA34" i="66"/>
  <c r="N59" i="66"/>
  <c r="Y59" i="66" s="1"/>
  <c r="T11" i="66"/>
  <c r="T13" i="66"/>
  <c r="S35" i="66"/>
  <c r="S46" i="66"/>
  <c r="T48" i="66"/>
  <c r="S56" i="66"/>
  <c r="S13" i="66"/>
  <c r="N95" i="66"/>
  <c r="AA95" i="66" s="1"/>
  <c r="U11" i="66"/>
  <c r="W13" i="66"/>
  <c r="W19" i="66"/>
  <c r="AB29" i="66"/>
  <c r="N42" i="66"/>
  <c r="Y42" i="66" s="1"/>
  <c r="T52" i="66"/>
  <c r="T62" i="66"/>
  <c r="AA42" i="66"/>
  <c r="W42" i="66"/>
  <c r="V42" i="66"/>
  <c r="U42" i="66"/>
  <c r="W20" i="66"/>
  <c r="U20" i="66"/>
  <c r="AA20" i="66"/>
  <c r="T20" i="66"/>
  <c r="T91" i="66"/>
  <c r="R95" i="66"/>
  <c r="AB95" i="66" s="1"/>
  <c r="R94" i="66"/>
  <c r="N93" i="66"/>
  <c r="R82" i="66"/>
  <c r="N79" i="66"/>
  <c r="AA79" i="66" s="1"/>
  <c r="R77" i="66"/>
  <c r="AB77" i="66" s="1"/>
  <c r="N70" i="66"/>
  <c r="AA70" i="66" s="1"/>
  <c r="R66" i="66"/>
  <c r="AB66" i="66" s="1"/>
  <c r="N65" i="66"/>
  <c r="AA65" i="66" s="1"/>
  <c r="W59" i="66"/>
  <c r="AB59" i="66"/>
  <c r="N51" i="66"/>
  <c r="Y51" i="66" s="1"/>
  <c r="N49" i="66"/>
  <c r="Y49" i="66" s="1"/>
  <c r="N48" i="66"/>
  <c r="R44" i="66"/>
  <c r="R43" i="66"/>
  <c r="Z43" i="66" s="1"/>
  <c r="R40" i="66"/>
  <c r="Z40" i="66" s="1"/>
  <c r="R39" i="66"/>
  <c r="Z39" i="66" s="1"/>
  <c r="R34" i="66"/>
  <c r="Z34" i="66" s="1"/>
  <c r="N33" i="66"/>
  <c r="Y33" i="66" s="1"/>
  <c r="N30" i="66"/>
  <c r="Y30" i="66" s="1"/>
  <c r="R30" i="66"/>
  <c r="Z30" i="66" s="1"/>
  <c r="R29" i="66"/>
  <c r="Z29" i="66" s="1"/>
  <c r="N28" i="66"/>
  <c r="R27" i="66"/>
  <c r="Z27" i="66" s="1"/>
  <c r="R25" i="66"/>
  <c r="Z25" i="66" s="1"/>
  <c r="N23" i="66"/>
  <c r="Y23" i="66" s="1"/>
  <c r="R15" i="66"/>
  <c r="Z15" i="66" s="1"/>
  <c r="N12" i="66"/>
  <c r="N10" i="66"/>
  <c r="R55" i="66"/>
  <c r="Z55" i="66" s="1"/>
  <c r="R58" i="66"/>
  <c r="Z58" i="66" s="1"/>
  <c r="N82" i="66"/>
  <c r="Y82" i="66" s="1"/>
  <c r="N83" i="66"/>
  <c r="AA83" i="66" s="1"/>
  <c r="N84" i="66"/>
  <c r="R86" i="66"/>
  <c r="AB86" i="66" s="1"/>
  <c r="R10" i="66"/>
  <c r="Z10" i="66" s="1"/>
  <c r="N18" i="66"/>
  <c r="Y18" i="66" s="1"/>
  <c r="N21" i="66"/>
  <c r="Y21" i="66" s="1"/>
  <c r="N29" i="66"/>
  <c r="Y29" i="66" s="1"/>
  <c r="N37" i="66"/>
  <c r="Y37" i="66" s="1"/>
  <c r="R50" i="66"/>
  <c r="Z50" i="66" s="1"/>
  <c r="R53" i="66"/>
  <c r="Z53" i="66" s="1"/>
  <c r="N58" i="66"/>
  <c r="Y58" i="66" s="1"/>
  <c r="R65" i="66"/>
  <c r="Z65" i="66" s="1"/>
  <c r="N71" i="66"/>
  <c r="AA71" i="66" s="1"/>
  <c r="N88" i="66"/>
  <c r="Y88" i="66" s="1"/>
  <c r="N94" i="66"/>
  <c r="Y94" i="66" s="1"/>
  <c r="R17" i="66"/>
  <c r="Z17" i="66" s="1"/>
  <c r="N24" i="66"/>
  <c r="Y24" i="66" s="1"/>
  <c r="N26" i="66"/>
  <c r="Y26" i="66" s="1"/>
  <c r="N27" i="66"/>
  <c r="Y27" i="66" s="1"/>
  <c r="N36" i="66"/>
  <c r="Y36" i="66" s="1"/>
  <c r="R37" i="66"/>
  <c r="Z37" i="66" s="1"/>
  <c r="N57" i="66"/>
  <c r="Y57" i="66" s="1"/>
  <c r="N72" i="66"/>
  <c r="AA72" i="66" s="1"/>
  <c r="N78" i="66"/>
  <c r="AA78" i="66" s="1"/>
  <c r="R91" i="66"/>
  <c r="N11" i="66"/>
  <c r="Y11" i="66" s="1"/>
  <c r="N20" i="66"/>
  <c r="Y20" i="66" s="1"/>
  <c r="R23" i="66"/>
  <c r="Z23" i="66" s="1"/>
  <c r="N45" i="66"/>
  <c r="Y45" i="66" s="1"/>
  <c r="N55" i="66"/>
  <c r="Y55" i="66" s="1"/>
  <c r="N64" i="66"/>
  <c r="AA64" i="66" s="1"/>
  <c r="N68" i="66"/>
  <c r="Y68" i="66" s="1"/>
  <c r="R18" i="66"/>
  <c r="Z18" i="66" s="1"/>
  <c r="R21" i="66"/>
  <c r="Z21" i="66" s="1"/>
  <c r="N22" i="66"/>
  <c r="Y22" i="66" s="1"/>
  <c r="R81" i="66"/>
  <c r="AB81" i="66" s="1"/>
  <c r="R56" i="66"/>
  <c r="Z56" i="66" s="1"/>
  <c r="N75" i="66"/>
  <c r="AA75" i="66" s="1"/>
  <c r="N91" i="66"/>
  <c r="Y91" i="66" s="1"/>
  <c r="R16" i="66"/>
  <c r="Z16" i="66" s="1"/>
  <c r="R31" i="66"/>
  <c r="Z31" i="66" s="1"/>
  <c r="R32" i="66"/>
  <c r="Z32" i="66" s="1"/>
  <c r="R46" i="66"/>
  <c r="Z46" i="66" s="1"/>
  <c r="R59" i="66"/>
  <c r="Z59" i="66" s="1"/>
  <c r="R88" i="66"/>
  <c r="N25" i="66"/>
  <c r="Y25" i="66" s="1"/>
  <c r="R28" i="66"/>
  <c r="Z28" i="66" s="1"/>
  <c r="R49" i="66"/>
  <c r="Z49" i="66" s="1"/>
  <c r="R62" i="66"/>
  <c r="R68" i="66"/>
  <c r="AB68" i="66" s="1"/>
  <c r="R78" i="66"/>
  <c r="AB78" i="66" s="1"/>
  <c r="R11" i="66"/>
  <c r="Z11" i="66" s="1"/>
  <c r="R13" i="66"/>
  <c r="Z13" i="66" s="1"/>
  <c r="N16" i="66"/>
  <c r="Y16" i="66" s="1"/>
  <c r="R19" i="66"/>
  <c r="Z19" i="66" s="1"/>
  <c r="R22" i="66"/>
  <c r="Z22" i="66" s="1"/>
  <c r="N39" i="66"/>
  <c r="Y39" i="66" s="1"/>
  <c r="Y47" i="66"/>
  <c r="R69" i="66"/>
  <c r="AB69" i="66" s="1"/>
  <c r="R71" i="66"/>
  <c r="AB71" i="66" s="1"/>
  <c r="R79" i="66"/>
  <c r="R93" i="66"/>
  <c r="AB93" i="66" s="1"/>
  <c r="R12" i="66"/>
  <c r="Z12" i="66" s="1"/>
  <c r="R26" i="66"/>
  <c r="Z26" i="66" s="1"/>
  <c r="W21" i="66"/>
  <c r="T21" i="66"/>
  <c r="X21" i="66"/>
  <c r="U21" i="66"/>
  <c r="AB21" i="66"/>
  <c r="S21" i="66"/>
  <c r="AA21" i="66"/>
  <c r="V21" i="66"/>
  <c r="AB79" i="66"/>
  <c r="X79" i="66"/>
  <c r="S79" i="66"/>
  <c r="T79" i="66"/>
  <c r="W27" i="66"/>
  <c r="T27" i="66"/>
  <c r="U27" i="66"/>
  <c r="AA27" i="66"/>
  <c r="S27" i="66"/>
  <c r="X27" i="66"/>
  <c r="AB27" i="66"/>
  <c r="V27" i="66"/>
  <c r="AB82" i="66"/>
  <c r="X82" i="66"/>
  <c r="T82" i="66"/>
  <c r="S82" i="66"/>
  <c r="W24" i="66"/>
  <c r="Z24" i="66"/>
  <c r="T24" i="66"/>
  <c r="AA24" i="66"/>
  <c r="X24" i="66"/>
  <c r="V24" i="66"/>
  <c r="U24" i="66"/>
  <c r="AB24" i="66"/>
  <c r="S24" i="66"/>
  <c r="W18" i="66"/>
  <c r="T18" i="66"/>
  <c r="U18" i="66"/>
  <c r="AB18" i="66"/>
  <c r="S18" i="66"/>
  <c r="AA18" i="66"/>
  <c r="X18" i="66"/>
  <c r="V18" i="66"/>
  <c r="U76" i="66"/>
  <c r="T76" i="66"/>
  <c r="Z82" i="66"/>
  <c r="W15" i="66"/>
  <c r="T15" i="66"/>
  <c r="AA15" i="66"/>
  <c r="X15" i="66"/>
  <c r="V15" i="66"/>
  <c r="U15" i="66"/>
  <c r="Y15" i="66"/>
  <c r="AB15" i="66"/>
  <c r="S15" i="66"/>
  <c r="Z79" i="66"/>
  <c r="S85" i="66"/>
  <c r="Y12" i="66"/>
  <c r="S14" i="66"/>
  <c r="AB14" i="66"/>
  <c r="V14" i="66"/>
  <c r="X14" i="66"/>
  <c r="AA17" i="66"/>
  <c r="S23" i="66"/>
  <c r="AB23" i="66"/>
  <c r="V23" i="66"/>
  <c r="X23" i="66"/>
  <c r="AB31" i="66"/>
  <c r="V31" i="66"/>
  <c r="T31" i="66"/>
  <c r="X31" i="66"/>
  <c r="S31" i="66"/>
  <c r="T32" i="66"/>
  <c r="X32" i="66"/>
  <c r="U32" i="66"/>
  <c r="S32" i="66"/>
  <c r="R35" i="66"/>
  <c r="Z35" i="66" s="1"/>
  <c r="X17" i="66"/>
  <c r="S26" i="66"/>
  <c r="AB26" i="66"/>
  <c r="V26" i="66"/>
  <c r="R73" i="66"/>
  <c r="Z73" i="66" s="1"/>
  <c r="T75" i="66"/>
  <c r="AA26" i="66"/>
  <c r="R72" i="66"/>
  <c r="AB72" i="66" s="1"/>
  <c r="N73" i="66"/>
  <c r="AA73" i="66" s="1"/>
  <c r="S74" i="66"/>
  <c r="N76" i="66"/>
  <c r="AA76" i="66" s="1"/>
  <c r="N77" i="66"/>
  <c r="AA77" i="66" s="1"/>
  <c r="R80" i="66"/>
  <c r="AB80" i="66" s="1"/>
  <c r="R84" i="66"/>
  <c r="AB84" i="66" s="1"/>
  <c r="N85" i="66"/>
  <c r="Y85" i="66" s="1"/>
  <c r="T85" i="66"/>
  <c r="S10" i="66"/>
  <c r="AB10" i="66"/>
  <c r="AA12" i="66"/>
  <c r="AA16" i="66"/>
  <c r="U16" i="66"/>
  <c r="X16" i="66"/>
  <c r="T17" i="66"/>
  <c r="S19" i="66"/>
  <c r="AB19" i="66"/>
  <c r="AA25" i="66"/>
  <c r="U25" i="66"/>
  <c r="X25" i="66"/>
  <c r="T26" i="66"/>
  <c r="S28" i="66"/>
  <c r="AB28" i="66"/>
  <c r="V32" i="66"/>
  <c r="T35" i="66"/>
  <c r="X35" i="66"/>
  <c r="AA35" i="66"/>
  <c r="V35" i="66"/>
  <c r="AB35" i="66"/>
  <c r="AB37" i="66"/>
  <c r="V37" i="66"/>
  <c r="T37" i="66"/>
  <c r="S37" i="66"/>
  <c r="AA37" i="66"/>
  <c r="W37" i="66"/>
  <c r="U37" i="66"/>
  <c r="X39" i="66"/>
  <c r="AB39" i="66"/>
  <c r="V39" i="66"/>
  <c r="T39" i="66"/>
  <c r="AA39" i="66"/>
  <c r="S39" i="66"/>
  <c r="W39" i="66"/>
  <c r="U39" i="66"/>
  <c r="N40" i="66"/>
  <c r="Y40" i="66" s="1"/>
  <c r="R74" i="66"/>
  <c r="AB74" i="66" s="1"/>
  <c r="X85" i="66"/>
  <c r="T10" i="66"/>
  <c r="S11" i="66"/>
  <c r="AB11" i="66"/>
  <c r="V11" i="66"/>
  <c r="X11" i="66"/>
  <c r="S12" i="66"/>
  <c r="AB12" i="66"/>
  <c r="AA14" i="66"/>
  <c r="T19" i="66"/>
  <c r="S20" i="66"/>
  <c r="AB20" i="66"/>
  <c r="V20" i="66"/>
  <c r="X20" i="66"/>
  <c r="AA23" i="66"/>
  <c r="U26" i="66"/>
  <c r="T28" i="66"/>
  <c r="X29" i="66"/>
  <c r="S29" i="66"/>
  <c r="V29" i="66"/>
  <c r="U31" i="66"/>
  <c r="W32" i="66"/>
  <c r="Y79" i="66"/>
  <c r="S17" i="66"/>
  <c r="AB17" i="66"/>
  <c r="V17" i="66"/>
  <c r="X26" i="66"/>
  <c r="N74" i="66"/>
  <c r="AA74" i="66" s="1"/>
  <c r="R83" i="66"/>
  <c r="AB83" i="66" s="1"/>
  <c r="R85" i="66"/>
  <c r="R87" i="66"/>
  <c r="AB87" i="66" s="1"/>
  <c r="AA13" i="66"/>
  <c r="U13" i="66"/>
  <c r="X13" i="66"/>
  <c r="Y13" i="66"/>
  <c r="T14" i="66"/>
  <c r="W17" i="66"/>
  <c r="Z20" i="66"/>
  <c r="AA22" i="66"/>
  <c r="U22" i="66"/>
  <c r="X22" i="66"/>
  <c r="T23" i="66"/>
  <c r="W26" i="66"/>
  <c r="N31" i="66"/>
  <c r="Y31" i="66" s="1"/>
  <c r="W31" i="66"/>
  <c r="AA32" i="66"/>
  <c r="T41" i="66"/>
  <c r="X41" i="66"/>
  <c r="V41" i="66"/>
  <c r="U41" i="66"/>
  <c r="W41" i="66"/>
  <c r="S41" i="66"/>
  <c r="T38" i="66"/>
  <c r="X38" i="66"/>
  <c r="Y38" i="66"/>
  <c r="W38" i="66"/>
  <c r="AB38" i="66"/>
  <c r="S38" i="66"/>
  <c r="AA38" i="66"/>
  <c r="X45" i="66"/>
  <c r="S45" i="66"/>
  <c r="V45" i="66"/>
  <c r="AB45" i="66"/>
  <c r="T45" i="66"/>
  <c r="AA45" i="66"/>
  <c r="W45" i="66"/>
  <c r="U45" i="66"/>
  <c r="R45" i="66"/>
  <c r="Z45" i="66" s="1"/>
  <c r="AA10" i="66"/>
  <c r="U10" i="66"/>
  <c r="X10" i="66"/>
  <c r="Y10" i="66"/>
  <c r="W12" i="66"/>
  <c r="T12" i="66"/>
  <c r="X12" i="66"/>
  <c r="AA19" i="66"/>
  <c r="U19" i="66"/>
  <c r="X19" i="66"/>
  <c r="W23" i="66"/>
  <c r="AA28" i="66"/>
  <c r="U28" i="66"/>
  <c r="X28" i="66"/>
  <c r="Y28" i="66"/>
  <c r="U38" i="66"/>
  <c r="X36" i="66"/>
  <c r="AB36" i="66"/>
  <c r="V36" i="66"/>
  <c r="R36" i="66"/>
  <c r="Z36" i="66" s="1"/>
  <c r="R41" i="66"/>
  <c r="Z41" i="66" s="1"/>
  <c r="T63" i="66"/>
  <c r="AA63" i="66"/>
  <c r="U63" i="66"/>
  <c r="S63" i="66"/>
  <c r="AB63" i="66"/>
  <c r="X63" i="66"/>
  <c r="W63" i="66"/>
  <c r="Z69" i="66"/>
  <c r="T69" i="66"/>
  <c r="U69" i="66"/>
  <c r="S69" i="66"/>
  <c r="X69" i="66"/>
  <c r="W69" i="66"/>
  <c r="V69" i="66"/>
  <c r="X30" i="66"/>
  <c r="AB30" i="66"/>
  <c r="V30" i="66"/>
  <c r="W30" i="66"/>
  <c r="AB34" i="66"/>
  <c r="V34" i="66"/>
  <c r="T34" i="66"/>
  <c r="S40" i="66"/>
  <c r="N43" i="66"/>
  <c r="Y43" i="66" s="1"/>
  <c r="N46" i="66"/>
  <c r="Y46" i="66" s="1"/>
  <c r="W47" i="66"/>
  <c r="V63" i="66"/>
  <c r="V65" i="66"/>
  <c r="W65" i="66"/>
  <c r="Y65" i="66"/>
  <c r="U65" i="66"/>
  <c r="T65" i="66"/>
  <c r="X70" i="66"/>
  <c r="Y70" i="66"/>
  <c r="S70" i="66"/>
  <c r="W70" i="66"/>
  <c r="V70" i="66"/>
  <c r="T70" i="66"/>
  <c r="N52" i="66"/>
  <c r="Y52" i="66" s="1"/>
  <c r="T53" i="66"/>
  <c r="AA53" i="66"/>
  <c r="U53" i="66"/>
  <c r="S53" i="66"/>
  <c r="AB53" i="66"/>
  <c r="X53" i="66"/>
  <c r="W53" i="66"/>
  <c r="S65" i="66"/>
  <c r="X67" i="66"/>
  <c r="Y67" i="66"/>
  <c r="S67" i="66"/>
  <c r="U67" i="66"/>
  <c r="T67" i="66"/>
  <c r="W67" i="66"/>
  <c r="V67" i="66"/>
  <c r="AB55" i="66"/>
  <c r="V55" i="66"/>
  <c r="W55" i="66"/>
  <c r="U55" i="66"/>
  <c r="T55" i="66"/>
  <c r="X64" i="66"/>
  <c r="Y64" i="66"/>
  <c r="S64" i="66"/>
  <c r="W64" i="66"/>
  <c r="V64" i="66"/>
  <c r="T64" i="66"/>
  <c r="X65" i="66"/>
  <c r="AA67" i="66"/>
  <c r="U70" i="66"/>
  <c r="R76" i="66"/>
  <c r="Z76" i="66" s="1"/>
  <c r="N80" i="66"/>
  <c r="AA80" i="66" s="1"/>
  <c r="N86" i="66"/>
  <c r="AA86" i="66" s="1"/>
  <c r="S30" i="66"/>
  <c r="AA30" i="66"/>
  <c r="N32" i="66"/>
  <c r="Y32" i="66" s="1"/>
  <c r="X33" i="66"/>
  <c r="AB33" i="66"/>
  <c r="V33" i="66"/>
  <c r="R33" i="66"/>
  <c r="Z33" i="66" s="1"/>
  <c r="N34" i="66"/>
  <c r="Y34" i="66" s="1"/>
  <c r="U34" i="66"/>
  <c r="U36" i="66"/>
  <c r="R38" i="66"/>
  <c r="Z38" i="66" s="1"/>
  <c r="N41" i="66"/>
  <c r="Y41" i="66" s="1"/>
  <c r="X42" i="66"/>
  <c r="S42" i="66"/>
  <c r="AB42" i="66"/>
  <c r="T42" i="66"/>
  <c r="R42" i="66"/>
  <c r="Z42" i="66" s="1"/>
  <c r="AB43" i="66"/>
  <c r="V43" i="66"/>
  <c r="W43" i="66"/>
  <c r="U43" i="66"/>
  <c r="AA43" i="66"/>
  <c r="S43" i="66"/>
  <c r="Z44" i="66"/>
  <c r="T44" i="66"/>
  <c r="AA44" i="66"/>
  <c r="U44" i="66"/>
  <c r="AB44" i="66"/>
  <c r="X44" i="66"/>
  <c r="AB46" i="66"/>
  <c r="V46" i="66"/>
  <c r="W46" i="66"/>
  <c r="U46" i="66"/>
  <c r="AA46" i="66"/>
  <c r="R47" i="66"/>
  <c r="Z47" i="66" s="1"/>
  <c r="X48" i="66"/>
  <c r="Y48" i="66"/>
  <c r="S48" i="66"/>
  <c r="V48" i="66"/>
  <c r="U48" i="66"/>
  <c r="R48" i="66"/>
  <c r="Z48" i="66" s="1"/>
  <c r="T50" i="66"/>
  <c r="AA50" i="66"/>
  <c r="U50" i="66"/>
  <c r="Y50" i="66"/>
  <c r="X50" i="66"/>
  <c r="V50" i="66"/>
  <c r="S50" i="66"/>
  <c r="S55" i="66"/>
  <c r="X57" i="66"/>
  <c r="S57" i="66"/>
  <c r="AA57" i="66"/>
  <c r="V57" i="66"/>
  <c r="U57" i="66"/>
  <c r="R57" i="66"/>
  <c r="Z57" i="66" s="1"/>
  <c r="V71" i="66"/>
  <c r="W71" i="66"/>
  <c r="Z71" i="66"/>
  <c r="Y71" i="66"/>
  <c r="U71" i="66"/>
  <c r="T71" i="66"/>
  <c r="S71" i="66"/>
  <c r="W36" i="66"/>
  <c r="AB40" i="66"/>
  <c r="V40" i="66"/>
  <c r="T40" i="66"/>
  <c r="T47" i="66"/>
  <c r="AA47" i="66"/>
  <c r="U47" i="66"/>
  <c r="V47" i="66"/>
  <c r="AB47" i="66"/>
  <c r="X54" i="66"/>
  <c r="Y54" i="66"/>
  <c r="S54" i="66"/>
  <c r="W54" i="66"/>
  <c r="V54" i="66"/>
  <c r="AB54" i="66"/>
  <c r="T54" i="66"/>
  <c r="AA54" i="66"/>
  <c r="X55" i="66"/>
  <c r="R63" i="66"/>
  <c r="Z63" i="66" s="1"/>
  <c r="U64" i="66"/>
  <c r="X71" i="66"/>
  <c r="AB49" i="66"/>
  <c r="V49" i="66"/>
  <c r="W49" i="66"/>
  <c r="X49" i="66"/>
  <c r="X51" i="66"/>
  <c r="S51" i="66"/>
  <c r="R51" i="66"/>
  <c r="Z51" i="66" s="1"/>
  <c r="W51" i="66"/>
  <c r="T56" i="66"/>
  <c r="AA56" i="66"/>
  <c r="U56" i="66"/>
  <c r="AB58" i="66"/>
  <c r="V58" i="66"/>
  <c r="W58" i="66"/>
  <c r="X58" i="66"/>
  <c r="S59" i="66"/>
  <c r="X60" i="66"/>
  <c r="S60" i="66"/>
  <c r="R60" i="66"/>
  <c r="Z60" i="66" s="1"/>
  <c r="W60" i="66"/>
  <c r="Z62" i="66"/>
  <c r="N66" i="66"/>
  <c r="Y66" i="66" s="1"/>
  <c r="S66" i="66"/>
  <c r="R67" i="66"/>
  <c r="Z67" i="66" s="1"/>
  <c r="Z68" i="66"/>
  <c r="S52" i="66"/>
  <c r="AA52" i="66"/>
  <c r="AB56" i="66"/>
  <c r="V59" i="66"/>
  <c r="S62" i="66"/>
  <c r="AA62" i="66"/>
  <c r="V66" i="66"/>
  <c r="S68" i="66"/>
  <c r="S49" i="66"/>
  <c r="AA49" i="66"/>
  <c r="T51" i="66"/>
  <c r="AB51" i="66"/>
  <c r="V56" i="66"/>
  <c r="S58" i="66"/>
  <c r="AA58" i="66"/>
  <c r="T60" i="66"/>
  <c r="AB60" i="66"/>
  <c r="U51" i="66"/>
  <c r="AB52" i="66"/>
  <c r="V52" i="66"/>
  <c r="W52" i="66"/>
  <c r="X52" i="66"/>
  <c r="N53" i="66"/>
  <c r="Y53" i="66" s="1"/>
  <c r="R54" i="66"/>
  <c r="Z54" i="66" s="1"/>
  <c r="W56" i="66"/>
  <c r="T58" i="66"/>
  <c r="T59" i="66"/>
  <c r="AA59" i="66"/>
  <c r="U59" i="66"/>
  <c r="U60" i="66"/>
  <c r="AB62" i="66"/>
  <c r="V62" i="66"/>
  <c r="W62" i="66"/>
  <c r="X62" i="66"/>
  <c r="N63" i="66"/>
  <c r="Y63" i="66" s="1"/>
  <c r="R64" i="66"/>
  <c r="Z64" i="66" s="1"/>
  <c r="Z66" i="66"/>
  <c r="T66" i="66"/>
  <c r="U66" i="66"/>
  <c r="V68" i="66"/>
  <c r="W68" i="66"/>
  <c r="X68" i="66"/>
  <c r="N69" i="66"/>
  <c r="Y69" i="66" s="1"/>
  <c r="R70" i="66"/>
  <c r="Z70" i="66" s="1"/>
  <c r="X90" i="66"/>
  <c r="W90" i="66"/>
  <c r="Y90" i="66"/>
  <c r="S90" i="66"/>
  <c r="U90" i="66"/>
  <c r="T90" i="66"/>
  <c r="V90" i="66"/>
  <c r="X78" i="66"/>
  <c r="W78" i="66"/>
  <c r="Y78" i="66"/>
  <c r="S78" i="66"/>
  <c r="Z78" i="66"/>
  <c r="U72" i="66"/>
  <c r="V73" i="66"/>
  <c r="W73" i="66"/>
  <c r="X73" i="66"/>
  <c r="X75" i="66"/>
  <c r="Y75" i="66"/>
  <c r="S75" i="66"/>
  <c r="R75" i="66"/>
  <c r="W75" i="66"/>
  <c r="X77" i="66"/>
  <c r="U78" i="66"/>
  <c r="X80" i="66"/>
  <c r="U81" i="66"/>
  <c r="X83" i="66"/>
  <c r="U84" i="66"/>
  <c r="X86" i="66"/>
  <c r="U87" i="66"/>
  <c r="Z92" i="66"/>
  <c r="T92" i="66"/>
  <c r="Y92" i="66"/>
  <c r="S92" i="66"/>
  <c r="U92" i="66"/>
  <c r="X93" i="66"/>
  <c r="W93" i="66"/>
  <c r="Y93" i="66"/>
  <c r="S93" i="66"/>
  <c r="Z93" i="66"/>
  <c r="V72" i="66"/>
  <c r="Y73" i="66"/>
  <c r="S76" i="66"/>
  <c r="V78" i="66"/>
  <c r="Z89" i="66"/>
  <c r="T89" i="66"/>
  <c r="Y89" i="66"/>
  <c r="S89" i="66"/>
  <c r="U89" i="66"/>
  <c r="R90" i="66"/>
  <c r="Z90" i="66" s="1"/>
  <c r="AA93" i="66"/>
  <c r="Z80" i="66"/>
  <c r="T80" i="66"/>
  <c r="Y80" i="66"/>
  <c r="S80" i="66"/>
  <c r="U80" i="66"/>
  <c r="X81" i="66"/>
  <c r="W81" i="66"/>
  <c r="Y81" i="66"/>
  <c r="S81" i="66"/>
  <c r="Z81" i="66"/>
  <c r="X84" i="66"/>
  <c r="W84" i="66"/>
  <c r="Y84" i="66"/>
  <c r="S84" i="66"/>
  <c r="Z84" i="66"/>
  <c r="Z86" i="66"/>
  <c r="T86" i="66"/>
  <c r="Y86" i="66"/>
  <c r="S86" i="66"/>
  <c r="U86" i="66"/>
  <c r="X87" i="66"/>
  <c r="W87" i="66"/>
  <c r="Y87" i="66"/>
  <c r="S87" i="66"/>
  <c r="Z87" i="66"/>
  <c r="Z72" i="66"/>
  <c r="Z77" i="66"/>
  <c r="T77" i="66"/>
  <c r="Y77" i="66"/>
  <c r="S77" i="66"/>
  <c r="U77" i="66"/>
  <c r="AA84" i="66"/>
  <c r="Z74" i="66"/>
  <c r="T74" i="66"/>
  <c r="U74" i="66"/>
  <c r="Y74" i="66"/>
  <c r="U75" i="66"/>
  <c r="X92" i="66"/>
  <c r="U93" i="66"/>
  <c r="X72" i="66"/>
  <c r="Y72" i="66"/>
  <c r="S72" i="66"/>
  <c r="Z83" i="66"/>
  <c r="T83" i="66"/>
  <c r="Y83" i="66"/>
  <c r="S83" i="66"/>
  <c r="U83" i="66"/>
  <c r="T73" i="66"/>
  <c r="AB76" i="66"/>
  <c r="V76" i="66"/>
  <c r="W76" i="66"/>
  <c r="X76" i="66"/>
  <c r="V77" i="66"/>
  <c r="V80" i="66"/>
  <c r="V86" i="66"/>
  <c r="T72" i="66"/>
  <c r="U73" i="66"/>
  <c r="V75" i="66"/>
  <c r="Y76" i="66"/>
  <c r="W77" i="66"/>
  <c r="T78" i="66"/>
  <c r="W80" i="66"/>
  <c r="T81" i="66"/>
  <c r="W83" i="66"/>
  <c r="T84" i="66"/>
  <c r="W86" i="66"/>
  <c r="T87" i="66"/>
  <c r="X89" i="66"/>
  <c r="AB92" i="66"/>
  <c r="V93" i="66"/>
  <c r="Z95" i="66"/>
  <c r="T95" i="66"/>
  <c r="Y95" i="66"/>
  <c r="S95" i="66"/>
  <c r="U95" i="66"/>
  <c r="W79" i="66"/>
  <c r="W82" i="66"/>
  <c r="W85" i="66"/>
  <c r="W88" i="66"/>
  <c r="W91" i="66"/>
  <c r="W94" i="66"/>
  <c r="U79" i="66"/>
  <c r="U82" i="66"/>
  <c r="AA82" i="66"/>
  <c r="U85" i="66"/>
  <c r="U88" i="66"/>
  <c r="U91" i="66"/>
  <c r="U94" i="66"/>
  <c r="AA94" i="66"/>
  <c r="V79" i="66"/>
  <c r="V82" i="66"/>
  <c r="V85" i="66"/>
  <c r="V88" i="66"/>
  <c r="V91" i="66"/>
  <c r="V94" i="66"/>
  <c r="E76" i="65"/>
  <c r="F76" i="65"/>
  <c r="G76" i="65"/>
  <c r="H76" i="65"/>
  <c r="I76" i="65"/>
  <c r="J76" i="65"/>
  <c r="K76" i="65"/>
  <c r="L76" i="65"/>
  <c r="M76" i="65"/>
  <c r="N76" i="65"/>
  <c r="O76" i="65"/>
  <c r="P76" i="65"/>
  <c r="Q76" i="65"/>
  <c r="R76" i="65"/>
  <c r="S76" i="65"/>
  <c r="T76" i="65"/>
  <c r="U76" i="65"/>
  <c r="V76" i="65"/>
  <c r="W76" i="65"/>
  <c r="X76" i="65"/>
  <c r="Y76" i="65"/>
  <c r="Z76" i="65"/>
  <c r="AA76" i="65"/>
  <c r="AB76" i="65"/>
  <c r="AC76" i="65"/>
  <c r="AD76" i="65"/>
  <c r="AE76" i="65"/>
  <c r="AF76" i="65"/>
  <c r="AG76" i="65"/>
  <c r="AH76" i="65"/>
  <c r="AI76" i="65"/>
  <c r="AO76" i="65"/>
  <c r="AV76" i="65"/>
  <c r="E65" i="65"/>
  <c r="F65" i="65"/>
  <c r="G65" i="65"/>
  <c r="H65" i="65"/>
  <c r="I65" i="65"/>
  <c r="J65" i="65"/>
  <c r="K65" i="65"/>
  <c r="L65" i="65"/>
  <c r="M65" i="65"/>
  <c r="N65" i="65"/>
  <c r="O65" i="65"/>
  <c r="P65" i="65"/>
  <c r="Q65" i="65"/>
  <c r="R65" i="65"/>
  <c r="S65" i="65"/>
  <c r="T65" i="65"/>
  <c r="U65" i="65"/>
  <c r="V65" i="65"/>
  <c r="W65" i="65"/>
  <c r="X65" i="65"/>
  <c r="Y65" i="65"/>
  <c r="Z65" i="65"/>
  <c r="AA65" i="65"/>
  <c r="AB65" i="65"/>
  <c r="AC65" i="65"/>
  <c r="AD65" i="65"/>
  <c r="AE65" i="65"/>
  <c r="AF65" i="65"/>
  <c r="AG65" i="65"/>
  <c r="AH65" i="65"/>
  <c r="AI65" i="65"/>
  <c r="AO65" i="65"/>
  <c r="AV65" i="65"/>
  <c r="D65" i="65"/>
  <c r="E54" i="65"/>
  <c r="F54" i="65"/>
  <c r="G54" i="65"/>
  <c r="H54" i="65"/>
  <c r="I54" i="65"/>
  <c r="J54" i="65"/>
  <c r="K54" i="65"/>
  <c r="L54" i="65"/>
  <c r="M54" i="65"/>
  <c r="N54" i="65"/>
  <c r="O54" i="65"/>
  <c r="P54" i="65"/>
  <c r="Q54" i="65"/>
  <c r="R54" i="65"/>
  <c r="S54" i="65"/>
  <c r="T54" i="65"/>
  <c r="U54" i="65"/>
  <c r="V54" i="65"/>
  <c r="W54" i="65"/>
  <c r="X54" i="65"/>
  <c r="Y54" i="65"/>
  <c r="Z54" i="65"/>
  <c r="AA54" i="65"/>
  <c r="AB54" i="65"/>
  <c r="AC54" i="65"/>
  <c r="AD54" i="65"/>
  <c r="AE54" i="65"/>
  <c r="AF54" i="65"/>
  <c r="AG54" i="65"/>
  <c r="AH54" i="65"/>
  <c r="AI54" i="65"/>
  <c r="AO54" i="65"/>
  <c r="AV54" i="65"/>
  <c r="E43" i="65"/>
  <c r="F43" i="65"/>
  <c r="G43" i="65"/>
  <c r="H43" i="65"/>
  <c r="I43" i="65"/>
  <c r="J43" i="65"/>
  <c r="K43" i="65"/>
  <c r="L43" i="65"/>
  <c r="M43" i="65"/>
  <c r="N43" i="65"/>
  <c r="O43" i="65"/>
  <c r="P43" i="65"/>
  <c r="Q43" i="65"/>
  <c r="R43" i="65"/>
  <c r="S43" i="65"/>
  <c r="T43" i="65"/>
  <c r="U43" i="65"/>
  <c r="V43" i="65"/>
  <c r="W43" i="65"/>
  <c r="X43" i="65"/>
  <c r="Y43" i="65"/>
  <c r="Z43" i="65"/>
  <c r="AA43" i="65"/>
  <c r="AB43" i="65"/>
  <c r="AC43" i="65"/>
  <c r="AD43" i="65"/>
  <c r="AE43" i="65"/>
  <c r="AF43" i="65"/>
  <c r="AG43" i="65"/>
  <c r="AH43" i="65"/>
  <c r="AI43" i="65"/>
  <c r="AO43" i="65"/>
  <c r="AV43" i="65"/>
  <c r="D32" i="65"/>
  <c r="E32" i="65"/>
  <c r="F32" i="65"/>
  <c r="G32" i="65"/>
  <c r="H32" i="65"/>
  <c r="I32" i="65"/>
  <c r="J32" i="65"/>
  <c r="K32" i="65"/>
  <c r="L32" i="65"/>
  <c r="M32" i="65"/>
  <c r="N32" i="65"/>
  <c r="O32" i="65"/>
  <c r="P32" i="65"/>
  <c r="Q32" i="65"/>
  <c r="R32" i="65"/>
  <c r="S32" i="65"/>
  <c r="T32" i="65"/>
  <c r="U32" i="65"/>
  <c r="V32" i="65"/>
  <c r="W32" i="65"/>
  <c r="X32" i="65"/>
  <c r="Y32" i="65"/>
  <c r="Z32" i="65"/>
  <c r="AA32" i="65"/>
  <c r="AB32" i="65"/>
  <c r="AC32" i="65"/>
  <c r="AD32" i="65"/>
  <c r="AE32" i="65"/>
  <c r="AF32" i="65"/>
  <c r="AG32" i="65"/>
  <c r="AH32" i="65"/>
  <c r="AI32" i="65"/>
  <c r="AO32" i="65"/>
  <c r="AV32" i="65"/>
  <c r="E15" i="65"/>
  <c r="F15" i="65"/>
  <c r="G15" i="65"/>
  <c r="H15" i="65"/>
  <c r="I15" i="65"/>
  <c r="J15" i="65"/>
  <c r="K15" i="65"/>
  <c r="L15" i="65"/>
  <c r="M15" i="65"/>
  <c r="N15" i="65"/>
  <c r="O15" i="65"/>
  <c r="P15" i="65"/>
  <c r="Q15" i="65"/>
  <c r="R15" i="65"/>
  <c r="S15" i="65"/>
  <c r="T15" i="65"/>
  <c r="U15" i="65"/>
  <c r="V15" i="65"/>
  <c r="W15" i="65"/>
  <c r="X15" i="65"/>
  <c r="Y15" i="65"/>
  <c r="Z15" i="65"/>
  <c r="AA15" i="65"/>
  <c r="AB15" i="65"/>
  <c r="AC15" i="65"/>
  <c r="AD15" i="65"/>
  <c r="AE15" i="65"/>
  <c r="AF15" i="65"/>
  <c r="AG15" i="65"/>
  <c r="AH15" i="65"/>
  <c r="AI15" i="65"/>
  <c r="AO15" i="65"/>
  <c r="AV15" i="65"/>
  <c r="E9" i="66"/>
  <c r="J14" i="74" l="1"/>
  <c r="I6" i="69"/>
  <c r="AB73" i="66"/>
  <c r="AA68" i="66"/>
  <c r="AA91" i="66"/>
  <c r="AA88" i="66"/>
  <c r="AA85" i="66"/>
  <c r="Z91" i="66"/>
  <c r="AB91" i="66"/>
  <c r="Z88" i="66"/>
  <c r="AB88" i="66"/>
  <c r="AB90" i="66"/>
  <c r="Z94" i="66"/>
  <c r="AB94" i="66"/>
  <c r="Z85" i="66"/>
  <c r="AB85" i="66"/>
  <c r="Z75" i="66"/>
  <c r="AB75" i="66"/>
  <c r="AB70" i="66"/>
  <c r="AA69" i="66"/>
  <c r="AB67" i="66"/>
  <c r="AA66" i="66"/>
  <c r="AB65" i="66"/>
  <c r="AB64" i="66"/>
  <c r="BD32" i="65"/>
  <c r="G44" i="34"/>
  <c r="G43" i="34"/>
  <c r="G42" i="34"/>
  <c r="G41" i="34"/>
  <c r="G40" i="34"/>
  <c r="G39" i="34"/>
  <c r="G38" i="34"/>
  <c r="G37" i="34"/>
  <c r="D6" i="34" s="1"/>
  <c r="D18" i="34" s="1"/>
  <c r="F15" i="8"/>
  <c r="F4" i="8"/>
  <c r="I18" i="34" l="1"/>
  <c r="D30" i="34"/>
  <c r="H18" i="34"/>
  <c r="G18" i="34"/>
  <c r="J18" i="34"/>
  <c r="F18" i="34"/>
  <c r="D26" i="34"/>
  <c r="E18" i="34"/>
  <c r="C3" i="17"/>
  <c r="C7" i="17"/>
  <c r="E30" i="34" l="1"/>
  <c r="B19" i="2"/>
  <c r="B33" i="2" s="1"/>
  <c r="B48" i="2" s="1"/>
  <c r="B62" i="2" s="1"/>
  <c r="B76" i="2" s="1"/>
  <c r="B90" i="2" s="1"/>
  <c r="B105" i="2" s="1"/>
  <c r="B120" i="2" s="1"/>
  <c r="B135" i="2" s="1"/>
  <c r="B150" i="2" s="1"/>
  <c r="B165" i="2" s="1"/>
  <c r="B180" i="2" s="1"/>
  <c r="B195" i="2" s="1"/>
  <c r="B210" i="2" s="1"/>
  <c r="B225" i="2" s="1"/>
  <c r="B240" i="2" s="1"/>
  <c r="B252" i="2" s="1"/>
  <c r="B264" i="2" s="1"/>
  <c r="B276" i="2" s="1"/>
  <c r="B288" i="2" s="1"/>
  <c r="B300" i="2" s="1"/>
  <c r="B312" i="2" s="1"/>
  <c r="B324" i="2" s="1"/>
  <c r="B336" i="2" s="1"/>
  <c r="B347" i="2" s="1"/>
  <c r="B358" i="2" s="1"/>
  <c r="B369" i="2" s="1"/>
  <c r="B380" i="2" s="1"/>
  <c r="B391" i="2" s="1"/>
  <c r="B402" i="2" s="1"/>
  <c r="B415" i="2" s="1"/>
  <c r="B428" i="2" s="1"/>
  <c r="B441" i="2" s="1"/>
  <c r="B454" i="2" s="1"/>
  <c r="B467" i="2" s="1"/>
  <c r="B480" i="2" s="1"/>
  <c r="B493" i="2" s="1"/>
  <c r="B506" i="2" s="1"/>
  <c r="B519" i="2" s="1"/>
  <c r="B532" i="2" s="1"/>
  <c r="B545" i="2" s="1"/>
  <c r="B558" i="2" s="1"/>
  <c r="B571" i="2" s="1"/>
  <c r="B584" i="2" s="1"/>
  <c r="B597" i="2" s="1"/>
  <c r="B610" i="2" s="1"/>
  <c r="B622" i="2" s="1"/>
  <c r="B634" i="2" s="1"/>
  <c r="B646" i="2" s="1"/>
  <c r="B658" i="2" s="1"/>
  <c r="B670" i="2" s="1"/>
  <c r="B682" i="2" s="1"/>
  <c r="B694" i="2" s="1"/>
  <c r="B706" i="2" s="1"/>
  <c r="B718" i="2" s="1"/>
  <c r="B730" i="2" s="1"/>
  <c r="B742" i="2" s="1"/>
  <c r="B754" i="2" s="1"/>
  <c r="B763" i="2" s="1"/>
  <c r="B778" i="2" s="1"/>
  <c r="B792" i="2" s="1"/>
  <c r="B807" i="2" s="1"/>
  <c r="B821" i="2" s="1"/>
  <c r="B835" i="2" s="1"/>
  <c r="B849" i="2" s="1"/>
  <c r="B864" i="2" s="1"/>
  <c r="B879" i="2" s="1"/>
  <c r="B894" i="2" s="1"/>
  <c r="B909" i="2" s="1"/>
  <c r="B924" i="2" s="1"/>
  <c r="B939" i="2" s="1"/>
  <c r="B954" i="2" s="1"/>
  <c r="B969" i="2" s="1"/>
  <c r="B984" i="2" s="1"/>
  <c r="B999" i="2" s="1"/>
  <c r="B1011" i="2" s="1"/>
  <c r="B1023" i="2" s="1"/>
  <c r="B1035" i="2" s="1"/>
  <c r="B1047" i="2" s="1"/>
  <c r="B1059" i="2" s="1"/>
  <c r="B1071" i="2" s="1"/>
  <c r="B1083" i="2" s="1"/>
  <c r="B1095" i="2" s="1"/>
  <c r="B1106" i="2" s="1"/>
  <c r="B1117" i="2" s="1"/>
  <c r="B1128" i="2" s="1"/>
  <c r="B1139" i="2" s="1"/>
  <c r="B1150" i="2" s="1"/>
  <c r="B1161" i="2" s="1"/>
  <c r="B1174" i="2" s="1"/>
  <c r="B1187" i="2" s="1"/>
  <c r="B1200" i="2" s="1"/>
  <c r="B1213" i="2" s="1"/>
  <c r="B1226" i="2" s="1"/>
  <c r="B1239" i="2" s="1"/>
  <c r="B1252" i="2" s="1"/>
  <c r="B1265" i="2" s="1"/>
  <c r="B1278" i="2" s="1"/>
  <c r="B1291" i="2" s="1"/>
  <c r="B1304" i="2" s="1"/>
  <c r="B1317" i="2" s="1"/>
  <c r="B1330" i="2" s="1"/>
  <c r="B1343" i="2" s="1"/>
  <c r="B1356" i="2" s="1"/>
  <c r="B1369" i="2" s="1"/>
  <c r="B1381" i="2" s="1"/>
  <c r="B1393" i="2" s="1"/>
  <c r="B1405" i="2" s="1"/>
  <c r="B1417" i="2" l="1"/>
  <c r="B1429" i="2" s="1"/>
  <c r="B1441" i="2" s="1"/>
  <c r="B1453" i="2" s="1"/>
  <c r="B1465" i="2" s="1"/>
  <c r="B1477" i="2" s="1"/>
  <c r="B1489" i="2" s="1"/>
  <c r="B1501" i="2" s="1"/>
  <c r="B1513" i="2" s="1"/>
  <c r="B1522" i="2" s="1"/>
  <c r="B1537" i="2" s="1"/>
  <c r="B1552" i="2" s="1"/>
  <c r="B1567" i="2" s="1"/>
  <c r="B1582" i="2" s="1"/>
  <c r="B1597" i="2" s="1"/>
  <c r="B1612" i="2" s="1"/>
  <c r="B1627" i="2" s="1"/>
  <c r="B1642" i="2" s="1"/>
  <c r="B1658" i="2" s="1"/>
  <c r="B1674" i="2" s="1"/>
  <c r="H4" i="72"/>
  <c r="Q8" i="67"/>
  <c r="Q7" i="67"/>
  <c r="J9" i="66" l="1"/>
  <c r="K1735" i="2" l="1"/>
  <c r="I1735" i="2"/>
  <c r="C1735" i="2"/>
  <c r="M1734" i="2"/>
  <c r="I1734" i="2"/>
  <c r="C1734" i="2"/>
  <c r="K1733" i="2"/>
  <c r="K1732" i="2"/>
  <c r="F1730" i="2"/>
  <c r="M1730" i="2" s="1"/>
  <c r="K1730" i="2"/>
  <c r="F1729" i="2"/>
  <c r="M1729" i="2" s="1"/>
  <c r="F1728" i="2"/>
  <c r="M1728" i="2" s="1"/>
  <c r="I1727" i="2"/>
  <c r="F1726" i="2"/>
  <c r="M1726" i="2" s="1"/>
  <c r="I1726" i="2"/>
  <c r="I1725" i="2"/>
  <c r="I1724" i="2"/>
  <c r="I1723" i="2"/>
  <c r="K1719" i="2"/>
  <c r="I1719" i="2"/>
  <c r="C1719" i="2"/>
  <c r="M1718" i="2"/>
  <c r="I1718" i="2"/>
  <c r="C1718" i="2"/>
  <c r="F1717" i="2"/>
  <c r="I1717" i="2"/>
  <c r="F1716" i="2"/>
  <c r="F1714" i="2"/>
  <c r="M1714" i="2" s="1"/>
  <c r="F1713" i="2"/>
  <c r="M1713" i="2" s="1"/>
  <c r="F1712" i="2"/>
  <c r="M1712" i="2" s="1"/>
  <c r="K1712" i="2"/>
  <c r="I1711" i="2"/>
  <c r="I1710" i="2"/>
  <c r="I1709" i="2"/>
  <c r="I1708" i="2"/>
  <c r="I1707" i="2"/>
  <c r="K1703" i="2"/>
  <c r="I1703" i="2"/>
  <c r="M1702" i="2"/>
  <c r="I1702" i="2"/>
  <c r="F1701" i="2"/>
  <c r="I1701" i="2"/>
  <c r="F1700" i="2"/>
  <c r="I1700" i="2"/>
  <c r="F1698" i="2"/>
  <c r="M1698" i="2"/>
  <c r="F1697" i="2"/>
  <c r="M1697" i="2" s="1"/>
  <c r="K1697" i="2"/>
  <c r="F1696" i="2"/>
  <c r="M1696" i="2" s="1"/>
  <c r="I1695" i="2"/>
  <c r="I1694" i="2"/>
  <c r="F1693" i="2"/>
  <c r="M1693" i="2" s="1"/>
  <c r="I1693" i="2"/>
  <c r="I1692" i="2"/>
  <c r="I1691" i="2"/>
  <c r="K1687" i="2"/>
  <c r="I1687" i="2"/>
  <c r="M1686" i="2"/>
  <c r="I1686" i="2"/>
  <c r="K1685" i="2"/>
  <c r="F1684" i="2"/>
  <c r="I1684" i="2"/>
  <c r="F1682" i="2"/>
  <c r="F1681" i="2"/>
  <c r="M1681" i="2" s="1"/>
  <c r="F1680" i="2"/>
  <c r="M1680" i="2" s="1"/>
  <c r="I1679" i="2"/>
  <c r="I1678" i="2"/>
  <c r="I1677" i="2"/>
  <c r="I1676" i="2"/>
  <c r="I1675" i="2"/>
  <c r="K1671" i="2"/>
  <c r="I1671" i="2"/>
  <c r="M1670" i="2"/>
  <c r="I1670" i="2"/>
  <c r="K1669" i="2"/>
  <c r="F1668" i="2"/>
  <c r="K1668" i="2"/>
  <c r="F1666" i="2"/>
  <c r="F1665" i="2"/>
  <c r="M1665" i="2" s="1"/>
  <c r="F1664" i="2"/>
  <c r="M1664" i="2" s="1"/>
  <c r="K1664" i="2"/>
  <c r="I1663" i="2"/>
  <c r="I1662" i="2"/>
  <c r="I1661" i="2"/>
  <c r="I1660" i="2"/>
  <c r="I1659" i="2"/>
  <c r="K1655" i="2"/>
  <c r="I1655" i="2"/>
  <c r="M1654" i="2"/>
  <c r="I1654" i="2"/>
  <c r="I1653" i="2"/>
  <c r="F1652" i="2"/>
  <c r="I1652" i="2"/>
  <c r="F1650" i="2"/>
  <c r="M1650" i="2"/>
  <c r="F1649" i="2"/>
  <c r="M1649" i="2" s="1"/>
  <c r="K1649" i="2"/>
  <c r="F1648" i="2"/>
  <c r="M1648" i="2" s="1"/>
  <c r="I1647" i="2"/>
  <c r="I1646" i="2"/>
  <c r="F1645" i="2"/>
  <c r="M1645" i="2" s="1"/>
  <c r="I1645" i="2"/>
  <c r="I1644" i="2"/>
  <c r="I1643" i="2"/>
  <c r="I1665" i="2" l="1"/>
  <c r="K1727" i="2"/>
  <c r="M1732" i="2"/>
  <c r="K1731" i="2"/>
  <c r="K1646" i="2"/>
  <c r="K1693" i="2"/>
  <c r="G1693" i="2" s="1"/>
  <c r="I1668" i="2"/>
  <c r="K1644" i="2"/>
  <c r="K1667" i="2"/>
  <c r="K1715" i="2"/>
  <c r="M1685" i="2"/>
  <c r="K1692" i="2"/>
  <c r="M1683" i="2"/>
  <c r="M1669" i="2"/>
  <c r="K1676" i="2"/>
  <c r="I1680" i="2"/>
  <c r="F1699" i="2"/>
  <c r="K1709" i="2"/>
  <c r="I1713" i="2"/>
  <c r="M1715" i="2"/>
  <c r="M1733" i="2"/>
  <c r="I1714" i="2"/>
  <c r="I1728" i="2"/>
  <c r="I1730" i="2"/>
  <c r="G1730" i="2" s="1"/>
  <c r="F1715" i="2"/>
  <c r="K1723" i="2"/>
  <c r="I1731" i="2"/>
  <c r="K1725" i="2"/>
  <c r="K1726" i="2"/>
  <c r="G1726" i="2" s="1"/>
  <c r="I1666" i="2"/>
  <c r="F1676" i="2"/>
  <c r="M1676" i="2" s="1"/>
  <c r="I1681" i="2"/>
  <c r="F1692" i="2"/>
  <c r="M1692" i="2" s="1"/>
  <c r="I1651" i="2"/>
  <c r="F1644" i="2"/>
  <c r="M1644" i="2" s="1"/>
  <c r="F1651" i="2"/>
  <c r="K1660" i="2"/>
  <c r="I1664" i="2"/>
  <c r="G1664" i="2" s="1"/>
  <c r="F1667" i="2"/>
  <c r="F1669" i="2"/>
  <c r="K1677" i="2"/>
  <c r="K1694" i="2"/>
  <c r="K1713" i="2"/>
  <c r="M1716" i="2"/>
  <c r="K1661" i="2"/>
  <c r="K1663" i="2"/>
  <c r="K1675" i="2"/>
  <c r="K1678" i="2"/>
  <c r="K1683" i="2"/>
  <c r="M1699" i="2"/>
  <c r="K1708" i="2"/>
  <c r="K1643" i="2"/>
  <c r="I1648" i="2"/>
  <c r="I1649" i="2"/>
  <c r="K1651" i="2"/>
  <c r="M1653" i="2"/>
  <c r="F1660" i="2"/>
  <c r="M1660" i="2" s="1"/>
  <c r="F1661" i="2"/>
  <c r="M1661" i="2" s="1"/>
  <c r="K1665" i="2"/>
  <c r="K1679" i="2"/>
  <c r="K1680" i="2"/>
  <c r="I1682" i="2"/>
  <c r="F1685" i="2"/>
  <c r="I1696" i="2"/>
  <c r="I1697" i="2"/>
  <c r="G1697" i="2" s="1"/>
  <c r="K1699" i="2"/>
  <c r="M1701" i="2"/>
  <c r="F1708" i="2"/>
  <c r="M1708" i="2" s="1"/>
  <c r="F1709" i="2"/>
  <c r="M1709" i="2" s="1"/>
  <c r="K1710" i="2"/>
  <c r="F1732" i="2"/>
  <c r="I1733" i="2"/>
  <c r="K1645" i="2"/>
  <c r="G1645" i="2" s="1"/>
  <c r="K1647" i="2"/>
  <c r="K1648" i="2"/>
  <c r="F1653" i="2"/>
  <c r="K1662" i="2"/>
  <c r="I1667" i="2"/>
  <c r="K1681" i="2"/>
  <c r="F1683" i="2"/>
  <c r="M1684" i="2"/>
  <c r="K1691" i="2"/>
  <c r="K1695" i="2"/>
  <c r="K1696" i="2"/>
  <c r="I1712" i="2"/>
  <c r="I1716" i="2"/>
  <c r="M1717" i="2"/>
  <c r="F1723" i="2"/>
  <c r="M1723" i="2" s="1"/>
  <c r="K1724" i="2"/>
  <c r="F1727" i="2"/>
  <c r="M1727" i="2" s="1"/>
  <c r="I1729" i="2"/>
  <c r="F1731" i="2"/>
  <c r="F1733" i="2"/>
  <c r="M1652" i="2"/>
  <c r="K1659" i="2"/>
  <c r="F1677" i="2"/>
  <c r="M1677" i="2" s="1"/>
  <c r="M1700" i="2"/>
  <c r="K1707" i="2"/>
  <c r="K1711" i="2"/>
  <c r="M1731" i="2"/>
  <c r="M1651" i="2"/>
  <c r="K1653" i="2"/>
  <c r="M1666" i="2"/>
  <c r="M1668" i="2"/>
  <c r="I1669" i="2"/>
  <c r="M1682" i="2"/>
  <c r="I1685" i="2"/>
  <c r="F1646" i="2"/>
  <c r="M1646" i="2" s="1"/>
  <c r="K1650" i="2"/>
  <c r="F1662" i="2"/>
  <c r="M1662" i="2" s="1"/>
  <c r="K1666" i="2"/>
  <c r="F1678" i="2"/>
  <c r="M1678" i="2" s="1"/>
  <c r="K1682" i="2"/>
  <c r="F1694" i="2"/>
  <c r="M1694" i="2" s="1"/>
  <c r="K1698" i="2"/>
  <c r="F1710" i="2"/>
  <c r="M1710" i="2" s="1"/>
  <c r="K1714" i="2"/>
  <c r="F1724" i="2"/>
  <c r="M1724" i="2" s="1"/>
  <c r="K1728" i="2"/>
  <c r="I1732" i="2"/>
  <c r="F1643" i="2"/>
  <c r="M1643" i="2" s="1"/>
  <c r="F1647" i="2"/>
  <c r="M1647" i="2" s="1"/>
  <c r="I1650" i="2"/>
  <c r="K1652" i="2"/>
  <c r="F1659" i="2"/>
  <c r="M1659" i="2" s="1"/>
  <c r="F1663" i="2"/>
  <c r="M1663" i="2" s="1"/>
  <c r="F1675" i="2"/>
  <c r="M1675" i="2" s="1"/>
  <c r="F1679" i="2"/>
  <c r="M1679" i="2" s="1"/>
  <c r="K1684" i="2"/>
  <c r="F1691" i="2"/>
  <c r="M1691" i="2" s="1"/>
  <c r="F1695" i="2"/>
  <c r="M1695" i="2" s="1"/>
  <c r="I1698" i="2"/>
  <c r="K1700" i="2"/>
  <c r="F1707" i="2"/>
  <c r="M1707" i="2" s="1"/>
  <c r="F1711" i="2"/>
  <c r="M1711" i="2" s="1"/>
  <c r="K1716" i="2"/>
  <c r="F1725" i="2"/>
  <c r="M1725" i="2" s="1"/>
  <c r="K1729" i="2"/>
  <c r="M1667" i="2"/>
  <c r="I1683" i="2"/>
  <c r="I1699" i="2"/>
  <c r="K1701" i="2"/>
  <c r="I1715" i="2"/>
  <c r="K1717" i="2"/>
  <c r="G1733" i="2" l="1"/>
  <c r="G1709" i="2"/>
  <c r="G1663" i="2"/>
  <c r="G1694" i="2"/>
  <c r="G1665" i="2"/>
  <c r="G1683" i="2"/>
  <c r="G1646" i="2"/>
  <c r="G1653" i="2"/>
  <c r="G1692" i="2"/>
  <c r="G1714" i="2"/>
  <c r="G1669" i="2"/>
  <c r="G1727" i="2"/>
  <c r="J1702" i="2"/>
  <c r="K1702" i="2" s="1"/>
  <c r="G1702" i="2" s="1"/>
  <c r="J1734" i="2"/>
  <c r="K1734" i="2" s="1"/>
  <c r="G1734" i="2" s="1"/>
  <c r="L1719" i="2"/>
  <c r="F1719" i="2" s="1"/>
  <c r="G1680" i="2"/>
  <c r="G1717" i="2"/>
  <c r="G1732" i="2"/>
  <c r="G1678" i="2"/>
  <c r="G1668" i="2"/>
  <c r="L1671" i="2"/>
  <c r="F1671" i="2" s="1"/>
  <c r="G1644" i="2"/>
  <c r="G1729" i="2"/>
  <c r="G1716" i="2"/>
  <c r="G1723" i="2"/>
  <c r="G1660" i="2"/>
  <c r="G1715" i="2"/>
  <c r="G1666" i="2"/>
  <c r="G1648" i="2"/>
  <c r="L1655" i="2"/>
  <c r="M1655" i="2" s="1"/>
  <c r="G1655" i="2" s="1"/>
  <c r="J1670" i="2"/>
  <c r="K1670" i="2" s="1"/>
  <c r="G1670" i="2" s="1"/>
  <c r="G1661" i="2"/>
  <c r="J1686" i="2"/>
  <c r="F1686" i="2" s="1"/>
  <c r="G1667" i="2"/>
  <c r="G1711" i="2"/>
  <c r="G1685" i="2"/>
  <c r="G1731" i="2"/>
  <c r="G1677" i="2"/>
  <c r="G1725" i="2"/>
  <c r="G1651" i="2"/>
  <c r="L1703" i="2"/>
  <c r="F1703" i="2" s="1"/>
  <c r="G1700" i="2"/>
  <c r="G1652" i="2"/>
  <c r="G1710" i="2"/>
  <c r="J1718" i="2"/>
  <c r="K1718" i="2" s="1"/>
  <c r="G1718" i="2" s="1"/>
  <c r="L1687" i="2"/>
  <c r="F1687" i="2" s="1"/>
  <c r="L1735" i="2"/>
  <c r="F1735" i="2" s="1"/>
  <c r="G1713" i="2"/>
  <c r="G1676" i="2"/>
  <c r="G1684" i="2"/>
  <c r="G1649" i="2"/>
  <c r="G1699" i="2"/>
  <c r="G1701" i="2"/>
  <c r="G1691" i="2"/>
  <c r="G1647" i="2"/>
  <c r="G1662" i="2"/>
  <c r="G1681" i="2"/>
  <c r="G1712" i="2"/>
  <c r="G1707" i="2"/>
  <c r="G1708" i="2"/>
  <c r="G1682" i="2"/>
  <c r="J1654" i="2"/>
  <c r="F1654" i="2" s="1"/>
  <c r="I1704" i="2"/>
  <c r="G1679" i="2"/>
  <c r="G1696" i="2"/>
  <c r="G1724" i="2"/>
  <c r="I1672" i="2"/>
  <c r="G1695" i="2"/>
  <c r="G1650" i="2"/>
  <c r="I1656" i="2"/>
  <c r="G1728" i="2"/>
  <c r="G1643" i="2"/>
  <c r="I1736" i="2"/>
  <c r="I1720" i="2"/>
  <c r="G1659" i="2"/>
  <c r="I1688" i="2"/>
  <c r="G1675" i="2"/>
  <c r="G1698" i="2"/>
  <c r="K1736" i="2" l="1"/>
  <c r="F1718" i="2"/>
  <c r="M1671" i="2"/>
  <c r="G1671" i="2" s="1"/>
  <c r="F1702" i="2"/>
  <c r="M1719" i="2"/>
  <c r="G1719" i="2" s="1"/>
  <c r="F1670" i="2"/>
  <c r="F1734" i="2"/>
  <c r="F1655" i="2"/>
  <c r="M1703" i="2"/>
  <c r="G1703" i="2" s="1"/>
  <c r="K1686" i="2"/>
  <c r="G1686" i="2" s="1"/>
  <c r="M1735" i="2"/>
  <c r="G1735" i="2" s="1"/>
  <c r="M1687" i="2"/>
  <c r="G1687" i="2" s="1"/>
  <c r="K1654" i="2"/>
  <c r="G1654" i="2" s="1"/>
  <c r="K1720" i="2"/>
  <c r="M1656" i="2"/>
  <c r="K1672" i="2"/>
  <c r="K1704" i="2"/>
  <c r="M1672" i="2" l="1"/>
  <c r="G1672" i="2" s="1"/>
  <c r="M1720" i="2"/>
  <c r="G1720" i="2" s="1"/>
  <c r="M1736" i="2"/>
  <c r="G1736" i="2" s="1"/>
  <c r="M1704" i="2"/>
  <c r="G1704" i="2" s="1"/>
  <c r="K1688" i="2"/>
  <c r="M1688" i="2"/>
  <c r="K1656" i="2"/>
  <c r="G1656" i="2" s="1"/>
  <c r="F42" i="7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G1688" i="2"/>
  <c r="O12" i="71"/>
  <c r="O26" i="71"/>
  <c r="H5" i="71"/>
  <c r="H6" i="71"/>
  <c r="K12" i="7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K21" i="71"/>
  <c r="I21" i="71" s="1"/>
  <c r="I25" i="71" l="1"/>
  <c r="I26" i="71"/>
  <c r="I12" i="71"/>
  <c r="N8" i="67"/>
  <c r="AA8" i="67" l="1"/>
  <c r="T8" i="67"/>
  <c r="L8" i="67"/>
  <c r="I8" i="67"/>
  <c r="E8" i="67"/>
  <c r="D8" i="67"/>
  <c r="V8" i="67" s="1"/>
  <c r="AA7" i="67"/>
  <c r="T7" i="67"/>
  <c r="N7" i="67"/>
  <c r="L7" i="67"/>
  <c r="I7" i="67"/>
  <c r="E7" i="67"/>
  <c r="D7" i="67"/>
  <c r="Z7" i="67" s="1"/>
  <c r="AW9" i="66"/>
  <c r="Q9" i="66"/>
  <c r="O9" i="66"/>
  <c r="M9" i="66"/>
  <c r="L9" i="66"/>
  <c r="P9" i="66"/>
  <c r="D9" i="66"/>
  <c r="AS9" i="66" s="1"/>
  <c r="D76" i="65"/>
  <c r="BD76" i="65" s="1"/>
  <c r="D54" i="65"/>
  <c r="D43" i="65"/>
  <c r="D15" i="65"/>
  <c r="AA5" i="67" l="1"/>
  <c r="F6" i="69"/>
  <c r="BD65" i="65"/>
  <c r="BD54" i="65"/>
  <c r="BD43" i="65"/>
  <c r="AW7" i="66"/>
  <c r="BD15" i="65"/>
  <c r="U7" i="67"/>
  <c r="W7" i="67" s="1"/>
  <c r="V7" i="67"/>
  <c r="X7" i="67"/>
  <c r="U8" i="67"/>
  <c r="W8" i="67" s="1"/>
  <c r="Y7" i="67"/>
  <c r="N9" i="66"/>
  <c r="Y9" i="66" s="1"/>
  <c r="Y7" i="66" s="1"/>
  <c r="R9" i="66"/>
  <c r="Z9" i="66" s="1"/>
  <c r="Z7" i="66" s="1"/>
  <c r="X8" i="67"/>
  <c r="Y8" i="67"/>
  <c r="Z8" i="67"/>
  <c r="Z5" i="67" s="1"/>
  <c r="W9" i="66"/>
  <c r="AC9" i="66"/>
  <c r="AI9" i="66"/>
  <c r="AO9" i="66"/>
  <c r="AU9" i="66"/>
  <c r="AB9" i="66"/>
  <c r="AB7" i="66" s="1"/>
  <c r="X9" i="66"/>
  <c r="AD9" i="66"/>
  <c r="AJ9" i="66"/>
  <c r="AP9" i="66"/>
  <c r="AV9" i="66"/>
  <c r="AQ9" i="66"/>
  <c r="V9" i="66"/>
  <c r="AN9" i="66"/>
  <c r="T9" i="66"/>
  <c r="AF9" i="66"/>
  <c r="AL9" i="66"/>
  <c r="AR9" i="66"/>
  <c r="AH9" i="66"/>
  <c r="AT9" i="66"/>
  <c r="S9" i="66"/>
  <c r="AE9" i="66"/>
  <c r="AK9" i="66"/>
  <c r="U9" i="66"/>
  <c r="AA9" i="66"/>
  <c r="AA7" i="66" s="1"/>
  <c r="AG9" i="66"/>
  <c r="AM9" i="66"/>
  <c r="V5" i="67" l="1"/>
  <c r="B9" i="68" s="1"/>
  <c r="E10" i="68"/>
  <c r="G9" i="74" s="1"/>
  <c r="F8" i="68"/>
  <c r="G11" i="74" s="1"/>
  <c r="F7" i="68"/>
  <c r="G10" i="74" s="1"/>
  <c r="W5" i="67"/>
  <c r="E9" i="68" s="1"/>
  <c r="G8" i="74" s="1"/>
  <c r="E7" i="68"/>
  <c r="G6" i="74" s="1"/>
  <c r="E8" i="68"/>
  <c r="G7" i="74" s="1"/>
  <c r="Y5" i="67"/>
  <c r="X5" i="67"/>
  <c r="Q7" i="68"/>
  <c r="AU7" i="66"/>
  <c r="P7" i="68" s="1"/>
  <c r="F45" i="71" s="1"/>
  <c r="B10" i="68"/>
  <c r="AV7" i="66"/>
  <c r="P8" i="68" s="1"/>
  <c r="F46" i="71" s="1"/>
  <c r="AT7" i="66"/>
  <c r="O8" i="68" s="1"/>
  <c r="F44" i="71" s="1"/>
  <c r="AL7" i="66"/>
  <c r="K8" i="68" s="1"/>
  <c r="F32" i="71" s="1"/>
  <c r="AS7" i="66"/>
  <c r="O7" i="68" s="1"/>
  <c r="F43" i="71" s="1"/>
  <c r="AJ7" i="66"/>
  <c r="J8" i="68" s="1"/>
  <c r="F30" i="71" s="1"/>
  <c r="AQ7" i="66"/>
  <c r="N7" i="68" s="1"/>
  <c r="F39" i="71" s="1"/>
  <c r="AO7" i="66"/>
  <c r="M7" i="68" s="1"/>
  <c r="F37" i="71" s="1"/>
  <c r="AP7" i="66"/>
  <c r="M8" i="68" s="1"/>
  <c r="F38" i="71" s="1"/>
  <c r="AH7" i="66"/>
  <c r="I8" i="68" s="1"/>
  <c r="F28" i="71" s="1"/>
  <c r="AG7" i="66"/>
  <c r="I7" i="68" s="1"/>
  <c r="F27" i="71" s="1"/>
  <c r="AN7" i="66"/>
  <c r="L8" i="68" s="1"/>
  <c r="F36" i="71" s="1"/>
  <c r="AF7" i="66"/>
  <c r="H8" i="68" s="1"/>
  <c r="F24" i="71" s="1"/>
  <c r="AM7" i="66"/>
  <c r="L7" i="68" s="1"/>
  <c r="F35" i="71" s="1"/>
  <c r="AE7" i="66"/>
  <c r="H7" i="68" s="1"/>
  <c r="F23" i="71" s="1"/>
  <c r="AC7" i="66"/>
  <c r="G7" i="68" s="1"/>
  <c r="AD7" i="66"/>
  <c r="G8" i="68" s="1"/>
  <c r="AK7" i="66"/>
  <c r="K7" i="68" s="1"/>
  <c r="F31" i="71" s="1"/>
  <c r="AR7" i="66"/>
  <c r="N8" i="68" s="1"/>
  <c r="F40" i="71" s="1"/>
  <c r="AI7" i="66"/>
  <c r="J7" i="68" s="1"/>
  <c r="F29" i="71" s="1"/>
  <c r="V7" i="66"/>
  <c r="C8" i="68" s="1"/>
  <c r="U7" i="66"/>
  <c r="C7" i="68" s="1"/>
  <c r="X7" i="66"/>
  <c r="D8" i="68" s="1"/>
  <c r="S7" i="66"/>
  <c r="B7" i="68" s="1"/>
  <c r="W7" i="66"/>
  <c r="D7" i="68" s="1"/>
  <c r="T7" i="66"/>
  <c r="B8" i="68" s="1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D9" i="34"/>
  <c r="D21" i="34" s="1"/>
  <c r="I5" i="71" l="1"/>
  <c r="I6" i="71"/>
  <c r="I9" i="71"/>
  <c r="E21" i="34"/>
  <c r="D33" i="34"/>
  <c r="D29" i="34"/>
  <c r="I7" i="71"/>
  <c r="I8" i="71"/>
  <c r="I10" i="71"/>
  <c r="I47" i="71"/>
  <c r="K1639" i="2"/>
  <c r="I1639" i="2"/>
  <c r="M1638" i="2"/>
  <c r="I1638" i="2"/>
  <c r="D1631" i="2"/>
  <c r="I1631" i="2" s="1"/>
  <c r="D1629" i="2"/>
  <c r="I1629" i="2" s="1"/>
  <c r="J1628" i="2"/>
  <c r="F1628" i="2" s="1"/>
  <c r="M1628" i="2" s="1"/>
  <c r="D1628" i="2"/>
  <c r="I1628" i="2" s="1"/>
  <c r="K1624" i="2"/>
  <c r="I1624" i="2"/>
  <c r="M1623" i="2"/>
  <c r="I1623" i="2"/>
  <c r="D1616" i="2"/>
  <c r="I1616" i="2" s="1"/>
  <c r="D1615" i="2"/>
  <c r="I1615" i="2" s="1"/>
  <c r="D1614" i="2"/>
  <c r="I1614" i="2" s="1"/>
  <c r="J1613" i="2"/>
  <c r="F1613" i="2" s="1"/>
  <c r="M1613" i="2" s="1"/>
  <c r="D1613" i="2"/>
  <c r="I1613" i="2" s="1"/>
  <c r="K1609" i="2"/>
  <c r="I1609" i="2"/>
  <c r="M1608" i="2"/>
  <c r="I1608" i="2"/>
  <c r="D1601" i="2"/>
  <c r="I1601" i="2" s="1"/>
  <c r="D1599" i="2"/>
  <c r="I1599" i="2" s="1"/>
  <c r="D1598" i="2"/>
  <c r="I1598" i="2" s="1"/>
  <c r="K1594" i="2"/>
  <c r="I1594" i="2"/>
  <c r="M1593" i="2"/>
  <c r="I1593" i="2"/>
  <c r="D1586" i="2"/>
  <c r="I1586" i="2" s="1"/>
  <c r="D1585" i="2"/>
  <c r="I1585" i="2" s="1"/>
  <c r="D1584" i="2"/>
  <c r="I1584" i="2" s="1"/>
  <c r="D1583" i="2"/>
  <c r="I1583" i="2" s="1"/>
  <c r="D1569" i="2"/>
  <c r="D1554" i="2"/>
  <c r="D1539" i="2"/>
  <c r="D1524" i="2"/>
  <c r="D1130" i="2"/>
  <c r="I1130" i="2" s="1"/>
  <c r="D371" i="2"/>
  <c r="M1510" i="2"/>
  <c r="I1510" i="2"/>
  <c r="D1504" i="2"/>
  <c r="I1504" i="2" s="1"/>
  <c r="D1503" i="2"/>
  <c r="I1503" i="2" s="1"/>
  <c r="D1502" i="2"/>
  <c r="I1502" i="2" s="1"/>
  <c r="M1498" i="2"/>
  <c r="I1498" i="2"/>
  <c r="D1492" i="2"/>
  <c r="I1492" i="2" s="1"/>
  <c r="D1491" i="2"/>
  <c r="I1491" i="2" s="1"/>
  <c r="D1490" i="2"/>
  <c r="M1486" i="2"/>
  <c r="I1486" i="2"/>
  <c r="D1480" i="2"/>
  <c r="I1480" i="2" s="1"/>
  <c r="D1479" i="2"/>
  <c r="I1479" i="2" s="1"/>
  <c r="D1478" i="2"/>
  <c r="I1478" i="2" s="1"/>
  <c r="M1474" i="2"/>
  <c r="I1474" i="2"/>
  <c r="D1468" i="2"/>
  <c r="I1468" i="2" s="1"/>
  <c r="D1467" i="2"/>
  <c r="I1467" i="2" s="1"/>
  <c r="D1466" i="2"/>
  <c r="I1466" i="2" s="1"/>
  <c r="M1462" i="2"/>
  <c r="I1462" i="2"/>
  <c r="D1456" i="2"/>
  <c r="I1456" i="2" s="1"/>
  <c r="D1455" i="2"/>
  <c r="I1455" i="2" s="1"/>
  <c r="D1454" i="2"/>
  <c r="M1450" i="2"/>
  <c r="I1450" i="2"/>
  <c r="D1444" i="2"/>
  <c r="D1443" i="2"/>
  <c r="I1443" i="2" s="1"/>
  <c r="D1442" i="2"/>
  <c r="I1442" i="2" s="1"/>
  <c r="M1438" i="2"/>
  <c r="I1438" i="2"/>
  <c r="D1432" i="2"/>
  <c r="I1432" i="2" s="1"/>
  <c r="D1431" i="2"/>
  <c r="I1431" i="2" s="1"/>
  <c r="D1430" i="2"/>
  <c r="I1430" i="2" s="1"/>
  <c r="M1426" i="2"/>
  <c r="I1426" i="2"/>
  <c r="D1420" i="2"/>
  <c r="I1420" i="2" s="1"/>
  <c r="D1419" i="2"/>
  <c r="I1419" i="2" s="1"/>
  <c r="D1418" i="2"/>
  <c r="M1414" i="2"/>
  <c r="I1414" i="2"/>
  <c r="D1408" i="2"/>
  <c r="I1408" i="2" s="1"/>
  <c r="D1407" i="2"/>
  <c r="I1407" i="2" s="1"/>
  <c r="D1406" i="2"/>
  <c r="I1406" i="2" s="1"/>
  <c r="M1402" i="2"/>
  <c r="I1402" i="2"/>
  <c r="D1396" i="2"/>
  <c r="I1396" i="2" s="1"/>
  <c r="D1395" i="2"/>
  <c r="I1395" i="2" s="1"/>
  <c r="D1394" i="2"/>
  <c r="I1394" i="2" s="1"/>
  <c r="M1390" i="2"/>
  <c r="I1390" i="2"/>
  <c r="D1384" i="2"/>
  <c r="I1384" i="2" s="1"/>
  <c r="D1383" i="2"/>
  <c r="I1383" i="2" s="1"/>
  <c r="D1382" i="2"/>
  <c r="I1382" i="2" s="1"/>
  <c r="M1378" i="2"/>
  <c r="I1378" i="2"/>
  <c r="D1372" i="2"/>
  <c r="I1372" i="2" s="1"/>
  <c r="D1371" i="2"/>
  <c r="I1371" i="2" s="1"/>
  <c r="D1370" i="2"/>
  <c r="I1370" i="2" s="1"/>
  <c r="K1366" i="2"/>
  <c r="I1366" i="2"/>
  <c r="C1366" i="2"/>
  <c r="M1365" i="2"/>
  <c r="I1365" i="2"/>
  <c r="C1365" i="2"/>
  <c r="D1359" i="2"/>
  <c r="I1359" i="2" s="1"/>
  <c r="D1358" i="2"/>
  <c r="I1358" i="2" s="1"/>
  <c r="D1357" i="2"/>
  <c r="I1357" i="2" s="1"/>
  <c r="K1353" i="2"/>
  <c r="I1353" i="2"/>
  <c r="C1353" i="2"/>
  <c r="M1352" i="2"/>
  <c r="I1352" i="2"/>
  <c r="C1352" i="2"/>
  <c r="D1346" i="2"/>
  <c r="I1346" i="2" s="1"/>
  <c r="D1345" i="2"/>
  <c r="I1345" i="2" s="1"/>
  <c r="D1344" i="2"/>
  <c r="I1344" i="2" s="1"/>
  <c r="K1340" i="2"/>
  <c r="I1340" i="2"/>
  <c r="C1340" i="2"/>
  <c r="M1339" i="2"/>
  <c r="I1339" i="2"/>
  <c r="C1339" i="2"/>
  <c r="D1333" i="2"/>
  <c r="D1332" i="2"/>
  <c r="I1332" i="2" s="1"/>
  <c r="D1331" i="2"/>
  <c r="I1331" i="2" s="1"/>
  <c r="K1327" i="2"/>
  <c r="I1327" i="2"/>
  <c r="C1327" i="2"/>
  <c r="M1326" i="2"/>
  <c r="I1326" i="2"/>
  <c r="C1326" i="2"/>
  <c r="D1320" i="2"/>
  <c r="I1320" i="2" s="1"/>
  <c r="D1319" i="2"/>
  <c r="I1319" i="2" s="1"/>
  <c r="D1318" i="2"/>
  <c r="I1318" i="2" s="1"/>
  <c r="K1314" i="2"/>
  <c r="I1314" i="2"/>
  <c r="M1313" i="2"/>
  <c r="I1313" i="2"/>
  <c r="D1307" i="2"/>
  <c r="I1307" i="2" s="1"/>
  <c r="D1306" i="2"/>
  <c r="I1306" i="2" s="1"/>
  <c r="D1305" i="2"/>
  <c r="I1305" i="2" s="1"/>
  <c r="K1301" i="2"/>
  <c r="I1301" i="2"/>
  <c r="M1300" i="2"/>
  <c r="I1300" i="2"/>
  <c r="D1294" i="2"/>
  <c r="I1294" i="2" s="1"/>
  <c r="D1293" i="2"/>
  <c r="I1293" i="2" s="1"/>
  <c r="D1292" i="2"/>
  <c r="I1292" i="2" s="1"/>
  <c r="K1288" i="2"/>
  <c r="I1288" i="2"/>
  <c r="M1287" i="2"/>
  <c r="I1287" i="2"/>
  <c r="D1281" i="2"/>
  <c r="D1280" i="2"/>
  <c r="I1280" i="2" s="1"/>
  <c r="D1279" i="2"/>
  <c r="I1279" i="2" s="1"/>
  <c r="K1275" i="2"/>
  <c r="I1275" i="2"/>
  <c r="M1274" i="2"/>
  <c r="I1274" i="2"/>
  <c r="D1268" i="2"/>
  <c r="I1268" i="2" s="1"/>
  <c r="D1267" i="2"/>
  <c r="I1267" i="2" s="1"/>
  <c r="D1266" i="2"/>
  <c r="I1266" i="2" s="1"/>
  <c r="K1262" i="2"/>
  <c r="I1262" i="2"/>
  <c r="C1262" i="2"/>
  <c r="M1261" i="2"/>
  <c r="I1261" i="2"/>
  <c r="C1261" i="2"/>
  <c r="D1255" i="2"/>
  <c r="I1255" i="2" s="1"/>
  <c r="D1254" i="2"/>
  <c r="I1254" i="2" s="1"/>
  <c r="D1253" i="2"/>
  <c r="I1253" i="2" s="1"/>
  <c r="K1249" i="2"/>
  <c r="I1249" i="2"/>
  <c r="C1249" i="2"/>
  <c r="M1248" i="2"/>
  <c r="I1248" i="2"/>
  <c r="C1248" i="2"/>
  <c r="D1242" i="2"/>
  <c r="D1241" i="2"/>
  <c r="I1241" i="2" s="1"/>
  <c r="D1240" i="2"/>
  <c r="I1240" i="2" s="1"/>
  <c r="K1236" i="2"/>
  <c r="I1236" i="2"/>
  <c r="C1236" i="2"/>
  <c r="M1235" i="2"/>
  <c r="I1235" i="2"/>
  <c r="C1235" i="2"/>
  <c r="D1229" i="2"/>
  <c r="I1229" i="2" s="1"/>
  <c r="D1228" i="2"/>
  <c r="D1227" i="2"/>
  <c r="I1227" i="2" s="1"/>
  <c r="K1223" i="2"/>
  <c r="I1223" i="2"/>
  <c r="C1223" i="2"/>
  <c r="M1222" i="2"/>
  <c r="I1222" i="2"/>
  <c r="C1222" i="2"/>
  <c r="D1216" i="2"/>
  <c r="I1216" i="2" s="1"/>
  <c r="D1215" i="2"/>
  <c r="I1215" i="2" s="1"/>
  <c r="D1214" i="2"/>
  <c r="I1214" i="2" s="1"/>
  <c r="K1210" i="2"/>
  <c r="I1210" i="2"/>
  <c r="M1209" i="2"/>
  <c r="I1209" i="2"/>
  <c r="D1203" i="2"/>
  <c r="I1203" i="2" s="1"/>
  <c r="D1202" i="2"/>
  <c r="I1202" i="2" s="1"/>
  <c r="D1201" i="2"/>
  <c r="I1201" i="2" s="1"/>
  <c r="K1197" i="2"/>
  <c r="I1197" i="2"/>
  <c r="M1196" i="2"/>
  <c r="I1196" i="2"/>
  <c r="D1190" i="2"/>
  <c r="I1190" i="2" s="1"/>
  <c r="D1189" i="2"/>
  <c r="I1189" i="2" s="1"/>
  <c r="D1188" i="2"/>
  <c r="I1188" i="2" s="1"/>
  <c r="K1184" i="2"/>
  <c r="I1184" i="2"/>
  <c r="M1183" i="2"/>
  <c r="I1183" i="2"/>
  <c r="D1177" i="2"/>
  <c r="I1177" i="2" s="1"/>
  <c r="D1176" i="2"/>
  <c r="I1176" i="2" s="1"/>
  <c r="D1175" i="2"/>
  <c r="I1175" i="2" s="1"/>
  <c r="K1171" i="2"/>
  <c r="I1171" i="2"/>
  <c r="M1170" i="2"/>
  <c r="I1170" i="2"/>
  <c r="D1164" i="2"/>
  <c r="I1164" i="2" s="1"/>
  <c r="D1163" i="2"/>
  <c r="I1163" i="2" s="1"/>
  <c r="D1162" i="2"/>
  <c r="I1162" i="2" s="1"/>
  <c r="M1158" i="2"/>
  <c r="I1158" i="2"/>
  <c r="D1152" i="2"/>
  <c r="D1151" i="2"/>
  <c r="I1151" i="2" s="1"/>
  <c r="M1147" i="2"/>
  <c r="I1147" i="2"/>
  <c r="D1141" i="2"/>
  <c r="I1141" i="2" s="1"/>
  <c r="D1140" i="2"/>
  <c r="I1140" i="2" s="1"/>
  <c r="M1136" i="2"/>
  <c r="I1136" i="2"/>
  <c r="D1129" i="2"/>
  <c r="I1129" i="2" s="1"/>
  <c r="M1125" i="2"/>
  <c r="I1125" i="2"/>
  <c r="D1119" i="2"/>
  <c r="I1119" i="2" s="1"/>
  <c r="D1118" i="2"/>
  <c r="I1118" i="2" s="1"/>
  <c r="M1114" i="2"/>
  <c r="I1114" i="2"/>
  <c r="D1108" i="2"/>
  <c r="I1108" i="2" s="1"/>
  <c r="D1107" i="2"/>
  <c r="M1103" i="2"/>
  <c r="I1103" i="2"/>
  <c r="D1097" i="2"/>
  <c r="I1097" i="2" s="1"/>
  <c r="D1096" i="2"/>
  <c r="I1096" i="2" s="1"/>
  <c r="K1092" i="2"/>
  <c r="I1092" i="2"/>
  <c r="M1091" i="2"/>
  <c r="I1091" i="2"/>
  <c r="D1085" i="2"/>
  <c r="I1085" i="2" s="1"/>
  <c r="D1084" i="2"/>
  <c r="I1084" i="2" s="1"/>
  <c r="K1080" i="2"/>
  <c r="I1080" i="2"/>
  <c r="M1079" i="2"/>
  <c r="I1079" i="2"/>
  <c r="D1073" i="2"/>
  <c r="I1073" i="2" s="1"/>
  <c r="D1072" i="2"/>
  <c r="I1072" i="2" s="1"/>
  <c r="K1068" i="2"/>
  <c r="I1068" i="2"/>
  <c r="M1067" i="2"/>
  <c r="I1067" i="2"/>
  <c r="D1061" i="2"/>
  <c r="I1061" i="2" s="1"/>
  <c r="D1060" i="2"/>
  <c r="I1060" i="2" s="1"/>
  <c r="K1056" i="2"/>
  <c r="I1056" i="2"/>
  <c r="M1055" i="2"/>
  <c r="I1055" i="2"/>
  <c r="D1049" i="2"/>
  <c r="I1049" i="2" s="1"/>
  <c r="D1048" i="2"/>
  <c r="I1048" i="2" s="1"/>
  <c r="K1044" i="2"/>
  <c r="I1044" i="2"/>
  <c r="M1043" i="2"/>
  <c r="I1043" i="2"/>
  <c r="D1037" i="2"/>
  <c r="I1037" i="2" s="1"/>
  <c r="D1036" i="2"/>
  <c r="I1036" i="2" s="1"/>
  <c r="K1032" i="2"/>
  <c r="I1032" i="2"/>
  <c r="M1031" i="2"/>
  <c r="I1031" i="2"/>
  <c r="D1025" i="2"/>
  <c r="I1025" i="2" s="1"/>
  <c r="D1024" i="2"/>
  <c r="K1020" i="2"/>
  <c r="I1020" i="2"/>
  <c r="M1019" i="2"/>
  <c r="I1019" i="2"/>
  <c r="D1013" i="2"/>
  <c r="I1013" i="2" s="1"/>
  <c r="D1012" i="2"/>
  <c r="I1012" i="2" s="1"/>
  <c r="K1008" i="2"/>
  <c r="I1008" i="2"/>
  <c r="M1007" i="2"/>
  <c r="I1007" i="2"/>
  <c r="D1001" i="2"/>
  <c r="I1001" i="2" s="1"/>
  <c r="D1000" i="2"/>
  <c r="K996" i="2"/>
  <c r="I996" i="2"/>
  <c r="C996" i="2"/>
  <c r="M995" i="2"/>
  <c r="I995" i="2"/>
  <c r="C995" i="2"/>
  <c r="D988" i="2"/>
  <c r="I988" i="2" s="1"/>
  <c r="D986" i="2"/>
  <c r="I986" i="2" s="1"/>
  <c r="D985" i="2"/>
  <c r="I985" i="2" s="1"/>
  <c r="K981" i="2"/>
  <c r="I981" i="2"/>
  <c r="C981" i="2"/>
  <c r="M980" i="2"/>
  <c r="I980" i="2"/>
  <c r="C980" i="2"/>
  <c r="D973" i="2"/>
  <c r="I973" i="2" s="1"/>
  <c r="D972" i="2"/>
  <c r="I972" i="2" s="1"/>
  <c r="D971" i="2"/>
  <c r="I971" i="2" s="1"/>
  <c r="D970" i="2"/>
  <c r="I970" i="2" s="1"/>
  <c r="K966" i="2"/>
  <c r="I966" i="2"/>
  <c r="C966" i="2"/>
  <c r="M965" i="2"/>
  <c r="I965" i="2"/>
  <c r="C965" i="2"/>
  <c r="D958" i="2"/>
  <c r="I958" i="2" s="1"/>
  <c r="D956" i="2"/>
  <c r="I956" i="2" s="1"/>
  <c r="D955" i="2"/>
  <c r="I955" i="2" s="1"/>
  <c r="K951" i="2"/>
  <c r="I951" i="2"/>
  <c r="C951" i="2"/>
  <c r="M950" i="2"/>
  <c r="I950" i="2"/>
  <c r="C950" i="2"/>
  <c r="D943" i="2"/>
  <c r="I943" i="2" s="1"/>
  <c r="D942" i="2"/>
  <c r="I942" i="2" s="1"/>
  <c r="D941" i="2"/>
  <c r="I941" i="2" s="1"/>
  <c r="D940" i="2"/>
  <c r="I940" i="2" s="1"/>
  <c r="K936" i="2"/>
  <c r="I936" i="2"/>
  <c r="M935" i="2"/>
  <c r="I935" i="2"/>
  <c r="D928" i="2"/>
  <c r="I928" i="2" s="1"/>
  <c r="D926" i="2"/>
  <c r="I926" i="2" s="1"/>
  <c r="D925" i="2"/>
  <c r="I925" i="2" s="1"/>
  <c r="K921" i="2"/>
  <c r="I921" i="2"/>
  <c r="M920" i="2"/>
  <c r="I920" i="2"/>
  <c r="D913" i="2"/>
  <c r="D911" i="2"/>
  <c r="I911" i="2" s="1"/>
  <c r="D910" i="2"/>
  <c r="I910" i="2" s="1"/>
  <c r="K906" i="2"/>
  <c r="I906" i="2"/>
  <c r="M905" i="2"/>
  <c r="I905" i="2"/>
  <c r="D898" i="2"/>
  <c r="I898" i="2" s="1"/>
  <c r="D896" i="2"/>
  <c r="I896" i="2" s="1"/>
  <c r="D895" i="2"/>
  <c r="I895" i="2" s="1"/>
  <c r="K891" i="2"/>
  <c r="I891" i="2"/>
  <c r="M890" i="2"/>
  <c r="I890" i="2"/>
  <c r="D883" i="2"/>
  <c r="I883" i="2" s="1"/>
  <c r="D882" i="2"/>
  <c r="I882" i="2" s="1"/>
  <c r="D881" i="2"/>
  <c r="D880" i="2"/>
  <c r="I880" i="2" s="1"/>
  <c r="K876" i="2"/>
  <c r="I876" i="2"/>
  <c r="C876" i="2"/>
  <c r="M875" i="2"/>
  <c r="I875" i="2"/>
  <c r="C875" i="2"/>
  <c r="D868" i="2"/>
  <c r="I868" i="2" s="1"/>
  <c r="D866" i="2"/>
  <c r="I866" i="2" s="1"/>
  <c r="D865" i="2"/>
  <c r="I865" i="2" s="1"/>
  <c r="K861" i="2"/>
  <c r="I861" i="2"/>
  <c r="C861" i="2"/>
  <c r="M860" i="2"/>
  <c r="I860" i="2"/>
  <c r="C860" i="2"/>
  <c r="D853" i="2"/>
  <c r="I853" i="2" s="1"/>
  <c r="D852" i="2"/>
  <c r="I852" i="2" s="1"/>
  <c r="D851" i="2"/>
  <c r="I851" i="2" s="1"/>
  <c r="D850" i="2"/>
  <c r="I850" i="2" s="1"/>
  <c r="K846" i="2"/>
  <c r="I846" i="2"/>
  <c r="C846" i="2"/>
  <c r="D839" i="2"/>
  <c r="I839" i="2" s="1"/>
  <c r="D837" i="2"/>
  <c r="I837" i="2" s="1"/>
  <c r="D836" i="2"/>
  <c r="I836" i="2" s="1"/>
  <c r="K832" i="2"/>
  <c r="I832" i="2"/>
  <c r="C832" i="2"/>
  <c r="D825" i="2"/>
  <c r="I825" i="2" s="1"/>
  <c r="D824" i="2"/>
  <c r="I824" i="2" s="1"/>
  <c r="D823" i="2"/>
  <c r="I823" i="2" s="1"/>
  <c r="D822" i="2"/>
  <c r="K818" i="2"/>
  <c r="I818" i="2"/>
  <c r="D811" i="2"/>
  <c r="D809" i="2"/>
  <c r="I809" i="2" s="1"/>
  <c r="D808" i="2"/>
  <c r="I808" i="2" s="1"/>
  <c r="K804" i="2"/>
  <c r="I804" i="2"/>
  <c r="M803" i="2"/>
  <c r="I803" i="2"/>
  <c r="D796" i="2"/>
  <c r="I796" i="2" s="1"/>
  <c r="D794" i="2"/>
  <c r="I794" i="2" s="1"/>
  <c r="D793" i="2"/>
  <c r="I793" i="2" s="1"/>
  <c r="K789" i="2"/>
  <c r="I789" i="2"/>
  <c r="D782" i="2"/>
  <c r="D780" i="2"/>
  <c r="I780" i="2" s="1"/>
  <c r="D779" i="2"/>
  <c r="I779" i="2" s="1"/>
  <c r="K775" i="2"/>
  <c r="I775" i="2"/>
  <c r="M774" i="2"/>
  <c r="I774" i="2"/>
  <c r="D767" i="2"/>
  <c r="I767" i="2" s="1"/>
  <c r="D766" i="2"/>
  <c r="I766" i="2" s="1"/>
  <c r="D765" i="2"/>
  <c r="I765" i="2" s="1"/>
  <c r="D764" i="2"/>
  <c r="I764" i="2" s="1"/>
  <c r="D393" i="2"/>
  <c r="D382" i="2"/>
  <c r="D360" i="2"/>
  <c r="D349" i="2"/>
  <c r="D338" i="2"/>
  <c r="D326" i="2"/>
  <c r="D314" i="2"/>
  <c r="D302" i="2"/>
  <c r="D290" i="2"/>
  <c r="D278" i="2"/>
  <c r="D266" i="2"/>
  <c r="D254" i="2"/>
  <c r="D242" i="2"/>
  <c r="D227" i="2"/>
  <c r="D212" i="2"/>
  <c r="D197" i="2"/>
  <c r="D182" i="2"/>
  <c r="D167" i="2"/>
  <c r="D152" i="2"/>
  <c r="D137" i="2"/>
  <c r="D122" i="2"/>
  <c r="D107" i="2"/>
  <c r="D92" i="2"/>
  <c r="D64" i="2"/>
  <c r="D50" i="2"/>
  <c r="D35" i="2"/>
  <c r="D21" i="2"/>
  <c r="D6" i="2"/>
  <c r="D744" i="2"/>
  <c r="D745" i="2"/>
  <c r="D732" i="2"/>
  <c r="D733" i="2"/>
  <c r="D720" i="2"/>
  <c r="D721" i="2"/>
  <c r="D708" i="2"/>
  <c r="D709" i="2"/>
  <c r="D696" i="2"/>
  <c r="D697" i="2"/>
  <c r="D684" i="2"/>
  <c r="D685" i="2"/>
  <c r="D672" i="2"/>
  <c r="D673" i="2"/>
  <c r="D660" i="2"/>
  <c r="D661" i="2"/>
  <c r="D648" i="2"/>
  <c r="D649" i="2"/>
  <c r="D636" i="2"/>
  <c r="D637" i="2"/>
  <c r="D624" i="2"/>
  <c r="D625" i="2"/>
  <c r="D612" i="2"/>
  <c r="D613" i="2"/>
  <c r="D599" i="2"/>
  <c r="D600" i="2"/>
  <c r="D586" i="2"/>
  <c r="D587" i="2"/>
  <c r="D573" i="2"/>
  <c r="D574" i="2"/>
  <c r="D560" i="2"/>
  <c r="D561" i="2"/>
  <c r="D547" i="2"/>
  <c r="D548" i="2"/>
  <c r="D534" i="2"/>
  <c r="D535" i="2"/>
  <c r="D521" i="2"/>
  <c r="D522" i="2"/>
  <c r="D508" i="2"/>
  <c r="D509" i="2"/>
  <c r="D495" i="2"/>
  <c r="D496" i="2"/>
  <c r="D482" i="2"/>
  <c r="D483" i="2"/>
  <c r="D469" i="2"/>
  <c r="D470" i="2"/>
  <c r="D456" i="2"/>
  <c r="D457" i="2"/>
  <c r="D443" i="2"/>
  <c r="D444" i="2"/>
  <c r="D430" i="2"/>
  <c r="D431" i="2"/>
  <c r="D417" i="2"/>
  <c r="D418" i="2"/>
  <c r="D405" i="2"/>
  <c r="D404" i="2"/>
  <c r="E33" i="34" l="1"/>
  <c r="D929" i="2" s="1"/>
  <c r="K929" i="2" s="1"/>
  <c r="K1613" i="2"/>
  <c r="G1613" i="2" s="1"/>
  <c r="K1628" i="2"/>
  <c r="G1628" i="2" s="1"/>
  <c r="I1242" i="2"/>
  <c r="I1107" i="2"/>
  <c r="I1000" i="2"/>
  <c r="I1024" i="2"/>
  <c r="I1152" i="2"/>
  <c r="I1454" i="2"/>
  <c r="I1228" i="2"/>
  <c r="I1333" i="2"/>
  <c r="I1281" i="2"/>
  <c r="I1418" i="2"/>
  <c r="I1490" i="2"/>
  <c r="I1444" i="2"/>
  <c r="I782" i="2"/>
  <c r="I811" i="2"/>
  <c r="I881" i="2"/>
  <c r="I822" i="2"/>
  <c r="I913" i="2"/>
  <c r="G138" i="34"/>
  <c r="G137" i="34"/>
  <c r="D78" i="2"/>
  <c r="F22" i="8"/>
  <c r="F21" i="8"/>
  <c r="F20" i="8"/>
  <c r="F19" i="8"/>
  <c r="F18" i="8"/>
  <c r="F17" i="8"/>
  <c r="F16" i="8"/>
  <c r="F14" i="8"/>
  <c r="F13" i="8"/>
  <c r="F12" i="8"/>
  <c r="F11" i="8"/>
  <c r="F10" i="8"/>
  <c r="F9" i="8"/>
  <c r="F8" i="8"/>
  <c r="F7" i="8"/>
  <c r="F6" i="8"/>
  <c r="F5" i="8"/>
  <c r="J865" i="2" l="1"/>
  <c r="J985" i="2"/>
  <c r="J970" i="2"/>
  <c r="J850" i="2"/>
  <c r="J1492" i="2"/>
  <c r="J1408" i="2"/>
  <c r="J1281" i="2"/>
  <c r="J1268" i="2"/>
  <c r="J1396" i="2"/>
  <c r="J1359" i="2"/>
  <c r="J1420" i="2"/>
  <c r="J1333" i="2"/>
  <c r="J1307" i="2"/>
  <c r="J1294" i="2"/>
  <c r="J1229" i="2"/>
  <c r="J1504" i="2"/>
  <c r="J1444" i="2"/>
  <c r="J1432" i="2"/>
  <c r="J1372" i="2"/>
  <c r="J1320" i="2"/>
  <c r="J1255" i="2"/>
  <c r="J1164" i="2"/>
  <c r="J1468" i="2"/>
  <c r="J1384" i="2"/>
  <c r="J1190" i="2"/>
  <c r="J1456" i="2"/>
  <c r="J1216" i="2"/>
  <c r="J1203" i="2"/>
  <c r="J1177" i="2"/>
  <c r="J1480" i="2"/>
  <c r="J1346" i="2"/>
  <c r="J1242" i="2"/>
  <c r="J1467" i="2"/>
  <c r="J1395" i="2"/>
  <c r="J1383" i="2"/>
  <c r="J1358" i="2"/>
  <c r="J1189" i="2"/>
  <c r="J1130" i="2"/>
  <c r="J1073" i="2"/>
  <c r="J941" i="2"/>
  <c r="J926" i="2"/>
  <c r="J765" i="2"/>
  <c r="J1599" i="2"/>
  <c r="J1443" i="2"/>
  <c r="J1085" i="2"/>
  <c r="J1061" i="2"/>
  <c r="J1479" i="2"/>
  <c r="J1345" i="2"/>
  <c r="J1241" i="2"/>
  <c r="J1141" i="2"/>
  <c r="J1097" i="2"/>
  <c r="J1049" i="2"/>
  <c r="J986" i="2"/>
  <c r="J837" i="2"/>
  <c r="J794" i="2"/>
  <c r="J780" i="2"/>
  <c r="J1629" i="2"/>
  <c r="J1371" i="2"/>
  <c r="J1152" i="2"/>
  <c r="J1119" i="2"/>
  <c r="J1584" i="2"/>
  <c r="J1491" i="2"/>
  <c r="J1407" i="2"/>
  <c r="J1280" i="2"/>
  <c r="J1267" i="2"/>
  <c r="J1108" i="2"/>
  <c r="J851" i="2"/>
  <c r="J809" i="2"/>
  <c r="J1431" i="2"/>
  <c r="J1319" i="2"/>
  <c r="J1419" i="2"/>
  <c r="J1332" i="2"/>
  <c r="J1306" i="2"/>
  <c r="J1293" i="2"/>
  <c r="J1228" i="2"/>
  <c r="J1001" i="2"/>
  <c r="J971" i="2"/>
  <c r="J881" i="2"/>
  <c r="J1503" i="2"/>
  <c r="J1254" i="2"/>
  <c r="J1163" i="2"/>
  <c r="J896" i="2"/>
  <c r="J1614" i="2"/>
  <c r="J1455" i="2"/>
  <c r="J1215" i="2"/>
  <c r="J1202" i="2"/>
  <c r="J1176" i="2"/>
  <c r="J1037" i="2"/>
  <c r="J1025" i="2"/>
  <c r="J1013" i="2"/>
  <c r="J956" i="2"/>
  <c r="J911" i="2"/>
  <c r="J866" i="2"/>
  <c r="J823" i="2"/>
  <c r="J1151" i="2"/>
  <c r="J1140" i="2"/>
  <c r="J1084" i="2"/>
  <c r="J1072" i="2"/>
  <c r="J988" i="2"/>
  <c r="J973" i="2"/>
  <c r="J958" i="2"/>
  <c r="J913" i="2"/>
  <c r="J883" i="2"/>
  <c r="J868" i="2"/>
  <c r="J825" i="2"/>
  <c r="J767" i="2"/>
  <c r="J853" i="2"/>
  <c r="J811" i="2"/>
  <c r="J1616" i="2"/>
  <c r="J782" i="2"/>
  <c r="J943" i="2"/>
  <c r="J1586" i="2"/>
  <c r="J928" i="2"/>
  <c r="J898" i="2"/>
  <c r="J1631" i="2"/>
  <c r="J1601" i="2"/>
  <c r="J839" i="2"/>
  <c r="J796" i="2"/>
  <c r="J852" i="2"/>
  <c r="J781" i="2"/>
  <c r="J897" i="2"/>
  <c r="J1630" i="2"/>
  <c r="J912" i="2"/>
  <c r="J824" i="2"/>
  <c r="J795" i="2"/>
  <c r="J987" i="2"/>
  <c r="J1600" i="2"/>
  <c r="J972" i="2"/>
  <c r="J927" i="2"/>
  <c r="J882" i="2"/>
  <c r="J810" i="2"/>
  <c r="J1615" i="2"/>
  <c r="J1585" i="2"/>
  <c r="J957" i="2"/>
  <c r="J942" i="2"/>
  <c r="J867" i="2"/>
  <c r="J838" i="2"/>
  <c r="J766" i="2"/>
  <c r="J1344" i="2"/>
  <c r="J1253" i="2"/>
  <c r="J1240" i="2"/>
  <c r="J1502" i="2"/>
  <c r="J1490" i="2"/>
  <c r="J1430" i="2"/>
  <c r="J1357" i="2"/>
  <c r="J1418" i="2"/>
  <c r="J1583" i="2"/>
  <c r="J1538" i="2"/>
  <c r="J1523" i="2"/>
  <c r="J1598" i="2"/>
  <c r="J1201" i="2"/>
  <c r="J1266" i="2"/>
  <c r="J1162" i="2"/>
  <c r="J1305" i="2"/>
  <c r="J1454" i="2"/>
  <c r="J1292" i="2"/>
  <c r="J1370" i="2"/>
  <c r="J1188" i="2"/>
  <c r="J1175" i="2"/>
  <c r="J1442" i="2"/>
  <c r="J1382" i="2"/>
  <c r="J1279" i="2"/>
  <c r="J1478" i="2"/>
  <c r="J1331" i="2"/>
  <c r="J1466" i="2"/>
  <c r="J1406" i="2"/>
  <c r="J1318" i="2"/>
  <c r="J1394" i="2"/>
  <c r="J1214" i="2"/>
  <c r="J1227" i="2"/>
  <c r="J1129" i="2"/>
  <c r="J1118" i="2"/>
  <c r="J1060" i="2"/>
  <c r="J1048" i="2"/>
  <c r="J1096" i="2"/>
  <c r="J1036" i="2"/>
  <c r="J1012" i="2"/>
  <c r="J1000" i="2"/>
  <c r="J1107" i="2"/>
  <c r="J1024" i="2"/>
  <c r="J955" i="2"/>
  <c r="J822" i="2"/>
  <c r="J940" i="2"/>
  <c r="J836" i="2"/>
  <c r="J880" i="2"/>
  <c r="J895" i="2"/>
  <c r="J764" i="2"/>
  <c r="J910" i="2"/>
  <c r="J793" i="2"/>
  <c r="J779" i="2"/>
  <c r="J925" i="2"/>
  <c r="J808" i="2"/>
  <c r="F1177" i="2" l="1"/>
  <c r="M1177" i="2" s="1"/>
  <c r="K1177" i="2"/>
  <c r="F1025" i="2"/>
  <c r="M1025" i="2" s="1"/>
  <c r="K1025" i="2"/>
  <c r="F1614" i="2"/>
  <c r="M1614" i="2" s="1"/>
  <c r="K1614" i="2"/>
  <c r="F971" i="2"/>
  <c r="M971" i="2" s="1"/>
  <c r="K971" i="2"/>
  <c r="F1419" i="2"/>
  <c r="M1419" i="2" s="1"/>
  <c r="K1419" i="2"/>
  <c r="F1267" i="2"/>
  <c r="M1267" i="2" s="1"/>
  <c r="K1267" i="2"/>
  <c r="F1152" i="2"/>
  <c r="M1152" i="2" s="1"/>
  <c r="K1152" i="2"/>
  <c r="F986" i="2"/>
  <c r="M986" i="2" s="1"/>
  <c r="K986" i="2"/>
  <c r="F1479" i="2"/>
  <c r="M1479" i="2" s="1"/>
  <c r="K1479" i="2"/>
  <c r="K926" i="2"/>
  <c r="F926" i="2"/>
  <c r="M926" i="2" s="1"/>
  <c r="K1383" i="2"/>
  <c r="F1383" i="2"/>
  <c r="M1383" i="2" s="1"/>
  <c r="F1480" i="2"/>
  <c r="M1480" i="2" s="1"/>
  <c r="K1480" i="2"/>
  <c r="F1384" i="2"/>
  <c r="M1384" i="2" s="1"/>
  <c r="K1384" i="2"/>
  <c r="F1432" i="2"/>
  <c r="M1432" i="2" s="1"/>
  <c r="K1432" i="2"/>
  <c r="F1333" i="2"/>
  <c r="M1333" i="2" s="1"/>
  <c r="K1333" i="2"/>
  <c r="F1408" i="2"/>
  <c r="M1408" i="2" s="1"/>
  <c r="K1408" i="2"/>
  <c r="F1037" i="2"/>
  <c r="M1037" i="2" s="1"/>
  <c r="K1037" i="2"/>
  <c r="F1319" i="2"/>
  <c r="M1319" i="2" s="1"/>
  <c r="K1319" i="2"/>
  <c r="F1371" i="2"/>
  <c r="M1371" i="2" s="1"/>
  <c r="K1371" i="2"/>
  <c r="F941" i="2"/>
  <c r="M941" i="2" s="1"/>
  <c r="K941" i="2"/>
  <c r="F1444" i="2"/>
  <c r="M1444" i="2" s="1"/>
  <c r="K1444" i="2"/>
  <c r="F866" i="2"/>
  <c r="M866" i="2" s="1"/>
  <c r="K866" i="2"/>
  <c r="F1176" i="2"/>
  <c r="M1176" i="2" s="1"/>
  <c r="K1176" i="2"/>
  <c r="F1163" i="2"/>
  <c r="M1163" i="2" s="1"/>
  <c r="K1163" i="2"/>
  <c r="F1228" i="2"/>
  <c r="M1228" i="2" s="1"/>
  <c r="K1228" i="2"/>
  <c r="F1431" i="2"/>
  <c r="M1431" i="2" s="1"/>
  <c r="K1431" i="2"/>
  <c r="F1407" i="2"/>
  <c r="M1407" i="2" s="1"/>
  <c r="K1407" i="2"/>
  <c r="F1629" i="2"/>
  <c r="M1629" i="2" s="1"/>
  <c r="K1629" i="2"/>
  <c r="F1097" i="2"/>
  <c r="M1097" i="2" s="1"/>
  <c r="K1097" i="2"/>
  <c r="F1085" i="2"/>
  <c r="M1085" i="2" s="1"/>
  <c r="K1085" i="2"/>
  <c r="F1073" i="2"/>
  <c r="M1073" i="2" s="1"/>
  <c r="K1073" i="2"/>
  <c r="F1467" i="2"/>
  <c r="M1467" i="2" s="1"/>
  <c r="K1467" i="2"/>
  <c r="F1203" i="2"/>
  <c r="M1203" i="2" s="1"/>
  <c r="K1203" i="2"/>
  <c r="F1164" i="2"/>
  <c r="M1164" i="2" s="1"/>
  <c r="K1164" i="2"/>
  <c r="F1504" i="2"/>
  <c r="M1504" i="2" s="1"/>
  <c r="K1504" i="2"/>
  <c r="F1359" i="2"/>
  <c r="M1359" i="2" s="1"/>
  <c r="K1359" i="2"/>
  <c r="F850" i="2"/>
  <c r="M850" i="2" s="1"/>
  <c r="K850" i="2"/>
  <c r="F1280" i="2"/>
  <c r="M1280" i="2" s="1"/>
  <c r="K1280" i="2"/>
  <c r="F1492" i="2"/>
  <c r="M1492" i="2" s="1"/>
  <c r="K1492" i="2"/>
  <c r="F911" i="2"/>
  <c r="M911" i="2" s="1"/>
  <c r="K911" i="2"/>
  <c r="K1202" i="2"/>
  <c r="F1202" i="2"/>
  <c r="M1202" i="2" s="1"/>
  <c r="F1254" i="2"/>
  <c r="M1254" i="2" s="1"/>
  <c r="K1254" i="2"/>
  <c r="F1293" i="2"/>
  <c r="M1293" i="2" s="1"/>
  <c r="K1293" i="2"/>
  <c r="F809" i="2"/>
  <c r="M809" i="2" s="1"/>
  <c r="K809" i="2"/>
  <c r="F1491" i="2"/>
  <c r="M1491" i="2" s="1"/>
  <c r="K1491" i="2"/>
  <c r="F780" i="2"/>
  <c r="M780" i="2" s="1"/>
  <c r="K780" i="2"/>
  <c r="F1141" i="2"/>
  <c r="M1141" i="2" s="1"/>
  <c r="K1141" i="2"/>
  <c r="F1443" i="2"/>
  <c r="M1443" i="2" s="1"/>
  <c r="K1443" i="2"/>
  <c r="F1130" i="2"/>
  <c r="M1130" i="2" s="1"/>
  <c r="K1130" i="2"/>
  <c r="F1216" i="2"/>
  <c r="M1216" i="2" s="1"/>
  <c r="K1216" i="2"/>
  <c r="F1255" i="2"/>
  <c r="M1255" i="2" s="1"/>
  <c r="K1255" i="2"/>
  <c r="F1229" i="2"/>
  <c r="M1229" i="2" s="1"/>
  <c r="K1229" i="2"/>
  <c r="K1396" i="2"/>
  <c r="F1396" i="2"/>
  <c r="M1396" i="2" s="1"/>
  <c r="K970" i="2"/>
  <c r="F970" i="2"/>
  <c r="M970" i="2" s="1"/>
  <c r="F896" i="2"/>
  <c r="M896" i="2" s="1"/>
  <c r="K896" i="2"/>
  <c r="F1049" i="2"/>
  <c r="M1049" i="2" s="1"/>
  <c r="K1049" i="2"/>
  <c r="F1395" i="2"/>
  <c r="M1395" i="2" s="1"/>
  <c r="K1395" i="2"/>
  <c r="K1468" i="2"/>
  <c r="F1468" i="2"/>
  <c r="M1468" i="2" s="1"/>
  <c r="K956" i="2"/>
  <c r="F956" i="2"/>
  <c r="M956" i="2" s="1"/>
  <c r="F1215" i="2"/>
  <c r="M1215" i="2" s="1"/>
  <c r="K1215" i="2"/>
  <c r="F1503" i="2"/>
  <c r="M1503" i="2" s="1"/>
  <c r="K1503" i="2"/>
  <c r="F1306" i="2"/>
  <c r="M1306" i="2" s="1"/>
  <c r="K1306" i="2"/>
  <c r="F851" i="2"/>
  <c r="M851" i="2" s="1"/>
  <c r="K851" i="2"/>
  <c r="K1584" i="2"/>
  <c r="F1584" i="2"/>
  <c r="M1584" i="2" s="1"/>
  <c r="F794" i="2"/>
  <c r="M794" i="2" s="1"/>
  <c r="K794" i="2"/>
  <c r="F1241" i="2"/>
  <c r="M1241" i="2" s="1"/>
  <c r="K1241" i="2"/>
  <c r="K1599" i="2"/>
  <c r="F1599" i="2"/>
  <c r="M1599" i="2" s="1"/>
  <c r="K1189" i="2"/>
  <c r="F1189" i="2"/>
  <c r="M1189" i="2" s="1"/>
  <c r="F1242" i="2"/>
  <c r="M1242" i="2" s="1"/>
  <c r="K1242" i="2"/>
  <c r="F1456" i="2"/>
  <c r="M1456" i="2" s="1"/>
  <c r="K1456" i="2"/>
  <c r="F1320" i="2"/>
  <c r="M1320" i="2" s="1"/>
  <c r="K1320" i="2"/>
  <c r="F1294" i="2"/>
  <c r="M1294" i="2" s="1"/>
  <c r="K1294" i="2"/>
  <c r="F1268" i="2"/>
  <c r="M1268" i="2" s="1"/>
  <c r="K1268" i="2"/>
  <c r="F985" i="2"/>
  <c r="M985" i="2" s="1"/>
  <c r="K985" i="2"/>
  <c r="F823" i="2"/>
  <c r="M823" i="2" s="1"/>
  <c r="K823" i="2"/>
  <c r="F1001" i="2"/>
  <c r="M1001" i="2" s="1"/>
  <c r="K1001" i="2"/>
  <c r="F1061" i="2"/>
  <c r="M1061" i="2" s="1"/>
  <c r="K1061" i="2"/>
  <c r="F1420" i="2"/>
  <c r="M1420" i="2" s="1"/>
  <c r="K1420" i="2"/>
  <c r="F1013" i="2"/>
  <c r="M1013" i="2" s="1"/>
  <c r="K1013" i="2"/>
  <c r="K1455" i="2"/>
  <c r="F1455" i="2"/>
  <c r="M1455" i="2" s="1"/>
  <c r="F881" i="2"/>
  <c r="M881" i="2" s="1"/>
  <c r="K881" i="2"/>
  <c r="K1332" i="2"/>
  <c r="F1332" i="2"/>
  <c r="M1332" i="2" s="1"/>
  <c r="F1108" i="2"/>
  <c r="M1108" i="2" s="1"/>
  <c r="K1108" i="2"/>
  <c r="F1119" i="2"/>
  <c r="M1119" i="2" s="1"/>
  <c r="K1119" i="2"/>
  <c r="F837" i="2"/>
  <c r="M837" i="2" s="1"/>
  <c r="K837" i="2"/>
  <c r="K1345" i="2"/>
  <c r="F1345" i="2"/>
  <c r="M1345" i="2" s="1"/>
  <c r="F765" i="2"/>
  <c r="M765" i="2" s="1"/>
  <c r="K765" i="2"/>
  <c r="F1358" i="2"/>
  <c r="M1358" i="2" s="1"/>
  <c r="K1358" i="2"/>
  <c r="F1346" i="2"/>
  <c r="M1346" i="2" s="1"/>
  <c r="K1346" i="2"/>
  <c r="F1190" i="2"/>
  <c r="M1190" i="2" s="1"/>
  <c r="K1190" i="2"/>
  <c r="F1372" i="2"/>
  <c r="M1372" i="2" s="1"/>
  <c r="K1372" i="2"/>
  <c r="F1307" i="2"/>
  <c r="M1307" i="2" s="1"/>
  <c r="K1307" i="2"/>
  <c r="F1281" i="2"/>
  <c r="M1281" i="2" s="1"/>
  <c r="K1281" i="2"/>
  <c r="F865" i="2"/>
  <c r="M865" i="2" s="1"/>
  <c r="K865" i="2"/>
  <c r="F1084" i="2"/>
  <c r="M1084" i="2" s="1"/>
  <c r="K1084" i="2"/>
  <c r="F1140" i="2"/>
  <c r="M1140" i="2" s="1"/>
  <c r="K1140" i="2"/>
  <c r="F1072" i="2"/>
  <c r="M1072" i="2" s="1"/>
  <c r="K1072" i="2"/>
  <c r="F1151" i="2"/>
  <c r="M1151" i="2" s="1"/>
  <c r="K1151" i="2"/>
  <c r="F782" i="2"/>
  <c r="M782" i="2" s="1"/>
  <c r="K782" i="2"/>
  <c r="K1616" i="2"/>
  <c r="F1616" i="2"/>
  <c r="M1616" i="2" s="1"/>
  <c r="K898" i="2"/>
  <c r="F898" i="2"/>
  <c r="M898" i="2" s="1"/>
  <c r="F811" i="2"/>
  <c r="M811" i="2" s="1"/>
  <c r="K811" i="2"/>
  <c r="F913" i="2"/>
  <c r="M913" i="2" s="1"/>
  <c r="K913" i="2"/>
  <c r="K1631" i="2"/>
  <c r="F1631" i="2"/>
  <c r="M1631" i="2" s="1"/>
  <c r="F883" i="2"/>
  <c r="M883" i="2" s="1"/>
  <c r="K883" i="2"/>
  <c r="F928" i="2"/>
  <c r="M928" i="2" s="1"/>
  <c r="K928" i="2"/>
  <c r="K853" i="2"/>
  <c r="F853" i="2"/>
  <c r="M853" i="2" s="1"/>
  <c r="F958" i="2"/>
  <c r="M958" i="2" s="1"/>
  <c r="K958" i="2"/>
  <c r="F796" i="2"/>
  <c r="M796" i="2" s="1"/>
  <c r="K796" i="2"/>
  <c r="F767" i="2"/>
  <c r="M767" i="2" s="1"/>
  <c r="K767" i="2"/>
  <c r="F973" i="2"/>
  <c r="M973" i="2" s="1"/>
  <c r="K973" i="2"/>
  <c r="F1601" i="2"/>
  <c r="M1601" i="2" s="1"/>
  <c r="K1601" i="2"/>
  <c r="F868" i="2"/>
  <c r="M868" i="2" s="1"/>
  <c r="K868" i="2"/>
  <c r="F1586" i="2"/>
  <c r="M1586" i="2" s="1"/>
  <c r="K1586" i="2"/>
  <c r="F839" i="2"/>
  <c r="M839" i="2" s="1"/>
  <c r="K839" i="2"/>
  <c r="F943" i="2"/>
  <c r="M943" i="2" s="1"/>
  <c r="K943" i="2"/>
  <c r="K825" i="2"/>
  <c r="F825" i="2"/>
  <c r="M825" i="2" s="1"/>
  <c r="F988" i="2"/>
  <c r="M988" i="2" s="1"/>
  <c r="K988" i="2"/>
  <c r="K942" i="2"/>
  <c r="F942" i="2"/>
  <c r="M942" i="2" s="1"/>
  <c r="F927" i="2"/>
  <c r="M927" i="2" s="1"/>
  <c r="F912" i="2"/>
  <c r="M912" i="2" s="1"/>
  <c r="F882" i="2"/>
  <c r="M882" i="2" s="1"/>
  <c r="K882" i="2"/>
  <c r="F957" i="2"/>
  <c r="M957" i="2" s="1"/>
  <c r="F972" i="2"/>
  <c r="M972" i="2" s="1"/>
  <c r="K972" i="2"/>
  <c r="F1630" i="2"/>
  <c r="M1630" i="2" s="1"/>
  <c r="K824" i="2"/>
  <c r="F824" i="2"/>
  <c r="M824" i="2" s="1"/>
  <c r="K1585" i="2"/>
  <c r="F1585" i="2"/>
  <c r="M1585" i="2" s="1"/>
  <c r="F1600" i="2"/>
  <c r="M1600" i="2" s="1"/>
  <c r="F897" i="2"/>
  <c r="M897" i="2" s="1"/>
  <c r="F867" i="2"/>
  <c r="M867" i="2" s="1"/>
  <c r="F766" i="2"/>
  <c r="M766" i="2" s="1"/>
  <c r="K766" i="2"/>
  <c r="K1615" i="2"/>
  <c r="F1615" i="2"/>
  <c r="M1615" i="2" s="1"/>
  <c r="F987" i="2"/>
  <c r="M987" i="2" s="1"/>
  <c r="F781" i="2"/>
  <c r="M781" i="2" s="1"/>
  <c r="F838" i="2"/>
  <c r="M838" i="2" s="1"/>
  <c r="F810" i="2"/>
  <c r="M810" i="2" s="1"/>
  <c r="F795" i="2"/>
  <c r="M795" i="2" s="1"/>
  <c r="F852" i="2"/>
  <c r="M852" i="2" s="1"/>
  <c r="K852" i="2"/>
  <c r="F1490" i="2"/>
  <c r="M1490" i="2" s="1"/>
  <c r="K1490" i="2"/>
  <c r="F1502" i="2"/>
  <c r="M1502" i="2" s="1"/>
  <c r="K1502" i="2"/>
  <c r="F1240" i="2"/>
  <c r="M1240" i="2" s="1"/>
  <c r="K1240" i="2"/>
  <c r="K1430" i="2"/>
  <c r="F1430" i="2"/>
  <c r="M1430" i="2" s="1"/>
  <c r="F1418" i="2"/>
  <c r="M1418" i="2" s="1"/>
  <c r="K1418" i="2"/>
  <c r="F1253" i="2"/>
  <c r="M1253" i="2" s="1"/>
  <c r="K1253" i="2"/>
  <c r="F1357" i="2"/>
  <c r="M1357" i="2" s="1"/>
  <c r="K1357" i="2"/>
  <c r="K1344" i="2"/>
  <c r="F1344" i="2"/>
  <c r="M1344" i="2" s="1"/>
  <c r="K1583" i="2"/>
  <c r="F1583" i="2"/>
  <c r="M1583" i="2" s="1"/>
  <c r="F1598" i="2"/>
  <c r="M1598" i="2" s="1"/>
  <c r="K1598" i="2"/>
  <c r="F1382" i="2"/>
  <c r="M1382" i="2" s="1"/>
  <c r="K1382" i="2"/>
  <c r="F1454" i="2"/>
  <c r="M1454" i="2" s="1"/>
  <c r="K1454" i="2"/>
  <c r="K1442" i="2"/>
  <c r="F1442" i="2"/>
  <c r="M1442" i="2" s="1"/>
  <c r="K1305" i="2"/>
  <c r="F1305" i="2"/>
  <c r="M1305" i="2" s="1"/>
  <c r="K1292" i="2"/>
  <c r="F1292" i="2"/>
  <c r="M1292" i="2" s="1"/>
  <c r="F1175" i="2"/>
  <c r="M1175" i="2" s="1"/>
  <c r="K1175" i="2"/>
  <c r="F1162" i="2"/>
  <c r="M1162" i="2" s="1"/>
  <c r="K1162" i="2"/>
  <c r="F1188" i="2"/>
  <c r="M1188" i="2" s="1"/>
  <c r="K1188" i="2"/>
  <c r="F1266" i="2"/>
  <c r="M1266" i="2" s="1"/>
  <c r="K1266" i="2"/>
  <c r="F1279" i="2"/>
  <c r="M1279" i="2" s="1"/>
  <c r="K1279" i="2"/>
  <c r="F1370" i="2"/>
  <c r="M1370" i="2" s="1"/>
  <c r="K1370" i="2"/>
  <c r="K1201" i="2"/>
  <c r="F1201" i="2"/>
  <c r="M1201" i="2" s="1"/>
  <c r="F1394" i="2"/>
  <c r="M1394" i="2" s="1"/>
  <c r="K1394" i="2"/>
  <c r="K1318" i="2"/>
  <c r="F1318" i="2"/>
  <c r="M1318" i="2" s="1"/>
  <c r="F1478" i="2"/>
  <c r="M1478" i="2" s="1"/>
  <c r="K1478" i="2"/>
  <c r="F1406" i="2"/>
  <c r="M1406" i="2" s="1"/>
  <c r="K1406" i="2"/>
  <c r="F1466" i="2"/>
  <c r="M1466" i="2" s="1"/>
  <c r="K1466" i="2"/>
  <c r="F1214" i="2"/>
  <c r="M1214" i="2" s="1"/>
  <c r="K1214" i="2"/>
  <c r="F1227" i="2"/>
  <c r="M1227" i="2" s="1"/>
  <c r="K1227" i="2"/>
  <c r="F1331" i="2"/>
  <c r="M1331" i="2" s="1"/>
  <c r="K1331" i="2"/>
  <c r="F1048" i="2"/>
  <c r="M1048" i="2" s="1"/>
  <c r="K1048" i="2"/>
  <c r="F1118" i="2"/>
  <c r="M1118" i="2" s="1"/>
  <c r="K1118" i="2"/>
  <c r="F1060" i="2"/>
  <c r="M1060" i="2" s="1"/>
  <c r="K1060" i="2"/>
  <c r="F1129" i="2"/>
  <c r="M1129" i="2" s="1"/>
  <c r="K1129" i="2"/>
  <c r="F1107" i="2"/>
  <c r="M1107" i="2" s="1"/>
  <c r="K1107" i="2"/>
  <c r="F1000" i="2"/>
  <c r="M1000" i="2" s="1"/>
  <c r="K1000" i="2"/>
  <c r="F1024" i="2"/>
  <c r="M1024" i="2" s="1"/>
  <c r="K1024" i="2"/>
  <c r="F1036" i="2"/>
  <c r="M1036" i="2" s="1"/>
  <c r="K1036" i="2"/>
  <c r="F1012" i="2"/>
  <c r="M1012" i="2" s="1"/>
  <c r="K1012" i="2"/>
  <c r="F1096" i="2"/>
  <c r="M1096" i="2" s="1"/>
  <c r="K1096" i="2"/>
  <c r="F836" i="2"/>
  <c r="M836" i="2" s="1"/>
  <c r="K836" i="2"/>
  <c r="F955" i="2"/>
  <c r="M955" i="2" s="1"/>
  <c r="K955" i="2"/>
  <c r="F940" i="2"/>
  <c r="M940" i="2" s="1"/>
  <c r="K940" i="2"/>
  <c r="F822" i="2"/>
  <c r="M822" i="2" s="1"/>
  <c r="K822" i="2"/>
  <c r="K880" i="2"/>
  <c r="F880" i="2"/>
  <c r="M880" i="2" s="1"/>
  <c r="F793" i="2"/>
  <c r="M793" i="2" s="1"/>
  <c r="K793" i="2"/>
  <c r="K910" i="2"/>
  <c r="F910" i="2"/>
  <c r="M910" i="2" s="1"/>
  <c r="F925" i="2"/>
  <c r="M925" i="2" s="1"/>
  <c r="K925" i="2"/>
  <c r="F764" i="2"/>
  <c r="M764" i="2" s="1"/>
  <c r="K764" i="2"/>
  <c r="F779" i="2"/>
  <c r="M779" i="2" s="1"/>
  <c r="K779" i="2"/>
  <c r="F808" i="2"/>
  <c r="M808" i="2" s="1"/>
  <c r="K808" i="2"/>
  <c r="K895" i="2"/>
  <c r="F895" i="2"/>
  <c r="M895" i="2" s="1"/>
  <c r="G868" i="2" l="1"/>
  <c r="G1372" i="2"/>
  <c r="G837" i="2"/>
  <c r="G1013" i="2"/>
  <c r="G1268" i="2"/>
  <c r="G1320" i="2"/>
  <c r="G1503" i="2"/>
  <c r="G850" i="2"/>
  <c r="G779" i="2"/>
  <c r="G943" i="2"/>
  <c r="G767" i="2"/>
  <c r="G865" i="2"/>
  <c r="G1307" i="2"/>
  <c r="G1358" i="2"/>
  <c r="G1001" i="2"/>
  <c r="G1456" i="2"/>
  <c r="G1229" i="2"/>
  <c r="G1504" i="2"/>
  <c r="G1384" i="2"/>
  <c r="G1177" i="2"/>
  <c r="G1216" i="2"/>
  <c r="G1164" i="2"/>
  <c r="G1408" i="2"/>
  <c r="G1432" i="2"/>
  <c r="G1108" i="2"/>
  <c r="G1061" i="2"/>
  <c r="G794" i="2"/>
  <c r="G1306" i="2"/>
  <c r="G1049" i="2"/>
  <c r="G1141" i="2"/>
  <c r="G809" i="2"/>
  <c r="G1280" i="2"/>
  <c r="G1467" i="2"/>
  <c r="G1097" i="2"/>
  <c r="G1431" i="2"/>
  <c r="G1176" i="2"/>
  <c r="G941" i="2"/>
  <c r="G1037" i="2"/>
  <c r="G985" i="2"/>
  <c r="G1599" i="2"/>
  <c r="G896" i="2"/>
  <c r="G986" i="2"/>
  <c r="G1419" i="2"/>
  <c r="G1025" i="2"/>
  <c r="G1130" i="2"/>
  <c r="G780" i="2"/>
  <c r="G1293" i="2"/>
  <c r="G911" i="2"/>
  <c r="G1073" i="2"/>
  <c r="G1629" i="2"/>
  <c r="G1228" i="2"/>
  <c r="G866" i="2"/>
  <c r="G1371" i="2"/>
  <c r="G1152" i="2"/>
  <c r="G971" i="2"/>
  <c r="G970" i="2"/>
  <c r="G1583" i="2"/>
  <c r="G1281" i="2"/>
  <c r="G1190" i="2"/>
  <c r="G765" i="2"/>
  <c r="G1119" i="2"/>
  <c r="G881" i="2"/>
  <c r="G1420" i="2"/>
  <c r="G823" i="2"/>
  <c r="G1294" i="2"/>
  <c r="G1242" i="2"/>
  <c r="G1241" i="2"/>
  <c r="G851" i="2"/>
  <c r="G1215" i="2"/>
  <c r="G1395" i="2"/>
  <c r="G1255" i="2"/>
  <c r="G1443" i="2"/>
  <c r="G1491" i="2"/>
  <c r="G1254" i="2"/>
  <c r="G1492" i="2"/>
  <c r="G1359" i="2"/>
  <c r="G1203" i="2"/>
  <c r="G1085" i="2"/>
  <c r="G1407" i="2"/>
  <c r="G1163" i="2"/>
  <c r="G1444" i="2"/>
  <c r="G1319" i="2"/>
  <c r="G1333" i="2"/>
  <c r="G1480" i="2"/>
  <c r="G1479" i="2"/>
  <c r="G1267" i="2"/>
  <c r="G1614" i="2"/>
  <c r="G1346" i="2"/>
  <c r="G1345" i="2"/>
  <c r="G1455" i="2"/>
  <c r="G1189" i="2"/>
  <c r="G956" i="2"/>
  <c r="G1396" i="2"/>
  <c r="G1202" i="2"/>
  <c r="G1383" i="2"/>
  <c r="G1332" i="2"/>
  <c r="G1584" i="2"/>
  <c r="G1468" i="2"/>
  <c r="G926" i="2"/>
  <c r="G1631" i="2"/>
  <c r="G988" i="2"/>
  <c r="G839" i="2"/>
  <c r="G1601" i="2"/>
  <c r="G796" i="2"/>
  <c r="G928" i="2"/>
  <c r="G825" i="2"/>
  <c r="G766" i="2"/>
  <c r="G882" i="2"/>
  <c r="G1072" i="2"/>
  <c r="J1079" i="2"/>
  <c r="G1140" i="2"/>
  <c r="J1147" i="2"/>
  <c r="G1151" i="2"/>
  <c r="J1158" i="2"/>
  <c r="G1084" i="2"/>
  <c r="J1091" i="2"/>
  <c r="G853" i="2"/>
  <c r="G898" i="2"/>
  <c r="G913" i="2"/>
  <c r="G1616" i="2"/>
  <c r="G1586" i="2"/>
  <c r="G973" i="2"/>
  <c r="G958" i="2"/>
  <c r="G883" i="2"/>
  <c r="G811" i="2"/>
  <c r="G782" i="2"/>
  <c r="G1585" i="2"/>
  <c r="J860" i="2"/>
  <c r="G852" i="2"/>
  <c r="G972" i="2"/>
  <c r="J980" i="2"/>
  <c r="J1593" i="2"/>
  <c r="K1593" i="2" s="1"/>
  <c r="G1615" i="2"/>
  <c r="J1623" i="2"/>
  <c r="G824" i="2"/>
  <c r="G942" i="2"/>
  <c r="J1248" i="2"/>
  <c r="G1240" i="2"/>
  <c r="J1426" i="2"/>
  <c r="G1418" i="2"/>
  <c r="G1502" i="2"/>
  <c r="J1510" i="2"/>
  <c r="G1253" i="2"/>
  <c r="J1261" i="2"/>
  <c r="G1344" i="2"/>
  <c r="J1352" i="2"/>
  <c r="J1365" i="2"/>
  <c r="G1357" i="2"/>
  <c r="J1498" i="2"/>
  <c r="G1490" i="2"/>
  <c r="G1430" i="2"/>
  <c r="J1438" i="2"/>
  <c r="G1598" i="2"/>
  <c r="J1209" i="2"/>
  <c r="G1201" i="2"/>
  <c r="J1450" i="2"/>
  <c r="G1442" i="2"/>
  <c r="G1266" i="2"/>
  <c r="J1274" i="2"/>
  <c r="G1370" i="2"/>
  <c r="J1378" i="2"/>
  <c r="G1188" i="2"/>
  <c r="J1196" i="2"/>
  <c r="J1462" i="2"/>
  <c r="G1454" i="2"/>
  <c r="J1300" i="2"/>
  <c r="G1292" i="2"/>
  <c r="J1287" i="2"/>
  <c r="G1279" i="2"/>
  <c r="G1162" i="2"/>
  <c r="J1170" i="2"/>
  <c r="G1382" i="2"/>
  <c r="J1390" i="2"/>
  <c r="G1175" i="2"/>
  <c r="J1183" i="2"/>
  <c r="J1313" i="2"/>
  <c r="G1305" i="2"/>
  <c r="G1214" i="2"/>
  <c r="J1222" i="2"/>
  <c r="G1478" i="2"/>
  <c r="J1486" i="2"/>
  <c r="G1331" i="2"/>
  <c r="J1339" i="2"/>
  <c r="G1466" i="2"/>
  <c r="J1474" i="2"/>
  <c r="G1318" i="2"/>
  <c r="J1326" i="2"/>
  <c r="G1227" i="2"/>
  <c r="J1235" i="2"/>
  <c r="G1406" i="2"/>
  <c r="J1414" i="2"/>
  <c r="G1394" i="2"/>
  <c r="J1402" i="2"/>
  <c r="G1060" i="2"/>
  <c r="J1067" i="2"/>
  <c r="G1118" i="2"/>
  <c r="J1125" i="2"/>
  <c r="G1129" i="2"/>
  <c r="J1136" i="2"/>
  <c r="G1048" i="2"/>
  <c r="J1055" i="2"/>
  <c r="G1024" i="2"/>
  <c r="J1031" i="2"/>
  <c r="G1012" i="2"/>
  <c r="J1019" i="2"/>
  <c r="J1007" i="2"/>
  <c r="G1000" i="2"/>
  <c r="G1096" i="2"/>
  <c r="J1103" i="2"/>
  <c r="J1043" i="2"/>
  <c r="G1036" i="2"/>
  <c r="J1114" i="2"/>
  <c r="G1107" i="2"/>
  <c r="G940" i="2"/>
  <c r="J950" i="2"/>
  <c r="G955" i="2"/>
  <c r="G822" i="2"/>
  <c r="G836" i="2"/>
  <c r="G808" i="2"/>
  <c r="G910" i="2"/>
  <c r="G764" i="2"/>
  <c r="J774" i="2"/>
  <c r="G793" i="2"/>
  <c r="G895" i="2"/>
  <c r="G925" i="2"/>
  <c r="J890" i="2"/>
  <c r="G880" i="2"/>
  <c r="K1158" i="2" l="1"/>
  <c r="G1158" i="2" s="1"/>
  <c r="F1158" i="2"/>
  <c r="F1091" i="2"/>
  <c r="K1091" i="2"/>
  <c r="G1091" i="2" s="1"/>
  <c r="F1079" i="2"/>
  <c r="K1079" i="2"/>
  <c r="G1079" i="2" s="1"/>
  <c r="K1147" i="2"/>
  <c r="G1147" i="2" s="1"/>
  <c r="F1147" i="2"/>
  <c r="K980" i="2"/>
  <c r="F980" i="2"/>
  <c r="F1593" i="2"/>
  <c r="K1623" i="2"/>
  <c r="F1623" i="2"/>
  <c r="F860" i="2"/>
  <c r="K860" i="2"/>
  <c r="F1365" i="2"/>
  <c r="K1365" i="2"/>
  <c r="G1365" i="2" s="1"/>
  <c r="F1438" i="2"/>
  <c r="K1438" i="2"/>
  <c r="G1438" i="2" s="1"/>
  <c r="F1352" i="2"/>
  <c r="K1352" i="2"/>
  <c r="K1426" i="2"/>
  <c r="F1426" i="2"/>
  <c r="K1510" i="2"/>
  <c r="F1510" i="2"/>
  <c r="K1261" i="2"/>
  <c r="G1261" i="2" s="1"/>
  <c r="F1261" i="2"/>
  <c r="F1498" i="2"/>
  <c r="K1498" i="2"/>
  <c r="K1248" i="2"/>
  <c r="F1248" i="2"/>
  <c r="G1593" i="2"/>
  <c r="F1274" i="2"/>
  <c r="K1274" i="2"/>
  <c r="F1313" i="2"/>
  <c r="K1313" i="2"/>
  <c r="G1313" i="2" s="1"/>
  <c r="F1462" i="2"/>
  <c r="K1462" i="2"/>
  <c r="K1183" i="2"/>
  <c r="G1183" i="2" s="1"/>
  <c r="F1183" i="2"/>
  <c r="F1196" i="2"/>
  <c r="K1196" i="2"/>
  <c r="G1196" i="2" s="1"/>
  <c r="K1287" i="2"/>
  <c r="G1287" i="2" s="1"/>
  <c r="F1287" i="2"/>
  <c r="F1450" i="2"/>
  <c r="K1450" i="2"/>
  <c r="F1170" i="2"/>
  <c r="K1170" i="2"/>
  <c r="K1390" i="2"/>
  <c r="G1390" i="2" s="1"/>
  <c r="F1390" i="2"/>
  <c r="K1378" i="2"/>
  <c r="F1378" i="2"/>
  <c r="K1300" i="2"/>
  <c r="G1300" i="2" s="1"/>
  <c r="F1300" i="2"/>
  <c r="F1209" i="2"/>
  <c r="K1209" i="2"/>
  <c r="G1209" i="2" s="1"/>
  <c r="F1235" i="2"/>
  <c r="K1235" i="2"/>
  <c r="G1235" i="2" s="1"/>
  <c r="K1339" i="2"/>
  <c r="G1339" i="2" s="1"/>
  <c r="F1339" i="2"/>
  <c r="F1402" i="2"/>
  <c r="K1402" i="2"/>
  <c r="F1326" i="2"/>
  <c r="K1326" i="2"/>
  <c r="K1486" i="2"/>
  <c r="F1486" i="2"/>
  <c r="F1414" i="2"/>
  <c r="K1414" i="2"/>
  <c r="G1414" i="2" s="1"/>
  <c r="K1474" i="2"/>
  <c r="F1474" i="2"/>
  <c r="F1222" i="2"/>
  <c r="K1222" i="2"/>
  <c r="K1136" i="2"/>
  <c r="G1136" i="2" s="1"/>
  <c r="F1136" i="2"/>
  <c r="K1125" i="2"/>
  <c r="F1125" i="2"/>
  <c r="F1055" i="2"/>
  <c r="K1055" i="2"/>
  <c r="K1067" i="2"/>
  <c r="G1067" i="2" s="1"/>
  <c r="F1067" i="2"/>
  <c r="K1114" i="2"/>
  <c r="G1114" i="2" s="1"/>
  <c r="F1114" i="2"/>
  <c r="K1007" i="2"/>
  <c r="F1007" i="2"/>
  <c r="F1019" i="2"/>
  <c r="K1019" i="2"/>
  <c r="G1019" i="2" s="1"/>
  <c r="K1043" i="2"/>
  <c r="G1043" i="2" s="1"/>
  <c r="F1043" i="2"/>
  <c r="F1103" i="2"/>
  <c r="K1103" i="2"/>
  <c r="K1031" i="2"/>
  <c r="G1031" i="2" s="1"/>
  <c r="F1031" i="2"/>
  <c r="F950" i="2"/>
  <c r="K950" i="2"/>
  <c r="F890" i="2"/>
  <c r="K890" i="2"/>
  <c r="F774" i="2"/>
  <c r="K774" i="2"/>
  <c r="D10" i="34"/>
  <c r="D22" i="34" s="1"/>
  <c r="D1568" i="2"/>
  <c r="F22" i="34" l="1"/>
  <c r="E22" i="34"/>
  <c r="E26" i="34" s="1"/>
  <c r="G1623" i="2"/>
  <c r="G860" i="2"/>
  <c r="G980" i="2"/>
  <c r="G1248" i="2"/>
  <c r="G1498" i="2"/>
  <c r="G1510" i="2"/>
  <c r="G1352" i="2"/>
  <c r="G1426" i="2"/>
  <c r="G1462" i="2"/>
  <c r="G1170" i="2"/>
  <c r="G1450" i="2"/>
  <c r="G1274" i="2"/>
  <c r="G1378" i="2"/>
  <c r="G1402" i="2"/>
  <c r="G1222" i="2"/>
  <c r="G1486" i="2"/>
  <c r="G1326" i="2"/>
  <c r="G1474" i="2"/>
  <c r="G1055" i="2"/>
  <c r="G1125" i="2"/>
  <c r="G1103" i="2"/>
  <c r="G1007" i="2"/>
  <c r="G950" i="2"/>
  <c r="G890" i="2"/>
  <c r="G774" i="2"/>
  <c r="F1538" i="2"/>
  <c r="M1538" i="2" s="1"/>
  <c r="F1523" i="2"/>
  <c r="M1523" i="2" s="1"/>
  <c r="K1579" i="2"/>
  <c r="I1579" i="2"/>
  <c r="M1578" i="2"/>
  <c r="I1578" i="2"/>
  <c r="D1571" i="2"/>
  <c r="I1571" i="2" s="1"/>
  <c r="I1569" i="2"/>
  <c r="I1568" i="2"/>
  <c r="K1564" i="2"/>
  <c r="I1564" i="2"/>
  <c r="M1563" i="2"/>
  <c r="I1563" i="2"/>
  <c r="D1556" i="2"/>
  <c r="I1556" i="2" s="1"/>
  <c r="D1555" i="2"/>
  <c r="I1555" i="2" s="1"/>
  <c r="I1554" i="2"/>
  <c r="D1553" i="2"/>
  <c r="I1553" i="2" s="1"/>
  <c r="K1549" i="2"/>
  <c r="I1549" i="2"/>
  <c r="M1548" i="2"/>
  <c r="I1548" i="2"/>
  <c r="D1541" i="2"/>
  <c r="I1541" i="2" s="1"/>
  <c r="I1539" i="2"/>
  <c r="D1538" i="2"/>
  <c r="I1538" i="2" s="1"/>
  <c r="K1534" i="2"/>
  <c r="I1534" i="2"/>
  <c r="M1533" i="2"/>
  <c r="I1533" i="2"/>
  <c r="D1526" i="2"/>
  <c r="I1526" i="2" s="1"/>
  <c r="D1525" i="2"/>
  <c r="I1525" i="2" s="1"/>
  <c r="I1524" i="2"/>
  <c r="D1523" i="2"/>
  <c r="I1523" i="2" s="1"/>
  <c r="J1568" i="2"/>
  <c r="J1524" i="2"/>
  <c r="J1571" i="2"/>
  <c r="F1571" i="2" s="1"/>
  <c r="M1571" i="2" s="1"/>
  <c r="J1525" i="2"/>
  <c r="F1525" i="2" s="1"/>
  <c r="M1525" i="2" s="1"/>
  <c r="J1539" i="2" l="1"/>
  <c r="K1539" i="2" s="1"/>
  <c r="J1541" i="2"/>
  <c r="K1541" i="2" s="1"/>
  <c r="J1554" i="2"/>
  <c r="F1554" i="2" s="1"/>
  <c r="M1554" i="2" s="1"/>
  <c r="J1556" i="2"/>
  <c r="F1556" i="2" s="1"/>
  <c r="M1556" i="2" s="1"/>
  <c r="J1569" i="2"/>
  <c r="F1569" i="2" s="1"/>
  <c r="M1569" i="2" s="1"/>
  <c r="J1526" i="2"/>
  <c r="K1526" i="2" s="1"/>
  <c r="J1540" i="2"/>
  <c r="F1540" i="2" s="1"/>
  <c r="M1540" i="2" s="1"/>
  <c r="J1555" i="2"/>
  <c r="K1555" i="2" s="1"/>
  <c r="J1570" i="2"/>
  <c r="F1570" i="2" s="1"/>
  <c r="M1570" i="2" s="1"/>
  <c r="J1553" i="2"/>
  <c r="F1553" i="2" s="1"/>
  <c r="M1553" i="2" s="1"/>
  <c r="K1571" i="2"/>
  <c r="G1571" i="2" s="1"/>
  <c r="K1523" i="2"/>
  <c r="G1523" i="2" s="1"/>
  <c r="K1524" i="2"/>
  <c r="K1525" i="2"/>
  <c r="K1538" i="2"/>
  <c r="G1538" i="2" s="1"/>
  <c r="K1568" i="2"/>
  <c r="F1568" i="2"/>
  <c r="M1568" i="2" s="1"/>
  <c r="F1524" i="2"/>
  <c r="M1524" i="2" s="1"/>
  <c r="J600" i="2"/>
  <c r="J587" i="2"/>
  <c r="J574" i="2"/>
  <c r="F574" i="2" s="1"/>
  <c r="M574" i="2" s="1"/>
  <c r="J561" i="2"/>
  <c r="J496" i="2"/>
  <c r="J483" i="2"/>
  <c r="J470" i="2"/>
  <c r="J457" i="2"/>
  <c r="F457" i="2" s="1"/>
  <c r="M457" i="2" s="1"/>
  <c r="K607" i="2"/>
  <c r="I607" i="2"/>
  <c r="C607" i="2"/>
  <c r="M606" i="2"/>
  <c r="I606" i="2"/>
  <c r="C606" i="2"/>
  <c r="I600" i="2"/>
  <c r="J599" i="2"/>
  <c r="I599" i="2"/>
  <c r="J598" i="2"/>
  <c r="F598" i="2" s="1"/>
  <c r="M598" i="2" s="1"/>
  <c r="D598" i="2"/>
  <c r="K594" i="2"/>
  <c r="I594" i="2"/>
  <c r="C594" i="2"/>
  <c r="M593" i="2"/>
  <c r="I593" i="2"/>
  <c r="C593" i="2"/>
  <c r="I587" i="2"/>
  <c r="J586" i="2"/>
  <c r="I586" i="2"/>
  <c r="J585" i="2"/>
  <c r="D585" i="2"/>
  <c r="I585" i="2" s="1"/>
  <c r="K581" i="2"/>
  <c r="I581" i="2"/>
  <c r="C581" i="2"/>
  <c r="M580" i="2"/>
  <c r="I580" i="2"/>
  <c r="C580" i="2"/>
  <c r="I574" i="2"/>
  <c r="J573" i="2"/>
  <c r="F573" i="2" s="1"/>
  <c r="M573" i="2" s="1"/>
  <c r="I573" i="2"/>
  <c r="D572" i="2"/>
  <c r="I572" i="2" s="1"/>
  <c r="K568" i="2"/>
  <c r="I568" i="2"/>
  <c r="C568" i="2"/>
  <c r="M567" i="2"/>
  <c r="I567" i="2"/>
  <c r="C567" i="2"/>
  <c r="I561" i="2"/>
  <c r="J560" i="2"/>
  <c r="I560" i="2"/>
  <c r="D559" i="2"/>
  <c r="I559" i="2" s="1"/>
  <c r="K555" i="2"/>
  <c r="I555" i="2"/>
  <c r="M554" i="2"/>
  <c r="I554" i="2"/>
  <c r="J548" i="2"/>
  <c r="F548" i="2" s="1"/>
  <c r="M548" i="2" s="1"/>
  <c r="I548" i="2"/>
  <c r="J547" i="2"/>
  <c r="F547" i="2" s="1"/>
  <c r="M547" i="2" s="1"/>
  <c r="I547" i="2"/>
  <c r="D546" i="2"/>
  <c r="I546" i="2" s="1"/>
  <c r="K542" i="2"/>
  <c r="I542" i="2"/>
  <c r="M541" i="2"/>
  <c r="I541" i="2"/>
  <c r="J535" i="2"/>
  <c r="F535" i="2" s="1"/>
  <c r="M535" i="2" s="1"/>
  <c r="I535" i="2"/>
  <c r="J534" i="2"/>
  <c r="I534" i="2"/>
  <c r="D533" i="2"/>
  <c r="I533" i="2" s="1"/>
  <c r="K529" i="2"/>
  <c r="I529" i="2"/>
  <c r="M528" i="2"/>
  <c r="I528" i="2"/>
  <c r="J522" i="2"/>
  <c r="I522" i="2"/>
  <c r="J521" i="2"/>
  <c r="I521" i="2"/>
  <c r="D520" i="2"/>
  <c r="I520" i="2" s="1"/>
  <c r="K516" i="2"/>
  <c r="I516" i="2"/>
  <c r="M515" i="2"/>
  <c r="I515" i="2"/>
  <c r="J509" i="2"/>
  <c r="F509" i="2" s="1"/>
  <c r="M509" i="2" s="1"/>
  <c r="I509" i="2"/>
  <c r="J508" i="2"/>
  <c r="F508" i="2" s="1"/>
  <c r="M508" i="2" s="1"/>
  <c r="I508" i="2"/>
  <c r="D507" i="2"/>
  <c r="I507" i="2" s="1"/>
  <c r="J494" i="2"/>
  <c r="F494" i="2" s="1"/>
  <c r="M494" i="2" s="1"/>
  <c r="J481" i="2"/>
  <c r="K503" i="2"/>
  <c r="I503" i="2"/>
  <c r="C503" i="2"/>
  <c r="M502" i="2"/>
  <c r="I502" i="2"/>
  <c r="C502" i="2"/>
  <c r="I496" i="2"/>
  <c r="J495" i="2"/>
  <c r="I495" i="2"/>
  <c r="D494" i="2"/>
  <c r="K490" i="2"/>
  <c r="I490" i="2"/>
  <c r="C490" i="2"/>
  <c r="M489" i="2"/>
  <c r="I489" i="2"/>
  <c r="C489" i="2"/>
  <c r="I483" i="2"/>
  <c r="J482" i="2"/>
  <c r="I482" i="2"/>
  <c r="D481" i="2"/>
  <c r="I481" i="2" s="1"/>
  <c r="K477" i="2"/>
  <c r="I477" i="2"/>
  <c r="C477" i="2"/>
  <c r="M476" i="2"/>
  <c r="I476" i="2"/>
  <c r="C476" i="2"/>
  <c r="I470" i="2"/>
  <c r="J469" i="2"/>
  <c r="F469" i="2" s="1"/>
  <c r="M469" i="2" s="1"/>
  <c r="I469" i="2"/>
  <c r="D468" i="2"/>
  <c r="I468" i="2" s="1"/>
  <c r="I457" i="2"/>
  <c r="I456" i="2"/>
  <c r="D455" i="2"/>
  <c r="I455" i="2" s="1"/>
  <c r="J444" i="2"/>
  <c r="J443" i="2"/>
  <c r="F443" i="2" s="1"/>
  <c r="M443" i="2" s="1"/>
  <c r="J431" i="2"/>
  <c r="J430" i="2"/>
  <c r="J418" i="2"/>
  <c r="F418" i="2" s="1"/>
  <c r="M418" i="2" s="1"/>
  <c r="J417" i="2"/>
  <c r="J405" i="2"/>
  <c r="J404" i="2"/>
  <c r="J456" i="2"/>
  <c r="F456" i="2" s="1"/>
  <c r="M456" i="2" s="1"/>
  <c r="C463" i="2"/>
  <c r="I463" i="2"/>
  <c r="M463" i="2"/>
  <c r="C464" i="2"/>
  <c r="I464" i="2"/>
  <c r="K464" i="2"/>
  <c r="I444" i="2"/>
  <c r="I443" i="2"/>
  <c r="D442" i="2"/>
  <c r="I442" i="2" s="1"/>
  <c r="I431" i="2"/>
  <c r="I430" i="2"/>
  <c r="D429" i="2"/>
  <c r="I418" i="2"/>
  <c r="I417" i="2"/>
  <c r="D416" i="2"/>
  <c r="I416" i="2" s="1"/>
  <c r="K425" i="2"/>
  <c r="I425" i="2"/>
  <c r="M424" i="2"/>
  <c r="I424" i="2"/>
  <c r="I405" i="2"/>
  <c r="I404" i="2"/>
  <c r="D647" i="2"/>
  <c r="I647" i="2" s="1"/>
  <c r="D403" i="2"/>
  <c r="I403" i="2" s="1"/>
  <c r="K451" i="2"/>
  <c r="I451" i="2"/>
  <c r="M450" i="2"/>
  <c r="I450" i="2"/>
  <c r="K438" i="2"/>
  <c r="I438" i="2"/>
  <c r="M437" i="2"/>
  <c r="I437" i="2"/>
  <c r="K412" i="2"/>
  <c r="I412" i="2"/>
  <c r="M411" i="2"/>
  <c r="I411" i="2"/>
  <c r="J325" i="2"/>
  <c r="F325" i="2" s="1"/>
  <c r="M325" i="2" s="1"/>
  <c r="J313" i="2"/>
  <c r="F313" i="2" s="1"/>
  <c r="M313" i="2" s="1"/>
  <c r="K333" i="2"/>
  <c r="I333" i="2"/>
  <c r="M332" i="2"/>
  <c r="I332" i="2"/>
  <c r="J326" i="2"/>
  <c r="I326" i="2"/>
  <c r="D325" i="2"/>
  <c r="I325" i="2" s="1"/>
  <c r="K321" i="2"/>
  <c r="I321" i="2"/>
  <c r="M320" i="2"/>
  <c r="I320" i="2"/>
  <c r="J314" i="2"/>
  <c r="F314" i="2" s="1"/>
  <c r="M314" i="2" s="1"/>
  <c r="I314" i="2"/>
  <c r="D313" i="2"/>
  <c r="I313" i="2" s="1"/>
  <c r="K1569" i="2" l="1"/>
  <c r="G1569" i="2" s="1"/>
  <c r="F1539" i="2"/>
  <c r="M1539" i="2" s="1"/>
  <c r="G1539" i="2" s="1"/>
  <c r="K1554" i="2"/>
  <c r="G1554" i="2" s="1"/>
  <c r="F1541" i="2"/>
  <c r="M1541" i="2" s="1"/>
  <c r="G1541" i="2" s="1"/>
  <c r="F1526" i="2"/>
  <c r="M1526" i="2" s="1"/>
  <c r="G1526" i="2" s="1"/>
  <c r="K1556" i="2"/>
  <c r="G1556" i="2" s="1"/>
  <c r="F1555" i="2"/>
  <c r="M1555" i="2" s="1"/>
  <c r="G1555" i="2" s="1"/>
  <c r="K1553" i="2"/>
  <c r="J1533" i="2"/>
  <c r="K1533" i="2" s="1"/>
  <c r="G1525" i="2"/>
  <c r="G1568" i="2"/>
  <c r="G1524" i="2"/>
  <c r="K404" i="2"/>
  <c r="K494" i="2"/>
  <c r="K405" i="2"/>
  <c r="K598" i="2"/>
  <c r="K522" i="2"/>
  <c r="K534" i="2"/>
  <c r="K560" i="2"/>
  <c r="K600" i="2"/>
  <c r="K535" i="2"/>
  <c r="G535" i="2" s="1"/>
  <c r="K481" i="2"/>
  <c r="K587" i="2"/>
  <c r="I598" i="2"/>
  <c r="K483" i="2"/>
  <c r="K508" i="2"/>
  <c r="G508" i="2" s="1"/>
  <c r="K573" i="2"/>
  <c r="K574" i="2"/>
  <c r="G574" i="2" s="1"/>
  <c r="K495" i="2"/>
  <c r="K509" i="2"/>
  <c r="G509" i="2" s="1"/>
  <c r="K547" i="2"/>
  <c r="G547" i="2" s="1"/>
  <c r="K548" i="2"/>
  <c r="F560" i="2"/>
  <c r="M560" i="2" s="1"/>
  <c r="K561" i="2"/>
  <c r="K585" i="2"/>
  <c r="F587" i="2"/>
  <c r="M587" i="2" s="1"/>
  <c r="K599" i="2"/>
  <c r="K586" i="2"/>
  <c r="K521" i="2"/>
  <c r="F522" i="2"/>
  <c r="M522" i="2" s="1"/>
  <c r="F534" i="2"/>
  <c r="M534" i="2" s="1"/>
  <c r="F586" i="2"/>
  <c r="M586" i="2" s="1"/>
  <c r="F600" i="2"/>
  <c r="M600" i="2" s="1"/>
  <c r="F521" i="2"/>
  <c r="M521" i="2" s="1"/>
  <c r="F561" i="2"/>
  <c r="M561" i="2" s="1"/>
  <c r="F585" i="2"/>
  <c r="M585" i="2" s="1"/>
  <c r="F599" i="2"/>
  <c r="M599" i="2" s="1"/>
  <c r="K469" i="2"/>
  <c r="G469" i="2" s="1"/>
  <c r="I494" i="2"/>
  <c r="K496" i="2"/>
  <c r="K470" i="2"/>
  <c r="F481" i="2"/>
  <c r="M481" i="2" s="1"/>
  <c r="K482" i="2"/>
  <c r="F482" i="2"/>
  <c r="M482" i="2" s="1"/>
  <c r="F496" i="2"/>
  <c r="M496" i="2" s="1"/>
  <c r="F483" i="2"/>
  <c r="M483" i="2" s="1"/>
  <c r="F495" i="2"/>
  <c r="M495" i="2" s="1"/>
  <c r="F470" i="2"/>
  <c r="M470" i="2" s="1"/>
  <c r="K456" i="2"/>
  <c r="G456" i="2" s="1"/>
  <c r="K457" i="2"/>
  <c r="G457" i="2" s="1"/>
  <c r="K417" i="2"/>
  <c r="K418" i="2"/>
  <c r="G418" i="2" s="1"/>
  <c r="F417" i="2"/>
  <c r="M417" i="2" s="1"/>
  <c r="K444" i="2"/>
  <c r="K326" i="2"/>
  <c r="F444" i="2"/>
  <c r="M444" i="2" s="1"/>
  <c r="I429" i="2"/>
  <c r="K431" i="2"/>
  <c r="F404" i="2"/>
  <c r="M404" i="2" s="1"/>
  <c r="K443" i="2"/>
  <c r="G443" i="2" s="1"/>
  <c r="K313" i="2"/>
  <c r="G313" i="2" s="1"/>
  <c r="K430" i="2"/>
  <c r="K314" i="2"/>
  <c r="G314" i="2" s="1"/>
  <c r="F430" i="2"/>
  <c r="M430" i="2" s="1"/>
  <c r="F405" i="2"/>
  <c r="M405" i="2" s="1"/>
  <c r="F431" i="2"/>
  <c r="M431" i="2" s="1"/>
  <c r="K325" i="2"/>
  <c r="G325" i="2" s="1"/>
  <c r="F326" i="2"/>
  <c r="M326" i="2" s="1"/>
  <c r="G405" i="2" l="1"/>
  <c r="G404" i="2"/>
  <c r="G1553" i="2"/>
  <c r="J1563" i="2"/>
  <c r="G1533" i="2"/>
  <c r="F1533" i="2"/>
  <c r="G494" i="2"/>
  <c r="G483" i="2"/>
  <c r="G522" i="2"/>
  <c r="G586" i="2"/>
  <c r="G534" i="2"/>
  <c r="G587" i="2"/>
  <c r="G326" i="2"/>
  <c r="G496" i="2"/>
  <c r="G521" i="2"/>
  <c r="J606" i="2"/>
  <c r="F606" i="2" s="1"/>
  <c r="J593" i="2"/>
  <c r="K593" i="2" s="1"/>
  <c r="G593" i="2" s="1"/>
  <c r="G495" i="2"/>
  <c r="J502" i="2"/>
  <c r="K502" i="2" s="1"/>
  <c r="G600" i="2"/>
  <c r="G598" i="2"/>
  <c r="G431" i="2"/>
  <c r="G481" i="2"/>
  <c r="G573" i="2"/>
  <c r="J489" i="2"/>
  <c r="F489" i="2" s="1"/>
  <c r="G599" i="2"/>
  <c r="G548" i="2"/>
  <c r="G560" i="2"/>
  <c r="G561" i="2"/>
  <c r="G430" i="2"/>
  <c r="G585" i="2"/>
  <c r="G482" i="2"/>
  <c r="G470" i="2"/>
  <c r="J320" i="2"/>
  <c r="F320" i="2" s="1"/>
  <c r="J332" i="2"/>
  <c r="F332" i="2" s="1"/>
  <c r="G444" i="2"/>
  <c r="G417" i="2"/>
  <c r="F1563" i="2" l="1"/>
  <c r="K1563" i="2"/>
  <c r="G1563" i="2" s="1"/>
  <c r="K606" i="2"/>
  <c r="G606" i="2" s="1"/>
  <c r="F502" i="2"/>
  <c r="F593" i="2"/>
  <c r="K489" i="2"/>
  <c r="G489" i="2" s="1"/>
  <c r="K320" i="2"/>
  <c r="G320" i="2" s="1"/>
  <c r="K332" i="2"/>
  <c r="G332" i="2" s="1"/>
  <c r="G502" i="2"/>
  <c r="G173" i="34"/>
  <c r="J468" i="2" l="1"/>
  <c r="J455" i="2"/>
  <c r="J647" i="2"/>
  <c r="J559" i="2"/>
  <c r="J572" i="2"/>
  <c r="J520" i="2"/>
  <c r="J416" i="2"/>
  <c r="J546" i="2"/>
  <c r="J507" i="2"/>
  <c r="J403" i="2"/>
  <c r="J533" i="2"/>
  <c r="J442" i="2"/>
  <c r="J429" i="2"/>
  <c r="I15" i="2"/>
  <c r="I16" i="2"/>
  <c r="K572" i="2" l="1"/>
  <c r="F572" i="2"/>
  <c r="M572" i="2" s="1"/>
  <c r="K559" i="2"/>
  <c r="F559" i="2"/>
  <c r="M559" i="2" s="1"/>
  <c r="F468" i="2"/>
  <c r="M468" i="2" s="1"/>
  <c r="K468" i="2"/>
  <c r="F455" i="2"/>
  <c r="M455" i="2" s="1"/>
  <c r="K455" i="2"/>
  <c r="F647" i="2"/>
  <c r="M647" i="2" s="1"/>
  <c r="K647" i="2"/>
  <c r="F546" i="2"/>
  <c r="M546" i="2" s="1"/>
  <c r="K546" i="2"/>
  <c r="F507" i="2"/>
  <c r="M507" i="2" s="1"/>
  <c r="K507" i="2"/>
  <c r="F520" i="2"/>
  <c r="M520" i="2" s="1"/>
  <c r="K520" i="2"/>
  <c r="F429" i="2"/>
  <c r="M429" i="2" s="1"/>
  <c r="K429" i="2"/>
  <c r="F533" i="2"/>
  <c r="M533" i="2" s="1"/>
  <c r="K533" i="2"/>
  <c r="F403" i="2"/>
  <c r="M403" i="2" s="1"/>
  <c r="K403" i="2"/>
  <c r="K416" i="2"/>
  <c r="F416" i="2"/>
  <c r="M416" i="2" s="1"/>
  <c r="K442" i="2"/>
  <c r="F442" i="2"/>
  <c r="M442" i="2" s="1"/>
  <c r="M751" i="2"/>
  <c r="I751" i="2"/>
  <c r="I745" i="2"/>
  <c r="I744" i="2"/>
  <c r="D743" i="2"/>
  <c r="M739" i="2"/>
  <c r="I739" i="2"/>
  <c r="I733" i="2"/>
  <c r="I732" i="2"/>
  <c r="D731" i="2"/>
  <c r="I731" i="2" s="1"/>
  <c r="M727" i="2"/>
  <c r="I727" i="2"/>
  <c r="I721" i="2"/>
  <c r="I720" i="2"/>
  <c r="D719" i="2"/>
  <c r="I719" i="2" s="1"/>
  <c r="M715" i="2"/>
  <c r="I715" i="2"/>
  <c r="I709" i="2"/>
  <c r="I708" i="2"/>
  <c r="D707" i="2"/>
  <c r="I707" i="2" s="1"/>
  <c r="M703" i="2"/>
  <c r="I703" i="2"/>
  <c r="I697" i="2"/>
  <c r="I696" i="2"/>
  <c r="D695" i="2"/>
  <c r="I695" i="2" s="1"/>
  <c r="M691" i="2"/>
  <c r="I691" i="2"/>
  <c r="I685" i="2"/>
  <c r="I684" i="2"/>
  <c r="D683" i="2"/>
  <c r="I683" i="2" s="1"/>
  <c r="M679" i="2"/>
  <c r="I679" i="2"/>
  <c r="I673" i="2"/>
  <c r="I672" i="2"/>
  <c r="D671" i="2"/>
  <c r="I671" i="2" s="1"/>
  <c r="M667" i="2"/>
  <c r="I667" i="2"/>
  <c r="I661" i="2"/>
  <c r="I660" i="2"/>
  <c r="D659" i="2"/>
  <c r="I659" i="2" s="1"/>
  <c r="M655" i="2"/>
  <c r="I655" i="2"/>
  <c r="I649" i="2"/>
  <c r="I648" i="2"/>
  <c r="M643" i="2"/>
  <c r="I643" i="2"/>
  <c r="I637" i="2"/>
  <c r="I636" i="2"/>
  <c r="D635" i="2"/>
  <c r="I635" i="2" s="1"/>
  <c r="M631" i="2"/>
  <c r="I631" i="2"/>
  <c r="I625" i="2"/>
  <c r="I624" i="2"/>
  <c r="D623" i="2"/>
  <c r="I623" i="2" s="1"/>
  <c r="D611" i="2"/>
  <c r="I278" i="2"/>
  <c r="D277" i="2"/>
  <c r="I277" i="2" s="1"/>
  <c r="I266" i="2"/>
  <c r="D265" i="2"/>
  <c r="I265" i="2" s="1"/>
  <c r="I302" i="2"/>
  <c r="D301" i="2"/>
  <c r="I301" i="2" s="1"/>
  <c r="I254" i="2"/>
  <c r="D253" i="2"/>
  <c r="I253" i="2" s="1"/>
  <c r="I393" i="2"/>
  <c r="D392" i="2"/>
  <c r="I371" i="2"/>
  <c r="D370" i="2"/>
  <c r="I370" i="2" s="1"/>
  <c r="D348" i="2"/>
  <c r="I348" i="2" s="1"/>
  <c r="I349" i="2"/>
  <c r="K309" i="2"/>
  <c r="I309" i="2"/>
  <c r="M308" i="2"/>
  <c r="I308" i="2"/>
  <c r="K297" i="2"/>
  <c r="I297" i="2"/>
  <c r="M296" i="2"/>
  <c r="I296" i="2"/>
  <c r="I290" i="2"/>
  <c r="D289" i="2"/>
  <c r="I289" i="2" s="1"/>
  <c r="K285" i="2"/>
  <c r="I285" i="2"/>
  <c r="M284" i="2"/>
  <c r="I284" i="2"/>
  <c r="K273" i="2"/>
  <c r="I273" i="2"/>
  <c r="M272" i="2"/>
  <c r="I272" i="2"/>
  <c r="K261" i="2"/>
  <c r="I261" i="2"/>
  <c r="M260" i="2"/>
  <c r="I260" i="2"/>
  <c r="I242" i="2"/>
  <c r="D241" i="2"/>
  <c r="I241" i="2" s="1"/>
  <c r="K249" i="2"/>
  <c r="I249" i="2"/>
  <c r="M248" i="2"/>
  <c r="I248" i="2"/>
  <c r="M399" i="2"/>
  <c r="I399" i="2"/>
  <c r="M388" i="2"/>
  <c r="I388" i="2"/>
  <c r="I382" i="2"/>
  <c r="D381" i="2"/>
  <c r="I381" i="2" s="1"/>
  <c r="M377" i="2"/>
  <c r="I377" i="2"/>
  <c r="M366" i="2"/>
  <c r="I366" i="2"/>
  <c r="I360" i="2"/>
  <c r="D359" i="2"/>
  <c r="I359" i="2" s="1"/>
  <c r="M355" i="2"/>
  <c r="I355" i="2"/>
  <c r="D337" i="2"/>
  <c r="K237" i="2"/>
  <c r="I237" i="2"/>
  <c r="C237" i="2"/>
  <c r="M236" i="2"/>
  <c r="I236" i="2"/>
  <c r="C236" i="2"/>
  <c r="D229" i="2"/>
  <c r="I229" i="2" s="1"/>
  <c r="I227" i="2"/>
  <c r="D226" i="2"/>
  <c r="I226" i="2" s="1"/>
  <c r="K222" i="2"/>
  <c r="I222" i="2"/>
  <c r="C222" i="2"/>
  <c r="M221" i="2"/>
  <c r="I221" i="2"/>
  <c r="C221" i="2"/>
  <c r="D214" i="2"/>
  <c r="I214" i="2" s="1"/>
  <c r="D213" i="2"/>
  <c r="I213" i="2" s="1"/>
  <c r="I212" i="2"/>
  <c r="D211" i="2"/>
  <c r="I211" i="2" s="1"/>
  <c r="K207" i="2"/>
  <c r="I207" i="2"/>
  <c r="C207" i="2"/>
  <c r="M206" i="2"/>
  <c r="I206" i="2"/>
  <c r="C206" i="2"/>
  <c r="D199" i="2"/>
  <c r="I199" i="2" s="1"/>
  <c r="I197" i="2"/>
  <c r="D196" i="2"/>
  <c r="I196" i="2" s="1"/>
  <c r="K192" i="2"/>
  <c r="I192" i="2"/>
  <c r="C192" i="2"/>
  <c r="M191" i="2"/>
  <c r="I191" i="2"/>
  <c r="C191" i="2"/>
  <c r="D184" i="2"/>
  <c r="I184" i="2" s="1"/>
  <c r="D183" i="2"/>
  <c r="I183" i="2" s="1"/>
  <c r="I182" i="2"/>
  <c r="D181" i="2"/>
  <c r="I181" i="2" s="1"/>
  <c r="K177" i="2"/>
  <c r="I177" i="2"/>
  <c r="M176" i="2"/>
  <c r="I176" i="2"/>
  <c r="D169" i="2"/>
  <c r="I169" i="2" s="1"/>
  <c r="I167" i="2"/>
  <c r="D166" i="2"/>
  <c r="I166" i="2" s="1"/>
  <c r="K162" i="2"/>
  <c r="I162" i="2"/>
  <c r="M161" i="2"/>
  <c r="I161" i="2"/>
  <c r="D154" i="2"/>
  <c r="I152" i="2"/>
  <c r="D151" i="2"/>
  <c r="I151" i="2" s="1"/>
  <c r="K147" i="2"/>
  <c r="I147" i="2"/>
  <c r="M146" i="2"/>
  <c r="I146" i="2"/>
  <c r="D139" i="2"/>
  <c r="I139" i="2" s="1"/>
  <c r="I137" i="2"/>
  <c r="D136" i="2"/>
  <c r="I136" i="2" s="1"/>
  <c r="K132" i="2"/>
  <c r="I132" i="2"/>
  <c r="M131" i="2"/>
  <c r="I131" i="2"/>
  <c r="D124" i="2"/>
  <c r="D123" i="2"/>
  <c r="I123" i="2" s="1"/>
  <c r="I122" i="2"/>
  <c r="D121" i="2"/>
  <c r="I121" i="2" s="1"/>
  <c r="D109" i="2"/>
  <c r="I109" i="2" s="1"/>
  <c r="I107" i="2"/>
  <c r="D106" i="2"/>
  <c r="I106" i="2" s="1"/>
  <c r="D94" i="2"/>
  <c r="I94" i="2" s="1"/>
  <c r="D93" i="2"/>
  <c r="I92" i="2"/>
  <c r="D91" i="2"/>
  <c r="I91" i="2" s="1"/>
  <c r="D52" i="2"/>
  <c r="I52" i="2" s="1"/>
  <c r="I50" i="2"/>
  <c r="D49" i="2"/>
  <c r="I49" i="2" s="1"/>
  <c r="D37" i="2"/>
  <c r="I35" i="2"/>
  <c r="D34" i="2"/>
  <c r="I34" i="2" s="1"/>
  <c r="D23" i="2"/>
  <c r="I23" i="2" s="1"/>
  <c r="I21" i="2"/>
  <c r="D20" i="2"/>
  <c r="I20" i="2" s="1"/>
  <c r="D8" i="2"/>
  <c r="I8" i="2" s="1"/>
  <c r="D7" i="2"/>
  <c r="I7" i="2" s="1"/>
  <c r="I6" i="2"/>
  <c r="D5" i="2"/>
  <c r="I5" i="2" s="1"/>
  <c r="K117" i="2"/>
  <c r="I117" i="2"/>
  <c r="C117" i="2"/>
  <c r="M116" i="2"/>
  <c r="I116" i="2"/>
  <c r="C116" i="2"/>
  <c r="K102" i="2"/>
  <c r="I102" i="2"/>
  <c r="C102" i="2"/>
  <c r="M101" i="2"/>
  <c r="I101" i="2"/>
  <c r="C101" i="2"/>
  <c r="D80" i="2"/>
  <c r="I80" i="2" s="1"/>
  <c r="I78" i="2"/>
  <c r="D77" i="2"/>
  <c r="I77" i="2" s="1"/>
  <c r="K87" i="2"/>
  <c r="I87" i="2"/>
  <c r="C87" i="2"/>
  <c r="D66" i="2"/>
  <c r="D65" i="2"/>
  <c r="D63" i="2"/>
  <c r="K59" i="2"/>
  <c r="I59" i="2"/>
  <c r="K45" i="2"/>
  <c r="I45" i="2"/>
  <c r="M44" i="2"/>
  <c r="I44" i="2"/>
  <c r="K30" i="2"/>
  <c r="I30" i="2"/>
  <c r="AD121" i="9"/>
  <c r="AL121" i="9" s="1"/>
  <c r="Q118" i="9"/>
  <c r="AQ118" i="9" s="1"/>
  <c r="P133" i="9" s="1"/>
  <c r="L189" i="2" l="1"/>
  <c r="L204" i="2"/>
  <c r="L159" i="2"/>
  <c r="L144" i="2"/>
  <c r="L129" i="2"/>
  <c r="L174" i="2"/>
  <c r="L1461" i="2"/>
  <c r="L1377" i="2"/>
  <c r="L1157" i="2"/>
  <c r="L1485" i="2"/>
  <c r="L1401" i="2"/>
  <c r="L1102" i="2"/>
  <c r="L1497" i="2"/>
  <c r="L1437" i="2"/>
  <c r="L1113" i="2"/>
  <c r="L1425" i="2"/>
  <c r="L1124" i="2"/>
  <c r="L1389" i="2"/>
  <c r="L1509" i="2"/>
  <c r="L1473" i="2"/>
  <c r="L1449" i="2"/>
  <c r="L1135" i="2"/>
  <c r="L1146" i="2"/>
  <c r="L1413" i="2"/>
  <c r="G647" i="2"/>
  <c r="J567" i="2"/>
  <c r="G559" i="2"/>
  <c r="J580" i="2"/>
  <c r="G572" i="2"/>
  <c r="G468" i="2"/>
  <c r="J476" i="2"/>
  <c r="J463" i="2"/>
  <c r="G455" i="2"/>
  <c r="J450" i="2"/>
  <c r="G442" i="2"/>
  <c r="G416" i="2"/>
  <c r="J424" i="2"/>
  <c r="J541" i="2"/>
  <c r="G533" i="2"/>
  <c r="G429" i="2"/>
  <c r="J437" i="2"/>
  <c r="G507" i="2"/>
  <c r="J515" i="2"/>
  <c r="G403" i="2"/>
  <c r="J411" i="2"/>
  <c r="G520" i="2"/>
  <c r="J528" i="2"/>
  <c r="G546" i="2"/>
  <c r="J554" i="2"/>
  <c r="I743" i="2"/>
  <c r="L750" i="2"/>
  <c r="L702" i="2"/>
  <c r="L690" i="2"/>
  <c r="L666" i="2"/>
  <c r="L654" i="2"/>
  <c r="L354" i="2"/>
  <c r="L714" i="2"/>
  <c r="L642" i="2"/>
  <c r="L343" i="2"/>
  <c r="L678" i="2"/>
  <c r="L630" i="2"/>
  <c r="L618" i="2"/>
  <c r="L376" i="2"/>
  <c r="L365" i="2"/>
  <c r="L738" i="2"/>
  <c r="L726" i="2"/>
  <c r="L398" i="2"/>
  <c r="L387" i="2"/>
  <c r="I392" i="2"/>
  <c r="I37" i="2"/>
  <c r="I124" i="2"/>
  <c r="I154" i="2"/>
  <c r="I93" i="2"/>
  <c r="Z123" i="9"/>
  <c r="AS123" i="9" s="1"/>
  <c r="L125" i="9" s="1"/>
  <c r="P135" i="9" s="1"/>
  <c r="D164" i="34"/>
  <c r="D169" i="34" s="1"/>
  <c r="G158" i="34"/>
  <c r="D147" i="34" s="1"/>
  <c r="D153" i="34" s="1"/>
  <c r="I153" i="34" s="1"/>
  <c r="G157" i="34"/>
  <c r="D146" i="34" s="1"/>
  <c r="D152" i="34" s="1"/>
  <c r="I152" i="34" s="1"/>
  <c r="G140" i="34"/>
  <c r="D125" i="34" s="1"/>
  <c r="D133" i="34" s="1"/>
  <c r="I133" i="34" s="1"/>
  <c r="G139" i="34"/>
  <c r="D124" i="34" s="1"/>
  <c r="D132" i="34" s="1"/>
  <c r="I132" i="34" s="1"/>
  <c r="D123" i="34"/>
  <c r="D131" i="34" s="1"/>
  <c r="I131" i="34" s="1"/>
  <c r="D122" i="34"/>
  <c r="D130" i="34" s="1"/>
  <c r="I130" i="34" s="1"/>
  <c r="G116" i="34"/>
  <c r="D97" i="34" s="1"/>
  <c r="D105" i="34" s="1"/>
  <c r="I105" i="34" s="1"/>
  <c r="G115" i="34"/>
  <c r="D96" i="34" s="1"/>
  <c r="D104" i="34" s="1"/>
  <c r="I104" i="34" s="1"/>
  <c r="G114" i="34"/>
  <c r="D95" i="34" s="1"/>
  <c r="D103" i="34" s="1"/>
  <c r="I103" i="34" s="1"/>
  <c r="I109" i="34" s="1"/>
  <c r="G113" i="34"/>
  <c r="D94" i="34" s="1"/>
  <c r="D102" i="34" s="1"/>
  <c r="I102" i="34" s="1"/>
  <c r="G87" i="34"/>
  <c r="D56" i="34" s="1"/>
  <c r="D68" i="34" s="1"/>
  <c r="I68" i="34" s="1"/>
  <c r="G86" i="34"/>
  <c r="D55" i="34" s="1"/>
  <c r="D67" i="34" s="1"/>
  <c r="I67" i="34" s="1"/>
  <c r="G85" i="34"/>
  <c r="D54" i="34" s="1"/>
  <c r="D66" i="34" s="1"/>
  <c r="I66" i="34" s="1"/>
  <c r="G84" i="34"/>
  <c r="D53" i="34" s="1"/>
  <c r="D65" i="34" s="1"/>
  <c r="I65" i="34" s="1"/>
  <c r="G83" i="34"/>
  <c r="D52" i="34" s="1"/>
  <c r="D64" i="34" s="1"/>
  <c r="I64" i="34" s="1"/>
  <c r="G82" i="34"/>
  <c r="D51" i="34" s="1"/>
  <c r="D63" i="34" s="1"/>
  <c r="I63" i="34" s="1"/>
  <c r="G81" i="34"/>
  <c r="D50" i="34" s="1"/>
  <c r="D62" i="34" s="1"/>
  <c r="I62" i="34" s="1"/>
  <c r="I74" i="34" s="1"/>
  <c r="K38" i="34"/>
  <c r="K39" i="34"/>
  <c r="K40" i="34"/>
  <c r="G88" i="34"/>
  <c r="D57" i="34" s="1"/>
  <c r="D69" i="34" s="1"/>
  <c r="I69" i="34" s="1"/>
  <c r="I22" i="34"/>
  <c r="D11" i="34"/>
  <c r="D12" i="34"/>
  <c r="D13" i="34"/>
  <c r="C13" i="10"/>
  <c r="C20" i="10"/>
  <c r="C17" i="10"/>
  <c r="C18" i="10"/>
  <c r="C19" i="10"/>
  <c r="C12" i="10"/>
  <c r="C14" i="10"/>
  <c r="L187" i="2" l="1"/>
  <c r="L202" i="2"/>
  <c r="J204" i="2"/>
  <c r="J189" i="2"/>
  <c r="L142" i="2"/>
  <c r="L172" i="2"/>
  <c r="L127" i="2"/>
  <c r="L157" i="2"/>
  <c r="J174" i="2"/>
  <c r="J129" i="2"/>
  <c r="J159" i="2"/>
  <c r="J144" i="2"/>
  <c r="B3" i="71"/>
  <c r="H1617" i="2"/>
  <c r="F1617" i="2" s="1"/>
  <c r="M1617" i="2" s="1"/>
  <c r="H1587" i="2"/>
  <c r="F1587" i="2" s="1"/>
  <c r="M1587" i="2" s="1"/>
  <c r="H1505" i="2"/>
  <c r="F1505" i="2" s="1"/>
  <c r="M1505" i="2" s="1"/>
  <c r="H1481" i="2"/>
  <c r="F1481" i="2" s="1"/>
  <c r="M1481" i="2" s="1"/>
  <c r="H1457" i="2"/>
  <c r="F1457" i="2" s="1"/>
  <c r="M1457" i="2" s="1"/>
  <c r="H1433" i="2"/>
  <c r="F1433" i="2" s="1"/>
  <c r="M1433" i="2" s="1"/>
  <c r="H1409" i="2"/>
  <c r="F1409" i="2" s="1"/>
  <c r="M1409" i="2" s="1"/>
  <c r="H1385" i="2"/>
  <c r="F1385" i="2" s="1"/>
  <c r="M1385" i="2" s="1"/>
  <c r="H1360" i="2"/>
  <c r="F1360" i="2" s="1"/>
  <c r="M1360" i="2" s="1"/>
  <c r="H1334" i="2"/>
  <c r="F1334" i="2" s="1"/>
  <c r="M1334" i="2" s="1"/>
  <c r="H1308" i="2"/>
  <c r="F1308" i="2" s="1"/>
  <c r="M1308" i="2" s="1"/>
  <c r="H1282" i="2"/>
  <c r="F1282" i="2" s="1"/>
  <c r="M1282" i="2" s="1"/>
  <c r="H1256" i="2"/>
  <c r="F1256" i="2" s="1"/>
  <c r="M1256" i="2" s="1"/>
  <c r="H1230" i="2"/>
  <c r="F1230" i="2" s="1"/>
  <c r="M1230" i="2" s="1"/>
  <c r="H1204" i="2"/>
  <c r="F1204" i="2" s="1"/>
  <c r="M1204" i="2" s="1"/>
  <c r="H1178" i="2"/>
  <c r="F1178" i="2" s="1"/>
  <c r="M1178" i="2" s="1"/>
  <c r="H1153" i="2"/>
  <c r="F1153" i="2" s="1"/>
  <c r="M1153" i="2" s="1"/>
  <c r="H1131" i="2"/>
  <c r="F1131" i="2" s="1"/>
  <c r="M1131" i="2" s="1"/>
  <c r="H1109" i="2"/>
  <c r="F1109" i="2" s="1"/>
  <c r="M1109" i="2" s="1"/>
  <c r="H1086" i="2"/>
  <c r="F1086" i="2" s="1"/>
  <c r="M1086" i="2" s="1"/>
  <c r="H1062" i="2"/>
  <c r="F1062" i="2" s="1"/>
  <c r="M1062" i="2" s="1"/>
  <c r="H1038" i="2"/>
  <c r="F1038" i="2" s="1"/>
  <c r="M1038" i="2" s="1"/>
  <c r="H1014" i="2"/>
  <c r="F1014" i="2" s="1"/>
  <c r="M1014" i="2" s="1"/>
  <c r="H974" i="2"/>
  <c r="F974" i="2" s="1"/>
  <c r="M974" i="2" s="1"/>
  <c r="H944" i="2"/>
  <c r="F944" i="2" s="1"/>
  <c r="M944" i="2" s="1"/>
  <c r="H914" i="2"/>
  <c r="F914" i="2" s="1"/>
  <c r="M914" i="2" s="1"/>
  <c r="H884" i="2"/>
  <c r="F884" i="2" s="1"/>
  <c r="M884" i="2" s="1"/>
  <c r="H854" i="2"/>
  <c r="F854" i="2" s="1"/>
  <c r="M854" i="2" s="1"/>
  <c r="H826" i="2"/>
  <c r="F826" i="2" s="1"/>
  <c r="M826" i="2" s="1"/>
  <c r="H797" i="2"/>
  <c r="F797" i="2" s="1"/>
  <c r="M797" i="2" s="1"/>
  <c r="H783" i="2"/>
  <c r="F783" i="2" s="1"/>
  <c r="M783" i="2" s="1"/>
  <c r="H1632" i="2"/>
  <c r="F1632" i="2" s="1"/>
  <c r="M1632" i="2" s="1"/>
  <c r="H1514" i="2"/>
  <c r="F1514" i="2" s="1"/>
  <c r="M1514" i="2" s="1"/>
  <c r="H1469" i="2"/>
  <c r="F1469" i="2" s="1"/>
  <c r="M1469" i="2" s="1"/>
  <c r="H1421" i="2"/>
  <c r="F1421" i="2" s="1"/>
  <c r="M1421" i="2" s="1"/>
  <c r="H1373" i="2"/>
  <c r="F1373" i="2" s="1"/>
  <c r="M1373" i="2" s="1"/>
  <c r="H1321" i="2"/>
  <c r="F1321" i="2" s="1"/>
  <c r="M1321" i="2" s="1"/>
  <c r="H1269" i="2"/>
  <c r="F1269" i="2" s="1"/>
  <c r="M1269" i="2" s="1"/>
  <c r="H1217" i="2"/>
  <c r="F1217" i="2" s="1"/>
  <c r="M1217" i="2" s="1"/>
  <c r="H1165" i="2"/>
  <c r="F1165" i="2" s="1"/>
  <c r="M1165" i="2" s="1"/>
  <c r="H1120" i="2"/>
  <c r="F1120" i="2" s="1"/>
  <c r="M1120" i="2" s="1"/>
  <c r="H1074" i="2"/>
  <c r="F1074" i="2" s="1"/>
  <c r="M1074" i="2" s="1"/>
  <c r="H1026" i="2"/>
  <c r="F1026" i="2" s="1"/>
  <c r="M1026" i="2" s="1"/>
  <c r="H989" i="2"/>
  <c r="F989" i="2" s="1"/>
  <c r="M989" i="2" s="1"/>
  <c r="H929" i="2"/>
  <c r="H869" i="2"/>
  <c r="F869" i="2" s="1"/>
  <c r="M869" i="2" s="1"/>
  <c r="H812" i="2"/>
  <c r="F812" i="2" s="1"/>
  <c r="M812" i="2" s="1"/>
  <c r="H1602" i="2"/>
  <c r="F1602" i="2" s="1"/>
  <c r="M1602" i="2" s="1"/>
  <c r="H1493" i="2"/>
  <c r="F1493" i="2" s="1"/>
  <c r="M1493" i="2" s="1"/>
  <c r="H1445" i="2"/>
  <c r="F1445" i="2" s="1"/>
  <c r="M1445" i="2" s="1"/>
  <c r="H1397" i="2"/>
  <c r="F1397" i="2" s="1"/>
  <c r="M1397" i="2" s="1"/>
  <c r="H1347" i="2"/>
  <c r="F1347" i="2" s="1"/>
  <c r="M1347" i="2" s="1"/>
  <c r="H1295" i="2"/>
  <c r="F1295" i="2" s="1"/>
  <c r="M1295" i="2" s="1"/>
  <c r="H1243" i="2"/>
  <c r="F1243" i="2" s="1"/>
  <c r="M1243" i="2" s="1"/>
  <c r="H1191" i="2"/>
  <c r="F1191" i="2" s="1"/>
  <c r="M1191" i="2" s="1"/>
  <c r="H1142" i="2"/>
  <c r="F1142" i="2" s="1"/>
  <c r="M1142" i="2" s="1"/>
  <c r="H1098" i="2"/>
  <c r="F1098" i="2" s="1"/>
  <c r="M1098" i="2" s="1"/>
  <c r="H1050" i="2"/>
  <c r="F1050" i="2" s="1"/>
  <c r="M1050" i="2" s="1"/>
  <c r="H1002" i="2"/>
  <c r="F1002" i="2" s="1"/>
  <c r="M1002" i="2" s="1"/>
  <c r="H959" i="2"/>
  <c r="F959" i="2" s="1"/>
  <c r="M959" i="2" s="1"/>
  <c r="H899" i="2"/>
  <c r="F899" i="2" s="1"/>
  <c r="M899" i="2" s="1"/>
  <c r="H840" i="2"/>
  <c r="F840" i="2" s="1"/>
  <c r="M840" i="2" s="1"/>
  <c r="H768" i="2"/>
  <c r="F768" i="2" s="1"/>
  <c r="M768" i="2" s="1"/>
  <c r="D1273" i="2"/>
  <c r="D514" i="2"/>
  <c r="H1634" i="2"/>
  <c r="F1634" i="2" s="1"/>
  <c r="H1604" i="2"/>
  <c r="F1604" i="2" s="1"/>
  <c r="H1516" i="2"/>
  <c r="F1516" i="2" s="1"/>
  <c r="H1495" i="2"/>
  <c r="F1495" i="2" s="1"/>
  <c r="H1471" i="2"/>
  <c r="F1471" i="2" s="1"/>
  <c r="H1447" i="2"/>
  <c r="F1447" i="2" s="1"/>
  <c r="H1423" i="2"/>
  <c r="F1423" i="2" s="1"/>
  <c r="H1399" i="2"/>
  <c r="F1399" i="2" s="1"/>
  <c r="H1375" i="2"/>
  <c r="F1375" i="2" s="1"/>
  <c r="H1349" i="2"/>
  <c r="F1349" i="2" s="1"/>
  <c r="M1349" i="2" s="1"/>
  <c r="H1323" i="2"/>
  <c r="F1323" i="2" s="1"/>
  <c r="M1323" i="2" s="1"/>
  <c r="H1297" i="2"/>
  <c r="F1297" i="2" s="1"/>
  <c r="H1271" i="2"/>
  <c r="F1271" i="2" s="1"/>
  <c r="H1245" i="2"/>
  <c r="F1245" i="2" s="1"/>
  <c r="M1245" i="2" s="1"/>
  <c r="H1219" i="2"/>
  <c r="F1219" i="2" s="1"/>
  <c r="M1219" i="2" s="1"/>
  <c r="H1193" i="2"/>
  <c r="F1193" i="2" s="1"/>
  <c r="H1167" i="2"/>
  <c r="F1167" i="2" s="1"/>
  <c r="H1144" i="2"/>
  <c r="F1144" i="2" s="1"/>
  <c r="H1122" i="2"/>
  <c r="F1122" i="2" s="1"/>
  <c r="H1100" i="2"/>
  <c r="F1100" i="2" s="1"/>
  <c r="H1076" i="2"/>
  <c r="F1076" i="2" s="1"/>
  <c r="H1052" i="2"/>
  <c r="F1052" i="2" s="1"/>
  <c r="H1028" i="2"/>
  <c r="F1028" i="2" s="1"/>
  <c r="H1004" i="2"/>
  <c r="F1004" i="2" s="1"/>
  <c r="H991" i="2"/>
  <c r="F991" i="2" s="1"/>
  <c r="M991" i="2" s="1"/>
  <c r="H961" i="2"/>
  <c r="F961" i="2" s="1"/>
  <c r="M961" i="2" s="1"/>
  <c r="H931" i="2"/>
  <c r="F931" i="2" s="1"/>
  <c r="H901" i="2"/>
  <c r="F901" i="2" s="1"/>
  <c r="H871" i="2"/>
  <c r="F871" i="2" s="1"/>
  <c r="M871" i="2" s="1"/>
  <c r="H842" i="2"/>
  <c r="F842" i="2" s="1"/>
  <c r="M842" i="2" s="1"/>
  <c r="H814" i="2"/>
  <c r="F814" i="2" s="1"/>
  <c r="H770" i="2"/>
  <c r="F770" i="2" s="1"/>
  <c r="H1618" i="2"/>
  <c r="F1618" i="2" s="1"/>
  <c r="M1618" i="2" s="1"/>
  <c r="H1588" i="2"/>
  <c r="F1588" i="2" s="1"/>
  <c r="M1588" i="2" s="1"/>
  <c r="H1506" i="2"/>
  <c r="F1506" i="2" s="1"/>
  <c r="M1506" i="2" s="1"/>
  <c r="H1482" i="2"/>
  <c r="F1482" i="2" s="1"/>
  <c r="M1482" i="2" s="1"/>
  <c r="H1458" i="2"/>
  <c r="F1458" i="2" s="1"/>
  <c r="M1458" i="2" s="1"/>
  <c r="H1434" i="2"/>
  <c r="F1434" i="2" s="1"/>
  <c r="M1434" i="2" s="1"/>
  <c r="H1410" i="2"/>
  <c r="F1410" i="2" s="1"/>
  <c r="M1410" i="2" s="1"/>
  <c r="H1386" i="2"/>
  <c r="F1386" i="2" s="1"/>
  <c r="M1386" i="2" s="1"/>
  <c r="H1361" i="2"/>
  <c r="F1361" i="2" s="1"/>
  <c r="M1361" i="2" s="1"/>
  <c r="H1335" i="2"/>
  <c r="F1335" i="2" s="1"/>
  <c r="M1335" i="2" s="1"/>
  <c r="H1309" i="2"/>
  <c r="F1309" i="2" s="1"/>
  <c r="M1309" i="2" s="1"/>
  <c r="H1283" i="2"/>
  <c r="F1283" i="2" s="1"/>
  <c r="M1283" i="2" s="1"/>
  <c r="H1257" i="2"/>
  <c r="F1257" i="2" s="1"/>
  <c r="M1257" i="2" s="1"/>
  <c r="H1231" i="2"/>
  <c r="F1231" i="2" s="1"/>
  <c r="M1231" i="2" s="1"/>
  <c r="H1205" i="2"/>
  <c r="F1205" i="2" s="1"/>
  <c r="M1205" i="2" s="1"/>
  <c r="H1179" i="2"/>
  <c r="F1179" i="2" s="1"/>
  <c r="M1179" i="2" s="1"/>
  <c r="H1154" i="2"/>
  <c r="F1154" i="2" s="1"/>
  <c r="M1154" i="2" s="1"/>
  <c r="H1132" i="2"/>
  <c r="F1132" i="2" s="1"/>
  <c r="M1132" i="2" s="1"/>
  <c r="H1110" i="2"/>
  <c r="F1110" i="2" s="1"/>
  <c r="M1110" i="2" s="1"/>
  <c r="H1087" i="2"/>
  <c r="F1087" i="2" s="1"/>
  <c r="M1087" i="2" s="1"/>
  <c r="H1063" i="2"/>
  <c r="F1063" i="2" s="1"/>
  <c r="M1063" i="2" s="1"/>
  <c r="H1039" i="2"/>
  <c r="F1039" i="2" s="1"/>
  <c r="M1039" i="2" s="1"/>
  <c r="H1015" i="2"/>
  <c r="F1015" i="2" s="1"/>
  <c r="M1015" i="2" s="1"/>
  <c r="H975" i="2"/>
  <c r="F975" i="2" s="1"/>
  <c r="M975" i="2" s="1"/>
  <c r="H945" i="2"/>
  <c r="F945" i="2" s="1"/>
  <c r="M945" i="2" s="1"/>
  <c r="H915" i="2"/>
  <c r="F915" i="2" s="1"/>
  <c r="M915" i="2" s="1"/>
  <c r="H885" i="2"/>
  <c r="F885" i="2" s="1"/>
  <c r="M885" i="2" s="1"/>
  <c r="H855" i="2"/>
  <c r="F855" i="2" s="1"/>
  <c r="M855" i="2" s="1"/>
  <c r="H827" i="2"/>
  <c r="F827" i="2" s="1"/>
  <c r="M827" i="2" s="1"/>
  <c r="H798" i="2"/>
  <c r="F798" i="2" s="1"/>
  <c r="M798" i="2" s="1"/>
  <c r="H1589" i="2"/>
  <c r="F1589" i="2" s="1"/>
  <c r="H1483" i="2"/>
  <c r="F1483" i="2" s="1"/>
  <c r="H1435" i="2"/>
  <c r="F1435" i="2" s="1"/>
  <c r="H1387" i="2"/>
  <c r="F1387" i="2" s="1"/>
  <c r="H1336" i="2"/>
  <c r="F1336" i="2" s="1"/>
  <c r="M1336" i="2" s="1"/>
  <c r="H1284" i="2"/>
  <c r="F1284" i="2" s="1"/>
  <c r="H1232" i="2"/>
  <c r="F1232" i="2" s="1"/>
  <c r="M1232" i="2" s="1"/>
  <c r="H1180" i="2"/>
  <c r="F1180" i="2" s="1"/>
  <c r="H1133" i="2"/>
  <c r="F1133" i="2" s="1"/>
  <c r="H1088" i="2"/>
  <c r="F1088" i="2" s="1"/>
  <c r="H1040" i="2"/>
  <c r="F1040" i="2" s="1"/>
  <c r="H946" i="2"/>
  <c r="F946" i="2" s="1"/>
  <c r="M946" i="2" s="1"/>
  <c r="H886" i="2"/>
  <c r="F886" i="2" s="1"/>
  <c r="H828" i="2"/>
  <c r="F828" i="2" s="1"/>
  <c r="M828" i="2" s="1"/>
  <c r="H784" i="2"/>
  <c r="F784" i="2" s="1"/>
  <c r="M784" i="2" s="1"/>
  <c r="H1619" i="2"/>
  <c r="F1619" i="2" s="1"/>
  <c r="H1507" i="2"/>
  <c r="F1507" i="2" s="1"/>
  <c r="H1362" i="2"/>
  <c r="F1362" i="2" s="1"/>
  <c r="M1362" i="2" s="1"/>
  <c r="H1206" i="2"/>
  <c r="F1206" i="2" s="1"/>
  <c r="H1016" i="2"/>
  <c r="F1016" i="2" s="1"/>
  <c r="H916" i="2"/>
  <c r="F916" i="2" s="1"/>
  <c r="H1446" i="2"/>
  <c r="F1446" i="2" s="1"/>
  <c r="M1446" i="2" s="1"/>
  <c r="H1296" i="2"/>
  <c r="F1296" i="2" s="1"/>
  <c r="M1296" i="2" s="1"/>
  <c r="H1143" i="2"/>
  <c r="F1143" i="2" s="1"/>
  <c r="M1143" i="2" s="1"/>
  <c r="H1003" i="2"/>
  <c r="F1003" i="2" s="1"/>
  <c r="M1003" i="2" s="1"/>
  <c r="H900" i="2"/>
  <c r="F900" i="2" s="1"/>
  <c r="M900" i="2" s="1"/>
  <c r="H769" i="2"/>
  <c r="F769" i="2" s="1"/>
  <c r="M769" i="2" s="1"/>
  <c r="H1633" i="2"/>
  <c r="F1633" i="2" s="1"/>
  <c r="M1633" i="2" s="1"/>
  <c r="H1515" i="2"/>
  <c r="F1515" i="2" s="1"/>
  <c r="M1515" i="2" s="1"/>
  <c r="H1470" i="2"/>
  <c r="F1470" i="2" s="1"/>
  <c r="M1470" i="2" s="1"/>
  <c r="H1422" i="2"/>
  <c r="F1422" i="2" s="1"/>
  <c r="M1422" i="2" s="1"/>
  <c r="H1374" i="2"/>
  <c r="F1374" i="2" s="1"/>
  <c r="M1374" i="2" s="1"/>
  <c r="H1322" i="2"/>
  <c r="F1322" i="2" s="1"/>
  <c r="M1322" i="2" s="1"/>
  <c r="H1270" i="2"/>
  <c r="F1270" i="2" s="1"/>
  <c r="M1270" i="2" s="1"/>
  <c r="H1218" i="2"/>
  <c r="F1218" i="2" s="1"/>
  <c r="M1218" i="2" s="1"/>
  <c r="H1166" i="2"/>
  <c r="F1166" i="2" s="1"/>
  <c r="M1166" i="2" s="1"/>
  <c r="H1121" i="2"/>
  <c r="F1121" i="2" s="1"/>
  <c r="M1121" i="2" s="1"/>
  <c r="H1075" i="2"/>
  <c r="F1075" i="2" s="1"/>
  <c r="M1075" i="2" s="1"/>
  <c r="H1027" i="2"/>
  <c r="F1027" i="2" s="1"/>
  <c r="M1027" i="2" s="1"/>
  <c r="H990" i="2"/>
  <c r="F990" i="2" s="1"/>
  <c r="M990" i="2" s="1"/>
  <c r="H930" i="2"/>
  <c r="F930" i="2" s="1"/>
  <c r="M930" i="2" s="1"/>
  <c r="H870" i="2"/>
  <c r="F870" i="2" s="1"/>
  <c r="M870" i="2" s="1"/>
  <c r="H813" i="2"/>
  <c r="F813" i="2" s="1"/>
  <c r="M813" i="2" s="1"/>
  <c r="H1459" i="2"/>
  <c r="F1459" i="2" s="1"/>
  <c r="H1310" i="2"/>
  <c r="F1310" i="2" s="1"/>
  <c r="H1111" i="2"/>
  <c r="F1111" i="2" s="1"/>
  <c r="H799" i="2"/>
  <c r="F799" i="2" s="1"/>
  <c r="H1244" i="2"/>
  <c r="F1244" i="2" s="1"/>
  <c r="M1244" i="2" s="1"/>
  <c r="H1099" i="2"/>
  <c r="F1099" i="2" s="1"/>
  <c r="M1099" i="2" s="1"/>
  <c r="H1064" i="2"/>
  <c r="F1064" i="2" s="1"/>
  <c r="H856" i="2"/>
  <c r="F856" i="2" s="1"/>
  <c r="M856" i="2" s="1"/>
  <c r="H1603" i="2"/>
  <c r="F1603" i="2" s="1"/>
  <c r="M1603" i="2" s="1"/>
  <c r="H1494" i="2"/>
  <c r="F1494" i="2" s="1"/>
  <c r="M1494" i="2" s="1"/>
  <c r="H1398" i="2"/>
  <c r="F1398" i="2" s="1"/>
  <c r="M1398" i="2" s="1"/>
  <c r="H1192" i="2"/>
  <c r="F1192" i="2" s="1"/>
  <c r="M1192" i="2" s="1"/>
  <c r="H1051" i="2"/>
  <c r="F1051" i="2" s="1"/>
  <c r="M1051" i="2" s="1"/>
  <c r="H841" i="2"/>
  <c r="F841" i="2" s="1"/>
  <c r="M841" i="2" s="1"/>
  <c r="H757" i="2"/>
  <c r="F757" i="2" s="1"/>
  <c r="H785" i="2"/>
  <c r="F785" i="2" s="1"/>
  <c r="H1411" i="2"/>
  <c r="F1411" i="2" s="1"/>
  <c r="H1258" i="2"/>
  <c r="F1258" i="2" s="1"/>
  <c r="M1258" i="2" s="1"/>
  <c r="H1155" i="2"/>
  <c r="F1155" i="2" s="1"/>
  <c r="H976" i="2"/>
  <c r="F976" i="2" s="1"/>
  <c r="M976" i="2" s="1"/>
  <c r="H1348" i="2"/>
  <c r="F1348" i="2" s="1"/>
  <c r="M1348" i="2" s="1"/>
  <c r="H960" i="2"/>
  <c r="F960" i="2" s="1"/>
  <c r="M960" i="2" s="1"/>
  <c r="I108" i="34"/>
  <c r="I106" i="34"/>
  <c r="D1124" i="2"/>
  <c r="D1146" i="2"/>
  <c r="M1146" i="2" s="1"/>
  <c r="D387" i="2"/>
  <c r="D365" i="2"/>
  <c r="D343" i="2"/>
  <c r="D1102" i="2"/>
  <c r="M1102" i="2" s="1"/>
  <c r="I70" i="34"/>
  <c r="D927" i="2"/>
  <c r="D810" i="2"/>
  <c r="D912" i="2"/>
  <c r="D795" i="2"/>
  <c r="D1600" i="2"/>
  <c r="D987" i="2"/>
  <c r="D957" i="2"/>
  <c r="D867" i="2"/>
  <c r="D1630" i="2"/>
  <c r="D897" i="2"/>
  <c r="D781" i="2"/>
  <c r="D838" i="2"/>
  <c r="D1078" i="2"/>
  <c r="D1054" i="2"/>
  <c r="D1006" i="2"/>
  <c r="D247" i="2"/>
  <c r="D295" i="2"/>
  <c r="D319" i="2"/>
  <c r="E169" i="34"/>
  <c r="I169" i="34"/>
  <c r="I107" i="34"/>
  <c r="D654" i="2" s="1"/>
  <c r="D1509" i="2"/>
  <c r="D702" i="2"/>
  <c r="D1485" i="2"/>
  <c r="D750" i="2"/>
  <c r="D1461" i="2"/>
  <c r="D726" i="2"/>
  <c r="J1437" i="2"/>
  <c r="J1401" i="2"/>
  <c r="J1389" i="2"/>
  <c r="J1449" i="2"/>
  <c r="J1157" i="2"/>
  <c r="J1461" i="2"/>
  <c r="J1146" i="2"/>
  <c r="J1135" i="2"/>
  <c r="J1425" i="2"/>
  <c r="J1377" i="2"/>
  <c r="J1124" i="2"/>
  <c r="J1113" i="2"/>
  <c r="J1102" i="2"/>
  <c r="J1509" i="2"/>
  <c r="J1497" i="2"/>
  <c r="J1485" i="2"/>
  <c r="J1473" i="2"/>
  <c r="J1413" i="2"/>
  <c r="D1113" i="2"/>
  <c r="D398" i="2"/>
  <c r="D1157" i="2"/>
  <c r="D376" i="2"/>
  <c r="D1135" i="2"/>
  <c r="D354" i="2"/>
  <c r="D1042" i="2"/>
  <c r="D283" i="2"/>
  <c r="D271" i="2"/>
  <c r="D1030" i="2"/>
  <c r="D1066" i="2"/>
  <c r="D331" i="2"/>
  <c r="D1090" i="2"/>
  <c r="D1018" i="2"/>
  <c r="D259" i="2"/>
  <c r="D307" i="2"/>
  <c r="D1437" i="2"/>
  <c r="D1389" i="2"/>
  <c r="D1182" i="2"/>
  <c r="D423" i="2"/>
  <c r="I73" i="34"/>
  <c r="I77" i="34"/>
  <c r="I76" i="34"/>
  <c r="I72" i="34"/>
  <c r="I75" i="34"/>
  <c r="I71" i="34"/>
  <c r="H1557" i="2"/>
  <c r="F1557" i="2" s="1"/>
  <c r="M1557" i="2" s="1"/>
  <c r="H1542" i="2"/>
  <c r="F1542" i="2" s="1"/>
  <c r="M1542" i="2" s="1"/>
  <c r="H1527" i="2"/>
  <c r="F1527" i="2" s="1"/>
  <c r="M1527" i="2" s="1"/>
  <c r="H1572" i="2"/>
  <c r="F1572" i="2" s="1"/>
  <c r="M1572" i="2" s="1"/>
  <c r="D1570" i="2"/>
  <c r="D1540" i="2"/>
  <c r="H1543" i="2"/>
  <c r="F1543" i="2" s="1"/>
  <c r="M1543" i="2" s="1"/>
  <c r="H1529" i="2"/>
  <c r="F1529" i="2" s="1"/>
  <c r="H1528" i="2"/>
  <c r="F1528" i="2" s="1"/>
  <c r="M1528" i="2" s="1"/>
  <c r="H1574" i="2"/>
  <c r="F1574" i="2" s="1"/>
  <c r="H1573" i="2"/>
  <c r="F1573" i="2" s="1"/>
  <c r="M1573" i="2" s="1"/>
  <c r="H1559" i="2"/>
  <c r="F1559" i="2" s="1"/>
  <c r="H1558" i="2"/>
  <c r="F1558" i="2" s="1"/>
  <c r="M1558" i="2" s="1"/>
  <c r="H1544" i="2"/>
  <c r="F1544" i="2" s="1"/>
  <c r="K463" i="2"/>
  <c r="G463" i="2" s="1"/>
  <c r="F463" i="2"/>
  <c r="F580" i="2"/>
  <c r="K580" i="2"/>
  <c r="G580" i="2" s="1"/>
  <c r="F567" i="2"/>
  <c r="K567" i="2"/>
  <c r="G567" i="2" s="1"/>
  <c r="K476" i="2"/>
  <c r="G476" i="2" s="1"/>
  <c r="F476" i="2"/>
  <c r="F411" i="2"/>
  <c r="K411" i="2"/>
  <c r="G411" i="2" s="1"/>
  <c r="K450" i="2"/>
  <c r="G450" i="2" s="1"/>
  <c r="F450" i="2"/>
  <c r="K554" i="2"/>
  <c r="G554" i="2" s="1"/>
  <c r="F554" i="2"/>
  <c r="K528" i="2"/>
  <c r="G528" i="2" s="1"/>
  <c r="F528" i="2"/>
  <c r="F437" i="2"/>
  <c r="K437" i="2"/>
  <c r="G437" i="2" s="1"/>
  <c r="K541" i="2"/>
  <c r="G541" i="2" s="1"/>
  <c r="F541" i="2"/>
  <c r="F515" i="2"/>
  <c r="K515" i="2"/>
  <c r="G515" i="2" s="1"/>
  <c r="F424" i="2"/>
  <c r="K424" i="2"/>
  <c r="G424" i="2" s="1"/>
  <c r="H590" i="2"/>
  <c r="H563" i="2"/>
  <c r="H550" i="2"/>
  <c r="H538" i="2"/>
  <c r="H525" i="2"/>
  <c r="H485" i="2"/>
  <c r="H602" i="2"/>
  <c r="H576" i="2"/>
  <c r="H564" i="2"/>
  <c r="H551" i="2"/>
  <c r="H512" i="2"/>
  <c r="H486" i="2"/>
  <c r="H472" i="2"/>
  <c r="H421" i="2"/>
  <c r="H577" i="2"/>
  <c r="H524" i="2"/>
  <c r="H498" i="2"/>
  <c r="H433" i="2"/>
  <c r="H328" i="2"/>
  <c r="H434" i="2"/>
  <c r="H407" i="2"/>
  <c r="H408" i="2"/>
  <c r="H603" i="2"/>
  <c r="H589" i="2"/>
  <c r="H537" i="2"/>
  <c r="H511" i="2"/>
  <c r="H499" i="2"/>
  <c r="H473" i="2"/>
  <c r="H460" i="2"/>
  <c r="H446" i="2"/>
  <c r="H329" i="2"/>
  <c r="H316" i="2"/>
  <c r="H459" i="2"/>
  <c r="H420" i="2"/>
  <c r="H447" i="2"/>
  <c r="H317" i="2"/>
  <c r="H601" i="2"/>
  <c r="H575" i="2"/>
  <c r="H523" i="2"/>
  <c r="H471" i="2"/>
  <c r="H536" i="2"/>
  <c r="H497" i="2"/>
  <c r="H458" i="2"/>
  <c r="H432" i="2"/>
  <c r="H588" i="2"/>
  <c r="H510" i="2"/>
  <c r="H445" i="2"/>
  <c r="H315" i="2"/>
  <c r="H327" i="2"/>
  <c r="H562" i="2"/>
  <c r="H549" i="2"/>
  <c r="H484" i="2"/>
  <c r="H419" i="2"/>
  <c r="H406" i="2"/>
  <c r="J750" i="2"/>
  <c r="J702" i="2"/>
  <c r="J654" i="2"/>
  <c r="J387" i="2"/>
  <c r="J365" i="2"/>
  <c r="J738" i="2"/>
  <c r="J690" i="2"/>
  <c r="J642" i="2"/>
  <c r="J618" i="2"/>
  <c r="J376" i="2"/>
  <c r="J354" i="2"/>
  <c r="J343" i="2"/>
  <c r="J726" i="2"/>
  <c r="J678" i="2"/>
  <c r="J630" i="2"/>
  <c r="J398" i="2"/>
  <c r="J714" i="2"/>
  <c r="J666" i="2"/>
  <c r="J226" i="2"/>
  <c r="J91" i="2"/>
  <c r="J211" i="2"/>
  <c r="J106" i="2"/>
  <c r="D198" i="2"/>
  <c r="D79" i="2"/>
  <c r="D22" i="2"/>
  <c r="D228" i="2"/>
  <c r="D138" i="2"/>
  <c r="D108" i="2"/>
  <c r="D153" i="2"/>
  <c r="D36" i="2"/>
  <c r="D168" i="2"/>
  <c r="D51" i="2"/>
  <c r="H722" i="2"/>
  <c r="H686" i="2"/>
  <c r="H674" i="2"/>
  <c r="H638" i="2"/>
  <c r="H303" i="2"/>
  <c r="H291" i="2"/>
  <c r="H372" i="2"/>
  <c r="H350" i="2"/>
  <c r="H662" i="2"/>
  <c r="H626" i="2"/>
  <c r="H614" i="2"/>
  <c r="H279" i="2"/>
  <c r="H746" i="2"/>
  <c r="H710" i="2"/>
  <c r="H267" i="2"/>
  <c r="H383" i="2"/>
  <c r="H339" i="2"/>
  <c r="H734" i="2"/>
  <c r="H698" i="2"/>
  <c r="H650" i="2"/>
  <c r="H255" i="2"/>
  <c r="H243" i="2"/>
  <c r="H394" i="2"/>
  <c r="H361" i="2"/>
  <c r="H53" i="2"/>
  <c r="H38" i="2"/>
  <c r="H215" i="2"/>
  <c r="H155" i="2"/>
  <c r="H95" i="2"/>
  <c r="H200" i="2"/>
  <c r="F200" i="2" s="1"/>
  <c r="M200" i="2" s="1"/>
  <c r="H140" i="2"/>
  <c r="H81" i="2"/>
  <c r="H185" i="2"/>
  <c r="H125" i="2"/>
  <c r="H67" i="2"/>
  <c r="H230" i="2"/>
  <c r="H170" i="2"/>
  <c r="H110" i="2"/>
  <c r="H24" i="2"/>
  <c r="H9" i="2"/>
  <c r="H748" i="2"/>
  <c r="H747" i="2"/>
  <c r="H736" i="2"/>
  <c r="H724" i="2"/>
  <c r="H712" i="2"/>
  <c r="H687" i="2"/>
  <c r="H664" i="2"/>
  <c r="H663" i="2"/>
  <c r="H627" i="2"/>
  <c r="H269" i="2"/>
  <c r="H256" i="2"/>
  <c r="H244" i="2"/>
  <c r="H395" i="2"/>
  <c r="H385" i="2"/>
  <c r="H362" i="2"/>
  <c r="H341" i="2"/>
  <c r="H711" i="2"/>
  <c r="H700" i="2"/>
  <c r="H676" i="2"/>
  <c r="H651" i="2"/>
  <c r="H640" i="2"/>
  <c r="H304" i="2"/>
  <c r="H292" i="2"/>
  <c r="H257" i="2"/>
  <c r="H396" i="2"/>
  <c r="H373" i="2"/>
  <c r="H363" i="2"/>
  <c r="H351" i="2"/>
  <c r="H755" i="2"/>
  <c r="H735" i="2"/>
  <c r="H699" i="2"/>
  <c r="H615" i="2"/>
  <c r="H305" i="2"/>
  <c r="H293" i="2"/>
  <c r="H280" i="2"/>
  <c r="H245" i="2"/>
  <c r="H374" i="2"/>
  <c r="H352" i="2"/>
  <c r="H756" i="2"/>
  <c r="F756" i="2" s="1"/>
  <c r="M756" i="2" s="1"/>
  <c r="H723" i="2"/>
  <c r="H688" i="2"/>
  <c r="H675" i="2"/>
  <c r="H652" i="2"/>
  <c r="H639" i="2"/>
  <c r="H628" i="2"/>
  <c r="H616" i="2"/>
  <c r="H281" i="2"/>
  <c r="H268" i="2"/>
  <c r="H384" i="2"/>
  <c r="H340" i="2"/>
  <c r="H126" i="2"/>
  <c r="H231" i="2"/>
  <c r="H171" i="2"/>
  <c r="H111" i="2"/>
  <c r="H69" i="2"/>
  <c r="H25" i="2"/>
  <c r="H232" i="2"/>
  <c r="H216" i="2"/>
  <c r="H156" i="2"/>
  <c r="H112" i="2"/>
  <c r="F112" i="2" s="1"/>
  <c r="M112" i="2" s="1"/>
  <c r="H96" i="2"/>
  <c r="H26" i="2"/>
  <c r="H54" i="2"/>
  <c r="H39" i="2"/>
  <c r="H11" i="2"/>
  <c r="H217" i="2"/>
  <c r="H201" i="2"/>
  <c r="F201" i="2" s="1"/>
  <c r="M201" i="2" s="1"/>
  <c r="H141" i="2"/>
  <c r="H97" i="2"/>
  <c r="F97" i="2" s="1"/>
  <c r="M97" i="2" s="1"/>
  <c r="H82" i="2"/>
  <c r="H55" i="2"/>
  <c r="H40" i="2"/>
  <c r="F202" i="2"/>
  <c r="H186" i="2"/>
  <c r="H83" i="2"/>
  <c r="H68" i="2"/>
  <c r="H10" i="2"/>
  <c r="F132" i="34"/>
  <c r="D1027" i="2" s="1"/>
  <c r="G132" i="34"/>
  <c r="D1028" i="2" s="1"/>
  <c r="F169" i="34"/>
  <c r="G169" i="34"/>
  <c r="H169" i="34"/>
  <c r="D1517" i="2" s="1"/>
  <c r="J169" i="34"/>
  <c r="D1519" i="2" s="1"/>
  <c r="H131" i="34"/>
  <c r="E131" i="34"/>
  <c r="F131" i="34"/>
  <c r="G131" i="34"/>
  <c r="H153" i="34"/>
  <c r="E153" i="34"/>
  <c r="F153" i="34"/>
  <c r="G153" i="34"/>
  <c r="F130" i="34"/>
  <c r="G130" i="34"/>
  <c r="H130" i="34"/>
  <c r="E130" i="34"/>
  <c r="H133" i="34"/>
  <c r="D1041" i="2" s="1"/>
  <c r="E133" i="34"/>
  <c r="D1038" i="2" s="1"/>
  <c r="F133" i="34"/>
  <c r="D1039" i="2" s="1"/>
  <c r="G133" i="34"/>
  <c r="D1040" i="2" s="1"/>
  <c r="F152" i="34"/>
  <c r="G152" i="34"/>
  <c r="H152" i="34"/>
  <c r="E152" i="34"/>
  <c r="E132" i="34"/>
  <c r="D1026" i="2" s="1"/>
  <c r="H132" i="34"/>
  <c r="D1029" i="2" s="1"/>
  <c r="F103" i="34"/>
  <c r="G103" i="34"/>
  <c r="D109" i="34"/>
  <c r="D107" i="34"/>
  <c r="H103" i="34"/>
  <c r="E103" i="34"/>
  <c r="G105" i="34"/>
  <c r="E105" i="34"/>
  <c r="F105" i="34"/>
  <c r="D108" i="34"/>
  <c r="D106" i="34"/>
  <c r="H102" i="34"/>
  <c r="E102" i="34"/>
  <c r="F102" i="34"/>
  <c r="G102" i="34"/>
  <c r="E104" i="34"/>
  <c r="F104" i="34"/>
  <c r="G104" i="34"/>
  <c r="D75" i="34"/>
  <c r="D71" i="34"/>
  <c r="H63" i="34"/>
  <c r="E63" i="34"/>
  <c r="F63" i="34"/>
  <c r="G63" i="34"/>
  <c r="E67" i="34"/>
  <c r="G67" i="34"/>
  <c r="F67" i="34"/>
  <c r="F62" i="34"/>
  <c r="D70" i="34"/>
  <c r="H62" i="34"/>
  <c r="G62" i="34"/>
  <c r="D74" i="34"/>
  <c r="E62" i="34"/>
  <c r="G69" i="34"/>
  <c r="F69" i="34"/>
  <c r="E69" i="34"/>
  <c r="F64" i="34"/>
  <c r="D72" i="34"/>
  <c r="H64" i="34"/>
  <c r="G64" i="34"/>
  <c r="D76" i="34"/>
  <c r="E64" i="34"/>
  <c r="F66" i="34"/>
  <c r="G66" i="34"/>
  <c r="E66" i="34"/>
  <c r="D77" i="34"/>
  <c r="D73" i="34"/>
  <c r="H65" i="34"/>
  <c r="E65" i="34"/>
  <c r="F65" i="34"/>
  <c r="G65" i="34"/>
  <c r="E68" i="34"/>
  <c r="F68" i="34"/>
  <c r="G68" i="34"/>
  <c r="I987" i="2" l="1"/>
  <c r="K987" i="2"/>
  <c r="J995" i="2" s="1"/>
  <c r="D1052" i="2"/>
  <c r="D1076" i="2"/>
  <c r="D1004" i="2"/>
  <c r="D757" i="2"/>
  <c r="D1516" i="2"/>
  <c r="D1514" i="2"/>
  <c r="D755" i="2"/>
  <c r="K1078" i="2"/>
  <c r="I1078" i="2"/>
  <c r="I957" i="2"/>
  <c r="K957" i="2"/>
  <c r="J965" i="2" s="1"/>
  <c r="I927" i="2"/>
  <c r="K927" i="2"/>
  <c r="J935" i="2" s="1"/>
  <c r="D1401" i="2"/>
  <c r="K1401" i="2" s="1"/>
  <c r="D1377" i="2"/>
  <c r="D666" i="2"/>
  <c r="D1425" i="2"/>
  <c r="K1425" i="2" s="1"/>
  <c r="D642" i="2"/>
  <c r="D618" i="2"/>
  <c r="D1075" i="2"/>
  <c r="D1003" i="2"/>
  <c r="D1051" i="2"/>
  <c r="D1120" i="2"/>
  <c r="D1098" i="2"/>
  <c r="D1142" i="2"/>
  <c r="I781" i="2"/>
  <c r="K781" i="2"/>
  <c r="I1600" i="2"/>
  <c r="K1600" i="2"/>
  <c r="J1608" i="2" s="1"/>
  <c r="D1169" i="2"/>
  <c r="D1221" i="2"/>
  <c r="D1351" i="2"/>
  <c r="D1247" i="2"/>
  <c r="D1325" i="2"/>
  <c r="D488" i="2"/>
  <c r="D462" i="2"/>
  <c r="D566" i="2"/>
  <c r="D410" i="2"/>
  <c r="D592" i="2"/>
  <c r="K1273" i="2"/>
  <c r="I1273" i="2"/>
  <c r="D1101" i="2"/>
  <c r="D1145" i="2"/>
  <c r="D1123" i="2"/>
  <c r="I897" i="2"/>
  <c r="K897" i="2"/>
  <c r="J905" i="2" s="1"/>
  <c r="I795" i="2"/>
  <c r="K795" i="2"/>
  <c r="J803" i="2" s="1"/>
  <c r="F929" i="2"/>
  <c r="M929" i="2" s="1"/>
  <c r="I929" i="2"/>
  <c r="I838" i="2"/>
  <c r="K838" i="2"/>
  <c r="D1473" i="2"/>
  <c r="K1473" i="2" s="1"/>
  <c r="D1497" i="2"/>
  <c r="K1497" i="2" s="1"/>
  <c r="D1449" i="2"/>
  <c r="K1449" i="2" s="1"/>
  <c r="D690" i="2"/>
  <c r="D714" i="2"/>
  <c r="D738" i="2"/>
  <c r="D1100" i="2"/>
  <c r="D1122" i="2"/>
  <c r="D1144" i="2"/>
  <c r="D1074" i="2"/>
  <c r="D1050" i="2"/>
  <c r="D1002" i="2"/>
  <c r="K1519" i="2"/>
  <c r="I1519" i="2"/>
  <c r="K1006" i="2"/>
  <c r="I1006" i="2"/>
  <c r="I1630" i="2"/>
  <c r="K1630" i="2"/>
  <c r="J1638" i="2" s="1"/>
  <c r="I912" i="2"/>
  <c r="K912" i="2"/>
  <c r="J920" i="2" s="1"/>
  <c r="D756" i="2"/>
  <c r="D1515" i="2"/>
  <c r="D1121" i="2"/>
  <c r="D1143" i="2"/>
  <c r="D1099" i="2"/>
  <c r="D1053" i="2"/>
  <c r="D1005" i="2"/>
  <c r="D1077" i="2"/>
  <c r="D1518" i="2"/>
  <c r="D759" i="2"/>
  <c r="K1054" i="2"/>
  <c r="I1054" i="2"/>
  <c r="I867" i="2"/>
  <c r="K867" i="2"/>
  <c r="J875" i="2" s="1"/>
  <c r="I810" i="2"/>
  <c r="K810" i="2"/>
  <c r="M1124" i="2"/>
  <c r="D678" i="2"/>
  <c r="M1461" i="2"/>
  <c r="D630" i="2"/>
  <c r="M1485" i="2"/>
  <c r="D1413" i="2"/>
  <c r="M1413" i="2" s="1"/>
  <c r="M1509" i="2"/>
  <c r="K1509" i="2"/>
  <c r="K1461" i="2"/>
  <c r="K1485" i="2"/>
  <c r="K1377" i="2"/>
  <c r="K1124" i="2"/>
  <c r="K1102" i="2"/>
  <c r="K1146" i="2"/>
  <c r="D1111" i="2"/>
  <c r="D1155" i="2"/>
  <c r="D1133" i="2"/>
  <c r="M1135" i="2"/>
  <c r="K1135" i="2"/>
  <c r="D1110" i="2"/>
  <c r="D1132" i="2"/>
  <c r="D1154" i="2"/>
  <c r="D1156" i="2"/>
  <c r="D1134" i="2"/>
  <c r="D1112" i="2"/>
  <c r="D1153" i="2"/>
  <c r="D1131" i="2"/>
  <c r="D1109" i="2"/>
  <c r="K1157" i="2"/>
  <c r="M1157" i="2"/>
  <c r="M1113" i="2"/>
  <c r="K1113" i="2"/>
  <c r="K1039" i="2"/>
  <c r="I1039" i="2"/>
  <c r="K1038" i="2"/>
  <c r="I1038" i="2"/>
  <c r="M1040" i="2"/>
  <c r="I1040" i="2"/>
  <c r="K1040" i="2"/>
  <c r="K1042" i="2"/>
  <c r="I1042" i="2"/>
  <c r="K1026" i="2"/>
  <c r="I1026" i="2"/>
  <c r="K1028" i="2"/>
  <c r="I1028" i="2"/>
  <c r="M1028" i="2"/>
  <c r="K1027" i="2"/>
  <c r="I1027" i="2"/>
  <c r="K1030" i="2"/>
  <c r="I1030" i="2"/>
  <c r="D1089" i="2"/>
  <c r="D1017" i="2"/>
  <c r="D1065" i="2"/>
  <c r="K1018" i="2"/>
  <c r="I1018" i="2"/>
  <c r="D1064" i="2"/>
  <c r="D1088" i="2"/>
  <c r="D1016" i="2"/>
  <c r="K1090" i="2"/>
  <c r="I1090" i="2"/>
  <c r="D1063" i="2"/>
  <c r="D1087" i="2"/>
  <c r="D1015" i="2"/>
  <c r="D1014" i="2"/>
  <c r="D1062" i="2"/>
  <c r="D1086" i="2"/>
  <c r="K1066" i="2"/>
  <c r="I1066" i="2"/>
  <c r="K1389" i="2"/>
  <c r="M1389" i="2"/>
  <c r="K1437" i="2"/>
  <c r="M1437" i="2"/>
  <c r="D1208" i="2"/>
  <c r="D449" i="2"/>
  <c r="D553" i="2"/>
  <c r="D1312" i="2"/>
  <c r="D1195" i="2"/>
  <c r="D436" i="2"/>
  <c r="D540" i="2"/>
  <c r="D1299" i="2"/>
  <c r="D1234" i="2"/>
  <c r="D501" i="2"/>
  <c r="D475" i="2"/>
  <c r="D1260" i="2"/>
  <c r="D1338" i="2"/>
  <c r="D1286" i="2"/>
  <c r="D579" i="2"/>
  <c r="D605" i="2"/>
  <c r="D527" i="2"/>
  <c r="D1364" i="2"/>
  <c r="K1182" i="2"/>
  <c r="I1182" i="2"/>
  <c r="I1540" i="2"/>
  <c r="K1540" i="2"/>
  <c r="J1548" i="2" s="1"/>
  <c r="I1570" i="2"/>
  <c r="K1570" i="2"/>
  <c r="J1578" i="2" s="1"/>
  <c r="D383" i="2"/>
  <c r="K383" i="2" s="1"/>
  <c r="D339" i="2"/>
  <c r="D361" i="2"/>
  <c r="I361" i="2" s="1"/>
  <c r="D362" i="2"/>
  <c r="K362" i="2" s="1"/>
  <c r="D384" i="2"/>
  <c r="K384" i="2" s="1"/>
  <c r="D340" i="2"/>
  <c r="D294" i="2"/>
  <c r="D246" i="2"/>
  <c r="D318" i="2"/>
  <c r="D373" i="2"/>
  <c r="K373" i="2" s="1"/>
  <c r="D395" i="2"/>
  <c r="K395" i="2" s="1"/>
  <c r="D351" i="2"/>
  <c r="K351" i="2" s="1"/>
  <c r="D305" i="2"/>
  <c r="I305" i="2" s="1"/>
  <c r="D257" i="2"/>
  <c r="I257" i="2" s="1"/>
  <c r="D329" i="2"/>
  <c r="I329" i="2" s="1"/>
  <c r="D306" i="2"/>
  <c r="D258" i="2"/>
  <c r="D330" i="2"/>
  <c r="D267" i="2"/>
  <c r="K267" i="2" s="1"/>
  <c r="D363" i="2"/>
  <c r="I363" i="2" s="1"/>
  <c r="D385" i="2"/>
  <c r="I385" i="2" s="1"/>
  <c r="D341" i="2"/>
  <c r="D279" i="2"/>
  <c r="K279" i="2" s="1"/>
  <c r="D396" i="2"/>
  <c r="I396" i="2" s="1"/>
  <c r="D352" i="2"/>
  <c r="I352" i="2" s="1"/>
  <c r="D374" i="2"/>
  <c r="I374" i="2" s="1"/>
  <c r="D397" i="2"/>
  <c r="D353" i="2"/>
  <c r="D375" i="2"/>
  <c r="D268" i="2"/>
  <c r="K268" i="2" s="1"/>
  <c r="D386" i="2"/>
  <c r="D342" i="2"/>
  <c r="D364" i="2"/>
  <c r="D280" i="2"/>
  <c r="K280" i="2" s="1"/>
  <c r="D291" i="2"/>
  <c r="K291" i="2" s="1"/>
  <c r="D243" i="2"/>
  <c r="K243" i="2" s="1"/>
  <c r="D315" i="2"/>
  <c r="K315" i="2" s="1"/>
  <c r="D316" i="2"/>
  <c r="K316" i="2" s="1"/>
  <c r="D292" i="2"/>
  <c r="K292" i="2" s="1"/>
  <c r="D244" i="2"/>
  <c r="K244" i="2" s="1"/>
  <c r="D327" i="2"/>
  <c r="K327" i="2" s="1"/>
  <c r="D303" i="2"/>
  <c r="K303" i="2" s="1"/>
  <c r="D255" i="2"/>
  <c r="K255" i="2" s="1"/>
  <c r="D269" i="2"/>
  <c r="I269" i="2" s="1"/>
  <c r="D270" i="2"/>
  <c r="D281" i="2"/>
  <c r="I281" i="2" s="1"/>
  <c r="D282" i="2"/>
  <c r="D317" i="2"/>
  <c r="I317" i="2" s="1"/>
  <c r="D293" i="2"/>
  <c r="I293" i="2" s="1"/>
  <c r="D245" i="2"/>
  <c r="I245" i="2" s="1"/>
  <c r="D372" i="2"/>
  <c r="I372" i="2" s="1"/>
  <c r="D394" i="2"/>
  <c r="I394" i="2" s="1"/>
  <c r="D350" i="2"/>
  <c r="K350" i="2" s="1"/>
  <c r="D328" i="2"/>
  <c r="K328" i="2" s="1"/>
  <c r="D304" i="2"/>
  <c r="K304" i="2" s="1"/>
  <c r="D256" i="2"/>
  <c r="I256" i="2" s="1"/>
  <c r="F419" i="2"/>
  <c r="M419" i="2" s="1"/>
  <c r="F445" i="2"/>
  <c r="M445" i="2" s="1"/>
  <c r="F432" i="2"/>
  <c r="M432" i="2" s="1"/>
  <c r="F471" i="2"/>
  <c r="M471" i="2" s="1"/>
  <c r="F459" i="2"/>
  <c r="M459" i="2" s="1"/>
  <c r="F460" i="2"/>
  <c r="M460" i="2" s="1"/>
  <c r="F537" i="2"/>
  <c r="M537" i="2" s="1"/>
  <c r="F408" i="2"/>
  <c r="F433" i="2"/>
  <c r="M433" i="2" s="1"/>
  <c r="F421" i="2"/>
  <c r="F551" i="2"/>
  <c r="F525" i="2"/>
  <c r="F590" i="2"/>
  <c r="M590" i="2" s="1"/>
  <c r="F406" i="2"/>
  <c r="M406" i="2" s="1"/>
  <c r="F562" i="2"/>
  <c r="M562" i="2" s="1"/>
  <c r="F315" i="2"/>
  <c r="M315" i="2" s="1"/>
  <c r="F536" i="2"/>
  <c r="M536" i="2" s="1"/>
  <c r="F601" i="2"/>
  <c r="M601" i="2" s="1"/>
  <c r="F420" i="2"/>
  <c r="M420" i="2" s="1"/>
  <c r="F446" i="2"/>
  <c r="M446" i="2" s="1"/>
  <c r="F511" i="2"/>
  <c r="M511" i="2" s="1"/>
  <c r="F328" i="2"/>
  <c r="M328" i="2" s="1"/>
  <c r="F577" i="2"/>
  <c r="M577" i="2" s="1"/>
  <c r="F512" i="2"/>
  <c r="F602" i="2"/>
  <c r="M602" i="2" s="1"/>
  <c r="F485" i="2"/>
  <c r="M485" i="2" s="1"/>
  <c r="F563" i="2"/>
  <c r="M563" i="2" s="1"/>
  <c r="F549" i="2"/>
  <c r="M549" i="2" s="1"/>
  <c r="F327" i="2"/>
  <c r="M327" i="2" s="1"/>
  <c r="F588" i="2"/>
  <c r="M588" i="2" s="1"/>
  <c r="F497" i="2"/>
  <c r="M497" i="2" s="1"/>
  <c r="F575" i="2"/>
  <c r="M575" i="2" s="1"/>
  <c r="F447" i="2"/>
  <c r="F329" i="2"/>
  <c r="F499" i="2"/>
  <c r="M499" i="2" s="1"/>
  <c r="F603" i="2"/>
  <c r="M603" i="2" s="1"/>
  <c r="F434" i="2"/>
  <c r="F524" i="2"/>
  <c r="M524" i="2" s="1"/>
  <c r="F486" i="2"/>
  <c r="M486" i="2" s="1"/>
  <c r="F576" i="2"/>
  <c r="M576" i="2" s="1"/>
  <c r="F550" i="2"/>
  <c r="M550" i="2" s="1"/>
  <c r="F484" i="2"/>
  <c r="M484" i="2" s="1"/>
  <c r="F510" i="2"/>
  <c r="M510" i="2" s="1"/>
  <c r="F458" i="2"/>
  <c r="M458" i="2" s="1"/>
  <c r="F523" i="2"/>
  <c r="M523" i="2" s="1"/>
  <c r="F317" i="2"/>
  <c r="F316" i="2"/>
  <c r="M316" i="2" s="1"/>
  <c r="F473" i="2"/>
  <c r="M473" i="2" s="1"/>
  <c r="F589" i="2"/>
  <c r="M589" i="2" s="1"/>
  <c r="F407" i="2"/>
  <c r="M407" i="2" s="1"/>
  <c r="F498" i="2"/>
  <c r="M498" i="2" s="1"/>
  <c r="F472" i="2"/>
  <c r="M472" i="2" s="1"/>
  <c r="F564" i="2"/>
  <c r="M564" i="2" s="1"/>
  <c r="F538" i="2"/>
  <c r="J720" i="2"/>
  <c r="J672" i="2"/>
  <c r="J648" i="2"/>
  <c r="J624" i="2"/>
  <c r="J393" i="2"/>
  <c r="J122" i="2"/>
  <c r="J92" i="2"/>
  <c r="J35" i="2"/>
  <c r="J21" i="2"/>
  <c r="J227" i="2"/>
  <c r="J708" i="2"/>
  <c r="J302" i="2"/>
  <c r="J290" i="2"/>
  <c r="J278" i="2"/>
  <c r="J266" i="2"/>
  <c r="J242" i="2"/>
  <c r="J382" i="2"/>
  <c r="J360" i="2"/>
  <c r="J349" i="2"/>
  <c r="J197" i="2"/>
  <c r="J152" i="2"/>
  <c r="J78" i="2"/>
  <c r="J64" i="2"/>
  <c r="J50" i="2"/>
  <c r="J744" i="2"/>
  <c r="J254" i="2"/>
  <c r="J182" i="2"/>
  <c r="J6" i="2"/>
  <c r="J732" i="2"/>
  <c r="J684" i="2"/>
  <c r="J612" i="2"/>
  <c r="J371" i="2"/>
  <c r="J338" i="2"/>
  <c r="J212" i="2"/>
  <c r="J167" i="2"/>
  <c r="J137" i="2"/>
  <c r="J696" i="2"/>
  <c r="J660" i="2"/>
  <c r="J636" i="2"/>
  <c r="J107" i="2"/>
  <c r="F91" i="2"/>
  <c r="M91" i="2" s="1"/>
  <c r="K91" i="2"/>
  <c r="K211" i="2"/>
  <c r="F211" i="2"/>
  <c r="M211" i="2" s="1"/>
  <c r="K106" i="2"/>
  <c r="F106" i="2"/>
  <c r="M106" i="2" s="1"/>
  <c r="K226" i="2"/>
  <c r="F226" i="2"/>
  <c r="M226" i="2" s="1"/>
  <c r="I51" i="2"/>
  <c r="I153" i="2"/>
  <c r="I22" i="2"/>
  <c r="I36" i="2"/>
  <c r="I228" i="2"/>
  <c r="I168" i="2"/>
  <c r="I138" i="2"/>
  <c r="I79" i="2"/>
  <c r="I108" i="2"/>
  <c r="I198" i="2"/>
  <c r="F26" i="2"/>
  <c r="F172" i="2"/>
  <c r="F127" i="2"/>
  <c r="F281" i="2"/>
  <c r="F652" i="2"/>
  <c r="F374" i="2"/>
  <c r="F280" i="2"/>
  <c r="M280" i="2" s="1"/>
  <c r="F699" i="2"/>
  <c r="M699" i="2" s="1"/>
  <c r="F363" i="2"/>
  <c r="F304" i="2"/>
  <c r="M304" i="2" s="1"/>
  <c r="F651" i="2"/>
  <c r="M651" i="2" s="1"/>
  <c r="F244" i="2"/>
  <c r="M244" i="2" s="1"/>
  <c r="F627" i="2"/>
  <c r="M627" i="2" s="1"/>
  <c r="F712" i="2"/>
  <c r="F748" i="2"/>
  <c r="F24" i="2"/>
  <c r="M24" i="2" s="1"/>
  <c r="F81" i="2"/>
  <c r="M81" i="2" s="1"/>
  <c r="F243" i="2"/>
  <c r="M243" i="2" s="1"/>
  <c r="F350" i="2"/>
  <c r="M350" i="2" s="1"/>
  <c r="F291" i="2"/>
  <c r="M291" i="2" s="1"/>
  <c r="F686" i="2"/>
  <c r="M686" i="2" s="1"/>
  <c r="F186" i="2"/>
  <c r="M186" i="2" s="1"/>
  <c r="F82" i="2"/>
  <c r="M82" i="2" s="1"/>
  <c r="F54" i="2"/>
  <c r="M54" i="2" s="1"/>
  <c r="F156" i="2"/>
  <c r="M156" i="2" s="1"/>
  <c r="F111" i="2"/>
  <c r="M111" i="2" s="1"/>
  <c r="F268" i="2"/>
  <c r="M268" i="2" s="1"/>
  <c r="F639" i="2"/>
  <c r="M639" i="2" s="1"/>
  <c r="F723" i="2"/>
  <c r="M723" i="2" s="1"/>
  <c r="F352" i="2"/>
  <c r="F245" i="2"/>
  <c r="F351" i="2"/>
  <c r="M351" i="2" s="1"/>
  <c r="F292" i="2"/>
  <c r="M292" i="2" s="1"/>
  <c r="F640" i="2"/>
  <c r="F711" i="2"/>
  <c r="M711" i="2" s="1"/>
  <c r="F395" i="2"/>
  <c r="M395" i="2" s="1"/>
  <c r="F269" i="2"/>
  <c r="F687" i="2"/>
  <c r="M687" i="2" s="1"/>
  <c r="F747" i="2"/>
  <c r="M747" i="2" s="1"/>
  <c r="F155" i="2"/>
  <c r="M155" i="2" s="1"/>
  <c r="F53" i="2"/>
  <c r="M53" i="2" s="1"/>
  <c r="F394" i="2"/>
  <c r="M394" i="2" s="1"/>
  <c r="F734" i="2"/>
  <c r="M734" i="2" s="1"/>
  <c r="F279" i="2"/>
  <c r="M279" i="2" s="1"/>
  <c r="F662" i="2"/>
  <c r="M662" i="2" s="1"/>
  <c r="F674" i="2"/>
  <c r="M674" i="2" s="1"/>
  <c r="F142" i="2"/>
  <c r="F55" i="2"/>
  <c r="F157" i="2"/>
  <c r="F39" i="2"/>
  <c r="M39" i="2" s="1"/>
  <c r="F187" i="2"/>
  <c r="F126" i="2"/>
  <c r="M126" i="2" s="1"/>
  <c r="F384" i="2"/>
  <c r="M384" i="2" s="1"/>
  <c r="F628" i="2"/>
  <c r="F688" i="2"/>
  <c r="F305" i="2"/>
  <c r="F396" i="2"/>
  <c r="F257" i="2"/>
  <c r="F700" i="2"/>
  <c r="F385" i="2"/>
  <c r="F256" i="2"/>
  <c r="M256" i="2" s="1"/>
  <c r="F664" i="2"/>
  <c r="F736" i="2"/>
  <c r="F170" i="2"/>
  <c r="M170" i="2" s="1"/>
  <c r="F185" i="2"/>
  <c r="M185" i="2" s="1"/>
  <c r="F95" i="2"/>
  <c r="M95" i="2" s="1"/>
  <c r="F38" i="2"/>
  <c r="M38" i="2" s="1"/>
  <c r="F361" i="2"/>
  <c r="M361" i="2" s="1"/>
  <c r="F255" i="2"/>
  <c r="M255" i="2" s="1"/>
  <c r="F698" i="2"/>
  <c r="M698" i="2" s="1"/>
  <c r="F267" i="2"/>
  <c r="M267" i="2" s="1"/>
  <c r="F746" i="2"/>
  <c r="M746" i="2" s="1"/>
  <c r="F626" i="2"/>
  <c r="M626" i="2" s="1"/>
  <c r="F638" i="2"/>
  <c r="M638" i="2" s="1"/>
  <c r="F83" i="2"/>
  <c r="M83" i="2" s="1"/>
  <c r="F40" i="2"/>
  <c r="F141" i="2"/>
  <c r="M141" i="2" s="1"/>
  <c r="F96" i="2"/>
  <c r="M96" i="2" s="1"/>
  <c r="F25" i="2"/>
  <c r="M25" i="2" s="1"/>
  <c r="F171" i="2"/>
  <c r="M171" i="2" s="1"/>
  <c r="F675" i="2"/>
  <c r="M675" i="2" s="1"/>
  <c r="F293" i="2"/>
  <c r="F735" i="2"/>
  <c r="M735" i="2" s="1"/>
  <c r="F373" i="2"/>
  <c r="M373" i="2" s="1"/>
  <c r="F676" i="2"/>
  <c r="F362" i="2"/>
  <c r="M362" i="2" s="1"/>
  <c r="F663" i="2"/>
  <c r="M663" i="2" s="1"/>
  <c r="F724" i="2"/>
  <c r="F110" i="2"/>
  <c r="M110" i="2" s="1"/>
  <c r="F125" i="2"/>
  <c r="M125" i="2" s="1"/>
  <c r="F140" i="2"/>
  <c r="M140" i="2" s="1"/>
  <c r="F650" i="2"/>
  <c r="M650" i="2" s="1"/>
  <c r="F383" i="2"/>
  <c r="M383" i="2" s="1"/>
  <c r="F710" i="2"/>
  <c r="M710" i="2" s="1"/>
  <c r="F372" i="2"/>
  <c r="M372" i="2" s="1"/>
  <c r="F303" i="2"/>
  <c r="M303" i="2" s="1"/>
  <c r="F722" i="2"/>
  <c r="M722" i="2" s="1"/>
  <c r="D760" i="2"/>
  <c r="D758" i="2"/>
  <c r="F215" i="2"/>
  <c r="M215" i="2" s="1"/>
  <c r="F217" i="2"/>
  <c r="M217" i="2" s="1"/>
  <c r="F216" i="2"/>
  <c r="M216" i="2" s="1"/>
  <c r="E108" i="34"/>
  <c r="E106" i="34"/>
  <c r="G108" i="34"/>
  <c r="G106" i="34"/>
  <c r="H108" i="34"/>
  <c r="H106" i="34"/>
  <c r="G109" i="34"/>
  <c r="G107" i="34"/>
  <c r="E109" i="34"/>
  <c r="E107" i="34"/>
  <c r="F108" i="34"/>
  <c r="F106" i="34"/>
  <c r="H109" i="34"/>
  <c r="H107" i="34"/>
  <c r="F109" i="34"/>
  <c r="F107" i="34"/>
  <c r="F76" i="34"/>
  <c r="D1296" i="2" s="1"/>
  <c r="F72" i="34"/>
  <c r="D1192" i="2" s="1"/>
  <c r="E77" i="34"/>
  <c r="D1308" i="2" s="1"/>
  <c r="E73" i="34"/>
  <c r="D1204" i="2" s="1"/>
  <c r="E76" i="34"/>
  <c r="D1295" i="2" s="1"/>
  <c r="E72" i="34"/>
  <c r="D1191" i="2" s="1"/>
  <c r="H76" i="34"/>
  <c r="D1298" i="2" s="1"/>
  <c r="H72" i="34"/>
  <c r="D1194" i="2" s="1"/>
  <c r="E75" i="34"/>
  <c r="E71" i="34"/>
  <c r="G76" i="34"/>
  <c r="D1297" i="2" s="1"/>
  <c r="G72" i="34"/>
  <c r="D1193" i="2" s="1"/>
  <c r="E74" i="34"/>
  <c r="E70" i="34"/>
  <c r="H74" i="34"/>
  <c r="H70" i="34"/>
  <c r="F71" i="34"/>
  <c r="F75" i="34"/>
  <c r="H75" i="34"/>
  <c r="H71" i="34"/>
  <c r="F73" i="34"/>
  <c r="D1205" i="2" s="1"/>
  <c r="F77" i="34"/>
  <c r="D1309" i="2" s="1"/>
  <c r="G74" i="34"/>
  <c r="G70" i="34"/>
  <c r="G75" i="34"/>
  <c r="G71" i="34"/>
  <c r="G77" i="34"/>
  <c r="D1310" i="2" s="1"/>
  <c r="G73" i="34"/>
  <c r="D1206" i="2" s="1"/>
  <c r="H77" i="34"/>
  <c r="D1311" i="2" s="1"/>
  <c r="H73" i="34"/>
  <c r="D1207" i="2" s="1"/>
  <c r="F74" i="34"/>
  <c r="F70" i="34"/>
  <c r="G1630" i="2" l="1"/>
  <c r="G867" i="2"/>
  <c r="G1600" i="2"/>
  <c r="K1325" i="2"/>
  <c r="I1325" i="2"/>
  <c r="I1120" i="2"/>
  <c r="K1120" i="2"/>
  <c r="D1323" i="2"/>
  <c r="D1271" i="2"/>
  <c r="D1349" i="2"/>
  <c r="D1495" i="2"/>
  <c r="D1471" i="2"/>
  <c r="D1447" i="2"/>
  <c r="F1638" i="2"/>
  <c r="K1638" i="2"/>
  <c r="G1638" i="2" s="1"/>
  <c r="I1100" i="2"/>
  <c r="K1100" i="2"/>
  <c r="M1100" i="2"/>
  <c r="M1473" i="2"/>
  <c r="F1608" i="2"/>
  <c r="K1608" i="2"/>
  <c r="G1608" i="2" s="1"/>
  <c r="K1098" i="2"/>
  <c r="I1098" i="2"/>
  <c r="K1075" i="2"/>
  <c r="I1075" i="2"/>
  <c r="M1377" i="2"/>
  <c r="K757" i="2"/>
  <c r="I757" i="2"/>
  <c r="M757" i="2"/>
  <c r="M1401" i="2"/>
  <c r="D1469" i="2"/>
  <c r="D1493" i="2"/>
  <c r="D1445" i="2"/>
  <c r="G810" i="2"/>
  <c r="K1518" i="2"/>
  <c r="I1518" i="2"/>
  <c r="K1143" i="2"/>
  <c r="I1143" i="2"/>
  <c r="K1050" i="2"/>
  <c r="I1050" i="2"/>
  <c r="G838" i="2"/>
  <c r="K803" i="2"/>
  <c r="G803" i="2" s="1"/>
  <c r="F803" i="2"/>
  <c r="K1247" i="2"/>
  <c r="I1247" i="2"/>
  <c r="K935" i="2"/>
  <c r="G935" i="2" s="1"/>
  <c r="F935" i="2"/>
  <c r="M1076" i="2"/>
  <c r="I1076" i="2"/>
  <c r="K1076" i="2"/>
  <c r="D1246" i="2"/>
  <c r="D1168" i="2"/>
  <c r="D1220" i="2"/>
  <c r="D1373" i="2"/>
  <c r="D1397" i="2"/>
  <c r="D1421" i="2"/>
  <c r="K759" i="2"/>
  <c r="I759" i="2"/>
  <c r="D1324" i="2"/>
  <c r="D1350" i="2"/>
  <c r="D1272" i="2"/>
  <c r="D1218" i="2"/>
  <c r="D1166" i="2"/>
  <c r="D1244" i="2"/>
  <c r="D1165" i="2"/>
  <c r="D1217" i="2"/>
  <c r="D1243" i="2"/>
  <c r="D1374" i="2"/>
  <c r="D1422" i="2"/>
  <c r="D1398" i="2"/>
  <c r="D1400" i="2"/>
  <c r="D1424" i="2"/>
  <c r="D1376" i="2"/>
  <c r="F875" i="2"/>
  <c r="K875" i="2"/>
  <c r="G875" i="2" s="1"/>
  <c r="K1121" i="2"/>
  <c r="I1121" i="2"/>
  <c r="I1074" i="2"/>
  <c r="K1074" i="2"/>
  <c r="G929" i="2"/>
  <c r="G795" i="2"/>
  <c r="K1351" i="2"/>
  <c r="I1351" i="2"/>
  <c r="G781" i="2"/>
  <c r="G927" i="2"/>
  <c r="K1514" i="2"/>
  <c r="I1514" i="2"/>
  <c r="M1052" i="2"/>
  <c r="K1052" i="2"/>
  <c r="I1052" i="2"/>
  <c r="K1099" i="2"/>
  <c r="I1099" i="2"/>
  <c r="I1004" i="2"/>
  <c r="M1004" i="2"/>
  <c r="K1004" i="2"/>
  <c r="D1494" i="2"/>
  <c r="D1470" i="2"/>
  <c r="D1446" i="2"/>
  <c r="F920" i="2"/>
  <c r="K920" i="2"/>
  <c r="G920" i="2" s="1"/>
  <c r="M1144" i="2"/>
  <c r="I1144" i="2"/>
  <c r="K1144" i="2"/>
  <c r="M1449" i="2"/>
  <c r="F905" i="2"/>
  <c r="K905" i="2"/>
  <c r="G905" i="2" s="1"/>
  <c r="I1221" i="2"/>
  <c r="K1221" i="2"/>
  <c r="K1051" i="2"/>
  <c r="I1051" i="2"/>
  <c r="M1425" i="2"/>
  <c r="K965" i="2"/>
  <c r="G965" i="2" s="1"/>
  <c r="F965" i="2"/>
  <c r="F995" i="2"/>
  <c r="K995" i="2"/>
  <c r="G995" i="2" s="1"/>
  <c r="K1002" i="2"/>
  <c r="I1002" i="2"/>
  <c r="D1270" i="2"/>
  <c r="D1322" i="2"/>
  <c r="D1348" i="2"/>
  <c r="D1269" i="2"/>
  <c r="D1347" i="2"/>
  <c r="D1321" i="2"/>
  <c r="D1472" i="2"/>
  <c r="D1448" i="2"/>
  <c r="D1496" i="2"/>
  <c r="D1219" i="2"/>
  <c r="D1167" i="2"/>
  <c r="D1245" i="2"/>
  <c r="D1375" i="2"/>
  <c r="D1399" i="2"/>
  <c r="D1423" i="2"/>
  <c r="K1515" i="2"/>
  <c r="I1515" i="2"/>
  <c r="G912" i="2"/>
  <c r="M1122" i="2"/>
  <c r="I1122" i="2"/>
  <c r="K1122" i="2"/>
  <c r="M1497" i="2"/>
  <c r="G897" i="2"/>
  <c r="I1169" i="2"/>
  <c r="K1169" i="2"/>
  <c r="I1142" i="2"/>
  <c r="K1142" i="2"/>
  <c r="K1003" i="2"/>
  <c r="I1003" i="2"/>
  <c r="G957" i="2"/>
  <c r="M1516" i="2"/>
  <c r="I1516" i="2"/>
  <c r="K1516" i="2"/>
  <c r="G987" i="2"/>
  <c r="G1039" i="2"/>
  <c r="G1027" i="2"/>
  <c r="D1484" i="2"/>
  <c r="D1460" i="2"/>
  <c r="D1508" i="2"/>
  <c r="D1483" i="2"/>
  <c r="D1459" i="2"/>
  <c r="D1507" i="2"/>
  <c r="D1388" i="2"/>
  <c r="D1436" i="2"/>
  <c r="D1412" i="2"/>
  <c r="K1413" i="2"/>
  <c r="D1482" i="2"/>
  <c r="D1506" i="2"/>
  <c r="D1458" i="2"/>
  <c r="D1505" i="2"/>
  <c r="D1457" i="2"/>
  <c r="D1481" i="2"/>
  <c r="K1109" i="2"/>
  <c r="I1109" i="2"/>
  <c r="K1154" i="2"/>
  <c r="I1154" i="2"/>
  <c r="M1133" i="2"/>
  <c r="I1133" i="2"/>
  <c r="K1133" i="2"/>
  <c r="K1131" i="2"/>
  <c r="I1131" i="2"/>
  <c r="K1132" i="2"/>
  <c r="I1132" i="2"/>
  <c r="K1155" i="2"/>
  <c r="M1155" i="2"/>
  <c r="I1155" i="2"/>
  <c r="K1153" i="2"/>
  <c r="I1153" i="2"/>
  <c r="K1110" i="2"/>
  <c r="I1110" i="2"/>
  <c r="M1111" i="2"/>
  <c r="I1111" i="2"/>
  <c r="K1111" i="2"/>
  <c r="G1040" i="2"/>
  <c r="G1038" i="2"/>
  <c r="L1044" i="2"/>
  <c r="L1032" i="2"/>
  <c r="G1026" i="2"/>
  <c r="G1028" i="2"/>
  <c r="K1062" i="2"/>
  <c r="I1062" i="2"/>
  <c r="I1014" i="2"/>
  <c r="K1014" i="2"/>
  <c r="K1015" i="2"/>
  <c r="I1015" i="2"/>
  <c r="M1016" i="2"/>
  <c r="I1016" i="2"/>
  <c r="K1016" i="2"/>
  <c r="K1086" i="2"/>
  <c r="I1086" i="2"/>
  <c r="K1087" i="2"/>
  <c r="I1087" i="2"/>
  <c r="M1088" i="2"/>
  <c r="K1088" i="2"/>
  <c r="I1088" i="2"/>
  <c r="K1063" i="2"/>
  <c r="I1063" i="2"/>
  <c r="K1064" i="2"/>
  <c r="I1064" i="2"/>
  <c r="M1064" i="2"/>
  <c r="D1433" i="2"/>
  <c r="D1385" i="2"/>
  <c r="D1409" i="2"/>
  <c r="D1434" i="2"/>
  <c r="D1386" i="2"/>
  <c r="D1410" i="2"/>
  <c r="D1435" i="2"/>
  <c r="D1411" i="2"/>
  <c r="D1387" i="2"/>
  <c r="I1205" i="2"/>
  <c r="K1205" i="2"/>
  <c r="K1308" i="2"/>
  <c r="I1308" i="2"/>
  <c r="M1310" i="2"/>
  <c r="I1310" i="2"/>
  <c r="K1310" i="2"/>
  <c r="K1312" i="2"/>
  <c r="I1312" i="2"/>
  <c r="M1206" i="2"/>
  <c r="K1206" i="2"/>
  <c r="I1206" i="2"/>
  <c r="K1309" i="2"/>
  <c r="I1309" i="2"/>
  <c r="K1204" i="2"/>
  <c r="I1204" i="2"/>
  <c r="K1208" i="2"/>
  <c r="I1208" i="2"/>
  <c r="K1297" i="2"/>
  <c r="I1297" i="2"/>
  <c r="M1297" i="2"/>
  <c r="K1296" i="2"/>
  <c r="I1296" i="2"/>
  <c r="K1295" i="2"/>
  <c r="I1295" i="2"/>
  <c r="M1193" i="2"/>
  <c r="K1193" i="2"/>
  <c r="I1193" i="2"/>
  <c r="K1191" i="2"/>
  <c r="I1191" i="2"/>
  <c r="I1299" i="2"/>
  <c r="K1299" i="2"/>
  <c r="K1192" i="2"/>
  <c r="I1192" i="2"/>
  <c r="I1195" i="2"/>
  <c r="K1195" i="2"/>
  <c r="I1338" i="2"/>
  <c r="K1338" i="2"/>
  <c r="I1364" i="2"/>
  <c r="K1364" i="2"/>
  <c r="K1260" i="2"/>
  <c r="I1260" i="2"/>
  <c r="K1286" i="2"/>
  <c r="I1286" i="2"/>
  <c r="D1180" i="2"/>
  <c r="D1232" i="2"/>
  <c r="D1258" i="2"/>
  <c r="D1259" i="2"/>
  <c r="D1233" i="2"/>
  <c r="D1181" i="2"/>
  <c r="D1179" i="2"/>
  <c r="D1231" i="2"/>
  <c r="D1257" i="2"/>
  <c r="D1336" i="2"/>
  <c r="D1284" i="2"/>
  <c r="D1362" i="2"/>
  <c r="D1285" i="2"/>
  <c r="D1363" i="2"/>
  <c r="D1337" i="2"/>
  <c r="D1178" i="2"/>
  <c r="D1230" i="2"/>
  <c r="D1256" i="2"/>
  <c r="D1360" i="2"/>
  <c r="D1334" i="2"/>
  <c r="D1282" i="2"/>
  <c r="D1335" i="2"/>
  <c r="D1283" i="2"/>
  <c r="D1361" i="2"/>
  <c r="K1234" i="2"/>
  <c r="I1234" i="2"/>
  <c r="K361" i="2"/>
  <c r="G361" i="2" s="1"/>
  <c r="K256" i="2"/>
  <c r="G256" i="2" s="1"/>
  <c r="I373" i="2"/>
  <c r="G373" i="2" s="1"/>
  <c r="K394" i="2"/>
  <c r="G394" i="2" s="1"/>
  <c r="I328" i="2"/>
  <c r="G328" i="2" s="1"/>
  <c r="I291" i="2"/>
  <c r="G291" i="2" s="1"/>
  <c r="I395" i="2"/>
  <c r="G395" i="2" s="1"/>
  <c r="K372" i="2"/>
  <c r="G372" i="2" s="1"/>
  <c r="I255" i="2"/>
  <c r="G255" i="2" s="1"/>
  <c r="I315" i="2"/>
  <c r="F1548" i="2"/>
  <c r="K1548" i="2"/>
  <c r="G1548" i="2" s="1"/>
  <c r="G1540" i="2"/>
  <c r="F1578" i="2"/>
  <c r="K1578" i="2"/>
  <c r="G1578" i="2" s="1"/>
  <c r="I327" i="2"/>
  <c r="G327" i="2" s="1"/>
  <c r="G1570" i="2"/>
  <c r="I316" i="2"/>
  <c r="G316" i="2" s="1"/>
  <c r="D498" i="2"/>
  <c r="D472" i="2"/>
  <c r="D420" i="2"/>
  <c r="D539" i="2"/>
  <c r="D735" i="2"/>
  <c r="D687" i="2"/>
  <c r="D711" i="2"/>
  <c r="D736" i="2"/>
  <c r="D688" i="2"/>
  <c r="D712" i="2"/>
  <c r="D485" i="2"/>
  <c r="D459" i="2"/>
  <c r="D407" i="2"/>
  <c r="D448" i="2"/>
  <c r="D473" i="2"/>
  <c r="D421" i="2"/>
  <c r="D499" i="2"/>
  <c r="D550" i="2"/>
  <c r="D474" i="2"/>
  <c r="D422" i="2"/>
  <c r="D500" i="2"/>
  <c r="D461" i="2"/>
  <c r="D409" i="2"/>
  <c r="D487" i="2"/>
  <c r="D434" i="2"/>
  <c r="D432" i="2"/>
  <c r="D433" i="2"/>
  <c r="D677" i="2"/>
  <c r="D629" i="2"/>
  <c r="D653" i="2"/>
  <c r="D650" i="2"/>
  <c r="D674" i="2"/>
  <c r="D626" i="2"/>
  <c r="D676" i="2"/>
  <c r="D628" i="2"/>
  <c r="D652" i="2"/>
  <c r="D665" i="2"/>
  <c r="D617" i="2"/>
  <c r="D641" i="2"/>
  <c r="D662" i="2"/>
  <c r="D614" i="2"/>
  <c r="D638" i="2"/>
  <c r="D590" i="2"/>
  <c r="D564" i="2"/>
  <c r="D512" i="2"/>
  <c r="K317" i="2"/>
  <c r="M317" i="2"/>
  <c r="I331" i="2"/>
  <c r="K331" i="2"/>
  <c r="D551" i="2"/>
  <c r="D562" i="2"/>
  <c r="D510" i="2"/>
  <c r="D588" i="2"/>
  <c r="D549" i="2"/>
  <c r="D486" i="2"/>
  <c r="D460" i="2"/>
  <c r="D408" i="2"/>
  <c r="D458" i="2"/>
  <c r="D406" i="2"/>
  <c r="D484" i="2"/>
  <c r="D435" i="2"/>
  <c r="D445" i="2"/>
  <c r="D639" i="2"/>
  <c r="D663" i="2"/>
  <c r="D615" i="2"/>
  <c r="D640" i="2"/>
  <c r="D664" i="2"/>
  <c r="D616" i="2"/>
  <c r="K329" i="2"/>
  <c r="M329" i="2"/>
  <c r="D601" i="2"/>
  <c r="D575" i="2"/>
  <c r="D523" i="2"/>
  <c r="D747" i="2"/>
  <c r="D699" i="2"/>
  <c r="D723" i="2"/>
  <c r="D447" i="2"/>
  <c r="D602" i="2"/>
  <c r="D576" i="2"/>
  <c r="D524" i="2"/>
  <c r="D497" i="2"/>
  <c r="D471" i="2"/>
  <c r="D419" i="2"/>
  <c r="D651" i="2"/>
  <c r="D675" i="2"/>
  <c r="D627" i="2"/>
  <c r="D589" i="2"/>
  <c r="D563" i="2"/>
  <c r="D511" i="2"/>
  <c r="D552" i="2"/>
  <c r="D577" i="2"/>
  <c r="D525" i="2"/>
  <c r="D603" i="2"/>
  <c r="D446" i="2"/>
  <c r="D578" i="2"/>
  <c r="D526" i="2"/>
  <c r="D604" i="2"/>
  <c r="D565" i="2"/>
  <c r="D513" i="2"/>
  <c r="D591" i="2"/>
  <c r="D538" i="2"/>
  <c r="D536" i="2"/>
  <c r="D537" i="2"/>
  <c r="D725" i="2"/>
  <c r="D749" i="2"/>
  <c r="D701" i="2"/>
  <c r="D746" i="2"/>
  <c r="D698" i="2"/>
  <c r="D722" i="2"/>
  <c r="D724" i="2"/>
  <c r="D748" i="2"/>
  <c r="D700" i="2"/>
  <c r="D713" i="2"/>
  <c r="D737" i="2"/>
  <c r="D689" i="2"/>
  <c r="D710" i="2"/>
  <c r="D734" i="2"/>
  <c r="D686" i="2"/>
  <c r="I319" i="2"/>
  <c r="K319" i="2"/>
  <c r="I280" i="2"/>
  <c r="G280" i="2" s="1"/>
  <c r="I350" i="2"/>
  <c r="G350" i="2" s="1"/>
  <c r="I244" i="2"/>
  <c r="G244" i="2" s="1"/>
  <c r="I304" i="2"/>
  <c r="G304" i="2" s="1"/>
  <c r="I268" i="2"/>
  <c r="G268" i="2" s="1"/>
  <c r="I362" i="2"/>
  <c r="G362" i="2" s="1"/>
  <c r="I279" i="2"/>
  <c r="G279" i="2" s="1"/>
  <c r="I292" i="2"/>
  <c r="G292" i="2" s="1"/>
  <c r="I384" i="2"/>
  <c r="G384" i="2" s="1"/>
  <c r="I351" i="2"/>
  <c r="G351" i="2" s="1"/>
  <c r="G91" i="2"/>
  <c r="G106" i="2"/>
  <c r="K696" i="2"/>
  <c r="F696" i="2"/>
  <c r="M696" i="2" s="1"/>
  <c r="F732" i="2"/>
  <c r="M732" i="2" s="1"/>
  <c r="K732" i="2"/>
  <c r="F152" i="2"/>
  <c r="M152" i="2" s="1"/>
  <c r="K152" i="2"/>
  <c r="K382" i="2"/>
  <c r="F382" i="2"/>
  <c r="M382" i="2" s="1"/>
  <c r="F266" i="2"/>
  <c r="M266" i="2" s="1"/>
  <c r="K266" i="2"/>
  <c r="F708" i="2"/>
  <c r="M708" i="2" s="1"/>
  <c r="K708" i="2"/>
  <c r="F227" i="2"/>
  <c r="M227" i="2" s="1"/>
  <c r="K227" i="2"/>
  <c r="K21" i="2"/>
  <c r="F21" i="2"/>
  <c r="M21" i="2" s="1"/>
  <c r="F672" i="2"/>
  <c r="M672" i="2" s="1"/>
  <c r="K672" i="2"/>
  <c r="F660" i="2"/>
  <c r="M660" i="2" s="1"/>
  <c r="K660" i="2"/>
  <c r="F212" i="2"/>
  <c r="M212" i="2" s="1"/>
  <c r="K212" i="2"/>
  <c r="K684" i="2"/>
  <c r="F684" i="2"/>
  <c r="M684" i="2" s="1"/>
  <c r="K744" i="2"/>
  <c r="F744" i="2"/>
  <c r="M744" i="2" s="1"/>
  <c r="F78" i="2"/>
  <c r="M78" i="2" s="1"/>
  <c r="K78" i="2"/>
  <c r="K360" i="2"/>
  <c r="F360" i="2"/>
  <c r="M360" i="2" s="1"/>
  <c r="F242" i="2"/>
  <c r="M242" i="2" s="1"/>
  <c r="K242" i="2"/>
  <c r="F302" i="2"/>
  <c r="M302" i="2" s="1"/>
  <c r="K302" i="2"/>
  <c r="K122" i="2"/>
  <c r="F122" i="2"/>
  <c r="M122" i="2" s="1"/>
  <c r="K648" i="2"/>
  <c r="F648" i="2"/>
  <c r="M648" i="2" s="1"/>
  <c r="G226" i="2"/>
  <c r="G211" i="2"/>
  <c r="K636" i="2"/>
  <c r="F636" i="2"/>
  <c r="M636" i="2" s="1"/>
  <c r="K167" i="2"/>
  <c r="F167" i="2"/>
  <c r="M167" i="2" s="1"/>
  <c r="K254" i="2"/>
  <c r="F254" i="2"/>
  <c r="M254" i="2" s="1"/>
  <c r="F349" i="2"/>
  <c r="M349" i="2" s="1"/>
  <c r="K349" i="2"/>
  <c r="K290" i="2"/>
  <c r="F290" i="2"/>
  <c r="M290" i="2" s="1"/>
  <c r="F92" i="2"/>
  <c r="M92" i="2" s="1"/>
  <c r="K92" i="2"/>
  <c r="K624" i="2"/>
  <c r="F624" i="2"/>
  <c r="M624" i="2" s="1"/>
  <c r="K107" i="2"/>
  <c r="F107" i="2"/>
  <c r="M107" i="2" s="1"/>
  <c r="K137" i="2"/>
  <c r="F137" i="2"/>
  <c r="M137" i="2" s="1"/>
  <c r="F371" i="2"/>
  <c r="M371" i="2" s="1"/>
  <c r="K371" i="2"/>
  <c r="F182" i="2"/>
  <c r="M182" i="2" s="1"/>
  <c r="K182" i="2"/>
  <c r="F50" i="2"/>
  <c r="M50" i="2" s="1"/>
  <c r="K50" i="2"/>
  <c r="F197" i="2"/>
  <c r="M197" i="2" s="1"/>
  <c r="K197" i="2"/>
  <c r="F278" i="2"/>
  <c r="M278" i="2" s="1"/>
  <c r="K278" i="2"/>
  <c r="F35" i="2"/>
  <c r="M35" i="2" s="1"/>
  <c r="K35" i="2"/>
  <c r="K393" i="2"/>
  <c r="F393" i="2"/>
  <c r="M393" i="2" s="1"/>
  <c r="F720" i="2"/>
  <c r="M720" i="2" s="1"/>
  <c r="K720" i="2"/>
  <c r="I243" i="2"/>
  <c r="I383" i="2"/>
  <c r="G383" i="2" s="1"/>
  <c r="I303" i="2"/>
  <c r="I267" i="2"/>
  <c r="K293" i="2"/>
  <c r="M293" i="2"/>
  <c r="K365" i="2"/>
  <c r="M365" i="2"/>
  <c r="K354" i="2"/>
  <c r="M354" i="2"/>
  <c r="K352" i="2"/>
  <c r="M352" i="2"/>
  <c r="I295" i="2"/>
  <c r="K295" i="2"/>
  <c r="I271" i="2"/>
  <c r="K271" i="2"/>
  <c r="M385" i="2"/>
  <c r="K385" i="2"/>
  <c r="K245" i="2"/>
  <c r="M245" i="2"/>
  <c r="K281" i="2"/>
  <c r="M281" i="2"/>
  <c r="I307" i="2"/>
  <c r="K307" i="2"/>
  <c r="I247" i="2"/>
  <c r="K247" i="2"/>
  <c r="M363" i="2"/>
  <c r="K363" i="2"/>
  <c r="K305" i="2"/>
  <c r="M305" i="2"/>
  <c r="K387" i="2"/>
  <c r="M387" i="2"/>
  <c r="K269" i="2"/>
  <c r="M269" i="2"/>
  <c r="K398" i="2"/>
  <c r="M398" i="2"/>
  <c r="M376" i="2"/>
  <c r="K376" i="2"/>
  <c r="I259" i="2"/>
  <c r="K259" i="2"/>
  <c r="M374" i="2"/>
  <c r="K374" i="2"/>
  <c r="M396" i="2"/>
  <c r="K396" i="2"/>
  <c r="K257" i="2"/>
  <c r="M257" i="2"/>
  <c r="I283" i="2"/>
  <c r="K283" i="2"/>
  <c r="K756" i="2"/>
  <c r="I756" i="2"/>
  <c r="F230" i="2"/>
  <c r="M230" i="2" s="1"/>
  <c r="F231" i="2"/>
  <c r="M231" i="2" s="1"/>
  <c r="F232" i="2"/>
  <c r="M232" i="2" s="1"/>
  <c r="AD49" i="9"/>
  <c r="AL49" i="9" s="1"/>
  <c r="AD10" i="9"/>
  <c r="G1075" i="2" l="1"/>
  <c r="G1516" i="2"/>
  <c r="G1004" i="2"/>
  <c r="G1099" i="2"/>
  <c r="G1100" i="2"/>
  <c r="G1051" i="2"/>
  <c r="G1142" i="2"/>
  <c r="K1167" i="2"/>
  <c r="I1167" i="2"/>
  <c r="M1167" i="2"/>
  <c r="K1347" i="2"/>
  <c r="I1347" i="2"/>
  <c r="G1144" i="2"/>
  <c r="G1121" i="2"/>
  <c r="K1165" i="2"/>
  <c r="I1165" i="2"/>
  <c r="K1373" i="2"/>
  <c r="I1373" i="2"/>
  <c r="K1493" i="2"/>
  <c r="I1493" i="2"/>
  <c r="K1323" i="2"/>
  <c r="I1323" i="2"/>
  <c r="K1219" i="2"/>
  <c r="I1219" i="2"/>
  <c r="K1398" i="2"/>
  <c r="I1398" i="2"/>
  <c r="K1469" i="2"/>
  <c r="I1469" i="2"/>
  <c r="M1447" i="2"/>
  <c r="I1447" i="2"/>
  <c r="K1447" i="2"/>
  <c r="G1122" i="2"/>
  <c r="M1423" i="2"/>
  <c r="I1423" i="2"/>
  <c r="K1423" i="2"/>
  <c r="K1348" i="2"/>
  <c r="I1348" i="2"/>
  <c r="K1446" i="2"/>
  <c r="I1446" i="2"/>
  <c r="K1422" i="2"/>
  <c r="I1422" i="2"/>
  <c r="I1166" i="2"/>
  <c r="K1166" i="2"/>
  <c r="I1471" i="2"/>
  <c r="K1471" i="2"/>
  <c r="M1471" i="2"/>
  <c r="G1120" i="2"/>
  <c r="I1244" i="2"/>
  <c r="K1244" i="2"/>
  <c r="M1399" i="2"/>
  <c r="I1399" i="2"/>
  <c r="K1399" i="2"/>
  <c r="K1322" i="2"/>
  <c r="I1322" i="2"/>
  <c r="I1470" i="2"/>
  <c r="K1470" i="2"/>
  <c r="K1374" i="2"/>
  <c r="I1374" i="2"/>
  <c r="K1218" i="2"/>
  <c r="I1218" i="2"/>
  <c r="G1050" i="2"/>
  <c r="L1056" i="2"/>
  <c r="M1495" i="2"/>
  <c r="I1495" i="2"/>
  <c r="K1495" i="2"/>
  <c r="K1269" i="2"/>
  <c r="I1269" i="2"/>
  <c r="G1514" i="2"/>
  <c r="G1003" i="2"/>
  <c r="M1375" i="2"/>
  <c r="K1375" i="2"/>
  <c r="I1375" i="2"/>
  <c r="K1270" i="2"/>
  <c r="I1270" i="2"/>
  <c r="K1494" i="2"/>
  <c r="I1494" i="2"/>
  <c r="G1052" i="2"/>
  <c r="I1243" i="2"/>
  <c r="K1243" i="2"/>
  <c r="K1421" i="2"/>
  <c r="I1421" i="2"/>
  <c r="K1349" i="2"/>
  <c r="I1349" i="2"/>
  <c r="G1515" i="2"/>
  <c r="K1245" i="2"/>
  <c r="I1245" i="2"/>
  <c r="K1321" i="2"/>
  <c r="I1321" i="2"/>
  <c r="G1002" i="2"/>
  <c r="L1008" i="2"/>
  <c r="G1074" i="2"/>
  <c r="L1080" i="2"/>
  <c r="K1217" i="2"/>
  <c r="I1217" i="2"/>
  <c r="I1397" i="2"/>
  <c r="K1397" i="2"/>
  <c r="G1076" i="2"/>
  <c r="G1143" i="2"/>
  <c r="K1445" i="2"/>
  <c r="I1445" i="2"/>
  <c r="G757" i="2"/>
  <c r="G1098" i="2"/>
  <c r="K1271" i="2"/>
  <c r="I1271" i="2"/>
  <c r="M1271" i="2"/>
  <c r="G1110" i="2"/>
  <c r="G1155" i="2"/>
  <c r="G1309" i="2"/>
  <c r="G1297" i="2"/>
  <c r="G1132" i="2"/>
  <c r="G1296" i="2"/>
  <c r="G1087" i="2"/>
  <c r="G1111" i="2"/>
  <c r="G1154" i="2"/>
  <c r="K1481" i="2"/>
  <c r="I1481" i="2"/>
  <c r="K1457" i="2"/>
  <c r="I1457" i="2"/>
  <c r="K1459" i="2"/>
  <c r="I1459" i="2"/>
  <c r="M1459" i="2"/>
  <c r="M1507" i="2"/>
  <c r="I1507" i="2"/>
  <c r="K1507" i="2"/>
  <c r="K1505" i="2"/>
  <c r="I1505" i="2"/>
  <c r="M1483" i="2"/>
  <c r="K1483" i="2"/>
  <c r="I1483" i="2"/>
  <c r="I1458" i="2"/>
  <c r="K1458" i="2"/>
  <c r="K1506" i="2"/>
  <c r="I1506" i="2"/>
  <c r="K1482" i="2"/>
  <c r="I1482" i="2"/>
  <c r="G1133" i="2"/>
  <c r="G1109" i="2"/>
  <c r="G1153" i="2"/>
  <c r="G1131" i="2"/>
  <c r="M1044" i="2"/>
  <c r="F1044" i="2"/>
  <c r="M1032" i="2"/>
  <c r="F1032" i="2"/>
  <c r="G1064" i="2"/>
  <c r="G1086" i="2"/>
  <c r="L1092" i="2"/>
  <c r="G1016" i="2"/>
  <c r="G1014" i="2"/>
  <c r="L1020" i="2"/>
  <c r="G1088" i="2"/>
  <c r="L1068" i="2"/>
  <c r="G1062" i="2"/>
  <c r="G1063" i="2"/>
  <c r="G1015" i="2"/>
  <c r="M1387" i="2"/>
  <c r="K1387" i="2"/>
  <c r="I1387" i="2"/>
  <c r="K1410" i="2"/>
  <c r="I1410" i="2"/>
  <c r="K1434" i="2"/>
  <c r="I1434" i="2"/>
  <c r="K1386" i="2"/>
  <c r="I1386" i="2"/>
  <c r="M1411" i="2"/>
  <c r="K1411" i="2"/>
  <c r="I1411" i="2"/>
  <c r="M1435" i="2"/>
  <c r="I1435" i="2"/>
  <c r="K1435" i="2"/>
  <c r="K1385" i="2"/>
  <c r="I1385" i="2"/>
  <c r="K1409" i="2"/>
  <c r="I1409" i="2"/>
  <c r="K1433" i="2"/>
  <c r="I1433" i="2"/>
  <c r="G1204" i="2"/>
  <c r="L1210" i="2"/>
  <c r="G1310" i="2"/>
  <c r="G1308" i="2"/>
  <c r="L1314" i="2"/>
  <c r="G1206" i="2"/>
  <c r="G1205" i="2"/>
  <c r="G1192" i="2"/>
  <c r="G1191" i="2"/>
  <c r="L1197" i="2"/>
  <c r="G1295" i="2"/>
  <c r="L1301" i="2"/>
  <c r="G1193" i="2"/>
  <c r="K1256" i="2"/>
  <c r="I1256" i="2"/>
  <c r="K1283" i="2"/>
  <c r="I1283" i="2"/>
  <c r="K1230" i="2"/>
  <c r="I1230" i="2"/>
  <c r="M1284" i="2"/>
  <c r="K1284" i="2"/>
  <c r="I1284" i="2"/>
  <c r="K1362" i="2"/>
  <c r="I1362" i="2"/>
  <c r="K1335" i="2"/>
  <c r="I1335" i="2"/>
  <c r="K1178" i="2"/>
  <c r="I1178" i="2"/>
  <c r="K1336" i="2"/>
  <c r="I1336" i="2"/>
  <c r="K1282" i="2"/>
  <c r="I1282" i="2"/>
  <c r="K1257" i="2"/>
  <c r="I1257" i="2"/>
  <c r="I1258" i="2"/>
  <c r="K1258" i="2"/>
  <c r="I1361" i="2"/>
  <c r="K1361" i="2"/>
  <c r="K1334" i="2"/>
  <c r="I1334" i="2"/>
  <c r="K1231" i="2"/>
  <c r="I1231" i="2"/>
  <c r="K1232" i="2"/>
  <c r="I1232" i="2"/>
  <c r="K1360" i="2"/>
  <c r="I1360" i="2"/>
  <c r="K1179" i="2"/>
  <c r="I1179" i="2"/>
  <c r="M1180" i="2"/>
  <c r="K1180" i="2"/>
  <c r="I1180" i="2"/>
  <c r="L261" i="2"/>
  <c r="F261" i="2" s="1"/>
  <c r="L321" i="2"/>
  <c r="M321" i="2" s="1"/>
  <c r="G321" i="2" s="1"/>
  <c r="G317" i="2"/>
  <c r="L249" i="2"/>
  <c r="F249" i="2" s="1"/>
  <c r="L273" i="2"/>
  <c r="F273" i="2" s="1"/>
  <c r="L333" i="2"/>
  <c r="M333" i="2" s="1"/>
  <c r="G333" i="2" s="1"/>
  <c r="G315" i="2"/>
  <c r="G329" i="2"/>
  <c r="K537" i="2"/>
  <c r="I537" i="2"/>
  <c r="K525" i="2"/>
  <c r="M525" i="2"/>
  <c r="I525" i="2"/>
  <c r="K511" i="2"/>
  <c r="I511" i="2"/>
  <c r="K602" i="2"/>
  <c r="I602" i="2"/>
  <c r="K523" i="2"/>
  <c r="I523" i="2"/>
  <c r="K527" i="2"/>
  <c r="I527" i="2"/>
  <c r="K484" i="2"/>
  <c r="I484" i="2"/>
  <c r="K408" i="2"/>
  <c r="M408" i="2"/>
  <c r="I408" i="2"/>
  <c r="I436" i="2"/>
  <c r="K436" i="2"/>
  <c r="K549" i="2"/>
  <c r="I549" i="2"/>
  <c r="K588" i="2"/>
  <c r="I588" i="2"/>
  <c r="K562" i="2"/>
  <c r="I562" i="2"/>
  <c r="K473" i="2"/>
  <c r="I473" i="2"/>
  <c r="K485" i="2"/>
  <c r="I485" i="2"/>
  <c r="L297" i="2"/>
  <c r="F297" i="2" s="1"/>
  <c r="K536" i="2"/>
  <c r="I536" i="2"/>
  <c r="I592" i="2"/>
  <c r="K592" i="2"/>
  <c r="I566" i="2"/>
  <c r="K566" i="2"/>
  <c r="K603" i="2"/>
  <c r="I603" i="2"/>
  <c r="K497" i="2"/>
  <c r="I497" i="2"/>
  <c r="K449" i="2"/>
  <c r="I449" i="2"/>
  <c r="I475" i="2"/>
  <c r="K475" i="2"/>
  <c r="K501" i="2"/>
  <c r="I501" i="2"/>
  <c r="K601" i="2"/>
  <c r="I601" i="2"/>
  <c r="I605" i="2"/>
  <c r="K605" i="2"/>
  <c r="K486" i="2"/>
  <c r="I486" i="2"/>
  <c r="K510" i="2"/>
  <c r="I510" i="2"/>
  <c r="K564" i="2"/>
  <c r="I564" i="2"/>
  <c r="K590" i="2"/>
  <c r="I590" i="2"/>
  <c r="I462" i="2"/>
  <c r="K462" i="2"/>
  <c r="M421" i="2"/>
  <c r="K421" i="2"/>
  <c r="I421" i="2"/>
  <c r="K498" i="2"/>
  <c r="I498" i="2"/>
  <c r="K514" i="2"/>
  <c r="I514" i="2"/>
  <c r="K471" i="2"/>
  <c r="I471" i="2"/>
  <c r="K576" i="2"/>
  <c r="I576" i="2"/>
  <c r="K447" i="2"/>
  <c r="M447" i="2"/>
  <c r="I447" i="2"/>
  <c r="I423" i="2"/>
  <c r="K423" i="2"/>
  <c r="I553" i="2"/>
  <c r="K553" i="2"/>
  <c r="K445" i="2"/>
  <c r="I445" i="2"/>
  <c r="K458" i="2"/>
  <c r="I458" i="2"/>
  <c r="K512" i="2"/>
  <c r="M512" i="2"/>
  <c r="I512" i="2"/>
  <c r="K433" i="2"/>
  <c r="I433" i="2"/>
  <c r="I410" i="2"/>
  <c r="K410" i="2"/>
  <c r="K459" i="2"/>
  <c r="I459" i="2"/>
  <c r="K472" i="2"/>
  <c r="I472" i="2"/>
  <c r="L309" i="2"/>
  <c r="F309" i="2" s="1"/>
  <c r="M538" i="2"/>
  <c r="K538" i="2"/>
  <c r="I538" i="2"/>
  <c r="K446" i="2"/>
  <c r="I446" i="2"/>
  <c r="K577" i="2"/>
  <c r="I577" i="2"/>
  <c r="K563" i="2"/>
  <c r="I563" i="2"/>
  <c r="K589" i="2"/>
  <c r="I589" i="2"/>
  <c r="K419" i="2"/>
  <c r="I419" i="2"/>
  <c r="K524" i="2"/>
  <c r="I524" i="2"/>
  <c r="K575" i="2"/>
  <c r="I575" i="2"/>
  <c r="I579" i="2"/>
  <c r="K579" i="2"/>
  <c r="K406" i="2"/>
  <c r="I406" i="2"/>
  <c r="K460" i="2"/>
  <c r="I460" i="2"/>
  <c r="K551" i="2"/>
  <c r="M551" i="2"/>
  <c r="I551" i="2"/>
  <c r="K432" i="2"/>
  <c r="I432" i="2"/>
  <c r="I488" i="2"/>
  <c r="K488" i="2"/>
  <c r="K434" i="2"/>
  <c r="M434" i="2"/>
  <c r="I434" i="2"/>
  <c r="K550" i="2"/>
  <c r="I550" i="2"/>
  <c r="K499" i="2"/>
  <c r="I499" i="2"/>
  <c r="K407" i="2"/>
  <c r="I407" i="2"/>
  <c r="K420" i="2"/>
  <c r="I420" i="2"/>
  <c r="I540" i="2"/>
  <c r="K540" i="2"/>
  <c r="L285" i="2"/>
  <c r="F285" i="2" s="1"/>
  <c r="G267" i="2"/>
  <c r="G257" i="2"/>
  <c r="G624" i="2"/>
  <c r="G352" i="2"/>
  <c r="G243" i="2"/>
  <c r="G385" i="2"/>
  <c r="G290" i="2"/>
  <c r="G122" i="2"/>
  <c r="G744" i="2"/>
  <c r="G393" i="2"/>
  <c r="G107" i="2"/>
  <c r="G293" i="2"/>
  <c r="G672" i="2"/>
  <c r="G227" i="2"/>
  <c r="G382" i="2"/>
  <c r="G152" i="2"/>
  <c r="G349" i="2"/>
  <c r="G167" i="2"/>
  <c r="G137" i="2"/>
  <c r="G254" i="2"/>
  <c r="G636" i="2"/>
  <c r="G648" i="2"/>
  <c r="G684" i="2"/>
  <c r="G21" i="2"/>
  <c r="G278" i="2"/>
  <c r="G50" i="2"/>
  <c r="G182" i="2"/>
  <c r="G371" i="2"/>
  <c r="G92" i="2"/>
  <c r="G302" i="2"/>
  <c r="G360" i="2"/>
  <c r="G78" i="2"/>
  <c r="G212" i="2"/>
  <c r="G720" i="2"/>
  <c r="G35" i="2"/>
  <c r="G197" i="2"/>
  <c r="G242" i="2"/>
  <c r="G660" i="2"/>
  <c r="G708" i="2"/>
  <c r="G266" i="2"/>
  <c r="G732" i="2"/>
  <c r="G696" i="2"/>
  <c r="G303" i="2"/>
  <c r="G396" i="2"/>
  <c r="G363" i="2"/>
  <c r="G269" i="2"/>
  <c r="G245" i="2"/>
  <c r="G281" i="2"/>
  <c r="G305" i="2"/>
  <c r="G374" i="2"/>
  <c r="K726" i="2"/>
  <c r="M726" i="2"/>
  <c r="K699" i="2"/>
  <c r="I699" i="2"/>
  <c r="K698" i="2"/>
  <c r="I698" i="2"/>
  <c r="K652" i="2"/>
  <c r="M652" i="2"/>
  <c r="I652" i="2"/>
  <c r="M628" i="2"/>
  <c r="K628" i="2"/>
  <c r="I628" i="2"/>
  <c r="K626" i="2"/>
  <c r="I626" i="2"/>
  <c r="K724" i="2"/>
  <c r="M724" i="2"/>
  <c r="I724" i="2"/>
  <c r="M630" i="2"/>
  <c r="K630" i="2"/>
  <c r="K627" i="2"/>
  <c r="I627" i="2"/>
  <c r="K675" i="2"/>
  <c r="I675" i="2"/>
  <c r="K746" i="2"/>
  <c r="I746" i="2"/>
  <c r="M702" i="2"/>
  <c r="K702" i="2"/>
  <c r="K748" i="2"/>
  <c r="M748" i="2"/>
  <c r="I748" i="2"/>
  <c r="K723" i="2"/>
  <c r="I723" i="2"/>
  <c r="K722" i="2"/>
  <c r="I722" i="2"/>
  <c r="M750" i="2"/>
  <c r="K750" i="2"/>
  <c r="K676" i="2"/>
  <c r="M676" i="2"/>
  <c r="I676" i="2"/>
  <c r="K674" i="2"/>
  <c r="I674" i="2"/>
  <c r="K650" i="2"/>
  <c r="I650" i="2"/>
  <c r="M700" i="2"/>
  <c r="K700" i="2"/>
  <c r="I700" i="2"/>
  <c r="K678" i="2"/>
  <c r="M678" i="2"/>
  <c r="M654" i="2"/>
  <c r="K654" i="2"/>
  <c r="K651" i="2"/>
  <c r="I651" i="2"/>
  <c r="K747" i="2"/>
  <c r="I747" i="2"/>
  <c r="K712" i="2"/>
  <c r="M712" i="2"/>
  <c r="I712" i="2"/>
  <c r="K686" i="2"/>
  <c r="I686" i="2"/>
  <c r="K663" i="2"/>
  <c r="I663" i="2"/>
  <c r="K690" i="2"/>
  <c r="M690" i="2"/>
  <c r="K638" i="2"/>
  <c r="I638" i="2"/>
  <c r="M640" i="2"/>
  <c r="K640" i="2"/>
  <c r="I640" i="2"/>
  <c r="K642" i="2"/>
  <c r="M642" i="2"/>
  <c r="K639" i="2"/>
  <c r="I639" i="2"/>
  <c r="K711" i="2"/>
  <c r="I711" i="2"/>
  <c r="K735" i="2"/>
  <c r="I735" i="2"/>
  <c r="M736" i="2"/>
  <c r="K736" i="2"/>
  <c r="I736" i="2"/>
  <c r="K662" i="2"/>
  <c r="I662" i="2"/>
  <c r="K664" i="2"/>
  <c r="M664" i="2"/>
  <c r="I664" i="2"/>
  <c r="K687" i="2"/>
  <c r="I687" i="2"/>
  <c r="M688" i="2"/>
  <c r="K688" i="2"/>
  <c r="I688" i="2"/>
  <c r="K710" i="2"/>
  <c r="I710" i="2"/>
  <c r="K734" i="2"/>
  <c r="I734" i="2"/>
  <c r="M666" i="2"/>
  <c r="K666" i="2"/>
  <c r="M714" i="2"/>
  <c r="K714" i="2"/>
  <c r="M738" i="2"/>
  <c r="K738" i="2"/>
  <c r="G756" i="2"/>
  <c r="Z51" i="9"/>
  <c r="AS51" i="9" s="1"/>
  <c r="L53" i="9" s="1"/>
  <c r="P63" i="9" s="1"/>
  <c r="G1270" i="2" l="1"/>
  <c r="G1374" i="2"/>
  <c r="G1322" i="2"/>
  <c r="G1398" i="2"/>
  <c r="G1470" i="2"/>
  <c r="G1446" i="2"/>
  <c r="G1422" i="2"/>
  <c r="G1166" i="2"/>
  <c r="G1495" i="2"/>
  <c r="G1218" i="2"/>
  <c r="G1244" i="2"/>
  <c r="G1219" i="2"/>
  <c r="L1223" i="2"/>
  <c r="G1217" i="2"/>
  <c r="F1008" i="2"/>
  <c r="M1008" i="2"/>
  <c r="G1008" i="2" s="1"/>
  <c r="L1171" i="2"/>
  <c r="G1165" i="2"/>
  <c r="G1493" i="2"/>
  <c r="G1349" i="2"/>
  <c r="L1249" i="2"/>
  <c r="G1243" i="2"/>
  <c r="G1447" i="2"/>
  <c r="G1167" i="2"/>
  <c r="G1321" i="2"/>
  <c r="L1327" i="2"/>
  <c r="F1056" i="2"/>
  <c r="M1056" i="2"/>
  <c r="G1056" i="2" s="1"/>
  <c r="G1471" i="2"/>
  <c r="G1423" i="2"/>
  <c r="G1373" i="2"/>
  <c r="G1397" i="2"/>
  <c r="M1080" i="2"/>
  <c r="G1080" i="2" s="1"/>
  <c r="F1080" i="2"/>
  <c r="G1421" i="2"/>
  <c r="G1375" i="2"/>
  <c r="G1269" i="2"/>
  <c r="L1275" i="2"/>
  <c r="G1469" i="2"/>
  <c r="G1271" i="2"/>
  <c r="G1445" i="2"/>
  <c r="G1245" i="2"/>
  <c r="G1494" i="2"/>
  <c r="G1399" i="2"/>
  <c r="G1348" i="2"/>
  <c r="G1323" i="2"/>
  <c r="L1353" i="2"/>
  <c r="G1347" i="2"/>
  <c r="G1283" i="2"/>
  <c r="G1179" i="2"/>
  <c r="G1231" i="2"/>
  <c r="G1257" i="2"/>
  <c r="G1386" i="2"/>
  <c r="G1336" i="2"/>
  <c r="G1335" i="2"/>
  <c r="G1410" i="2"/>
  <c r="G1362" i="2"/>
  <c r="G1284" i="2"/>
  <c r="G1387" i="2"/>
  <c r="G1232" i="2"/>
  <c r="G1411" i="2"/>
  <c r="G1483" i="2"/>
  <c r="G1458" i="2"/>
  <c r="G1459" i="2"/>
  <c r="G1457" i="2"/>
  <c r="G1505" i="2"/>
  <c r="G1507" i="2"/>
  <c r="G1481" i="2"/>
  <c r="G1482" i="2"/>
  <c r="G1506" i="2"/>
  <c r="J1424" i="2"/>
  <c r="J1412" i="2"/>
  <c r="J1376" i="2"/>
  <c r="J1508" i="2"/>
  <c r="J1496" i="2"/>
  <c r="J1484" i="2"/>
  <c r="J1472" i="2"/>
  <c r="J1460" i="2"/>
  <c r="J1448" i="2"/>
  <c r="J1436" i="2"/>
  <c r="J1388" i="2"/>
  <c r="J1400" i="2"/>
  <c r="G1044" i="2"/>
  <c r="G1032" i="2"/>
  <c r="F1020" i="2"/>
  <c r="M1020" i="2"/>
  <c r="M1068" i="2"/>
  <c r="F1068" i="2"/>
  <c r="M1092" i="2"/>
  <c r="F1092" i="2"/>
  <c r="G1385" i="2"/>
  <c r="G1433" i="2"/>
  <c r="G1435" i="2"/>
  <c r="G1409" i="2"/>
  <c r="G1434" i="2"/>
  <c r="M1314" i="2"/>
  <c r="F1314" i="2"/>
  <c r="F1210" i="2"/>
  <c r="M1210" i="2"/>
  <c r="F1301" i="2"/>
  <c r="M1301" i="2"/>
  <c r="M1197" i="2"/>
  <c r="F1197" i="2"/>
  <c r="G1178" i="2"/>
  <c r="L1184" i="2"/>
  <c r="L1236" i="2"/>
  <c r="G1230" i="2"/>
  <c r="G1180" i="2"/>
  <c r="G1334" i="2"/>
  <c r="L1340" i="2"/>
  <c r="G1361" i="2"/>
  <c r="L1366" i="2"/>
  <c r="G1360" i="2"/>
  <c r="G1258" i="2"/>
  <c r="G1282" i="2"/>
  <c r="L1288" i="2"/>
  <c r="G1256" i="2"/>
  <c r="L1262" i="2"/>
  <c r="M261" i="2"/>
  <c r="G261" i="2" s="1"/>
  <c r="M297" i="2"/>
  <c r="G297" i="2" s="1"/>
  <c r="F333" i="2"/>
  <c r="F321" i="2"/>
  <c r="M285" i="2"/>
  <c r="G285" i="2" s="1"/>
  <c r="M273" i="2"/>
  <c r="G273" i="2" s="1"/>
  <c r="G512" i="2"/>
  <c r="G590" i="2"/>
  <c r="M249" i="2"/>
  <c r="G249" i="2" s="1"/>
  <c r="G537" i="2"/>
  <c r="G550" i="2"/>
  <c r="G460" i="2"/>
  <c r="G563" i="2"/>
  <c r="M309" i="2"/>
  <c r="G309" i="2" s="1"/>
  <c r="G499" i="2"/>
  <c r="G524" i="2"/>
  <c r="G589" i="2"/>
  <c r="G577" i="2"/>
  <c r="G472" i="2"/>
  <c r="G576" i="2"/>
  <c r="G498" i="2"/>
  <c r="G459" i="2"/>
  <c r="G485" i="2"/>
  <c r="L438" i="2"/>
  <c r="G432" i="2"/>
  <c r="G575" i="2"/>
  <c r="L581" i="2"/>
  <c r="G445" i="2"/>
  <c r="L451" i="2"/>
  <c r="L503" i="2"/>
  <c r="G497" i="2"/>
  <c r="G588" i="2"/>
  <c r="L594" i="2"/>
  <c r="G484" i="2"/>
  <c r="L490" i="2"/>
  <c r="L529" i="2"/>
  <c r="G523" i="2"/>
  <c r="G407" i="2"/>
  <c r="G538" i="2"/>
  <c r="G406" i="2"/>
  <c r="L412" i="2"/>
  <c r="L607" i="2"/>
  <c r="G601" i="2"/>
  <c r="G421" i="2"/>
  <c r="G486" i="2"/>
  <c r="G473" i="2"/>
  <c r="G408" i="2"/>
  <c r="G602" i="2"/>
  <c r="G525" i="2"/>
  <c r="L464" i="2"/>
  <c r="G458" i="2"/>
  <c r="G562" i="2"/>
  <c r="L568" i="2"/>
  <c r="L555" i="2"/>
  <c r="G549" i="2"/>
  <c r="G420" i="2"/>
  <c r="G551" i="2"/>
  <c r="G446" i="2"/>
  <c r="G433" i="2"/>
  <c r="G447" i="2"/>
  <c r="G564" i="2"/>
  <c r="G603" i="2"/>
  <c r="G419" i="2"/>
  <c r="L425" i="2"/>
  <c r="L477" i="2"/>
  <c r="G471" i="2"/>
  <c r="G510" i="2"/>
  <c r="L516" i="2"/>
  <c r="L542" i="2"/>
  <c r="G536" i="2"/>
  <c r="G434" i="2"/>
  <c r="G511" i="2"/>
  <c r="J737" i="2"/>
  <c r="K737" i="2" s="1"/>
  <c r="J689" i="2"/>
  <c r="K689" i="2" s="1"/>
  <c r="J641" i="2"/>
  <c r="K641" i="2" s="1"/>
  <c r="J617" i="2"/>
  <c r="J725" i="2"/>
  <c r="K725" i="2" s="1"/>
  <c r="J677" i="2"/>
  <c r="K677" i="2" s="1"/>
  <c r="J629" i="2"/>
  <c r="K629" i="2" s="1"/>
  <c r="J713" i="2"/>
  <c r="K713" i="2" s="1"/>
  <c r="J665" i="2"/>
  <c r="K665" i="2" s="1"/>
  <c r="J749" i="2"/>
  <c r="K749" i="2" s="1"/>
  <c r="J701" i="2"/>
  <c r="K701" i="2" s="1"/>
  <c r="J653" i="2"/>
  <c r="K653" i="2" s="1"/>
  <c r="G662" i="2"/>
  <c r="G735" i="2"/>
  <c r="G638" i="2"/>
  <c r="G747" i="2"/>
  <c r="G651" i="2"/>
  <c r="G746" i="2"/>
  <c r="G675" i="2"/>
  <c r="G628" i="2"/>
  <c r="G698" i="2"/>
  <c r="G699" i="2"/>
  <c r="G700" i="2"/>
  <c r="G722" i="2"/>
  <c r="G723" i="2"/>
  <c r="G627" i="2"/>
  <c r="G626" i="2"/>
  <c r="G674" i="2"/>
  <c r="G650" i="2"/>
  <c r="G676" i="2"/>
  <c r="G724" i="2"/>
  <c r="G652" i="2"/>
  <c r="G748" i="2"/>
  <c r="G710" i="2"/>
  <c r="G687" i="2"/>
  <c r="G736" i="2"/>
  <c r="G734" i="2"/>
  <c r="G664" i="2"/>
  <c r="G663" i="2"/>
  <c r="G686" i="2"/>
  <c r="G712" i="2"/>
  <c r="G688" i="2"/>
  <c r="G711" i="2"/>
  <c r="G639" i="2"/>
  <c r="G640" i="2"/>
  <c r="F1353" i="2" l="1"/>
  <c r="M1353" i="2"/>
  <c r="G1353" i="2" s="1"/>
  <c r="M1275" i="2"/>
  <c r="G1275" i="2" s="1"/>
  <c r="F1275" i="2"/>
  <c r="M1327" i="2"/>
  <c r="G1327" i="2" s="1"/>
  <c r="F1327" i="2"/>
  <c r="M1249" i="2"/>
  <c r="G1249" i="2" s="1"/>
  <c r="F1249" i="2"/>
  <c r="F1171" i="2"/>
  <c r="M1171" i="2"/>
  <c r="G1171" i="2" s="1"/>
  <c r="M1223" i="2"/>
  <c r="G1223" i="2" s="1"/>
  <c r="F1223" i="2"/>
  <c r="K1460" i="2"/>
  <c r="K1412" i="2"/>
  <c r="K1472" i="2"/>
  <c r="K1400" i="2"/>
  <c r="K1484" i="2"/>
  <c r="K1424" i="2"/>
  <c r="K1388" i="2"/>
  <c r="K1496" i="2"/>
  <c r="K1436" i="2"/>
  <c r="K1508" i="2"/>
  <c r="K1448" i="2"/>
  <c r="K1376" i="2"/>
  <c r="G1068" i="2"/>
  <c r="G1020" i="2"/>
  <c r="G1092" i="2"/>
  <c r="G1210" i="2"/>
  <c r="G1314" i="2"/>
  <c r="G1301" i="2"/>
  <c r="G1197" i="2"/>
  <c r="M1236" i="2"/>
  <c r="F1236" i="2"/>
  <c r="M1340" i="2"/>
  <c r="F1340" i="2"/>
  <c r="F1184" i="2"/>
  <c r="M1184" i="2"/>
  <c r="M1262" i="2"/>
  <c r="F1262" i="2"/>
  <c r="M1288" i="2"/>
  <c r="F1288" i="2"/>
  <c r="M1366" i="2"/>
  <c r="F1366" i="2"/>
  <c r="F464" i="2"/>
  <c r="M464" i="2"/>
  <c r="G464" i="2" s="1"/>
  <c r="F412" i="2"/>
  <c r="M412" i="2"/>
  <c r="G412" i="2" s="1"/>
  <c r="M529" i="2"/>
  <c r="G529" i="2" s="1"/>
  <c r="F529" i="2"/>
  <c r="F438" i="2"/>
  <c r="M438" i="2"/>
  <c r="G438" i="2" s="1"/>
  <c r="F516" i="2"/>
  <c r="M516" i="2"/>
  <c r="G516" i="2" s="1"/>
  <c r="F425" i="2"/>
  <c r="M425" i="2"/>
  <c r="G425" i="2" s="1"/>
  <c r="M568" i="2"/>
  <c r="G568" i="2" s="1"/>
  <c r="F568" i="2"/>
  <c r="M594" i="2"/>
  <c r="G594" i="2" s="1"/>
  <c r="F594" i="2"/>
  <c r="M542" i="2"/>
  <c r="G542" i="2" s="1"/>
  <c r="F542" i="2"/>
  <c r="F477" i="2"/>
  <c r="M477" i="2"/>
  <c r="G477" i="2" s="1"/>
  <c r="F555" i="2"/>
  <c r="M555" i="2"/>
  <c r="G555" i="2" s="1"/>
  <c r="M503" i="2"/>
  <c r="G503" i="2" s="1"/>
  <c r="F503" i="2"/>
  <c r="F607" i="2"/>
  <c r="M607" i="2"/>
  <c r="G607" i="2" s="1"/>
  <c r="F490" i="2"/>
  <c r="M490" i="2"/>
  <c r="G490" i="2" s="1"/>
  <c r="F451" i="2"/>
  <c r="M451" i="2"/>
  <c r="G451" i="2" s="1"/>
  <c r="F581" i="2"/>
  <c r="M581" i="2"/>
  <c r="G581" i="2" s="1"/>
  <c r="K617" i="2"/>
  <c r="Q46" i="9"/>
  <c r="AR46" i="9" s="1"/>
  <c r="P61" i="9" s="1"/>
  <c r="L1448" i="2" l="1"/>
  <c r="M1448" i="2" s="1"/>
  <c r="M1451" i="2" s="1"/>
  <c r="L1412" i="2"/>
  <c r="M1412" i="2" s="1"/>
  <c r="M1415" i="2" s="1"/>
  <c r="L1472" i="2"/>
  <c r="M1472" i="2" s="1"/>
  <c r="M1475" i="2" s="1"/>
  <c r="L1436" i="2"/>
  <c r="M1436" i="2" s="1"/>
  <c r="M1439" i="2" s="1"/>
  <c r="L1424" i="2"/>
  <c r="M1424" i="2" s="1"/>
  <c r="M1427" i="2" s="1"/>
  <c r="L1388" i="2"/>
  <c r="M1388" i="2" s="1"/>
  <c r="M1391" i="2" s="1"/>
  <c r="L1508" i="2"/>
  <c r="M1508" i="2" s="1"/>
  <c r="M1511" i="2" s="1"/>
  <c r="L1496" i="2"/>
  <c r="M1496" i="2" s="1"/>
  <c r="M1499" i="2" s="1"/>
  <c r="L1460" i="2"/>
  <c r="M1460" i="2" s="1"/>
  <c r="M1463" i="2" s="1"/>
  <c r="L1400" i="2"/>
  <c r="M1400" i="2" s="1"/>
  <c r="M1403" i="2" s="1"/>
  <c r="L1484" i="2"/>
  <c r="M1484" i="2" s="1"/>
  <c r="M1487" i="2" s="1"/>
  <c r="L1376" i="2"/>
  <c r="M1376" i="2" s="1"/>
  <c r="M1379" i="2" s="1"/>
  <c r="K1379" i="2"/>
  <c r="K1427" i="2"/>
  <c r="K1475" i="2"/>
  <c r="K1499" i="2"/>
  <c r="K1439" i="2"/>
  <c r="K1487" i="2"/>
  <c r="K1415" i="2"/>
  <c r="K1451" i="2"/>
  <c r="K1403" i="2"/>
  <c r="K1511" i="2"/>
  <c r="K1391" i="2"/>
  <c r="K1463" i="2"/>
  <c r="G1366" i="2"/>
  <c r="G1262" i="2"/>
  <c r="G1236" i="2"/>
  <c r="G1340" i="2"/>
  <c r="G1288" i="2"/>
  <c r="G1184" i="2"/>
  <c r="L617" i="2"/>
  <c r="L749" i="2"/>
  <c r="M749" i="2" s="1"/>
  <c r="L737" i="2"/>
  <c r="M737" i="2" s="1"/>
  <c r="L725" i="2"/>
  <c r="M725" i="2" s="1"/>
  <c r="L713" i="2"/>
  <c r="M713" i="2" s="1"/>
  <c r="L701" i="2"/>
  <c r="M701" i="2" s="1"/>
  <c r="L689" i="2"/>
  <c r="M689" i="2" s="1"/>
  <c r="L677" i="2"/>
  <c r="M677" i="2" s="1"/>
  <c r="L665" i="2"/>
  <c r="M665" i="2" s="1"/>
  <c r="L653" i="2"/>
  <c r="M653" i="2" s="1"/>
  <c r="L641" i="2"/>
  <c r="M641" i="2" s="1"/>
  <c r="L629" i="2"/>
  <c r="M629" i="2" s="1"/>
  <c r="Q237" i="9"/>
  <c r="J181" i="2" l="1"/>
  <c r="J77" i="2"/>
  <c r="J63" i="2"/>
  <c r="J196" i="2"/>
  <c r="M617" i="2"/>
  <c r="K181" i="2" l="1"/>
  <c r="F181" i="2"/>
  <c r="M181" i="2" s="1"/>
  <c r="K77" i="2"/>
  <c r="F77" i="2"/>
  <c r="M77" i="2" s="1"/>
  <c r="K196" i="2"/>
  <c r="F196" i="2"/>
  <c r="M196" i="2" s="1"/>
  <c r="J5" i="2"/>
  <c r="J743" i="2" l="1"/>
  <c r="J659" i="2"/>
  <c r="J671" i="2"/>
  <c r="J731" i="2"/>
  <c r="J745" i="2"/>
  <c r="J697" i="2"/>
  <c r="J661" i="2"/>
  <c r="J637" i="2"/>
  <c r="J613" i="2"/>
  <c r="J649" i="2"/>
  <c r="J733" i="2"/>
  <c r="J685" i="2"/>
  <c r="J625" i="2"/>
  <c r="J709" i="2"/>
  <c r="J721" i="2"/>
  <c r="J673" i="2"/>
  <c r="J695" i="2"/>
  <c r="J611" i="2"/>
  <c r="J683" i="2"/>
  <c r="J623" i="2"/>
  <c r="J169" i="2"/>
  <c r="J52" i="2"/>
  <c r="J199" i="2"/>
  <c r="J109" i="2"/>
  <c r="J139" i="2"/>
  <c r="J184" i="2"/>
  <c r="J94" i="2"/>
  <c r="J124" i="2"/>
  <c r="J8" i="2"/>
  <c r="J229" i="2"/>
  <c r="J23" i="2"/>
  <c r="J154" i="2"/>
  <c r="J37" i="2"/>
  <c r="J214" i="2"/>
  <c r="J80" i="2"/>
  <c r="J66" i="2"/>
  <c r="J719" i="2"/>
  <c r="J635" i="2"/>
  <c r="J707" i="2"/>
  <c r="J277" i="2"/>
  <c r="J265" i="2"/>
  <c r="J253" i="2"/>
  <c r="J348" i="2"/>
  <c r="J241" i="2"/>
  <c r="J337" i="2"/>
  <c r="G196" i="2"/>
  <c r="J301" i="2"/>
  <c r="J370" i="2"/>
  <c r="J359" i="2"/>
  <c r="J289" i="2"/>
  <c r="J183" i="2"/>
  <c r="J168" i="2"/>
  <c r="J138" i="2"/>
  <c r="J198" i="2"/>
  <c r="J123" i="2"/>
  <c r="J65" i="2"/>
  <c r="J213" i="2"/>
  <c r="J93" i="2"/>
  <c r="J36" i="2"/>
  <c r="J22" i="2"/>
  <c r="J51" i="2"/>
  <c r="J228" i="2"/>
  <c r="J108" i="2"/>
  <c r="J7" i="2"/>
  <c r="J153" i="2"/>
  <c r="J79" i="2"/>
  <c r="J381" i="2"/>
  <c r="J392" i="2"/>
  <c r="G77" i="2"/>
  <c r="G181" i="2"/>
  <c r="J166" i="2"/>
  <c r="J136" i="2"/>
  <c r="J20" i="2"/>
  <c r="J49" i="2"/>
  <c r="J34" i="2"/>
  <c r="J151" i="2"/>
  <c r="J121" i="2"/>
  <c r="F36" i="2" l="1"/>
  <c r="M36" i="2" s="1"/>
  <c r="K36" i="2"/>
  <c r="F392" i="2"/>
  <c r="M392" i="2" s="1"/>
  <c r="K392" i="2"/>
  <c r="J399" i="2" s="1"/>
  <c r="F79" i="2"/>
  <c r="M79" i="2" s="1"/>
  <c r="K79" i="2"/>
  <c r="F228" i="2"/>
  <c r="M228" i="2" s="1"/>
  <c r="K228" i="2"/>
  <c r="J236" i="2" s="1"/>
  <c r="F289" i="2"/>
  <c r="M289" i="2" s="1"/>
  <c r="K289" i="2"/>
  <c r="J296" i="2" s="1"/>
  <c r="F253" i="2"/>
  <c r="M253" i="2" s="1"/>
  <c r="K253" i="2"/>
  <c r="J260" i="2" s="1"/>
  <c r="F124" i="2"/>
  <c r="M124" i="2" s="1"/>
  <c r="K124" i="2"/>
  <c r="F108" i="2"/>
  <c r="M108" i="2" s="1"/>
  <c r="K108" i="2"/>
  <c r="J116" i="2" s="1"/>
  <c r="F93" i="2"/>
  <c r="M93" i="2" s="1"/>
  <c r="K93" i="2"/>
  <c r="J101" i="2" s="1"/>
  <c r="F198" i="2"/>
  <c r="M198" i="2" s="1"/>
  <c r="K198" i="2"/>
  <c r="J206" i="2" s="1"/>
  <c r="K206" i="2" s="1"/>
  <c r="G206" i="2" s="1"/>
  <c r="K183" i="2"/>
  <c r="J191" i="2" s="1"/>
  <c r="K191" i="2" s="1"/>
  <c r="G191" i="2" s="1"/>
  <c r="F183" i="2"/>
  <c r="M183" i="2" s="1"/>
  <c r="F301" i="2"/>
  <c r="M301" i="2" s="1"/>
  <c r="K301" i="2"/>
  <c r="J308" i="2" s="1"/>
  <c r="F348" i="2"/>
  <c r="M348" i="2" s="1"/>
  <c r="K348" i="2"/>
  <c r="J355" i="2" s="1"/>
  <c r="K707" i="2"/>
  <c r="F707" i="2"/>
  <c r="M707" i="2" s="1"/>
  <c r="F719" i="2"/>
  <c r="M719" i="2" s="1"/>
  <c r="K719" i="2"/>
  <c r="F37" i="2"/>
  <c r="M37" i="2" s="1"/>
  <c r="K37" i="2"/>
  <c r="F139" i="2"/>
  <c r="M139" i="2" s="1"/>
  <c r="K139" i="2"/>
  <c r="K169" i="2"/>
  <c r="F169" i="2"/>
  <c r="M169" i="2" s="1"/>
  <c r="K623" i="2"/>
  <c r="F623" i="2"/>
  <c r="M623" i="2" s="1"/>
  <c r="K673" i="2"/>
  <c r="F673" i="2"/>
  <c r="M673" i="2" s="1"/>
  <c r="F733" i="2"/>
  <c r="M733" i="2" s="1"/>
  <c r="K733" i="2"/>
  <c r="K649" i="2"/>
  <c r="F649" i="2"/>
  <c r="M649" i="2" s="1"/>
  <c r="F697" i="2"/>
  <c r="M697" i="2" s="1"/>
  <c r="K697" i="2"/>
  <c r="F370" i="2"/>
  <c r="M370" i="2" s="1"/>
  <c r="K370" i="2"/>
  <c r="J377" i="2" s="1"/>
  <c r="F241" i="2"/>
  <c r="M241" i="2" s="1"/>
  <c r="K241" i="2"/>
  <c r="J248" i="2" s="1"/>
  <c r="F277" i="2"/>
  <c r="M277" i="2" s="1"/>
  <c r="K277" i="2"/>
  <c r="J284" i="2" s="1"/>
  <c r="F635" i="2"/>
  <c r="M635" i="2" s="1"/>
  <c r="K635" i="2"/>
  <c r="F214" i="2"/>
  <c r="M214" i="2" s="1"/>
  <c r="K214" i="2"/>
  <c r="K229" i="2"/>
  <c r="F229" i="2"/>
  <c r="M229" i="2" s="1"/>
  <c r="F184" i="2"/>
  <c r="M184" i="2" s="1"/>
  <c r="K184" i="2"/>
  <c r="F52" i="2"/>
  <c r="M52" i="2" s="1"/>
  <c r="K52" i="2"/>
  <c r="F695" i="2"/>
  <c r="M695" i="2" s="1"/>
  <c r="K695" i="2"/>
  <c r="F709" i="2"/>
  <c r="M709" i="2" s="1"/>
  <c r="K709" i="2"/>
  <c r="F625" i="2"/>
  <c r="M625" i="2" s="1"/>
  <c r="K625" i="2"/>
  <c r="K685" i="2"/>
  <c r="F685" i="2"/>
  <c r="M685" i="2" s="1"/>
  <c r="F661" i="2"/>
  <c r="M661" i="2" s="1"/>
  <c r="K661" i="2"/>
  <c r="F743" i="2"/>
  <c r="M743" i="2" s="1"/>
  <c r="K743" i="2"/>
  <c r="F168" i="2"/>
  <c r="M168" i="2" s="1"/>
  <c r="K168" i="2"/>
  <c r="F153" i="2"/>
  <c r="M153" i="2" s="1"/>
  <c r="K153" i="2"/>
  <c r="F51" i="2"/>
  <c r="M51" i="2" s="1"/>
  <c r="K51" i="2"/>
  <c r="F22" i="2"/>
  <c r="M22" i="2" s="1"/>
  <c r="K22" i="2"/>
  <c r="F138" i="2"/>
  <c r="M138" i="2" s="1"/>
  <c r="K138" i="2"/>
  <c r="F359" i="2"/>
  <c r="M359" i="2" s="1"/>
  <c r="K359" i="2"/>
  <c r="J366" i="2" s="1"/>
  <c r="F265" i="2"/>
  <c r="M265" i="2" s="1"/>
  <c r="K265" i="2"/>
  <c r="J272" i="2" s="1"/>
  <c r="F80" i="2"/>
  <c r="M80" i="2" s="1"/>
  <c r="K80" i="2"/>
  <c r="F23" i="2"/>
  <c r="M23" i="2" s="1"/>
  <c r="K23" i="2"/>
  <c r="K94" i="2"/>
  <c r="F94" i="2"/>
  <c r="M94" i="2" s="1"/>
  <c r="K199" i="2"/>
  <c r="F199" i="2"/>
  <c r="M199" i="2" s="1"/>
  <c r="F683" i="2"/>
  <c r="M683" i="2" s="1"/>
  <c r="K683" i="2"/>
  <c r="F637" i="2"/>
  <c r="M637" i="2" s="1"/>
  <c r="K637" i="2"/>
  <c r="F731" i="2"/>
  <c r="M731" i="2" s="1"/>
  <c r="K731" i="2"/>
  <c r="K659" i="2"/>
  <c r="F659" i="2"/>
  <c r="M659" i="2" s="1"/>
  <c r="F381" i="2"/>
  <c r="M381" i="2" s="1"/>
  <c r="K381" i="2"/>
  <c r="J388" i="2" s="1"/>
  <c r="F123" i="2"/>
  <c r="M123" i="2" s="1"/>
  <c r="K123" i="2"/>
  <c r="F213" i="2"/>
  <c r="M213" i="2" s="1"/>
  <c r="K213" i="2"/>
  <c r="J221" i="2" s="1"/>
  <c r="F154" i="2"/>
  <c r="M154" i="2" s="1"/>
  <c r="K154" i="2"/>
  <c r="F109" i="2"/>
  <c r="M109" i="2" s="1"/>
  <c r="K109" i="2"/>
  <c r="K721" i="2"/>
  <c r="F721" i="2"/>
  <c r="M721" i="2" s="1"/>
  <c r="F745" i="2"/>
  <c r="M745" i="2" s="1"/>
  <c r="K745" i="2"/>
  <c r="K671" i="2"/>
  <c r="F671" i="2"/>
  <c r="M671" i="2" s="1"/>
  <c r="K49" i="2"/>
  <c r="F49" i="2"/>
  <c r="M49" i="2" s="1"/>
  <c r="F166" i="2"/>
  <c r="M166" i="2" s="1"/>
  <c r="K166" i="2"/>
  <c r="J176" i="2" s="1"/>
  <c r="K34" i="2"/>
  <c r="F34" i="2"/>
  <c r="M34" i="2" s="1"/>
  <c r="F136" i="2"/>
  <c r="M136" i="2" s="1"/>
  <c r="K136" i="2"/>
  <c r="F121" i="2"/>
  <c r="M121" i="2" s="1"/>
  <c r="K121" i="2"/>
  <c r="K151" i="2"/>
  <c r="F151" i="2"/>
  <c r="M151" i="2" s="1"/>
  <c r="K20" i="2"/>
  <c r="F20" i="2"/>
  <c r="M20" i="2" s="1"/>
  <c r="M15" i="2"/>
  <c r="K5" i="2"/>
  <c r="M740" i="2" l="1"/>
  <c r="J739" i="2"/>
  <c r="J679" i="2"/>
  <c r="M680" i="2"/>
  <c r="J131" i="2"/>
  <c r="J146" i="2"/>
  <c r="M704" i="2"/>
  <c r="J703" i="2"/>
  <c r="J161" i="2"/>
  <c r="J667" i="2"/>
  <c r="J44" i="2"/>
  <c r="M692" i="2"/>
  <c r="J655" i="2"/>
  <c r="J691" i="2"/>
  <c r="G52" i="2"/>
  <c r="G139" i="2"/>
  <c r="J631" i="2"/>
  <c r="J715" i="2"/>
  <c r="F206" i="2"/>
  <c r="F191" i="2"/>
  <c r="F116" i="2"/>
  <c r="K116" i="2"/>
  <c r="G116" i="2" s="1"/>
  <c r="G37" i="2"/>
  <c r="F221" i="2"/>
  <c r="K221" i="2"/>
  <c r="G221" i="2" s="1"/>
  <c r="K101" i="2"/>
  <c r="G101" i="2" s="1"/>
  <c r="F101" i="2"/>
  <c r="K236" i="2"/>
  <c r="G236" i="2" s="1"/>
  <c r="F236" i="2"/>
  <c r="J751" i="2"/>
  <c r="J643" i="2"/>
  <c r="J727" i="2"/>
  <c r="G661" i="2"/>
  <c r="G685" i="2"/>
  <c r="M668" i="2"/>
  <c r="G124" i="2"/>
  <c r="G199" i="2"/>
  <c r="G229" i="2"/>
  <c r="G733" i="2"/>
  <c r="G721" i="2"/>
  <c r="G94" i="2"/>
  <c r="G214" i="2"/>
  <c r="M656" i="2"/>
  <c r="G673" i="2"/>
  <c r="G123" i="2"/>
  <c r="G138" i="2"/>
  <c r="G22" i="2"/>
  <c r="G108" i="2"/>
  <c r="G79" i="2"/>
  <c r="G36" i="2"/>
  <c r="G198" i="2"/>
  <c r="G93" i="2"/>
  <c r="G228" i="2"/>
  <c r="G370" i="2"/>
  <c r="G623" i="2"/>
  <c r="G707" i="2"/>
  <c r="G637" i="2"/>
  <c r="G649" i="2"/>
  <c r="G183" i="2"/>
  <c r="G381" i="2"/>
  <c r="G731" i="2"/>
  <c r="G683" i="2"/>
  <c r="G265" i="2"/>
  <c r="G359" i="2"/>
  <c r="G348" i="2"/>
  <c r="G253" i="2"/>
  <c r="G289" i="2"/>
  <c r="G392" i="2"/>
  <c r="M632" i="2"/>
  <c r="M716" i="2"/>
  <c r="G671" i="2"/>
  <c r="G659" i="2"/>
  <c r="M752" i="2"/>
  <c r="M644" i="2"/>
  <c r="G169" i="2"/>
  <c r="M728" i="2"/>
  <c r="G743" i="2"/>
  <c r="G695" i="2"/>
  <c r="G635" i="2"/>
  <c r="G277" i="2"/>
  <c r="G241" i="2"/>
  <c r="G719" i="2"/>
  <c r="G301" i="2"/>
  <c r="G745" i="2"/>
  <c r="G109" i="2"/>
  <c r="G154" i="2"/>
  <c r="G213" i="2"/>
  <c r="G23" i="2"/>
  <c r="G80" i="2"/>
  <c r="G51" i="2"/>
  <c r="G153" i="2"/>
  <c r="G168" i="2"/>
  <c r="G625" i="2"/>
  <c r="G709" i="2"/>
  <c r="G184" i="2"/>
  <c r="G697" i="2"/>
  <c r="G34" i="2"/>
  <c r="G49" i="2"/>
  <c r="G20" i="2"/>
  <c r="G151" i="2"/>
  <c r="G121" i="2"/>
  <c r="G136" i="2"/>
  <c r="G166" i="2"/>
  <c r="F643" i="2" l="1"/>
  <c r="K643" i="2"/>
  <c r="F751" i="2"/>
  <c r="K751" i="2"/>
  <c r="F667" i="2"/>
  <c r="K667" i="2"/>
  <c r="K679" i="2"/>
  <c r="F679" i="2"/>
  <c r="F296" i="2"/>
  <c r="K296" i="2"/>
  <c r="F272" i="2"/>
  <c r="K272" i="2"/>
  <c r="F388" i="2"/>
  <c r="K388" i="2"/>
  <c r="F715" i="2"/>
  <c r="K715" i="2"/>
  <c r="F260" i="2"/>
  <c r="K260" i="2"/>
  <c r="F377" i="2"/>
  <c r="K377" i="2"/>
  <c r="K691" i="2"/>
  <c r="F691" i="2"/>
  <c r="F631" i="2"/>
  <c r="K631" i="2"/>
  <c r="F703" i="2"/>
  <c r="K703" i="2"/>
  <c r="K399" i="2"/>
  <c r="F399" i="2"/>
  <c r="F366" i="2"/>
  <c r="K366" i="2"/>
  <c r="F739" i="2"/>
  <c r="K739" i="2"/>
  <c r="F727" i="2"/>
  <c r="K727" i="2"/>
  <c r="K308" i="2"/>
  <c r="F308" i="2"/>
  <c r="F248" i="2"/>
  <c r="K248" i="2"/>
  <c r="K284" i="2"/>
  <c r="F284" i="2"/>
  <c r="F355" i="2"/>
  <c r="K355" i="2"/>
  <c r="K655" i="2"/>
  <c r="F655" i="2"/>
  <c r="K176" i="2"/>
  <c r="F176" i="2"/>
  <c r="F161" i="2"/>
  <c r="K161" i="2"/>
  <c r="F44" i="2"/>
  <c r="K44" i="2"/>
  <c r="F146" i="2"/>
  <c r="K146" i="2"/>
  <c r="K131" i="2"/>
  <c r="F131" i="2"/>
  <c r="F5" i="2"/>
  <c r="G248" i="2" l="1"/>
  <c r="G399" i="2"/>
  <c r="G691" i="2"/>
  <c r="K692" i="2"/>
  <c r="G679" i="2"/>
  <c r="K680" i="2"/>
  <c r="G727" i="2"/>
  <c r="K728" i="2"/>
  <c r="G739" i="2"/>
  <c r="K740" i="2"/>
  <c r="G703" i="2"/>
  <c r="K704" i="2"/>
  <c r="G377" i="2"/>
  <c r="G715" i="2"/>
  <c r="K716" i="2"/>
  <c r="G388" i="2"/>
  <c r="G751" i="2"/>
  <c r="K752" i="2"/>
  <c r="G643" i="2"/>
  <c r="K644" i="2"/>
  <c r="G655" i="2"/>
  <c r="K656" i="2"/>
  <c r="G284" i="2"/>
  <c r="G308" i="2"/>
  <c r="G355" i="2"/>
  <c r="G366" i="2"/>
  <c r="G631" i="2"/>
  <c r="K632" i="2"/>
  <c r="G260" i="2"/>
  <c r="G272" i="2"/>
  <c r="G296" i="2"/>
  <c r="G667" i="2"/>
  <c r="K668" i="2"/>
  <c r="G146" i="2"/>
  <c r="G44" i="2"/>
  <c r="G131" i="2"/>
  <c r="G176" i="2"/>
  <c r="G161" i="2"/>
  <c r="AL10" i="9"/>
  <c r="Z12" i="9" s="1"/>
  <c r="N17" i="10"/>
  <c r="C7" i="10" s="1"/>
  <c r="H26" i="34" l="1"/>
  <c r="F30" i="34"/>
  <c r="J30" i="34"/>
  <c r="M344" i="2"/>
  <c r="I613" i="2"/>
  <c r="M619" i="2"/>
  <c r="I619" i="2"/>
  <c r="I611" i="2"/>
  <c r="I612" i="2"/>
  <c r="I66" i="2"/>
  <c r="I65" i="2"/>
  <c r="I64" i="2"/>
  <c r="I63" i="2"/>
  <c r="C73" i="2"/>
  <c r="D8" i="34"/>
  <c r="D20" i="34" s="1"/>
  <c r="D7" i="34"/>
  <c r="D25" i="34"/>
  <c r="D24" i="34"/>
  <c r="D23" i="34"/>
  <c r="I344" i="2"/>
  <c r="I73" i="2"/>
  <c r="AD240" i="9"/>
  <c r="AL240" i="9" s="1"/>
  <c r="Z242" i="9" s="1"/>
  <c r="AS242" i="9" s="1"/>
  <c r="N19" i="10"/>
  <c r="AP237" i="9"/>
  <c r="P252" i="9" s="1"/>
  <c r="N18" i="10"/>
  <c r="C10" i="10" s="1"/>
  <c r="B9" i="10"/>
  <c r="B10" i="10"/>
  <c r="Q7" i="9"/>
  <c r="AS12" i="9"/>
  <c r="L14" i="9" s="1"/>
  <c r="Q79" i="9"/>
  <c r="AR79" i="9" s="1"/>
  <c r="P94" i="9" s="1"/>
  <c r="AD82" i="9"/>
  <c r="AL82" i="9" s="1"/>
  <c r="Z84" i="9" s="1"/>
  <c r="AT84" i="9" s="1"/>
  <c r="L86" i="9" s="1"/>
  <c r="P96" i="9" s="1"/>
  <c r="Q158" i="9"/>
  <c r="AP158" i="9" s="1"/>
  <c r="P173" i="9" s="1"/>
  <c r="AD161" i="9"/>
  <c r="AL161" i="9" s="1"/>
  <c r="Z163" i="9" s="1"/>
  <c r="AS163" i="9" s="1"/>
  <c r="L165" i="9" s="1"/>
  <c r="P175" i="9" s="1"/>
  <c r="Q198" i="9"/>
  <c r="AP198" i="9" s="1"/>
  <c r="P213" i="9" s="1"/>
  <c r="L1517" i="2" s="1"/>
  <c r="M1517" i="2" s="1"/>
  <c r="AD201" i="9"/>
  <c r="AL201" i="9" s="1"/>
  <c r="Z203" i="9" s="1"/>
  <c r="AS203" i="9" s="1"/>
  <c r="L205" i="9" s="1"/>
  <c r="P215" i="9" s="1"/>
  <c r="Q267" i="9"/>
  <c r="AP267" i="9" s="1"/>
  <c r="P282" i="9" s="1"/>
  <c r="AD270" i="9"/>
  <c r="AL270" i="9" s="1"/>
  <c r="Q298" i="9"/>
  <c r="AR298" i="9" s="1"/>
  <c r="P313" i="9" s="1"/>
  <c r="AD301" i="9"/>
  <c r="AL301" i="9" s="1"/>
  <c r="Z303" i="9" s="1"/>
  <c r="AS303" i="9" s="1"/>
  <c r="L305" i="9" s="1"/>
  <c r="P315" i="9" s="1"/>
  <c r="Q328" i="9"/>
  <c r="AP328" i="9" s="1"/>
  <c r="P343" i="9" s="1"/>
  <c r="AD331" i="9"/>
  <c r="AL331" i="9" s="1"/>
  <c r="Q358" i="9"/>
  <c r="AP358" i="9" s="1"/>
  <c r="P373" i="9" s="1"/>
  <c r="AD361" i="9"/>
  <c r="AL361" i="9" s="1"/>
  <c r="Z363" i="9" s="1"/>
  <c r="AS363" i="9" s="1"/>
  <c r="L365" i="9" s="1"/>
  <c r="P375" i="9" s="1"/>
  <c r="AH368" i="9"/>
  <c r="P377" i="9" s="1"/>
  <c r="F340" i="2"/>
  <c r="M340" i="2" s="1"/>
  <c r="M5" i="2"/>
  <c r="K16" i="2"/>
  <c r="K73" i="2"/>
  <c r="T277" i="9" l="1"/>
  <c r="AH277" i="9" s="1"/>
  <c r="P286" i="9" s="1"/>
  <c r="C9" i="10"/>
  <c r="J1517" i="2"/>
  <c r="K1517" i="2" s="1"/>
  <c r="D19" i="34"/>
  <c r="F19" i="34" s="1"/>
  <c r="I23" i="34"/>
  <c r="E23" i="34"/>
  <c r="E20" i="34"/>
  <c r="D32" i="34"/>
  <c r="I24" i="34"/>
  <c r="E24" i="34"/>
  <c r="I25" i="34"/>
  <c r="E25" i="34"/>
  <c r="E29" i="34" s="1"/>
  <c r="H30" i="34"/>
  <c r="D947" i="2" s="1"/>
  <c r="D889" i="2"/>
  <c r="D979" i="2"/>
  <c r="D130" i="2"/>
  <c r="D949" i="2"/>
  <c r="D887" i="2"/>
  <c r="D1590" i="2"/>
  <c r="D1620" i="2"/>
  <c r="D771" i="2"/>
  <c r="D857" i="2"/>
  <c r="D829" i="2"/>
  <c r="L1620" i="2"/>
  <c r="L1363" i="2"/>
  <c r="M1363" i="2" s="1"/>
  <c r="L1350" i="2"/>
  <c r="M1350" i="2" s="1"/>
  <c r="L1194" i="2"/>
  <c r="M1194" i="2" s="1"/>
  <c r="L1029" i="2"/>
  <c r="M1029" i="2" s="1"/>
  <c r="L977" i="2"/>
  <c r="L947" i="2"/>
  <c r="L857" i="2"/>
  <c r="L829" i="2"/>
  <c r="L1298" i="2"/>
  <c r="M1298" i="2" s="1"/>
  <c r="L1168" i="2"/>
  <c r="M1168" i="2" s="1"/>
  <c r="L1077" i="2"/>
  <c r="M1077" i="2" s="1"/>
  <c r="L1065" i="2"/>
  <c r="M1065" i="2" s="1"/>
  <c r="L917" i="2"/>
  <c r="L843" i="2"/>
  <c r="L1635" i="2"/>
  <c r="L1259" i="2"/>
  <c r="M1259" i="2" s="1"/>
  <c r="L1246" i="2"/>
  <c r="M1246" i="2" s="1"/>
  <c r="L1005" i="2"/>
  <c r="M1005" i="2" s="1"/>
  <c r="L902" i="2"/>
  <c r="L887" i="2"/>
  <c r="L1311" i="2"/>
  <c r="M1311" i="2" s="1"/>
  <c r="L1272" i="2"/>
  <c r="M1272" i="2" s="1"/>
  <c r="L992" i="2"/>
  <c r="L962" i="2"/>
  <c r="L771" i="2"/>
  <c r="L1285" i="2"/>
  <c r="M1285" i="2" s="1"/>
  <c r="L1041" i="2"/>
  <c r="M1041" i="2" s="1"/>
  <c r="L1590" i="2"/>
  <c r="L1207" i="2"/>
  <c r="M1207" i="2" s="1"/>
  <c r="L1089" i="2"/>
  <c r="M1089" i="2" s="1"/>
  <c r="L1053" i="2"/>
  <c r="M1053" i="2" s="1"/>
  <c r="L800" i="2"/>
  <c r="L1337" i="2"/>
  <c r="M1337" i="2" s="1"/>
  <c r="L1324" i="2"/>
  <c r="M1324" i="2" s="1"/>
  <c r="L1220" i="2"/>
  <c r="M1220" i="2" s="1"/>
  <c r="L1233" i="2"/>
  <c r="M1233" i="2" s="1"/>
  <c r="L932" i="2"/>
  <c r="L872" i="2"/>
  <c r="L1181" i="2"/>
  <c r="M1181" i="2" s="1"/>
  <c r="L1017" i="2"/>
  <c r="M1017" i="2" s="1"/>
  <c r="L1605" i="2"/>
  <c r="L815" i="2"/>
  <c r="L786" i="2"/>
  <c r="D974" i="2"/>
  <c r="D944" i="2"/>
  <c r="D884" i="2"/>
  <c r="D885" i="2"/>
  <c r="D975" i="2"/>
  <c r="D945" i="2"/>
  <c r="J1635" i="2"/>
  <c r="J1620" i="2"/>
  <c r="J1220" i="2"/>
  <c r="J1181" i="2"/>
  <c r="J1065" i="2"/>
  <c r="J902" i="2"/>
  <c r="J872" i="2"/>
  <c r="J829" i="2"/>
  <c r="J800" i="2"/>
  <c r="J786" i="2"/>
  <c r="J1041" i="2"/>
  <c r="J1350" i="2"/>
  <c r="J1272" i="2"/>
  <c r="J1233" i="2"/>
  <c r="J1207" i="2"/>
  <c r="J1089" i="2"/>
  <c r="J1053" i="2"/>
  <c r="J1017" i="2"/>
  <c r="J962" i="2"/>
  <c r="J947" i="2"/>
  <c r="J932" i="2"/>
  <c r="J771" i="2"/>
  <c r="J1363" i="2"/>
  <c r="J1324" i="2"/>
  <c r="J1311" i="2"/>
  <c r="J1168" i="2"/>
  <c r="J1077" i="2"/>
  <c r="J857" i="2"/>
  <c r="J1285" i="2"/>
  <c r="J1605" i="2"/>
  <c r="J1337" i="2"/>
  <c r="J1298" i="2"/>
  <c r="J1246" i="2"/>
  <c r="J1194" i="2"/>
  <c r="J992" i="2"/>
  <c r="J843" i="2"/>
  <c r="J1029" i="2"/>
  <c r="J1590" i="2"/>
  <c r="J1259" i="2"/>
  <c r="J1005" i="2"/>
  <c r="J977" i="2"/>
  <c r="J917" i="2"/>
  <c r="J887" i="2"/>
  <c r="J815" i="2"/>
  <c r="H21" i="34"/>
  <c r="I21" i="34"/>
  <c r="I33" i="34" s="1"/>
  <c r="I20" i="34"/>
  <c r="I32" i="34" s="1"/>
  <c r="H20" i="34"/>
  <c r="I30" i="34"/>
  <c r="I26" i="34"/>
  <c r="L1575" i="2"/>
  <c r="L1560" i="2"/>
  <c r="L1545" i="2"/>
  <c r="L1530" i="2"/>
  <c r="J1560" i="2"/>
  <c r="J1530" i="2"/>
  <c r="J1575" i="2"/>
  <c r="J1545" i="2"/>
  <c r="D190" i="2"/>
  <c r="D220" i="2"/>
  <c r="D216" i="2"/>
  <c r="D186" i="2"/>
  <c r="D126" i="2"/>
  <c r="D188" i="2"/>
  <c r="D128" i="2"/>
  <c r="D218" i="2"/>
  <c r="D185" i="2"/>
  <c r="D125" i="2"/>
  <c r="D215" i="2"/>
  <c r="L552" i="2"/>
  <c r="M552" i="2" s="1"/>
  <c r="L526" i="2"/>
  <c r="M526" i="2" s="1"/>
  <c r="L422" i="2"/>
  <c r="M422" i="2" s="1"/>
  <c r="L591" i="2"/>
  <c r="M591" i="2" s="1"/>
  <c r="L578" i="2"/>
  <c r="M578" i="2" s="1"/>
  <c r="L539" i="2"/>
  <c r="M539" i="2" s="1"/>
  <c r="L448" i="2"/>
  <c r="M448" i="2" s="1"/>
  <c r="L318" i="2"/>
  <c r="M318" i="2" s="1"/>
  <c r="L604" i="2"/>
  <c r="M604" i="2" s="1"/>
  <c r="L565" i="2"/>
  <c r="M565" i="2" s="1"/>
  <c r="L513" i="2"/>
  <c r="M513" i="2" s="1"/>
  <c r="L500" i="2"/>
  <c r="M500" i="2" s="1"/>
  <c r="L487" i="2"/>
  <c r="M487" i="2" s="1"/>
  <c r="L474" i="2"/>
  <c r="M474" i="2" s="1"/>
  <c r="L461" i="2"/>
  <c r="M461" i="2" s="1"/>
  <c r="L409" i="2"/>
  <c r="M409" i="2" s="1"/>
  <c r="L330" i="2"/>
  <c r="M330" i="2" s="1"/>
  <c r="L435" i="2"/>
  <c r="M435" i="2" s="1"/>
  <c r="J487" i="2"/>
  <c r="K487" i="2" s="1"/>
  <c r="K491" i="2" s="1"/>
  <c r="J435" i="2"/>
  <c r="K435" i="2" s="1"/>
  <c r="K439" i="2" s="1"/>
  <c r="J604" i="2"/>
  <c r="K604" i="2" s="1"/>
  <c r="K608" i="2" s="1"/>
  <c r="J526" i="2"/>
  <c r="K526" i="2" s="1"/>
  <c r="K530" i="2" s="1"/>
  <c r="J500" i="2"/>
  <c r="K500" i="2" s="1"/>
  <c r="K504" i="2" s="1"/>
  <c r="J330" i="2"/>
  <c r="K330" i="2" s="1"/>
  <c r="K334" i="2" s="1"/>
  <c r="J578" i="2"/>
  <c r="K578" i="2" s="1"/>
  <c r="K582" i="2" s="1"/>
  <c r="J565" i="2"/>
  <c r="K565" i="2" s="1"/>
  <c r="K569" i="2" s="1"/>
  <c r="J513" i="2"/>
  <c r="K513" i="2" s="1"/>
  <c r="K517" i="2" s="1"/>
  <c r="J409" i="2"/>
  <c r="K409" i="2" s="1"/>
  <c r="K413" i="2" s="1"/>
  <c r="J591" i="2"/>
  <c r="K591" i="2" s="1"/>
  <c r="K595" i="2" s="1"/>
  <c r="J552" i="2"/>
  <c r="K552" i="2" s="1"/>
  <c r="K556" i="2" s="1"/>
  <c r="J539" i="2"/>
  <c r="K539" i="2" s="1"/>
  <c r="K543" i="2" s="1"/>
  <c r="J474" i="2"/>
  <c r="K474" i="2" s="1"/>
  <c r="K478" i="2" s="1"/>
  <c r="J461" i="2"/>
  <c r="K461" i="2" s="1"/>
  <c r="K465" i="2" s="1"/>
  <c r="J422" i="2"/>
  <c r="K422" i="2" s="1"/>
  <c r="K426" i="2" s="1"/>
  <c r="J448" i="2"/>
  <c r="K448" i="2" s="1"/>
  <c r="K452" i="2" s="1"/>
  <c r="J318" i="2"/>
  <c r="K318" i="2" s="1"/>
  <c r="K322" i="2" s="1"/>
  <c r="P247" i="9"/>
  <c r="AH247" i="9" s="1"/>
  <c r="P56" i="9"/>
  <c r="P65" i="9" s="1"/>
  <c r="P67" i="9" s="1"/>
  <c r="P17" i="9"/>
  <c r="AH17" i="9" s="1"/>
  <c r="P208" i="9"/>
  <c r="P217" i="9" s="1"/>
  <c r="H1517" i="2" s="1"/>
  <c r="I1517" i="2" s="1"/>
  <c r="I1520" i="2" s="1"/>
  <c r="J258" i="2"/>
  <c r="K258" i="2" s="1"/>
  <c r="K262" i="2" s="1"/>
  <c r="J188" i="2"/>
  <c r="J113" i="2"/>
  <c r="J56" i="2"/>
  <c r="J270" i="2"/>
  <c r="K270" i="2" s="1"/>
  <c r="K274" i="2" s="1"/>
  <c r="J218" i="2"/>
  <c r="J98" i="2"/>
  <c r="J41" i="2"/>
  <c r="J294" i="2"/>
  <c r="K294" i="2" s="1"/>
  <c r="K298" i="2" s="1"/>
  <c r="J246" i="2"/>
  <c r="K246" i="2" s="1"/>
  <c r="K250" i="2" s="1"/>
  <c r="J203" i="2"/>
  <c r="J70" i="2"/>
  <c r="J12" i="2"/>
  <c r="J306" i="2"/>
  <c r="K306" i="2" s="1"/>
  <c r="K310" i="2" s="1"/>
  <c r="J282" i="2"/>
  <c r="K282" i="2" s="1"/>
  <c r="K286" i="2" s="1"/>
  <c r="J233" i="2"/>
  <c r="J173" i="2"/>
  <c r="J158" i="2"/>
  <c r="J143" i="2"/>
  <c r="J128" i="2"/>
  <c r="J84" i="2"/>
  <c r="J27" i="2"/>
  <c r="J758" i="2"/>
  <c r="K760" i="2"/>
  <c r="L758" i="2"/>
  <c r="L306" i="2"/>
  <c r="M306" i="2" s="1"/>
  <c r="L143" i="2"/>
  <c r="L128" i="2"/>
  <c r="L98" i="2"/>
  <c r="L70" i="2"/>
  <c r="L56" i="2"/>
  <c r="L282" i="2"/>
  <c r="M282" i="2" s="1"/>
  <c r="L258" i="2"/>
  <c r="M258" i="2" s="1"/>
  <c r="L294" i="2"/>
  <c r="M294" i="2" s="1"/>
  <c r="L270" i="2"/>
  <c r="M270" i="2" s="1"/>
  <c r="L203" i="2"/>
  <c r="L188" i="2"/>
  <c r="L158" i="2"/>
  <c r="L27" i="2"/>
  <c r="L113" i="2"/>
  <c r="L12" i="2"/>
  <c r="L246" i="2"/>
  <c r="M246" i="2" s="1"/>
  <c r="L233" i="2"/>
  <c r="L218" i="2"/>
  <c r="L173" i="2"/>
  <c r="L84" i="2"/>
  <c r="L41" i="2"/>
  <c r="P128" i="9"/>
  <c r="G22" i="34"/>
  <c r="G26" i="34" s="1"/>
  <c r="F26" i="34"/>
  <c r="J25" i="34"/>
  <c r="F25" i="34"/>
  <c r="G25" i="34"/>
  <c r="G30" i="34"/>
  <c r="G24" i="34"/>
  <c r="F24" i="34"/>
  <c r="F21" i="34"/>
  <c r="G21" i="34"/>
  <c r="G23" i="34"/>
  <c r="F23" i="34"/>
  <c r="G20" i="34"/>
  <c r="F20" i="34"/>
  <c r="J24" i="34"/>
  <c r="J19" i="34"/>
  <c r="J31" i="34" s="1"/>
  <c r="J20" i="34"/>
  <c r="J32" i="34" s="1"/>
  <c r="D28" i="34"/>
  <c r="J21" i="34"/>
  <c r="J33" i="34" s="1"/>
  <c r="J23" i="34"/>
  <c r="J22" i="34"/>
  <c r="J26" i="34" s="1"/>
  <c r="F339" i="2"/>
  <c r="M339" i="2" s="1"/>
  <c r="L244" i="9"/>
  <c r="P254" i="9" s="1"/>
  <c r="T308" i="9"/>
  <c r="AH308" i="9" s="1"/>
  <c r="P317" i="9" s="1"/>
  <c r="P319" i="9" s="1"/>
  <c r="P89" i="9"/>
  <c r="P98" i="9" s="1"/>
  <c r="P100" i="9" s="1"/>
  <c r="P168" i="9"/>
  <c r="M341" i="2"/>
  <c r="K337" i="2"/>
  <c r="K343" i="2"/>
  <c r="AQ7" i="9"/>
  <c r="P22" i="9" s="1"/>
  <c r="P24" i="9"/>
  <c r="K616" i="2"/>
  <c r="K341" i="2"/>
  <c r="M616" i="2"/>
  <c r="G5" i="2"/>
  <c r="K63" i="2"/>
  <c r="K8" i="2"/>
  <c r="F613" i="2"/>
  <c r="M613" i="2" s="1"/>
  <c r="K613" i="2"/>
  <c r="K338" i="2"/>
  <c r="K340" i="2"/>
  <c r="I340" i="2"/>
  <c r="F337" i="2"/>
  <c r="M337" i="2" s="1"/>
  <c r="F10" i="2"/>
  <c r="M10" i="2" s="1"/>
  <c r="F614" i="2"/>
  <c r="M614" i="2" s="1"/>
  <c r="F755" i="2"/>
  <c r="M755" i="2" s="1"/>
  <c r="I337" i="2"/>
  <c r="F63" i="2"/>
  <c r="M63" i="2" s="1"/>
  <c r="F8" i="2"/>
  <c r="M8" i="2" s="1"/>
  <c r="K7" i="2"/>
  <c r="F7" i="2"/>
  <c r="M7" i="2" s="1"/>
  <c r="N20" i="10"/>
  <c r="C8" i="10" s="1"/>
  <c r="T338" i="9"/>
  <c r="AH338" i="9" s="1"/>
  <c r="P347" i="9" s="1"/>
  <c r="I338" i="2"/>
  <c r="P379" i="9"/>
  <c r="Z272" i="9"/>
  <c r="AS272" i="9" s="1"/>
  <c r="L274" i="9" s="1"/>
  <c r="P284" i="9" s="1"/>
  <c r="P288" i="9" s="1"/>
  <c r="Z333" i="9"/>
  <c r="AS333" i="9" s="1"/>
  <c r="L335" i="9" s="1"/>
  <c r="P345" i="9" s="1"/>
  <c r="H19" i="34" l="1"/>
  <c r="H31" i="34" s="1"/>
  <c r="G19" i="34"/>
  <c r="G27" i="34" s="1"/>
  <c r="P219" i="9"/>
  <c r="D27" i="34"/>
  <c r="E19" i="34"/>
  <c r="D31" i="34"/>
  <c r="D977" i="2"/>
  <c r="M977" i="2" s="1"/>
  <c r="E32" i="34"/>
  <c r="E28" i="34"/>
  <c r="I19" i="34"/>
  <c r="AH208" i="9"/>
  <c r="P26" i="9"/>
  <c r="H1112" i="2" s="1"/>
  <c r="I1112" i="2" s="1"/>
  <c r="M1590" i="2"/>
  <c r="M947" i="2"/>
  <c r="D1589" i="2"/>
  <c r="D828" i="2"/>
  <c r="D1619" i="2"/>
  <c r="D856" i="2"/>
  <c r="D770" i="2"/>
  <c r="K884" i="2"/>
  <c r="I884" i="2"/>
  <c r="D1588" i="2"/>
  <c r="D855" i="2"/>
  <c r="D769" i="2"/>
  <c r="D827" i="2"/>
  <c r="D1618" i="2"/>
  <c r="K885" i="2"/>
  <c r="I885" i="2"/>
  <c r="D978" i="2"/>
  <c r="D948" i="2"/>
  <c r="D219" i="2"/>
  <c r="D189" i="2"/>
  <c r="D129" i="2"/>
  <c r="D888" i="2"/>
  <c r="F1517" i="2"/>
  <c r="K944" i="2"/>
  <c r="I944" i="2"/>
  <c r="K949" i="2"/>
  <c r="I949" i="2"/>
  <c r="D976" i="2"/>
  <c r="D946" i="2"/>
  <c r="D886" i="2"/>
  <c r="I974" i="2"/>
  <c r="K974" i="2"/>
  <c r="M887" i="2"/>
  <c r="M829" i="2"/>
  <c r="I130" i="2"/>
  <c r="K130" i="2"/>
  <c r="D1592" i="2"/>
  <c r="D859" i="2"/>
  <c r="D773" i="2"/>
  <c r="D1622" i="2"/>
  <c r="D100" i="2"/>
  <c r="D831" i="2"/>
  <c r="K945" i="2"/>
  <c r="I945" i="2"/>
  <c r="M771" i="2"/>
  <c r="M857" i="2"/>
  <c r="K979" i="2"/>
  <c r="I979" i="2"/>
  <c r="L1123" i="2"/>
  <c r="M1123" i="2" s="1"/>
  <c r="M1126" i="2" s="1"/>
  <c r="L1112" i="2"/>
  <c r="M1112" i="2" s="1"/>
  <c r="M1115" i="2" s="1"/>
  <c r="L1145" i="2"/>
  <c r="M1145" i="2" s="1"/>
  <c r="M1148" i="2" s="1"/>
  <c r="L1134" i="2"/>
  <c r="M1134" i="2" s="1"/>
  <c r="M1137" i="2" s="1"/>
  <c r="L1156" i="2"/>
  <c r="M1156" i="2" s="1"/>
  <c r="M1159" i="2" s="1"/>
  <c r="L1101" i="2"/>
  <c r="M1101" i="2" s="1"/>
  <c r="M1104" i="2" s="1"/>
  <c r="D1621" i="2"/>
  <c r="D1531" i="2"/>
  <c r="D858" i="2"/>
  <c r="D830" i="2"/>
  <c r="D1591" i="2"/>
  <c r="D772" i="2"/>
  <c r="D1561" i="2"/>
  <c r="D13" i="2"/>
  <c r="I13" i="2" s="1"/>
  <c r="D99" i="2"/>
  <c r="D1617" i="2"/>
  <c r="D854" i="2"/>
  <c r="D1587" i="2"/>
  <c r="D826" i="2"/>
  <c r="D768" i="2"/>
  <c r="K975" i="2"/>
  <c r="I975" i="2"/>
  <c r="M1620" i="2"/>
  <c r="K889" i="2"/>
  <c r="I889" i="2"/>
  <c r="G1517" i="2"/>
  <c r="K1520" i="2"/>
  <c r="K1285" i="2"/>
  <c r="K1065" i="2"/>
  <c r="K1089" i="2"/>
  <c r="K1324" i="2"/>
  <c r="K1017" i="2"/>
  <c r="K1350" i="2"/>
  <c r="K1363" i="2"/>
  <c r="K1194" i="2"/>
  <c r="K857" i="2"/>
  <c r="K771" i="2"/>
  <c r="K1181" i="2"/>
  <c r="K1246" i="2"/>
  <c r="K1207" i="2"/>
  <c r="K1220" i="2"/>
  <c r="J1145" i="2"/>
  <c r="J1112" i="2"/>
  <c r="J1123" i="2"/>
  <c r="J1101" i="2"/>
  <c r="J1156" i="2"/>
  <c r="J1134" i="2"/>
  <c r="K1590" i="2"/>
  <c r="K1298" i="2"/>
  <c r="K1168" i="2"/>
  <c r="K947" i="2"/>
  <c r="K1233" i="2"/>
  <c r="K829" i="2"/>
  <c r="K1620" i="2"/>
  <c r="K1053" i="2"/>
  <c r="K1041" i="2"/>
  <c r="K1005" i="2"/>
  <c r="K1259" i="2"/>
  <c r="K1077" i="2"/>
  <c r="K887" i="2"/>
  <c r="K1029" i="2"/>
  <c r="K1337" i="2"/>
  <c r="K1311" i="2"/>
  <c r="K1272" i="2"/>
  <c r="D175" i="2"/>
  <c r="D934" i="2"/>
  <c r="D174" i="2"/>
  <c r="D933" i="2"/>
  <c r="D919" i="2"/>
  <c r="D160" i="2"/>
  <c r="D159" i="2"/>
  <c r="D918" i="2"/>
  <c r="D992" i="2"/>
  <c r="D902" i="2"/>
  <c r="D962" i="2"/>
  <c r="D964" i="2"/>
  <c r="D235" i="2"/>
  <c r="D994" i="2"/>
  <c r="D904" i="2"/>
  <c r="D145" i="2"/>
  <c r="I29" i="34"/>
  <c r="I28" i="34"/>
  <c r="D71" i="2"/>
  <c r="K71" i="2" s="1"/>
  <c r="D14" i="2"/>
  <c r="D72" i="2"/>
  <c r="D1557" i="2"/>
  <c r="D1527" i="2"/>
  <c r="D1530" i="2"/>
  <c r="D1560" i="2"/>
  <c r="K1560" i="2" s="1"/>
  <c r="D1558" i="2"/>
  <c r="D1528" i="2"/>
  <c r="D1562" i="2"/>
  <c r="D1532" i="2"/>
  <c r="D1559" i="2"/>
  <c r="D1529" i="2"/>
  <c r="H27" i="34"/>
  <c r="D84" i="2" s="1"/>
  <c r="K84" i="2" s="1"/>
  <c r="M128" i="2"/>
  <c r="D203" i="2"/>
  <c r="K203" i="2" s="1"/>
  <c r="D143" i="2"/>
  <c r="K143" i="2" s="1"/>
  <c r="D233" i="2"/>
  <c r="K233" i="2" s="1"/>
  <c r="D96" i="2"/>
  <c r="D68" i="2"/>
  <c r="K68" i="2" s="1"/>
  <c r="D10" i="2"/>
  <c r="I10" i="2" s="1"/>
  <c r="D70" i="2"/>
  <c r="D12" i="2"/>
  <c r="K12" i="2" s="1"/>
  <c r="D98" i="2"/>
  <c r="K98" i="2" s="1"/>
  <c r="D217" i="2"/>
  <c r="D187" i="2"/>
  <c r="M187" i="2" s="1"/>
  <c r="D127" i="2"/>
  <c r="D67" i="2"/>
  <c r="K67" i="2" s="1"/>
  <c r="D9" i="2"/>
  <c r="I9" i="2" s="1"/>
  <c r="D95" i="2"/>
  <c r="D205" i="2"/>
  <c r="D97" i="2"/>
  <c r="D69" i="2"/>
  <c r="K69" i="2" s="1"/>
  <c r="D11" i="2"/>
  <c r="P256" i="9"/>
  <c r="P258" i="9" s="1"/>
  <c r="H758" i="2"/>
  <c r="F758" i="2" s="1"/>
  <c r="L342" i="2"/>
  <c r="L397" i="2"/>
  <c r="M397" i="2" s="1"/>
  <c r="M400" i="2" s="1"/>
  <c r="L375" i="2"/>
  <c r="M375" i="2" s="1"/>
  <c r="M378" i="2" s="1"/>
  <c r="L353" i="2"/>
  <c r="M353" i="2" s="1"/>
  <c r="M356" i="2" s="1"/>
  <c r="L364" i="2"/>
  <c r="M364" i="2" s="1"/>
  <c r="M367" i="2" s="1"/>
  <c r="L386" i="2"/>
  <c r="M386" i="2" s="1"/>
  <c r="M389" i="2" s="1"/>
  <c r="K188" i="2"/>
  <c r="K128" i="2"/>
  <c r="M218" i="2"/>
  <c r="K218" i="2"/>
  <c r="J397" i="2"/>
  <c r="K397" i="2" s="1"/>
  <c r="K400" i="2" s="1"/>
  <c r="J342" i="2"/>
  <c r="J386" i="2"/>
  <c r="K386" i="2" s="1"/>
  <c r="K389" i="2" s="1"/>
  <c r="J364" i="2"/>
  <c r="K364" i="2" s="1"/>
  <c r="K367" i="2" s="1"/>
  <c r="J375" i="2"/>
  <c r="K375" i="2" s="1"/>
  <c r="K378" i="2" s="1"/>
  <c r="J353" i="2"/>
  <c r="K353" i="2" s="1"/>
  <c r="K356" i="2" s="1"/>
  <c r="J344" i="2"/>
  <c r="F344" i="2" s="1"/>
  <c r="M188" i="2"/>
  <c r="K190" i="2"/>
  <c r="I190" i="2"/>
  <c r="K215" i="2"/>
  <c r="I215" i="2"/>
  <c r="K185" i="2"/>
  <c r="I185" i="2"/>
  <c r="K220" i="2"/>
  <c r="I220" i="2"/>
  <c r="K216" i="2"/>
  <c r="I216" i="2"/>
  <c r="K186" i="2"/>
  <c r="I186" i="2"/>
  <c r="K125" i="2"/>
  <c r="I125" i="2"/>
  <c r="K126" i="2"/>
  <c r="I126" i="2"/>
  <c r="P137" i="9"/>
  <c r="AH128" i="9"/>
  <c r="P349" i="9"/>
  <c r="D812" i="2"/>
  <c r="F27" i="34"/>
  <c r="F31" i="34"/>
  <c r="D914" i="2"/>
  <c r="D797" i="2"/>
  <c r="G29" i="34"/>
  <c r="D814" i="2" s="1"/>
  <c r="G33" i="34"/>
  <c r="D931" i="2" s="1"/>
  <c r="G28" i="34"/>
  <c r="D799" i="2" s="1"/>
  <c r="G32" i="34"/>
  <c r="D916" i="2" s="1"/>
  <c r="F28" i="34"/>
  <c r="D798" i="2" s="1"/>
  <c r="F32" i="34"/>
  <c r="D915" i="2" s="1"/>
  <c r="F33" i="34"/>
  <c r="D930" i="2" s="1"/>
  <c r="F29" i="34"/>
  <c r="D813" i="2" s="1"/>
  <c r="J29" i="34"/>
  <c r="H28" i="34"/>
  <c r="D800" i="2" s="1"/>
  <c r="H32" i="34"/>
  <c r="D917" i="2" s="1"/>
  <c r="J28" i="34"/>
  <c r="H29" i="34"/>
  <c r="D815" i="2" s="1"/>
  <c r="H33" i="34"/>
  <c r="D932" i="2" s="1"/>
  <c r="J27" i="34"/>
  <c r="AH56" i="9"/>
  <c r="M758" i="2"/>
  <c r="K758" i="2"/>
  <c r="K615" i="2"/>
  <c r="I615" i="2"/>
  <c r="G63" i="2"/>
  <c r="G8" i="2"/>
  <c r="G613" i="2"/>
  <c r="F615" i="2"/>
  <c r="M615" i="2" s="1"/>
  <c r="G7" i="2"/>
  <c r="G337" i="2"/>
  <c r="F338" i="2"/>
  <c r="M338" i="2" s="1"/>
  <c r="G338" i="2" s="1"/>
  <c r="G340" i="2"/>
  <c r="F341" i="2"/>
  <c r="I341" i="2"/>
  <c r="G341" i="2" s="1"/>
  <c r="K6" i="2"/>
  <c r="J15" i="2" s="1"/>
  <c r="F6" i="2"/>
  <c r="M6" i="2" s="1"/>
  <c r="I755" i="2"/>
  <c r="K755" i="2"/>
  <c r="K64" i="2"/>
  <c r="F64" i="2"/>
  <c r="M64" i="2" s="1"/>
  <c r="F9" i="2"/>
  <c r="M9" i="2" s="1"/>
  <c r="F612" i="2"/>
  <c r="M612" i="2" s="1"/>
  <c r="K612" i="2"/>
  <c r="P177" i="9"/>
  <c r="AH168" i="9"/>
  <c r="AH89" i="9"/>
  <c r="K611" i="2"/>
  <c r="F611" i="2"/>
  <c r="M611" i="2" s="1"/>
  <c r="F11" i="2"/>
  <c r="M343" i="2"/>
  <c r="H204" i="2" l="1"/>
  <c r="H189" i="2"/>
  <c r="K977" i="2"/>
  <c r="M159" i="2"/>
  <c r="K159" i="2"/>
  <c r="M174" i="2"/>
  <c r="K174" i="2"/>
  <c r="P139" i="9"/>
  <c r="H159" i="2"/>
  <c r="I159" i="2" s="1"/>
  <c r="H144" i="2"/>
  <c r="H174" i="2"/>
  <c r="I174" i="2" s="1"/>
  <c r="H129" i="2"/>
  <c r="I129" i="2" s="1"/>
  <c r="G31" i="34"/>
  <c r="P28" i="9"/>
  <c r="I31" i="34"/>
  <c r="I27" i="34"/>
  <c r="E31" i="34"/>
  <c r="D899" i="2" s="1"/>
  <c r="E27" i="34"/>
  <c r="D1632" i="2" s="1"/>
  <c r="K129" i="2"/>
  <c r="H353" i="2"/>
  <c r="I353" i="2" s="1"/>
  <c r="H397" i="2"/>
  <c r="I397" i="2" s="1"/>
  <c r="H1101" i="2"/>
  <c r="I1101" i="2" s="1"/>
  <c r="H375" i="2"/>
  <c r="F375" i="2" s="1"/>
  <c r="H386" i="2"/>
  <c r="F386" i="2" s="1"/>
  <c r="H1156" i="2"/>
  <c r="I1156" i="2" s="1"/>
  <c r="H1134" i="2"/>
  <c r="I1134" i="2" s="1"/>
  <c r="H342" i="2"/>
  <c r="F342" i="2" s="1"/>
  <c r="H1123" i="2"/>
  <c r="I1123" i="2" s="1"/>
  <c r="H1145" i="2"/>
  <c r="I1145" i="2" s="1"/>
  <c r="H364" i="2"/>
  <c r="I364" i="2" s="1"/>
  <c r="G975" i="2"/>
  <c r="G885" i="2"/>
  <c r="G945" i="2"/>
  <c r="K830" i="2"/>
  <c r="I830" i="2"/>
  <c r="K831" i="2"/>
  <c r="I831" i="2"/>
  <c r="K189" i="2"/>
  <c r="I189" i="2"/>
  <c r="I827" i="2"/>
  <c r="K827" i="2"/>
  <c r="K858" i="2"/>
  <c r="I858" i="2"/>
  <c r="G974" i="2"/>
  <c r="L981" i="2"/>
  <c r="K826" i="2"/>
  <c r="I826" i="2"/>
  <c r="K1531" i="2"/>
  <c r="I1531" i="2"/>
  <c r="I1622" i="2"/>
  <c r="K1622" i="2"/>
  <c r="I948" i="2"/>
  <c r="K948" i="2"/>
  <c r="I855" i="2"/>
  <c r="K855" i="2"/>
  <c r="I856" i="2"/>
  <c r="K856" i="2"/>
  <c r="K768" i="2"/>
  <c r="I768" i="2"/>
  <c r="I100" i="2"/>
  <c r="K100" i="2"/>
  <c r="K770" i="2"/>
  <c r="M770" i="2"/>
  <c r="I770" i="2"/>
  <c r="K1587" i="2"/>
  <c r="I1587" i="2"/>
  <c r="K1561" i="2"/>
  <c r="I1561" i="2"/>
  <c r="K1621" i="2"/>
  <c r="I1621" i="2"/>
  <c r="K773" i="2"/>
  <c r="I773" i="2"/>
  <c r="M886" i="2"/>
  <c r="I886" i="2"/>
  <c r="K886" i="2"/>
  <c r="G944" i="2"/>
  <c r="L951" i="2"/>
  <c r="K978" i="2"/>
  <c r="I978" i="2"/>
  <c r="K1588" i="2"/>
  <c r="I1588" i="2"/>
  <c r="M1619" i="2"/>
  <c r="K1619" i="2"/>
  <c r="I1619" i="2"/>
  <c r="K769" i="2"/>
  <c r="I769" i="2"/>
  <c r="H1424" i="2"/>
  <c r="H1388" i="2"/>
  <c r="H1448" i="2"/>
  <c r="H1412" i="2"/>
  <c r="H1508" i="2"/>
  <c r="H1400" i="2"/>
  <c r="H1436" i="2"/>
  <c r="H1376" i="2"/>
  <c r="H1496" i="2"/>
  <c r="H1460" i="2"/>
  <c r="H1484" i="2"/>
  <c r="H1472" i="2"/>
  <c r="H1635" i="2"/>
  <c r="F1635" i="2" s="1"/>
  <c r="H1259" i="2"/>
  <c r="H1246" i="2"/>
  <c r="H1005" i="2"/>
  <c r="H902" i="2"/>
  <c r="F902" i="2" s="1"/>
  <c r="H887" i="2"/>
  <c r="H1620" i="2"/>
  <c r="H1363" i="2"/>
  <c r="H1350" i="2"/>
  <c r="H1194" i="2"/>
  <c r="H1029" i="2"/>
  <c r="H977" i="2"/>
  <c r="H947" i="2"/>
  <c r="H857" i="2"/>
  <c r="H829" i="2"/>
  <c r="H1311" i="2"/>
  <c r="H1285" i="2"/>
  <c r="H1089" i="2"/>
  <c r="H1053" i="2"/>
  <c r="H1041" i="2"/>
  <c r="H992" i="2"/>
  <c r="F992" i="2" s="1"/>
  <c r="H962" i="2"/>
  <c r="F962" i="2" s="1"/>
  <c r="H1181" i="2"/>
  <c r="H1017" i="2"/>
  <c r="H1324" i="2"/>
  <c r="H1605" i="2"/>
  <c r="F1605" i="2" s="1"/>
  <c r="H815" i="2"/>
  <c r="F815" i="2" s="1"/>
  <c r="H786" i="2"/>
  <c r="F786" i="2" s="1"/>
  <c r="H1272" i="2"/>
  <c r="H771" i="2"/>
  <c r="H1590" i="2"/>
  <c r="H1298" i="2"/>
  <c r="H1207" i="2"/>
  <c r="H1168" i="2"/>
  <c r="H1077" i="2"/>
  <c r="H917" i="2"/>
  <c r="F917" i="2" s="1"/>
  <c r="H843" i="2"/>
  <c r="F843" i="2" s="1"/>
  <c r="H800" i="2"/>
  <c r="F800" i="2" s="1"/>
  <c r="H1337" i="2"/>
  <c r="H1233" i="2"/>
  <c r="H1065" i="2"/>
  <c r="H932" i="2"/>
  <c r="F932" i="2" s="1"/>
  <c r="H872" i="2"/>
  <c r="F872" i="2" s="1"/>
  <c r="H1220" i="2"/>
  <c r="K854" i="2"/>
  <c r="I854" i="2"/>
  <c r="I772" i="2"/>
  <c r="K772" i="2"/>
  <c r="K859" i="2"/>
  <c r="I859" i="2"/>
  <c r="K946" i="2"/>
  <c r="K952" i="2" s="1"/>
  <c r="I946" i="2"/>
  <c r="K888" i="2"/>
  <c r="I888" i="2"/>
  <c r="L891" i="2"/>
  <c r="G884" i="2"/>
  <c r="I828" i="2"/>
  <c r="K828" i="2"/>
  <c r="I219" i="2"/>
  <c r="K219" i="2"/>
  <c r="H1497" i="2"/>
  <c r="H1437" i="2"/>
  <c r="H1113" i="2"/>
  <c r="H1461" i="2"/>
  <c r="H1377" i="2"/>
  <c r="H1157" i="2"/>
  <c r="H1473" i="2"/>
  <c r="H1413" i="2"/>
  <c r="H1124" i="2"/>
  <c r="H1135" i="2"/>
  <c r="H1425" i="2"/>
  <c r="H1449" i="2"/>
  <c r="H1485" i="2"/>
  <c r="H1102" i="2"/>
  <c r="H1509" i="2"/>
  <c r="H1401" i="2"/>
  <c r="H1146" i="2"/>
  <c r="H1389" i="2"/>
  <c r="K1617" i="2"/>
  <c r="I1617" i="2"/>
  <c r="I1591" i="2"/>
  <c r="K1591" i="2"/>
  <c r="I1592" i="2"/>
  <c r="K1592" i="2"/>
  <c r="K976" i="2"/>
  <c r="I976" i="2"/>
  <c r="K1618" i="2"/>
  <c r="I1618" i="2"/>
  <c r="M1589" i="2"/>
  <c r="I1589" i="2"/>
  <c r="K1589" i="2"/>
  <c r="K1341" i="2"/>
  <c r="K1081" i="2"/>
  <c r="K1045" i="2"/>
  <c r="K1134" i="2"/>
  <c r="K1224" i="2"/>
  <c r="K1185" i="2"/>
  <c r="K1198" i="2"/>
  <c r="K1021" i="2"/>
  <c r="K1069" i="2"/>
  <c r="K1172" i="2"/>
  <c r="K1156" i="2"/>
  <c r="K1276" i="2"/>
  <c r="K1033" i="2"/>
  <c r="K1263" i="2"/>
  <c r="K1237" i="2"/>
  <c r="K1302" i="2"/>
  <c r="K1101" i="2"/>
  <c r="K1211" i="2"/>
  <c r="K1367" i="2"/>
  <c r="K1328" i="2"/>
  <c r="K1289" i="2"/>
  <c r="K1057" i="2"/>
  <c r="K1123" i="2"/>
  <c r="K1315" i="2"/>
  <c r="F1112" i="2"/>
  <c r="K1112" i="2"/>
  <c r="K1354" i="2"/>
  <c r="K1093" i="2"/>
  <c r="K1009" i="2"/>
  <c r="K1145" i="2"/>
  <c r="K1250" i="2"/>
  <c r="K933" i="2"/>
  <c r="I933" i="2"/>
  <c r="K814" i="2"/>
  <c r="I814" i="2"/>
  <c r="M814" i="2"/>
  <c r="K813" i="2"/>
  <c r="I813" i="2"/>
  <c r="M931" i="2"/>
  <c r="I931" i="2"/>
  <c r="K931" i="2"/>
  <c r="M932" i="2"/>
  <c r="K932" i="2"/>
  <c r="D57" i="2"/>
  <c r="D816" i="2"/>
  <c r="K934" i="2"/>
  <c r="I934" i="2"/>
  <c r="I930" i="2"/>
  <c r="K930" i="2"/>
  <c r="I812" i="2"/>
  <c r="K812" i="2"/>
  <c r="D58" i="2"/>
  <c r="I58" i="2" s="1"/>
  <c r="D817" i="2"/>
  <c r="M815" i="2"/>
  <c r="K815" i="2"/>
  <c r="I175" i="2"/>
  <c r="K175" i="2"/>
  <c r="M800" i="2"/>
  <c r="K800" i="2"/>
  <c r="K915" i="2"/>
  <c r="I915" i="2"/>
  <c r="D42" i="2"/>
  <c r="D801" i="2"/>
  <c r="I797" i="2"/>
  <c r="K797" i="2"/>
  <c r="M799" i="2"/>
  <c r="K799" i="2"/>
  <c r="I799" i="2"/>
  <c r="I798" i="2"/>
  <c r="K798" i="2"/>
  <c r="D43" i="2"/>
  <c r="K43" i="2" s="1"/>
  <c r="D802" i="2"/>
  <c r="K160" i="2"/>
  <c r="I160" i="2"/>
  <c r="M916" i="2"/>
  <c r="I916" i="2"/>
  <c r="K916" i="2"/>
  <c r="K918" i="2"/>
  <c r="I918" i="2"/>
  <c r="K914" i="2"/>
  <c r="I914" i="2"/>
  <c r="M917" i="2"/>
  <c r="K917" i="2"/>
  <c r="I919" i="2"/>
  <c r="K919" i="2"/>
  <c r="D991" i="2"/>
  <c r="D901" i="2"/>
  <c r="D961" i="2"/>
  <c r="D1634" i="2"/>
  <c r="D1604" i="2"/>
  <c r="D842" i="2"/>
  <c r="D785" i="2"/>
  <c r="D871" i="2"/>
  <c r="D843" i="2"/>
  <c r="D1605" i="2"/>
  <c r="D786" i="2"/>
  <c r="D1635" i="2"/>
  <c r="D872" i="2"/>
  <c r="K145" i="2"/>
  <c r="I145" i="2"/>
  <c r="D1633" i="2"/>
  <c r="D870" i="2"/>
  <c r="D841" i="2"/>
  <c r="D1603" i="2"/>
  <c r="D784" i="2"/>
  <c r="I904" i="2"/>
  <c r="K904" i="2"/>
  <c r="K962" i="2"/>
  <c r="M962" i="2"/>
  <c r="D989" i="2"/>
  <c r="K994" i="2"/>
  <c r="I994" i="2"/>
  <c r="K902" i="2"/>
  <c r="M902" i="2"/>
  <c r="K964" i="2"/>
  <c r="I964" i="2"/>
  <c r="D900" i="2"/>
  <c r="D990" i="2"/>
  <c r="D960" i="2"/>
  <c r="D845" i="2"/>
  <c r="D115" i="2"/>
  <c r="D1637" i="2"/>
  <c r="D1607" i="2"/>
  <c r="D788" i="2"/>
  <c r="D874" i="2"/>
  <c r="K235" i="2"/>
  <c r="I235" i="2"/>
  <c r="K992" i="2"/>
  <c r="M992" i="2"/>
  <c r="I758" i="2"/>
  <c r="G758" i="2" s="1"/>
  <c r="D29" i="2"/>
  <c r="D86" i="2"/>
  <c r="K72" i="2"/>
  <c r="I72" i="2"/>
  <c r="I14" i="2"/>
  <c r="K14" i="2"/>
  <c r="H1530" i="2"/>
  <c r="F1530" i="2" s="1"/>
  <c r="H1575" i="2"/>
  <c r="F1575" i="2" s="1"/>
  <c r="H1560" i="2"/>
  <c r="F1560" i="2" s="1"/>
  <c r="H1545" i="2"/>
  <c r="F1545" i="2" s="1"/>
  <c r="D1543" i="2"/>
  <c r="D1573" i="2"/>
  <c r="D1577" i="2"/>
  <c r="D1547" i="2"/>
  <c r="D1575" i="2"/>
  <c r="D1545" i="2"/>
  <c r="K1562" i="2"/>
  <c r="I1562" i="2"/>
  <c r="I1558" i="2"/>
  <c r="K1558" i="2"/>
  <c r="K1557" i="2"/>
  <c r="I1557" i="2"/>
  <c r="D1574" i="2"/>
  <c r="D1544" i="2"/>
  <c r="K1532" i="2"/>
  <c r="I1532" i="2"/>
  <c r="K1528" i="2"/>
  <c r="I1528" i="2"/>
  <c r="I1527" i="2"/>
  <c r="K1527" i="2"/>
  <c r="K1559" i="2"/>
  <c r="I1559" i="2"/>
  <c r="M1559" i="2"/>
  <c r="M1530" i="2"/>
  <c r="M1529" i="2"/>
  <c r="K1529" i="2"/>
  <c r="I1529" i="2"/>
  <c r="M1560" i="2"/>
  <c r="D113" i="2"/>
  <c r="K113" i="2" s="1"/>
  <c r="D27" i="2"/>
  <c r="K27" i="2" s="1"/>
  <c r="K1530" i="2"/>
  <c r="D56" i="2"/>
  <c r="D171" i="2"/>
  <c r="D40" i="2"/>
  <c r="D55" i="2"/>
  <c r="D111" i="2"/>
  <c r="D82" i="2"/>
  <c r="D25" i="2"/>
  <c r="D173" i="2"/>
  <c r="D41" i="2"/>
  <c r="D54" i="2"/>
  <c r="D157" i="2"/>
  <c r="D172" i="2"/>
  <c r="D231" i="2"/>
  <c r="D201" i="2"/>
  <c r="D141" i="2"/>
  <c r="D158" i="2"/>
  <c r="D202" i="2"/>
  <c r="M202" i="2" s="1"/>
  <c r="D142" i="2"/>
  <c r="D232" i="2"/>
  <c r="D39" i="2"/>
  <c r="D155" i="2"/>
  <c r="D170" i="2"/>
  <c r="D83" i="2"/>
  <c r="D26" i="2"/>
  <c r="D112" i="2"/>
  <c r="D156" i="2"/>
  <c r="D38" i="2"/>
  <c r="D53" i="2"/>
  <c r="H604" i="2"/>
  <c r="H474" i="2"/>
  <c r="H591" i="2"/>
  <c r="H539" i="2"/>
  <c r="H448" i="2"/>
  <c r="H565" i="2"/>
  <c r="H552" i="2"/>
  <c r="H526" i="2"/>
  <c r="H513" i="2"/>
  <c r="H487" i="2"/>
  <c r="H461" i="2"/>
  <c r="H422" i="2"/>
  <c r="H409" i="2"/>
  <c r="H500" i="2"/>
  <c r="H330" i="2"/>
  <c r="H435" i="2"/>
  <c r="H578" i="2"/>
  <c r="H318" i="2"/>
  <c r="K344" i="2"/>
  <c r="G344" i="2" s="1"/>
  <c r="K10" i="2"/>
  <c r="G10" i="2" s="1"/>
  <c r="K9" i="2"/>
  <c r="G9" i="2" s="1"/>
  <c r="J619" i="2"/>
  <c r="F619" i="2" s="1"/>
  <c r="F15" i="2"/>
  <c r="K15" i="2"/>
  <c r="G15" i="2" s="1"/>
  <c r="G186" i="2"/>
  <c r="M143" i="2"/>
  <c r="K96" i="2"/>
  <c r="I96" i="2"/>
  <c r="I11" i="2"/>
  <c r="K11" i="2"/>
  <c r="M11" i="2"/>
  <c r="L222" i="2"/>
  <c r="G215" i="2"/>
  <c r="K187" i="2"/>
  <c r="I187" i="2"/>
  <c r="K217" i="2"/>
  <c r="I217" i="2"/>
  <c r="M233" i="2"/>
  <c r="M84" i="2"/>
  <c r="G125" i="2"/>
  <c r="L132" i="2"/>
  <c r="K97" i="2"/>
  <c r="I97" i="2"/>
  <c r="K205" i="2"/>
  <c r="I205" i="2"/>
  <c r="L192" i="2"/>
  <c r="G185" i="2"/>
  <c r="K95" i="2"/>
  <c r="I95" i="2"/>
  <c r="M203" i="2"/>
  <c r="G126" i="2"/>
  <c r="G216" i="2"/>
  <c r="M98" i="2"/>
  <c r="I99" i="2"/>
  <c r="K99" i="2"/>
  <c r="M127" i="2"/>
  <c r="K127" i="2"/>
  <c r="I127" i="2"/>
  <c r="H282" i="2"/>
  <c r="H270" i="2"/>
  <c r="H258" i="2"/>
  <c r="H306" i="2"/>
  <c r="H294" i="2"/>
  <c r="H246" i="2"/>
  <c r="H27" i="2"/>
  <c r="H188" i="2"/>
  <c r="H84" i="2"/>
  <c r="H218" i="2"/>
  <c r="H113" i="2"/>
  <c r="H203" i="2"/>
  <c r="H158" i="2"/>
  <c r="H143" i="2"/>
  <c r="H128" i="2"/>
  <c r="H12" i="2"/>
  <c r="I12" i="2" s="1"/>
  <c r="H233" i="2"/>
  <c r="H173" i="2"/>
  <c r="H56" i="2"/>
  <c r="H41" i="2"/>
  <c r="H98" i="2"/>
  <c r="H70" i="2"/>
  <c r="H701" i="2"/>
  <c r="H665" i="2"/>
  <c r="H725" i="2"/>
  <c r="H653" i="2"/>
  <c r="H689" i="2"/>
  <c r="H641" i="2"/>
  <c r="H629" i="2"/>
  <c r="H749" i="2"/>
  <c r="H737" i="2"/>
  <c r="H713" i="2"/>
  <c r="H677" i="2"/>
  <c r="H617" i="2"/>
  <c r="H678" i="2"/>
  <c r="H654" i="2"/>
  <c r="H387" i="2"/>
  <c r="H726" i="2"/>
  <c r="H714" i="2"/>
  <c r="H702" i="2"/>
  <c r="H666" i="2"/>
  <c r="H618" i="2"/>
  <c r="I618" i="2" s="1"/>
  <c r="H398" i="2"/>
  <c r="H365" i="2"/>
  <c r="H738" i="2"/>
  <c r="H690" i="2"/>
  <c r="H642" i="2"/>
  <c r="H376" i="2"/>
  <c r="H354" i="2"/>
  <c r="H750" i="2"/>
  <c r="H630" i="2"/>
  <c r="H343" i="2"/>
  <c r="K13" i="2"/>
  <c r="K618" i="2"/>
  <c r="M618" i="2"/>
  <c r="M620" i="2" s="1"/>
  <c r="G615" i="2"/>
  <c r="K70" i="2"/>
  <c r="M70" i="2"/>
  <c r="M12" i="2"/>
  <c r="L16" i="2"/>
  <c r="M16" i="2" s="1"/>
  <c r="G6" i="2"/>
  <c r="G64" i="2"/>
  <c r="G755" i="2"/>
  <c r="I614" i="2"/>
  <c r="K614" i="2"/>
  <c r="F616" i="2"/>
  <c r="I616" i="2"/>
  <c r="G616" i="2" s="1"/>
  <c r="K342" i="2"/>
  <c r="M342" i="2"/>
  <c r="M345" i="2" s="1"/>
  <c r="I339" i="2"/>
  <c r="K339" i="2"/>
  <c r="K761" i="2"/>
  <c r="G612" i="2"/>
  <c r="G611" i="2"/>
  <c r="P179" i="9"/>
  <c r="D140" i="2" l="1"/>
  <c r="D200" i="2"/>
  <c r="D959" i="2"/>
  <c r="D840" i="2"/>
  <c r="D230" i="2"/>
  <c r="D1572" i="2"/>
  <c r="K1572" i="2" s="1"/>
  <c r="F1134" i="2"/>
  <c r="K133" i="2"/>
  <c r="N6" i="74" s="1"/>
  <c r="I142" i="2"/>
  <c r="K142" i="2"/>
  <c r="M142" i="2"/>
  <c r="I157" i="2"/>
  <c r="K157" i="2"/>
  <c r="M157" i="2"/>
  <c r="I172" i="2"/>
  <c r="K172" i="2"/>
  <c r="M172" i="2"/>
  <c r="D24" i="2"/>
  <c r="I24" i="2" s="1"/>
  <c r="D869" i="2"/>
  <c r="D110" i="2"/>
  <c r="I110" i="2" s="1"/>
  <c r="D1542" i="2"/>
  <c r="K1542" i="2" s="1"/>
  <c r="D1602" i="2"/>
  <c r="K1602" i="2" s="1"/>
  <c r="D783" i="2"/>
  <c r="K783" i="2" s="1"/>
  <c r="D81" i="2"/>
  <c r="I81" i="2" s="1"/>
  <c r="F397" i="2"/>
  <c r="D85" i="2"/>
  <c r="K85" i="2" s="1"/>
  <c r="D844" i="2"/>
  <c r="D787" i="2"/>
  <c r="D1606" i="2"/>
  <c r="D873" i="2"/>
  <c r="D1636" i="2"/>
  <c r="D1576" i="2"/>
  <c r="D1546" i="2"/>
  <c r="D114" i="2"/>
  <c r="I114" i="2" s="1"/>
  <c r="D28" i="2"/>
  <c r="I28" i="2" s="1"/>
  <c r="D144" i="2"/>
  <c r="D234" i="2"/>
  <c r="D993" i="2"/>
  <c r="D204" i="2"/>
  <c r="D903" i="2"/>
  <c r="D963" i="2"/>
  <c r="F353" i="2"/>
  <c r="F1101" i="2"/>
  <c r="F364" i="2"/>
  <c r="F1123" i="2"/>
  <c r="F1156" i="2"/>
  <c r="I375" i="2"/>
  <c r="G375" i="2" s="1"/>
  <c r="I342" i="2"/>
  <c r="G342" i="2" s="1"/>
  <c r="I386" i="2"/>
  <c r="G386" i="2" s="1"/>
  <c r="F1145" i="2"/>
  <c r="I815" i="2"/>
  <c r="G815" i="2" s="1"/>
  <c r="K193" i="2"/>
  <c r="I917" i="2"/>
  <c r="I922" i="2" s="1"/>
  <c r="K833" i="2"/>
  <c r="G946" i="2"/>
  <c r="I932" i="2"/>
  <c r="I937" i="2" s="1"/>
  <c r="I800" i="2"/>
  <c r="G800" i="2" s="1"/>
  <c r="K223" i="2"/>
  <c r="K776" i="2"/>
  <c r="K982" i="2"/>
  <c r="G828" i="2"/>
  <c r="L15" i="71"/>
  <c r="K1625" i="2"/>
  <c r="K862" i="2"/>
  <c r="I17" i="2"/>
  <c r="I992" i="2"/>
  <c r="G992" i="2" s="1"/>
  <c r="K892" i="2"/>
  <c r="G976" i="2"/>
  <c r="G1619" i="2"/>
  <c r="K1595" i="2"/>
  <c r="G770" i="2"/>
  <c r="I1077" i="2"/>
  <c r="F1077" i="2"/>
  <c r="I1029" i="2"/>
  <c r="F1029" i="2"/>
  <c r="G1617" i="2"/>
  <c r="L1624" i="2"/>
  <c r="I1168" i="2"/>
  <c r="F1168" i="2"/>
  <c r="F1401" i="2"/>
  <c r="I1401" i="2"/>
  <c r="G1401" i="2" s="1"/>
  <c r="F1135" i="2"/>
  <c r="I1135" i="2"/>
  <c r="I1461" i="2"/>
  <c r="G1461" i="2" s="1"/>
  <c r="F1461" i="2"/>
  <c r="F771" i="2"/>
  <c r="I771" i="2"/>
  <c r="G771" i="2" s="1"/>
  <c r="I1017" i="2"/>
  <c r="F1017" i="2"/>
  <c r="I1089" i="2"/>
  <c r="F1089" i="2"/>
  <c r="F977" i="2"/>
  <c r="I977" i="2"/>
  <c r="G977" i="2" s="1"/>
  <c r="F887" i="2"/>
  <c r="I887" i="2"/>
  <c r="I1472" i="2"/>
  <c r="F1472" i="2"/>
  <c r="I1400" i="2"/>
  <c r="F1400" i="2"/>
  <c r="G769" i="2"/>
  <c r="L1594" i="2"/>
  <c r="G1588" i="2"/>
  <c r="L775" i="2"/>
  <c r="G768" i="2"/>
  <c r="I1065" i="2"/>
  <c r="F1065" i="2"/>
  <c r="I1272" i="2"/>
  <c r="F1272" i="2"/>
  <c r="I1285" i="2"/>
  <c r="F1285" i="2"/>
  <c r="I1484" i="2"/>
  <c r="F1484" i="2"/>
  <c r="I1508" i="2"/>
  <c r="F1508" i="2"/>
  <c r="F1413" i="2"/>
  <c r="I1413" i="2"/>
  <c r="G1413" i="2" s="1"/>
  <c r="G854" i="2"/>
  <c r="L861" i="2"/>
  <c r="I1311" i="2"/>
  <c r="F1311" i="2"/>
  <c r="I1194" i="2"/>
  <c r="F1194" i="2"/>
  <c r="I1005" i="2"/>
  <c r="F1005" i="2"/>
  <c r="I1460" i="2"/>
  <c r="F1460" i="2"/>
  <c r="I1412" i="2"/>
  <c r="F1412" i="2"/>
  <c r="G886" i="2"/>
  <c r="G1589" i="2"/>
  <c r="I1485" i="2"/>
  <c r="G1485" i="2" s="1"/>
  <c r="F1485" i="2"/>
  <c r="F1473" i="2"/>
  <c r="I1473" i="2"/>
  <c r="G1473" i="2" s="1"/>
  <c r="F1497" i="2"/>
  <c r="I1497" i="2"/>
  <c r="G1497" i="2" s="1"/>
  <c r="I1337" i="2"/>
  <c r="F1337" i="2"/>
  <c r="I1207" i="2"/>
  <c r="F1207" i="2"/>
  <c r="F829" i="2"/>
  <c r="I829" i="2"/>
  <c r="G829" i="2" s="1"/>
  <c r="I1350" i="2"/>
  <c r="F1350" i="2"/>
  <c r="I1246" i="2"/>
  <c r="F1246" i="2"/>
  <c r="I1496" i="2"/>
  <c r="F1496" i="2"/>
  <c r="I1448" i="2"/>
  <c r="F1448" i="2"/>
  <c r="G856" i="2"/>
  <c r="I1509" i="2"/>
  <c r="G1509" i="2" s="1"/>
  <c r="F1509" i="2"/>
  <c r="I962" i="2"/>
  <c r="G962" i="2" s="1"/>
  <c r="F1389" i="2"/>
  <c r="I1389" i="2"/>
  <c r="G1389" i="2" s="1"/>
  <c r="F1449" i="2"/>
  <c r="I1449" i="2"/>
  <c r="G1449" i="2" s="1"/>
  <c r="F1157" i="2"/>
  <c r="I1157" i="2"/>
  <c r="M891" i="2"/>
  <c r="G891" i="2" s="1"/>
  <c r="F891" i="2"/>
  <c r="I1220" i="2"/>
  <c r="F1220" i="2"/>
  <c r="I1298" i="2"/>
  <c r="F1298" i="2"/>
  <c r="I1041" i="2"/>
  <c r="F1041" i="2"/>
  <c r="F857" i="2"/>
  <c r="I857" i="2"/>
  <c r="G857" i="2" s="1"/>
  <c r="I1363" i="2"/>
  <c r="F1363" i="2"/>
  <c r="I1259" i="2"/>
  <c r="F1259" i="2"/>
  <c r="I1376" i="2"/>
  <c r="F1376" i="2"/>
  <c r="I1388" i="2"/>
  <c r="F1388" i="2"/>
  <c r="M981" i="2"/>
  <c r="G981" i="2" s="1"/>
  <c r="F981" i="2"/>
  <c r="G827" i="2"/>
  <c r="F1124" i="2"/>
  <c r="I1124" i="2"/>
  <c r="I1113" i="2"/>
  <c r="F1113" i="2"/>
  <c r="I1181" i="2"/>
  <c r="F1181" i="2"/>
  <c r="L832" i="2"/>
  <c r="G826" i="2"/>
  <c r="F1102" i="2"/>
  <c r="I1102" i="2"/>
  <c r="F1437" i="2"/>
  <c r="I1437" i="2"/>
  <c r="G1437" i="2" s="1"/>
  <c r="I1233" i="2"/>
  <c r="F1233" i="2"/>
  <c r="I902" i="2"/>
  <c r="G902" i="2" s="1"/>
  <c r="G1618" i="2"/>
  <c r="I1146" i="2"/>
  <c r="F1146" i="2"/>
  <c r="F1425" i="2"/>
  <c r="I1425" i="2"/>
  <c r="G1425" i="2" s="1"/>
  <c r="F1377" i="2"/>
  <c r="I1377" i="2"/>
  <c r="G1377" i="2" s="1"/>
  <c r="F1590" i="2"/>
  <c r="I1590" i="2"/>
  <c r="G1590" i="2" s="1"/>
  <c r="I1324" i="2"/>
  <c r="F1324" i="2"/>
  <c r="I1053" i="2"/>
  <c r="F1053" i="2"/>
  <c r="F947" i="2"/>
  <c r="I947" i="2"/>
  <c r="G947" i="2" s="1"/>
  <c r="I1620" i="2"/>
  <c r="G1620" i="2" s="1"/>
  <c r="F1620" i="2"/>
  <c r="I1436" i="2"/>
  <c r="F1436" i="2"/>
  <c r="I1424" i="2"/>
  <c r="F1424" i="2"/>
  <c r="M951" i="2"/>
  <c r="G951" i="2" s="1"/>
  <c r="F951" i="2"/>
  <c r="G1587" i="2"/>
  <c r="G855" i="2"/>
  <c r="I43" i="2"/>
  <c r="G813" i="2"/>
  <c r="G1123" i="2"/>
  <c r="K1126" i="2"/>
  <c r="K1115" i="2"/>
  <c r="G1112" i="2"/>
  <c r="L1576" i="2"/>
  <c r="L1531" i="2"/>
  <c r="L234" i="2"/>
  <c r="L1606" i="2"/>
  <c r="L993" i="2"/>
  <c r="L978" i="2"/>
  <c r="L888" i="2"/>
  <c r="L844" i="2"/>
  <c r="L100" i="2"/>
  <c r="L963" i="2"/>
  <c r="L1621" i="2"/>
  <c r="L918" i="2"/>
  <c r="L816" i="2"/>
  <c r="F816" i="2" s="1"/>
  <c r="L933" i="2"/>
  <c r="L1636" i="2"/>
  <c r="L1561" i="2"/>
  <c r="L1518" i="2"/>
  <c r="L859" i="2"/>
  <c r="L830" i="2"/>
  <c r="L219" i="2"/>
  <c r="L1546" i="2"/>
  <c r="L114" i="2"/>
  <c r="L948" i="2"/>
  <c r="L903" i="2"/>
  <c r="L873" i="2"/>
  <c r="L801" i="2"/>
  <c r="F801" i="2" s="1"/>
  <c r="L787" i="2"/>
  <c r="L772" i="2"/>
  <c r="L759" i="2"/>
  <c r="L1591" i="2"/>
  <c r="L85" i="2"/>
  <c r="L42" i="2"/>
  <c r="L13" i="2"/>
  <c r="M13" i="2" s="1"/>
  <c r="L71" i="2"/>
  <c r="M71" i="2" s="1"/>
  <c r="L28" i="2"/>
  <c r="L57" i="2"/>
  <c r="K1137" i="2"/>
  <c r="G1134" i="2"/>
  <c r="L1622" i="2"/>
  <c r="L1607" i="2"/>
  <c r="F1607" i="2" s="1"/>
  <c r="L1364" i="2"/>
  <c r="L1312" i="2"/>
  <c r="L1247" i="2"/>
  <c r="L994" i="2"/>
  <c r="L845" i="2"/>
  <c r="F845" i="2" s="1"/>
  <c r="L145" i="2"/>
  <c r="L115" i="2"/>
  <c r="F115" i="2" s="1"/>
  <c r="L1234" i="2"/>
  <c r="L1078" i="2"/>
  <c r="L1637" i="2"/>
  <c r="F1637" i="2" s="1"/>
  <c r="L1592" i="2"/>
  <c r="L1519" i="2"/>
  <c r="L1338" i="2"/>
  <c r="L1299" i="2"/>
  <c r="L1195" i="2"/>
  <c r="L1006" i="2"/>
  <c r="L919" i="2"/>
  <c r="L831" i="2"/>
  <c r="L817" i="2"/>
  <c r="F817" i="2" s="1"/>
  <c r="L235" i="2"/>
  <c r="L1090" i="2"/>
  <c r="L979" i="2"/>
  <c r="L1260" i="2"/>
  <c r="L949" i="2"/>
  <c r="L773" i="2"/>
  <c r="L175" i="2"/>
  <c r="L1325" i="2"/>
  <c r="L1018" i="2"/>
  <c r="L858" i="2"/>
  <c r="L1286" i="2"/>
  <c r="L1221" i="2"/>
  <c r="L1042" i="2"/>
  <c r="L1030" i="2"/>
  <c r="L904" i="2"/>
  <c r="L874" i="2"/>
  <c r="F874" i="2" s="1"/>
  <c r="L802" i="2"/>
  <c r="F802" i="2" s="1"/>
  <c r="L788" i="2"/>
  <c r="F788" i="2" s="1"/>
  <c r="L130" i="2"/>
  <c r="L1208" i="2"/>
  <c r="L1169" i="2"/>
  <c r="L1351" i="2"/>
  <c r="L1273" i="2"/>
  <c r="L1182" i="2"/>
  <c r="L1066" i="2"/>
  <c r="L1054" i="2"/>
  <c r="L964" i="2"/>
  <c r="L934" i="2"/>
  <c r="L160" i="2"/>
  <c r="L889" i="2"/>
  <c r="L58" i="2"/>
  <c r="F58" i="2" s="1"/>
  <c r="L29" i="2"/>
  <c r="F29" i="2" s="1"/>
  <c r="L72" i="2"/>
  <c r="L86" i="2"/>
  <c r="F86" i="2" s="1"/>
  <c r="L43" i="2"/>
  <c r="F43" i="2" s="1"/>
  <c r="L14" i="2"/>
  <c r="G1145" i="2"/>
  <c r="K1148" i="2"/>
  <c r="G1101" i="2"/>
  <c r="K1104" i="2"/>
  <c r="G1156" i="2"/>
  <c r="K1159" i="2"/>
  <c r="G814" i="2"/>
  <c r="G812" i="2"/>
  <c r="L818" i="2"/>
  <c r="K816" i="2"/>
  <c r="I816" i="2"/>
  <c r="G931" i="2"/>
  <c r="K58" i="2"/>
  <c r="K937" i="2"/>
  <c r="L936" i="2"/>
  <c r="G930" i="2"/>
  <c r="I817" i="2"/>
  <c r="K817" i="2"/>
  <c r="G799" i="2"/>
  <c r="G915" i="2"/>
  <c r="I802" i="2"/>
  <c r="K802" i="2"/>
  <c r="L921" i="2"/>
  <c r="G914" i="2"/>
  <c r="G916" i="2"/>
  <c r="K922" i="2"/>
  <c r="G797" i="2"/>
  <c r="L804" i="2"/>
  <c r="G798" i="2"/>
  <c r="I801" i="2"/>
  <c r="K801" i="2"/>
  <c r="K788" i="2"/>
  <c r="I788" i="2"/>
  <c r="I1607" i="2"/>
  <c r="K1607" i="2"/>
  <c r="K900" i="2"/>
  <c r="I900" i="2"/>
  <c r="K1603" i="2"/>
  <c r="I1603" i="2"/>
  <c r="K869" i="2"/>
  <c r="I869" i="2"/>
  <c r="M1604" i="2"/>
  <c r="K1604" i="2"/>
  <c r="I1604" i="2"/>
  <c r="K990" i="2"/>
  <c r="I990" i="2"/>
  <c r="K1637" i="2"/>
  <c r="I1637" i="2"/>
  <c r="K841" i="2"/>
  <c r="I841" i="2"/>
  <c r="K1632" i="2"/>
  <c r="I1632" i="2"/>
  <c r="K872" i="2"/>
  <c r="M872" i="2"/>
  <c r="I872" i="2"/>
  <c r="M1634" i="2"/>
  <c r="I1634" i="2"/>
  <c r="K1634" i="2"/>
  <c r="K784" i="2"/>
  <c r="I784" i="2"/>
  <c r="K842" i="2"/>
  <c r="I842" i="2"/>
  <c r="I115" i="2"/>
  <c r="K115" i="2"/>
  <c r="K959" i="2"/>
  <c r="I959" i="2"/>
  <c r="K870" i="2"/>
  <c r="I870" i="2"/>
  <c r="I1635" i="2"/>
  <c r="K1635" i="2"/>
  <c r="M1635" i="2"/>
  <c r="K961" i="2"/>
  <c r="I961" i="2"/>
  <c r="K840" i="2"/>
  <c r="I840" i="2"/>
  <c r="K843" i="2"/>
  <c r="M843" i="2"/>
  <c r="I843" i="2"/>
  <c r="K845" i="2"/>
  <c r="I845" i="2"/>
  <c r="K899" i="2"/>
  <c r="I899" i="2"/>
  <c r="I1633" i="2"/>
  <c r="K1633" i="2"/>
  <c r="I786" i="2"/>
  <c r="K786" i="2"/>
  <c r="M786" i="2"/>
  <c r="I871" i="2"/>
  <c r="K871" i="2"/>
  <c r="M901" i="2"/>
  <c r="K901" i="2"/>
  <c r="I901" i="2"/>
  <c r="K874" i="2"/>
  <c r="I874" i="2"/>
  <c r="K960" i="2"/>
  <c r="I960" i="2"/>
  <c r="I989" i="2"/>
  <c r="K989" i="2"/>
  <c r="I1602" i="2"/>
  <c r="M1605" i="2"/>
  <c r="I1605" i="2"/>
  <c r="K1605" i="2"/>
  <c r="K785" i="2"/>
  <c r="I785" i="2"/>
  <c r="M785" i="2"/>
  <c r="K991" i="2"/>
  <c r="I991" i="2"/>
  <c r="I1560" i="2"/>
  <c r="G1560" i="2" s="1"/>
  <c r="K86" i="2"/>
  <c r="I86" i="2"/>
  <c r="K29" i="2"/>
  <c r="I29" i="2"/>
  <c r="I1530" i="2"/>
  <c r="G1530" i="2" s="1"/>
  <c r="M27" i="2"/>
  <c r="M113" i="2"/>
  <c r="K1535" i="2"/>
  <c r="K1565" i="2"/>
  <c r="I1575" i="2"/>
  <c r="M1575" i="2"/>
  <c r="K1575" i="2"/>
  <c r="G1527" i="2"/>
  <c r="L1534" i="2"/>
  <c r="I1543" i="2"/>
  <c r="K1543" i="2"/>
  <c r="I1577" i="2"/>
  <c r="K1577" i="2"/>
  <c r="G1557" i="2"/>
  <c r="L1564" i="2"/>
  <c r="I1542" i="2"/>
  <c r="K1573" i="2"/>
  <c r="I1573" i="2"/>
  <c r="G1559" i="2"/>
  <c r="K1574" i="2"/>
  <c r="M1574" i="2"/>
  <c r="I1574" i="2"/>
  <c r="K1544" i="2"/>
  <c r="M1544" i="2"/>
  <c r="I1544" i="2"/>
  <c r="M1545" i="2"/>
  <c r="I1545" i="2"/>
  <c r="K1545" i="2"/>
  <c r="K1547" i="2"/>
  <c r="I1547" i="2"/>
  <c r="G1529" i="2"/>
  <c r="G1528" i="2"/>
  <c r="G1558" i="2"/>
  <c r="L1577" i="2"/>
  <c r="L1547" i="2"/>
  <c r="L1562" i="2"/>
  <c r="L1532" i="2"/>
  <c r="I42" i="2"/>
  <c r="K42" i="2"/>
  <c r="F500" i="2"/>
  <c r="I500" i="2"/>
  <c r="F487" i="2"/>
  <c r="I487" i="2"/>
  <c r="F565" i="2"/>
  <c r="I565" i="2"/>
  <c r="F539" i="2"/>
  <c r="I539" i="2"/>
  <c r="I604" i="2"/>
  <c r="F604" i="2"/>
  <c r="I578" i="2"/>
  <c r="F578" i="2"/>
  <c r="F330" i="2"/>
  <c r="I330" i="2"/>
  <c r="F461" i="2"/>
  <c r="I461" i="2"/>
  <c r="I552" i="2"/>
  <c r="F552" i="2"/>
  <c r="I448" i="2"/>
  <c r="F448" i="2"/>
  <c r="F474" i="2"/>
  <c r="I474" i="2"/>
  <c r="I318" i="2"/>
  <c r="F318" i="2"/>
  <c r="I435" i="2"/>
  <c r="F435" i="2"/>
  <c r="F422" i="2"/>
  <c r="I422" i="2"/>
  <c r="I526" i="2"/>
  <c r="F526" i="2"/>
  <c r="L760" i="2"/>
  <c r="M760" i="2" s="1"/>
  <c r="L592" i="2"/>
  <c r="L540" i="2"/>
  <c r="L331" i="2"/>
  <c r="L319" i="2"/>
  <c r="L553" i="2"/>
  <c r="L514" i="2"/>
  <c r="L488" i="2"/>
  <c r="L423" i="2"/>
  <c r="L579" i="2"/>
  <c r="L527" i="2"/>
  <c r="L410" i="2"/>
  <c r="L449" i="2"/>
  <c r="L605" i="2"/>
  <c r="L566" i="2"/>
  <c r="L501" i="2"/>
  <c r="L475" i="2"/>
  <c r="L462" i="2"/>
  <c r="L436" i="2"/>
  <c r="F409" i="2"/>
  <c r="I409" i="2"/>
  <c r="I513" i="2"/>
  <c r="F513" i="2"/>
  <c r="I591" i="2"/>
  <c r="F591" i="2"/>
  <c r="F12" i="2"/>
  <c r="K17" i="2"/>
  <c r="G11" i="2"/>
  <c r="K103" i="2"/>
  <c r="K110" i="2"/>
  <c r="K202" i="2"/>
  <c r="I202" i="2"/>
  <c r="K25" i="2"/>
  <c r="I25" i="2"/>
  <c r="M192" i="2"/>
  <c r="G192" i="2" s="1"/>
  <c r="F192" i="2"/>
  <c r="M222" i="2"/>
  <c r="G222" i="2" s="1"/>
  <c r="F222" i="2"/>
  <c r="K140" i="2"/>
  <c r="I140" i="2"/>
  <c r="K171" i="2"/>
  <c r="I171" i="2"/>
  <c r="K170" i="2"/>
  <c r="I170" i="2"/>
  <c r="K39" i="2"/>
  <c r="I39" i="2"/>
  <c r="K201" i="2"/>
  <c r="I201" i="2"/>
  <c r="K53" i="2"/>
  <c r="I53" i="2"/>
  <c r="K230" i="2"/>
  <c r="I230" i="2"/>
  <c r="K156" i="2"/>
  <c r="I156" i="2"/>
  <c r="K83" i="2"/>
  <c r="I83" i="2"/>
  <c r="I85" i="2"/>
  <c r="G187" i="2"/>
  <c r="K155" i="2"/>
  <c r="I155" i="2"/>
  <c r="K232" i="2"/>
  <c r="I232" i="2"/>
  <c r="K158" i="2"/>
  <c r="M158" i="2"/>
  <c r="K82" i="2"/>
  <c r="I82" i="2"/>
  <c r="I57" i="2"/>
  <c r="K57" i="2"/>
  <c r="F132" i="2"/>
  <c r="M132" i="2"/>
  <c r="G132" i="2" s="1"/>
  <c r="K141" i="2"/>
  <c r="I141" i="2"/>
  <c r="K54" i="2"/>
  <c r="I54" i="2"/>
  <c r="K41" i="2"/>
  <c r="M41" i="2"/>
  <c r="K38" i="2"/>
  <c r="I38" i="2"/>
  <c r="K112" i="2"/>
  <c r="I112" i="2"/>
  <c r="K114" i="2"/>
  <c r="K111" i="2"/>
  <c r="I111" i="2"/>
  <c r="G95" i="2"/>
  <c r="L102" i="2"/>
  <c r="K231" i="2"/>
  <c r="I231" i="2"/>
  <c r="K173" i="2"/>
  <c r="M173" i="2"/>
  <c r="K55" i="2"/>
  <c r="M55" i="2"/>
  <c r="I55" i="2"/>
  <c r="K56" i="2"/>
  <c r="M56" i="2"/>
  <c r="K200" i="2"/>
  <c r="I200" i="2"/>
  <c r="K26" i="2"/>
  <c r="M26" i="2"/>
  <c r="I26" i="2"/>
  <c r="M40" i="2"/>
  <c r="K40" i="2"/>
  <c r="I40" i="2"/>
  <c r="G127" i="2"/>
  <c r="G97" i="2"/>
  <c r="G217" i="2"/>
  <c r="G96" i="2"/>
  <c r="F702" i="2"/>
  <c r="I702" i="2"/>
  <c r="G702" i="2" s="1"/>
  <c r="F630" i="2"/>
  <c r="I630" i="2"/>
  <c r="G630" i="2" s="1"/>
  <c r="I376" i="2"/>
  <c r="G376" i="2" s="1"/>
  <c r="F376" i="2"/>
  <c r="F690" i="2"/>
  <c r="I690" i="2"/>
  <c r="G690" i="2" s="1"/>
  <c r="F726" i="2"/>
  <c r="I726" i="2"/>
  <c r="G726" i="2" s="1"/>
  <c r="F654" i="2"/>
  <c r="I654" i="2"/>
  <c r="G654" i="2" s="1"/>
  <c r="F737" i="2"/>
  <c r="I737" i="2"/>
  <c r="F641" i="2"/>
  <c r="I641" i="2"/>
  <c r="F725" i="2"/>
  <c r="I725" i="2"/>
  <c r="F56" i="2"/>
  <c r="I56" i="2"/>
  <c r="F128" i="2"/>
  <c r="I128" i="2"/>
  <c r="L271" i="2"/>
  <c r="L259" i="2"/>
  <c r="L307" i="2"/>
  <c r="L295" i="2"/>
  <c r="L247" i="2"/>
  <c r="L283" i="2"/>
  <c r="L220" i="2"/>
  <c r="L205" i="2"/>
  <c r="L190" i="2"/>
  <c r="L99" i="2"/>
  <c r="G364" i="2"/>
  <c r="F354" i="2"/>
  <c r="I354" i="2"/>
  <c r="G354" i="2" s="1"/>
  <c r="F642" i="2"/>
  <c r="I642" i="2"/>
  <c r="G642" i="2" s="1"/>
  <c r="F398" i="2"/>
  <c r="I398" i="2"/>
  <c r="G398" i="2" s="1"/>
  <c r="F714" i="2"/>
  <c r="I714" i="2"/>
  <c r="G714" i="2" s="1"/>
  <c r="F387" i="2"/>
  <c r="I387" i="2"/>
  <c r="G387" i="2" s="1"/>
  <c r="I713" i="2"/>
  <c r="F713" i="2"/>
  <c r="F629" i="2"/>
  <c r="I629" i="2"/>
  <c r="F653" i="2"/>
  <c r="I653" i="2"/>
  <c r="F41" i="2"/>
  <c r="I41" i="2"/>
  <c r="F203" i="2"/>
  <c r="I203" i="2"/>
  <c r="I306" i="2"/>
  <c r="F306" i="2"/>
  <c r="I258" i="2"/>
  <c r="F258" i="2"/>
  <c r="I270" i="2"/>
  <c r="F270" i="2"/>
  <c r="G397" i="2"/>
  <c r="F365" i="2"/>
  <c r="I365" i="2"/>
  <c r="G365" i="2" s="1"/>
  <c r="F677" i="2"/>
  <c r="I677" i="2"/>
  <c r="I701" i="2"/>
  <c r="F701" i="2"/>
  <c r="I98" i="2"/>
  <c r="F98" i="2"/>
  <c r="F233" i="2"/>
  <c r="I233" i="2"/>
  <c r="F158" i="2"/>
  <c r="I158" i="2"/>
  <c r="F218" i="2"/>
  <c r="I218" i="2"/>
  <c r="I188" i="2"/>
  <c r="F188" i="2"/>
  <c r="F294" i="2"/>
  <c r="I294" i="2"/>
  <c r="G353" i="2"/>
  <c r="I760" i="2"/>
  <c r="F750" i="2"/>
  <c r="I750" i="2"/>
  <c r="G750" i="2" s="1"/>
  <c r="F738" i="2"/>
  <c r="I738" i="2"/>
  <c r="G738" i="2" s="1"/>
  <c r="F666" i="2"/>
  <c r="I666" i="2"/>
  <c r="G666" i="2" s="1"/>
  <c r="I678" i="2"/>
  <c r="G678" i="2" s="1"/>
  <c r="F678" i="2"/>
  <c r="I749" i="2"/>
  <c r="F749" i="2"/>
  <c r="F689" i="2"/>
  <c r="I689" i="2"/>
  <c r="F665" i="2"/>
  <c r="I665" i="2"/>
  <c r="F173" i="2"/>
  <c r="I173" i="2"/>
  <c r="I143" i="2"/>
  <c r="F143" i="2"/>
  <c r="F113" i="2"/>
  <c r="I113" i="2"/>
  <c r="I84" i="2"/>
  <c r="F84" i="2"/>
  <c r="F27" i="2"/>
  <c r="I27" i="2"/>
  <c r="I246" i="2"/>
  <c r="F246" i="2"/>
  <c r="I282" i="2"/>
  <c r="F282" i="2"/>
  <c r="G12" i="2"/>
  <c r="I617" i="2"/>
  <c r="G617" i="2" s="1"/>
  <c r="F617" i="2"/>
  <c r="F618" i="2"/>
  <c r="G618" i="2"/>
  <c r="I71" i="2"/>
  <c r="F16" i="2"/>
  <c r="K65" i="2"/>
  <c r="F65" i="2"/>
  <c r="M65" i="2" s="1"/>
  <c r="G614" i="2"/>
  <c r="K345" i="2"/>
  <c r="G339" i="2"/>
  <c r="F343" i="2"/>
  <c r="I343" i="2"/>
  <c r="G16" i="2"/>
  <c r="I70" i="2"/>
  <c r="K619" i="2"/>
  <c r="G619" i="2" s="1"/>
  <c r="K24" i="2" l="1"/>
  <c r="I1572" i="2"/>
  <c r="K81" i="2"/>
  <c r="K28" i="2"/>
  <c r="I783" i="2"/>
  <c r="G783" i="2" s="1"/>
  <c r="M144" i="2"/>
  <c r="K144" i="2"/>
  <c r="I144" i="2"/>
  <c r="I963" i="2"/>
  <c r="I967" i="2" s="1"/>
  <c r="K963" i="2"/>
  <c r="K234" i="2"/>
  <c r="K238" i="2" s="1"/>
  <c r="I234" i="2"/>
  <c r="I238" i="2" s="1"/>
  <c r="K1546" i="2"/>
  <c r="K1550" i="2" s="1"/>
  <c r="I1546" i="2"/>
  <c r="I1606" i="2"/>
  <c r="I1610" i="2" s="1"/>
  <c r="K1606" i="2"/>
  <c r="K1610" i="2" s="1"/>
  <c r="I903" i="2"/>
  <c r="K903" i="2"/>
  <c r="K907" i="2" s="1"/>
  <c r="K148" i="2"/>
  <c r="K1576" i="2"/>
  <c r="I1576" i="2"/>
  <c r="I1580" i="2" s="1"/>
  <c r="K787" i="2"/>
  <c r="I787" i="2"/>
  <c r="K204" i="2"/>
  <c r="I204" i="2"/>
  <c r="K1636" i="2"/>
  <c r="I1636" i="2"/>
  <c r="I1640" i="2" s="1"/>
  <c r="K844" i="2"/>
  <c r="I844" i="2"/>
  <c r="I993" i="2"/>
  <c r="I997" i="2" s="1"/>
  <c r="K993" i="2"/>
  <c r="K997" i="2" s="1"/>
  <c r="K873" i="2"/>
  <c r="I873" i="2"/>
  <c r="I877" i="2" s="1"/>
  <c r="I60" i="2"/>
  <c r="G917" i="2"/>
  <c r="K60" i="2"/>
  <c r="L19" i="71"/>
  <c r="M19" i="71" s="1"/>
  <c r="G932" i="2"/>
  <c r="M29" i="2"/>
  <c r="G29" i="2" s="1"/>
  <c r="I982" i="2"/>
  <c r="M15" i="71"/>
  <c r="I776" i="2"/>
  <c r="M1637" i="2"/>
  <c r="G1637" i="2" s="1"/>
  <c r="I1595" i="2"/>
  <c r="I952" i="2"/>
  <c r="I833" i="2"/>
  <c r="I1198" i="2"/>
  <c r="G1194" i="2"/>
  <c r="G1102" i="2"/>
  <c r="I1104" i="2"/>
  <c r="I1185" i="2"/>
  <c r="G1181" i="2"/>
  <c r="I1379" i="2"/>
  <c r="G1376" i="2"/>
  <c r="I1224" i="2"/>
  <c r="G1220" i="2"/>
  <c r="I1499" i="2"/>
  <c r="G1496" i="2"/>
  <c r="I1511" i="2"/>
  <c r="G1508" i="2"/>
  <c r="I1276" i="2"/>
  <c r="G1272" i="2"/>
  <c r="F775" i="2"/>
  <c r="M775" i="2"/>
  <c r="G775" i="2" s="1"/>
  <c r="I1403" i="2"/>
  <c r="G1400" i="2"/>
  <c r="I1625" i="2"/>
  <c r="I1427" i="2"/>
  <c r="G1424" i="2"/>
  <c r="I1081" i="2"/>
  <c r="G1077" i="2"/>
  <c r="I1211" i="2"/>
  <c r="G1207" i="2"/>
  <c r="I1069" i="2"/>
  <c r="G1065" i="2"/>
  <c r="I1475" i="2"/>
  <c r="G1472" i="2"/>
  <c r="I1093" i="2"/>
  <c r="G1089" i="2"/>
  <c r="I1439" i="2"/>
  <c r="G1436" i="2"/>
  <c r="I1057" i="2"/>
  <c r="G1053" i="2"/>
  <c r="I1237" i="2"/>
  <c r="G1233" i="2"/>
  <c r="G1124" i="2"/>
  <c r="I1126" i="2"/>
  <c r="G1126" i="2" s="1"/>
  <c r="G1157" i="2"/>
  <c r="I1159" i="2"/>
  <c r="I1463" i="2"/>
  <c r="G1460" i="2"/>
  <c r="I1315" i="2"/>
  <c r="G1311" i="2"/>
  <c r="F1594" i="2"/>
  <c r="M1594" i="2"/>
  <c r="G1594" i="2" s="1"/>
  <c r="G887" i="2"/>
  <c r="I892" i="2"/>
  <c r="G1135" i="2"/>
  <c r="I1137" i="2"/>
  <c r="I1415" i="2"/>
  <c r="G1412" i="2"/>
  <c r="G1113" i="2"/>
  <c r="I1115" i="2"/>
  <c r="G1115" i="2" s="1"/>
  <c r="I1045" i="2"/>
  <c r="G1041" i="2"/>
  <c r="I1250" i="2"/>
  <c r="G1246" i="2"/>
  <c r="M874" i="2"/>
  <c r="G874" i="2" s="1"/>
  <c r="F832" i="2"/>
  <c r="M832" i="2"/>
  <c r="G832" i="2" s="1"/>
  <c r="I1391" i="2"/>
  <c r="G1388" i="2"/>
  <c r="I1367" i="2"/>
  <c r="G1363" i="2"/>
  <c r="I1302" i="2"/>
  <c r="G1298" i="2"/>
  <c r="I1451" i="2"/>
  <c r="G1448" i="2"/>
  <c r="I1354" i="2"/>
  <c r="G1350" i="2"/>
  <c r="I1341" i="2"/>
  <c r="G1337" i="2"/>
  <c r="M861" i="2"/>
  <c r="G861" i="2" s="1"/>
  <c r="F861" i="2"/>
  <c r="I1289" i="2"/>
  <c r="G1285" i="2"/>
  <c r="I1021" i="2"/>
  <c r="G1017" i="2"/>
  <c r="I1172" i="2"/>
  <c r="G1168" i="2"/>
  <c r="G1146" i="2"/>
  <c r="I1148" i="2"/>
  <c r="G1148" i="2" s="1"/>
  <c r="I1263" i="2"/>
  <c r="G1259" i="2"/>
  <c r="I1487" i="2"/>
  <c r="G1484" i="2"/>
  <c r="I1328" i="2"/>
  <c r="G1324" i="2"/>
  <c r="I1009" i="2"/>
  <c r="G1005" i="2"/>
  <c r="I862" i="2"/>
  <c r="M1624" i="2"/>
  <c r="G1624" i="2" s="1"/>
  <c r="F1624" i="2"/>
  <c r="I1033" i="2"/>
  <c r="G1029" i="2"/>
  <c r="M86" i="2"/>
  <c r="G86" i="2" s="1"/>
  <c r="M845" i="2"/>
  <c r="G845" i="2" s="1"/>
  <c r="M801" i="2"/>
  <c r="G801" i="2" s="1"/>
  <c r="I1565" i="2"/>
  <c r="G871" i="2"/>
  <c r="G1603" i="2"/>
  <c r="G1634" i="2"/>
  <c r="G961" i="2"/>
  <c r="G990" i="2"/>
  <c r="G901" i="2"/>
  <c r="G991" i="2"/>
  <c r="G960" i="2"/>
  <c r="G900" i="2"/>
  <c r="M1607" i="2"/>
  <c r="G1607" i="2" s="1"/>
  <c r="M115" i="2"/>
  <c r="G115" i="2" s="1"/>
  <c r="M802" i="2"/>
  <c r="G802" i="2" s="1"/>
  <c r="M817" i="2"/>
  <c r="G817" i="2" s="1"/>
  <c r="G1605" i="2"/>
  <c r="M788" i="2"/>
  <c r="G788" i="2" s="1"/>
  <c r="M43" i="2"/>
  <c r="G43" i="2" s="1"/>
  <c r="F1054" i="2"/>
  <c r="M1054" i="2"/>
  <c r="F1208" i="2"/>
  <c r="M1208" i="2"/>
  <c r="F1030" i="2"/>
  <c r="M1030" i="2"/>
  <c r="F1325" i="2"/>
  <c r="M1325" i="2"/>
  <c r="F1090" i="2"/>
  <c r="M1090" i="2"/>
  <c r="F1195" i="2"/>
  <c r="M1195" i="2"/>
  <c r="F1078" i="2"/>
  <c r="M1078" i="2"/>
  <c r="F1247" i="2"/>
  <c r="M1247" i="2"/>
  <c r="F204" i="2"/>
  <c r="M204" i="2"/>
  <c r="F903" i="2"/>
  <c r="M903" i="2"/>
  <c r="F830" i="2"/>
  <c r="M830" i="2"/>
  <c r="F130" i="2"/>
  <c r="M130" i="2"/>
  <c r="G130" i="2" s="1"/>
  <c r="M948" i="2"/>
  <c r="F948" i="2"/>
  <c r="F844" i="2"/>
  <c r="M844" i="2"/>
  <c r="G844" i="2" s="1"/>
  <c r="M189" i="2"/>
  <c r="G189" i="2" s="1"/>
  <c r="F189" i="2"/>
  <c r="F14" i="2"/>
  <c r="M14" i="2"/>
  <c r="G14" i="2" s="1"/>
  <c r="F889" i="2"/>
  <c r="M889" i="2"/>
  <c r="G889" i="2" s="1"/>
  <c r="F1182" i="2"/>
  <c r="M1182" i="2"/>
  <c r="F1221" i="2"/>
  <c r="M1221" i="2"/>
  <c r="F773" i="2"/>
  <c r="M773" i="2"/>
  <c r="G773" i="2" s="1"/>
  <c r="F1338" i="2"/>
  <c r="M1338" i="2"/>
  <c r="F1364" i="2"/>
  <c r="M1364" i="2"/>
  <c r="M772" i="2"/>
  <c r="F772" i="2"/>
  <c r="F1518" i="2"/>
  <c r="M1518" i="2"/>
  <c r="F918" i="2"/>
  <c r="M918" i="2"/>
  <c r="G918" i="2" s="1"/>
  <c r="M888" i="2"/>
  <c r="F888" i="2"/>
  <c r="F234" i="2"/>
  <c r="M234" i="2"/>
  <c r="F1042" i="2"/>
  <c r="M1042" i="2"/>
  <c r="F235" i="2"/>
  <c r="M235" i="2"/>
  <c r="G235" i="2" s="1"/>
  <c r="F1312" i="2"/>
  <c r="M1312" i="2"/>
  <c r="F859" i="2"/>
  <c r="M859" i="2"/>
  <c r="G859" i="2" s="1"/>
  <c r="M58" i="2"/>
  <c r="G58" i="2" s="1"/>
  <c r="F160" i="2"/>
  <c r="M160" i="2"/>
  <c r="G160" i="2" s="1"/>
  <c r="F1273" i="2"/>
  <c r="M1273" i="2"/>
  <c r="F1286" i="2"/>
  <c r="M1286" i="2"/>
  <c r="M949" i="2"/>
  <c r="G949" i="2" s="1"/>
  <c r="F949" i="2"/>
  <c r="F831" i="2"/>
  <c r="M831" i="2"/>
  <c r="G831" i="2" s="1"/>
  <c r="F1519" i="2"/>
  <c r="M1519" i="2"/>
  <c r="G1519" i="2" s="1"/>
  <c r="F145" i="2"/>
  <c r="M145" i="2"/>
  <c r="G145" i="2" s="1"/>
  <c r="F787" i="2"/>
  <c r="M787" i="2"/>
  <c r="F1546" i="2"/>
  <c r="M1546" i="2"/>
  <c r="M1561" i="2"/>
  <c r="G1561" i="2" s="1"/>
  <c r="F1561" i="2"/>
  <c r="F1621" i="2"/>
  <c r="M1621" i="2"/>
  <c r="F978" i="2"/>
  <c r="M978" i="2"/>
  <c r="M1531" i="2"/>
  <c r="G1531" i="2" s="1"/>
  <c r="F1531" i="2"/>
  <c r="F1066" i="2"/>
  <c r="M1066" i="2"/>
  <c r="F1299" i="2"/>
  <c r="M1299" i="2"/>
  <c r="M759" i="2"/>
  <c r="G759" i="2" s="1"/>
  <c r="F759" i="2"/>
  <c r="F934" i="2"/>
  <c r="M934" i="2"/>
  <c r="G934" i="2" s="1"/>
  <c r="M1351" i="2"/>
  <c r="F1351" i="2"/>
  <c r="F858" i="2"/>
  <c r="M858" i="2"/>
  <c r="F1260" i="2"/>
  <c r="M1260" i="2"/>
  <c r="F919" i="2"/>
  <c r="M919" i="2"/>
  <c r="G919" i="2" s="1"/>
  <c r="F1592" i="2"/>
  <c r="M1592" i="2"/>
  <c r="G1592" i="2" s="1"/>
  <c r="F1622" i="2"/>
  <c r="M1622" i="2"/>
  <c r="G1622" i="2" s="1"/>
  <c r="F1636" i="2"/>
  <c r="M1636" i="2"/>
  <c r="F963" i="2"/>
  <c r="M963" i="2"/>
  <c r="F993" i="2"/>
  <c r="M993" i="2"/>
  <c r="F1576" i="2"/>
  <c r="M1576" i="2"/>
  <c r="F175" i="2"/>
  <c r="M175" i="2"/>
  <c r="G175" i="2" s="1"/>
  <c r="F1234" i="2"/>
  <c r="M1234" i="2"/>
  <c r="M816" i="2"/>
  <c r="G816" i="2" s="1"/>
  <c r="F72" i="2"/>
  <c r="M72" i="2"/>
  <c r="G72" i="2" s="1"/>
  <c r="F964" i="2"/>
  <c r="M964" i="2"/>
  <c r="G964" i="2" s="1"/>
  <c r="F1169" i="2"/>
  <c r="M1169" i="2"/>
  <c r="F904" i="2"/>
  <c r="M904" i="2"/>
  <c r="G904" i="2" s="1"/>
  <c r="F1018" i="2"/>
  <c r="M1018" i="2"/>
  <c r="F979" i="2"/>
  <c r="M979" i="2"/>
  <c r="G979" i="2" s="1"/>
  <c r="F1006" i="2"/>
  <c r="M1006" i="2"/>
  <c r="F994" i="2"/>
  <c r="M994" i="2"/>
  <c r="G994" i="2" s="1"/>
  <c r="F1591" i="2"/>
  <c r="M1591" i="2"/>
  <c r="F873" i="2"/>
  <c r="M873" i="2"/>
  <c r="F219" i="2"/>
  <c r="M219" i="2"/>
  <c r="G219" i="2" s="1"/>
  <c r="F933" i="2"/>
  <c r="M933" i="2"/>
  <c r="G933" i="2" s="1"/>
  <c r="F100" i="2"/>
  <c r="M100" i="2"/>
  <c r="G100" i="2" s="1"/>
  <c r="F1606" i="2"/>
  <c r="M1606" i="2"/>
  <c r="K819" i="2"/>
  <c r="I819" i="2"/>
  <c r="K805" i="2"/>
  <c r="K1640" i="2"/>
  <c r="G842" i="2"/>
  <c r="G841" i="2"/>
  <c r="F936" i="2"/>
  <c r="M936" i="2"/>
  <c r="F818" i="2"/>
  <c r="M818" i="2"/>
  <c r="I805" i="2"/>
  <c r="F804" i="2"/>
  <c r="M804" i="2"/>
  <c r="G804" i="2" s="1"/>
  <c r="F921" i="2"/>
  <c r="M921" i="2"/>
  <c r="G843" i="2"/>
  <c r="K790" i="2"/>
  <c r="I907" i="2"/>
  <c r="G899" i="2"/>
  <c r="L906" i="2"/>
  <c r="G870" i="2"/>
  <c r="L1639" i="2"/>
  <c r="G1632" i="2"/>
  <c r="G1604" i="2"/>
  <c r="G989" i="2"/>
  <c r="L996" i="2"/>
  <c r="G785" i="2"/>
  <c r="G840" i="2"/>
  <c r="I847" i="2"/>
  <c r="L846" i="2"/>
  <c r="G1635" i="2"/>
  <c r="L966" i="2"/>
  <c r="G959" i="2"/>
  <c r="L1609" i="2"/>
  <c r="G1602" i="2"/>
  <c r="G786" i="2"/>
  <c r="K847" i="2"/>
  <c r="K967" i="2"/>
  <c r="G872" i="2"/>
  <c r="G869" i="2"/>
  <c r="L876" i="2"/>
  <c r="G1633" i="2"/>
  <c r="L789" i="2"/>
  <c r="G784" i="2"/>
  <c r="K877" i="2"/>
  <c r="I1535" i="2"/>
  <c r="I46" i="2"/>
  <c r="G1575" i="2"/>
  <c r="G1544" i="2"/>
  <c r="F760" i="2"/>
  <c r="G1573" i="2"/>
  <c r="L1549" i="2"/>
  <c r="I1550" i="2"/>
  <c r="G1574" i="2"/>
  <c r="G1543" i="2"/>
  <c r="M1534" i="2"/>
  <c r="G1534" i="2" s="1"/>
  <c r="F1534" i="2"/>
  <c r="G1542" i="2"/>
  <c r="G1545" i="2"/>
  <c r="K1580" i="2"/>
  <c r="M1564" i="2"/>
  <c r="G1564" i="2" s="1"/>
  <c r="F1564" i="2"/>
  <c r="L1579" i="2"/>
  <c r="G1572" i="2"/>
  <c r="F1562" i="2"/>
  <c r="M1562" i="2"/>
  <c r="F1532" i="2"/>
  <c r="M1532" i="2"/>
  <c r="M1577" i="2"/>
  <c r="F1577" i="2"/>
  <c r="M1547" i="2"/>
  <c r="F1547" i="2"/>
  <c r="G591" i="2"/>
  <c r="I595" i="2"/>
  <c r="G513" i="2"/>
  <c r="I517" i="2"/>
  <c r="F462" i="2"/>
  <c r="M462" i="2"/>
  <c r="F605" i="2"/>
  <c r="M605" i="2"/>
  <c r="F579" i="2"/>
  <c r="M579" i="2"/>
  <c r="F514" i="2"/>
  <c r="M514" i="2"/>
  <c r="F319" i="2"/>
  <c r="M319" i="2"/>
  <c r="G318" i="2"/>
  <c r="I322" i="2"/>
  <c r="G448" i="2"/>
  <c r="I452" i="2"/>
  <c r="G578" i="2"/>
  <c r="I582" i="2"/>
  <c r="G604" i="2"/>
  <c r="I608" i="2"/>
  <c r="F436" i="2"/>
  <c r="M436" i="2"/>
  <c r="F566" i="2"/>
  <c r="M566" i="2"/>
  <c r="F527" i="2"/>
  <c r="M527" i="2"/>
  <c r="F488" i="2"/>
  <c r="M488" i="2"/>
  <c r="F592" i="2"/>
  <c r="M592" i="2"/>
  <c r="G422" i="2"/>
  <c r="I426" i="2"/>
  <c r="G461" i="2"/>
  <c r="I465" i="2"/>
  <c r="G565" i="2"/>
  <c r="I569" i="2"/>
  <c r="G500" i="2"/>
  <c r="I504" i="2"/>
  <c r="F501" i="2"/>
  <c r="M501" i="2"/>
  <c r="F410" i="2"/>
  <c r="M410" i="2"/>
  <c r="F423" i="2"/>
  <c r="M423" i="2"/>
  <c r="F540" i="2"/>
  <c r="M540" i="2"/>
  <c r="G526" i="2"/>
  <c r="I530" i="2"/>
  <c r="G435" i="2"/>
  <c r="I439" i="2"/>
  <c r="G552" i="2"/>
  <c r="I556" i="2"/>
  <c r="G409" i="2"/>
  <c r="I413" i="2"/>
  <c r="F475" i="2"/>
  <c r="M475" i="2"/>
  <c r="F449" i="2"/>
  <c r="M449" i="2"/>
  <c r="F553" i="2"/>
  <c r="M553" i="2"/>
  <c r="F331" i="2"/>
  <c r="M331" i="2"/>
  <c r="G474" i="2"/>
  <c r="I478" i="2"/>
  <c r="G330" i="2"/>
  <c r="I334" i="2"/>
  <c r="G539" i="2"/>
  <c r="I543" i="2"/>
  <c r="G487" i="2"/>
  <c r="I491" i="2"/>
  <c r="F13" i="2"/>
  <c r="F71" i="2"/>
  <c r="I389" i="2"/>
  <c r="K88" i="2"/>
  <c r="G55" i="2"/>
  <c r="G172" i="2"/>
  <c r="G54" i="2"/>
  <c r="G141" i="2"/>
  <c r="G82" i="2"/>
  <c r="G156" i="2"/>
  <c r="G39" i="2"/>
  <c r="G171" i="2"/>
  <c r="G26" i="2"/>
  <c r="K208" i="2"/>
  <c r="G232" i="2"/>
  <c r="G25" i="2"/>
  <c r="L207" i="2"/>
  <c r="G200" i="2"/>
  <c r="G40" i="2"/>
  <c r="K163" i="2"/>
  <c r="G83" i="2"/>
  <c r="G142" i="2"/>
  <c r="K31" i="2"/>
  <c r="K178" i="2"/>
  <c r="K118" i="2"/>
  <c r="L162" i="2"/>
  <c r="G155" i="2"/>
  <c r="L30" i="2"/>
  <c r="G24" i="2"/>
  <c r="L177" i="2"/>
  <c r="G170" i="2"/>
  <c r="L117" i="2"/>
  <c r="G110" i="2"/>
  <c r="G157" i="2"/>
  <c r="G230" i="2"/>
  <c r="L237" i="2"/>
  <c r="L59" i="2"/>
  <c r="G53" i="2"/>
  <c r="K46" i="2"/>
  <c r="F102" i="2"/>
  <c r="M102" i="2"/>
  <c r="G102" i="2" s="1"/>
  <c r="G81" i="2"/>
  <c r="L87" i="2"/>
  <c r="G38" i="2"/>
  <c r="L45" i="2"/>
  <c r="G140" i="2"/>
  <c r="L147" i="2"/>
  <c r="G231" i="2"/>
  <c r="G111" i="2"/>
  <c r="G112" i="2"/>
  <c r="G201" i="2"/>
  <c r="G202" i="2"/>
  <c r="G13" i="2"/>
  <c r="I356" i="2"/>
  <c r="I620" i="2"/>
  <c r="I400" i="2"/>
  <c r="I378" i="2"/>
  <c r="G760" i="2"/>
  <c r="I761" i="2"/>
  <c r="G282" i="2"/>
  <c r="I286" i="2"/>
  <c r="G246" i="2"/>
  <c r="I250" i="2"/>
  <c r="G188" i="2"/>
  <c r="I193" i="2"/>
  <c r="G98" i="2"/>
  <c r="I103" i="2"/>
  <c r="G701" i="2"/>
  <c r="I704" i="2"/>
  <c r="G306" i="2"/>
  <c r="I310" i="2"/>
  <c r="G713" i="2"/>
  <c r="I716" i="2"/>
  <c r="F28" i="2"/>
  <c r="M28" i="2"/>
  <c r="M190" i="2"/>
  <c r="F190" i="2"/>
  <c r="M57" i="2"/>
  <c r="F57" i="2"/>
  <c r="F205" i="2"/>
  <c r="M205" i="2"/>
  <c r="F114" i="2"/>
  <c r="M114" i="2"/>
  <c r="F247" i="2"/>
  <c r="M247" i="2"/>
  <c r="G27" i="2"/>
  <c r="I31" i="2"/>
  <c r="G113" i="2"/>
  <c r="I118" i="2"/>
  <c r="G173" i="2"/>
  <c r="I178" i="2"/>
  <c r="G665" i="2"/>
  <c r="I668" i="2"/>
  <c r="G689" i="2"/>
  <c r="I692" i="2"/>
  <c r="G158" i="2"/>
  <c r="I163" i="2"/>
  <c r="G677" i="2"/>
  <c r="I680" i="2"/>
  <c r="G41" i="2"/>
  <c r="M99" i="2"/>
  <c r="F99" i="2"/>
  <c r="M42" i="2"/>
  <c r="F42" i="2"/>
  <c r="F174" i="2"/>
  <c r="M307" i="2"/>
  <c r="F307" i="2"/>
  <c r="F271" i="2"/>
  <c r="M271" i="2"/>
  <c r="G128" i="2"/>
  <c r="I133" i="2"/>
  <c r="G725" i="2"/>
  <c r="I728" i="2"/>
  <c r="G641" i="2"/>
  <c r="I644" i="2"/>
  <c r="I367" i="2"/>
  <c r="G143" i="2"/>
  <c r="I148" i="2"/>
  <c r="G749" i="2"/>
  <c r="I752" i="2"/>
  <c r="G270" i="2"/>
  <c r="I274" i="2"/>
  <c r="G258" i="2"/>
  <c r="I262" i="2"/>
  <c r="F85" i="2"/>
  <c r="M85" i="2"/>
  <c r="F159" i="2"/>
  <c r="M220" i="2"/>
  <c r="F220" i="2"/>
  <c r="M283" i="2"/>
  <c r="F283" i="2"/>
  <c r="M295" i="2"/>
  <c r="F295" i="2"/>
  <c r="G84" i="2"/>
  <c r="I88" i="2"/>
  <c r="G294" i="2"/>
  <c r="I298" i="2"/>
  <c r="G218" i="2"/>
  <c r="I223" i="2"/>
  <c r="G233" i="2"/>
  <c r="G203" i="2"/>
  <c r="I208" i="2"/>
  <c r="L11" i="74" s="1"/>
  <c r="G653" i="2"/>
  <c r="I656" i="2"/>
  <c r="G629" i="2"/>
  <c r="I632" i="2"/>
  <c r="F144" i="2"/>
  <c r="M129" i="2"/>
  <c r="F129" i="2"/>
  <c r="M259" i="2"/>
  <c r="F259" i="2"/>
  <c r="G56" i="2"/>
  <c r="G737" i="2"/>
  <c r="I740" i="2"/>
  <c r="K620" i="2"/>
  <c r="G71" i="2"/>
  <c r="G65" i="2"/>
  <c r="F66" i="2"/>
  <c r="M66" i="2" s="1"/>
  <c r="K66" i="2"/>
  <c r="F68" i="2"/>
  <c r="M68" i="2" s="1"/>
  <c r="I68" i="2"/>
  <c r="G70" i="2"/>
  <c r="F70" i="2"/>
  <c r="I345" i="2"/>
  <c r="G343" i="2"/>
  <c r="G903" i="2" l="1"/>
  <c r="L8" i="74"/>
  <c r="L9" i="74"/>
  <c r="G1546" i="2"/>
  <c r="I790" i="2"/>
  <c r="N9" i="74"/>
  <c r="G963" i="2"/>
  <c r="G873" i="2"/>
  <c r="G1576" i="2"/>
  <c r="N10" i="74"/>
  <c r="N7" i="74"/>
  <c r="N11" i="74"/>
  <c r="L10" i="74"/>
  <c r="L7" i="74"/>
  <c r="L6" i="74"/>
  <c r="G204" i="2"/>
  <c r="G1606" i="2"/>
  <c r="G234" i="2"/>
  <c r="G993" i="2"/>
  <c r="G1636" i="2"/>
  <c r="G787" i="2"/>
  <c r="G1159" i="2"/>
  <c r="G1104" i="2"/>
  <c r="J15" i="7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G1391" i="2"/>
  <c r="G1499" i="2"/>
  <c r="G1463" i="2"/>
  <c r="G1427" i="2"/>
  <c r="G1475" i="2"/>
  <c r="G1137" i="2"/>
  <c r="G1487" i="2"/>
  <c r="G1451" i="2"/>
  <c r="G1439" i="2"/>
  <c r="G1415" i="2"/>
  <c r="G1403" i="2"/>
  <c r="G1511" i="2"/>
  <c r="G1379" i="2"/>
  <c r="M17" i="2"/>
  <c r="G17" i="2" s="1"/>
  <c r="G1247" i="2"/>
  <c r="M1250" i="2"/>
  <c r="G1299" i="2"/>
  <c r="M1302" i="2"/>
  <c r="G1286" i="2"/>
  <c r="M1289" i="2"/>
  <c r="G1208" i="2"/>
  <c r="M1211" i="2"/>
  <c r="G1234" i="2"/>
  <c r="M1237" i="2"/>
  <c r="G1260" i="2"/>
  <c r="M1263" i="2"/>
  <c r="G772" i="2"/>
  <c r="M776" i="2"/>
  <c r="G1018" i="2"/>
  <c r="M1021" i="2"/>
  <c r="G1042" i="2"/>
  <c r="M1045" i="2"/>
  <c r="G1364" i="2"/>
  <c r="M1367" i="2"/>
  <c r="G1221" i="2"/>
  <c r="M1224" i="2"/>
  <c r="G1078" i="2"/>
  <c r="M1081" i="2"/>
  <c r="G1325" i="2"/>
  <c r="M1328" i="2"/>
  <c r="G1054" i="2"/>
  <c r="M1057" i="2"/>
  <c r="G1591" i="2"/>
  <c r="M1595" i="2"/>
  <c r="G1351" i="2"/>
  <c r="M1354" i="2"/>
  <c r="G1090" i="2"/>
  <c r="M1093" i="2"/>
  <c r="G888" i="2"/>
  <c r="M892" i="2"/>
  <c r="G858" i="2"/>
  <c r="M862" i="2"/>
  <c r="G1066" i="2"/>
  <c r="M1069" i="2"/>
  <c r="G1621" i="2"/>
  <c r="M1625" i="2"/>
  <c r="G1273" i="2"/>
  <c r="M1276" i="2"/>
  <c r="G948" i="2"/>
  <c r="M952" i="2"/>
  <c r="G1169" i="2"/>
  <c r="M1172" i="2"/>
  <c r="G830" i="2"/>
  <c r="M833" i="2"/>
  <c r="G978" i="2"/>
  <c r="M982" i="2"/>
  <c r="G1006" i="2"/>
  <c r="M1009" i="2"/>
  <c r="G1312" i="2"/>
  <c r="M1315" i="2"/>
  <c r="G1518" i="2"/>
  <c r="M1520" i="2"/>
  <c r="G1338" i="2"/>
  <c r="M1341" i="2"/>
  <c r="G1182" i="2"/>
  <c r="M1185" i="2"/>
  <c r="G1195" i="2"/>
  <c r="M1198" i="2"/>
  <c r="G1030" i="2"/>
  <c r="M1033" i="2"/>
  <c r="M761" i="2"/>
  <c r="G936" i="2"/>
  <c r="M937" i="2"/>
  <c r="G818" i="2"/>
  <c r="M819" i="2"/>
  <c r="G921" i="2"/>
  <c r="M922" i="2"/>
  <c r="M805" i="2"/>
  <c r="M966" i="2"/>
  <c r="F966" i="2"/>
  <c r="M996" i="2"/>
  <c r="F996" i="2"/>
  <c r="M1609" i="2"/>
  <c r="F1609" i="2"/>
  <c r="F846" i="2"/>
  <c r="M846" i="2"/>
  <c r="M789" i="2"/>
  <c r="F789" i="2"/>
  <c r="M1639" i="2"/>
  <c r="F1639" i="2"/>
  <c r="M876" i="2"/>
  <c r="F876" i="2"/>
  <c r="F906" i="2"/>
  <c r="M906" i="2"/>
  <c r="M1549" i="2"/>
  <c r="G1549" i="2" s="1"/>
  <c r="F1549" i="2"/>
  <c r="M1579" i="2"/>
  <c r="G1579" i="2" s="1"/>
  <c r="F1579" i="2"/>
  <c r="G1547" i="2"/>
  <c r="G1577" i="2"/>
  <c r="G1532" i="2"/>
  <c r="M1535" i="2"/>
  <c r="G1562" i="2"/>
  <c r="M1565" i="2"/>
  <c r="G331" i="2"/>
  <c r="M334" i="2"/>
  <c r="G540" i="2"/>
  <c r="M543" i="2"/>
  <c r="G423" i="2"/>
  <c r="M426" i="2"/>
  <c r="G527" i="2"/>
  <c r="M530" i="2"/>
  <c r="G566" i="2"/>
  <c r="M569" i="2"/>
  <c r="G514" i="2"/>
  <c r="M517" i="2"/>
  <c r="G462" i="2"/>
  <c r="M465" i="2"/>
  <c r="G553" i="2"/>
  <c r="M556" i="2"/>
  <c r="G449" i="2"/>
  <c r="M452" i="2"/>
  <c r="G475" i="2"/>
  <c r="M478" i="2"/>
  <c r="G410" i="2"/>
  <c r="M413" i="2"/>
  <c r="G501" i="2"/>
  <c r="M504" i="2"/>
  <c r="G592" i="2"/>
  <c r="M595" i="2"/>
  <c r="G488" i="2"/>
  <c r="M491" i="2"/>
  <c r="G436" i="2"/>
  <c r="M439" i="2"/>
  <c r="G319" i="2"/>
  <c r="M322" i="2"/>
  <c r="G579" i="2"/>
  <c r="M582" i="2"/>
  <c r="G605" i="2"/>
  <c r="M608" i="2"/>
  <c r="G400" i="2"/>
  <c r="G389" i="2"/>
  <c r="K74" i="2"/>
  <c r="M147" i="2"/>
  <c r="G147" i="2" s="1"/>
  <c r="F147" i="2"/>
  <c r="M87" i="2"/>
  <c r="G87" i="2" s="1"/>
  <c r="F87" i="2"/>
  <c r="M207" i="2"/>
  <c r="G207" i="2" s="1"/>
  <c r="F207" i="2"/>
  <c r="M237" i="2"/>
  <c r="G237" i="2" s="1"/>
  <c r="F237" i="2"/>
  <c r="M117" i="2"/>
  <c r="G117" i="2" s="1"/>
  <c r="F117" i="2"/>
  <c r="M30" i="2"/>
  <c r="G30" i="2" s="1"/>
  <c r="F30" i="2"/>
  <c r="M45" i="2"/>
  <c r="G45" i="2" s="1"/>
  <c r="F45" i="2"/>
  <c r="M59" i="2"/>
  <c r="G59" i="2" s="1"/>
  <c r="F59" i="2"/>
  <c r="M177" i="2"/>
  <c r="G177" i="2" s="1"/>
  <c r="F177" i="2"/>
  <c r="F162" i="2"/>
  <c r="M162" i="2"/>
  <c r="G162" i="2" s="1"/>
  <c r="G356" i="2"/>
  <c r="G378" i="2"/>
  <c r="G620" i="2"/>
  <c r="G632" i="2"/>
  <c r="G129" i="2"/>
  <c r="M133" i="2"/>
  <c r="G144" i="2"/>
  <c r="G283" i="2"/>
  <c r="M286" i="2"/>
  <c r="G307" i="2"/>
  <c r="M310" i="2"/>
  <c r="G99" i="2"/>
  <c r="M103" i="2"/>
  <c r="G57" i="2"/>
  <c r="G740" i="2"/>
  <c r="G656" i="2"/>
  <c r="G752" i="2"/>
  <c r="G367" i="2"/>
  <c r="G728" i="2"/>
  <c r="G271" i="2"/>
  <c r="M274" i="2"/>
  <c r="G174" i="2"/>
  <c r="G680" i="2"/>
  <c r="G692" i="2"/>
  <c r="G247" i="2"/>
  <c r="M250" i="2"/>
  <c r="G114" i="2"/>
  <c r="G28" i="2"/>
  <c r="G259" i="2"/>
  <c r="M262" i="2"/>
  <c r="G295" i="2"/>
  <c r="M298" i="2"/>
  <c r="G220" i="2"/>
  <c r="M223" i="2"/>
  <c r="G42" i="2"/>
  <c r="G190" i="2"/>
  <c r="M193" i="2"/>
  <c r="G159" i="2"/>
  <c r="G85" i="2"/>
  <c r="G644" i="2"/>
  <c r="G668" i="2"/>
  <c r="G205" i="2"/>
  <c r="G716" i="2"/>
  <c r="G704" i="2"/>
  <c r="G66" i="2"/>
  <c r="F67" i="2"/>
  <c r="M67" i="2" s="1"/>
  <c r="I67" i="2"/>
  <c r="G68" i="2"/>
  <c r="G345" i="2"/>
  <c r="I69" i="2"/>
  <c r="F69" i="2"/>
  <c r="M69" i="2" s="1"/>
  <c r="L5" i="74" l="1"/>
  <c r="L4" i="74" s="1"/>
  <c r="N8" i="74"/>
  <c r="P6" i="74"/>
  <c r="J6" i="74" s="1"/>
  <c r="M60" i="2"/>
  <c r="G60" i="2" s="1"/>
  <c r="K48" i="71"/>
  <c r="K52" i="71" s="1"/>
  <c r="M18" i="71"/>
  <c r="M16" i="71"/>
  <c r="M17" i="71"/>
  <c r="N19" i="71"/>
  <c r="N15" i="71"/>
  <c r="M20" i="71"/>
  <c r="G937" i="2"/>
  <c r="G1033" i="2"/>
  <c r="G1185" i="2"/>
  <c r="G1520" i="2"/>
  <c r="G1009" i="2"/>
  <c r="G833" i="2"/>
  <c r="G952" i="2"/>
  <c r="G1625" i="2"/>
  <c r="G862" i="2"/>
  <c r="G1093" i="2"/>
  <c r="G1595" i="2"/>
  <c r="G1328" i="2"/>
  <c r="G1224" i="2"/>
  <c r="G1045" i="2"/>
  <c r="G1237" i="2"/>
  <c r="G1289" i="2"/>
  <c r="G1250" i="2"/>
  <c r="G922" i="2"/>
  <c r="G819" i="2"/>
  <c r="G1198" i="2"/>
  <c r="G1341" i="2"/>
  <c r="G1315" i="2"/>
  <c r="G982" i="2"/>
  <c r="G1172" i="2"/>
  <c r="G1276" i="2"/>
  <c r="G1069" i="2"/>
  <c r="G892" i="2"/>
  <c r="G1354" i="2"/>
  <c r="G1057" i="2"/>
  <c r="G1081" i="2"/>
  <c r="G1367" i="2"/>
  <c r="G1021" i="2"/>
  <c r="G1263" i="2"/>
  <c r="G1211" i="2"/>
  <c r="G1302" i="2"/>
  <c r="G517" i="2"/>
  <c r="G465" i="2"/>
  <c r="G776" i="2"/>
  <c r="G761" i="2"/>
  <c r="G805" i="2"/>
  <c r="G876" i="2"/>
  <c r="M877" i="2"/>
  <c r="G966" i="2"/>
  <c r="M967" i="2"/>
  <c r="G1639" i="2"/>
  <c r="M1640" i="2"/>
  <c r="G906" i="2"/>
  <c r="M907" i="2"/>
  <c r="G1609" i="2"/>
  <c r="M1610" i="2"/>
  <c r="G789" i="2"/>
  <c r="M790" i="2"/>
  <c r="G846" i="2"/>
  <c r="M847" i="2"/>
  <c r="G996" i="2"/>
  <c r="M997" i="2"/>
  <c r="M1550" i="2"/>
  <c r="M1580" i="2"/>
  <c r="G1565" i="2"/>
  <c r="G1535" i="2"/>
  <c r="G426" i="2"/>
  <c r="G569" i="2"/>
  <c r="G334" i="2"/>
  <c r="G322" i="2"/>
  <c r="G439" i="2"/>
  <c r="G504" i="2"/>
  <c r="G543" i="2"/>
  <c r="G582" i="2"/>
  <c r="G608" i="2"/>
  <c r="G595" i="2"/>
  <c r="G491" i="2"/>
  <c r="G452" i="2"/>
  <c r="G530" i="2"/>
  <c r="G556" i="2"/>
  <c r="G413" i="2"/>
  <c r="G478" i="2"/>
  <c r="M163" i="2"/>
  <c r="M148" i="2"/>
  <c r="M31" i="2"/>
  <c r="M88" i="2"/>
  <c r="G250" i="2"/>
  <c r="M208" i="2"/>
  <c r="M46" i="2"/>
  <c r="M118" i="2"/>
  <c r="M178" i="2"/>
  <c r="M238" i="2"/>
  <c r="G133" i="2"/>
  <c r="G274" i="2"/>
  <c r="G310" i="2"/>
  <c r="G103" i="2"/>
  <c r="G262" i="2"/>
  <c r="G298" i="2"/>
  <c r="G193" i="2"/>
  <c r="G223" i="2"/>
  <c r="G286" i="2"/>
  <c r="I74" i="2"/>
  <c r="G67" i="2"/>
  <c r="L73" i="2"/>
  <c r="G69" i="2"/>
  <c r="N5" i="74" l="1"/>
  <c r="N4" i="74" s="1"/>
  <c r="G148" i="2"/>
  <c r="P8" i="74"/>
  <c r="J8" i="74" s="1"/>
  <c r="G5" i="69"/>
  <c r="G4" i="69" s="1"/>
  <c r="P11" i="74"/>
  <c r="J11" i="74" s="1"/>
  <c r="P10" i="74"/>
  <c r="J10" i="74" s="1"/>
  <c r="K54" i="7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G847" i="2"/>
  <c r="G1610" i="2"/>
  <c r="G1640" i="2"/>
  <c r="G877" i="2"/>
  <c r="G1550" i="2"/>
  <c r="G997" i="2"/>
  <c r="G907" i="2"/>
  <c r="G967" i="2"/>
  <c r="G163" i="2"/>
  <c r="G790" i="2"/>
  <c r="G1580" i="2"/>
  <c r="G208" i="2"/>
  <c r="G46" i="2"/>
  <c r="G31" i="2"/>
  <c r="G88" i="2"/>
  <c r="G118" i="2"/>
  <c r="G178" i="2"/>
  <c r="G238" i="2"/>
  <c r="F73" i="2"/>
  <c r="M73" i="2"/>
  <c r="M74" i="2" s="1"/>
  <c r="P7" i="74" l="1"/>
  <c r="J7" i="74" s="1"/>
  <c r="H5" i="69"/>
  <c r="H4" i="69" s="1"/>
  <c r="P9" i="74"/>
  <c r="J9" i="74" s="1"/>
  <c r="F8" i="69"/>
  <c r="F10" i="69" s="1"/>
  <c r="G8" i="70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G74" i="2"/>
  <c r="G73" i="2"/>
  <c r="G4" i="70" l="1"/>
  <c r="F14" i="69"/>
  <c r="P5" i="74"/>
  <c r="P4" i="74" s="1"/>
  <c r="J4" i="74" s="1"/>
  <c r="F9" i="69"/>
  <c r="F15" i="69"/>
  <c r="K67" i="71"/>
  <c r="O67" i="71" s="1"/>
  <c r="I67" i="71" s="1"/>
  <c r="K69" i="71"/>
  <c r="O69" i="71" s="1"/>
  <c r="I69" i="71" s="1"/>
  <c r="P69" i="71" s="1"/>
  <c r="O48" i="71"/>
  <c r="J5" i="74" l="1"/>
  <c r="I5" i="69"/>
  <c r="I4" i="69" s="1"/>
  <c r="I55" i="71"/>
  <c r="O52" i="71"/>
  <c r="I52" i="71" s="1"/>
  <c r="I48" i="71"/>
  <c r="F5" i="69" l="1"/>
  <c r="K71" i="7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B1690" i="2" l="1"/>
  <c r="B1706" i="2" s="1"/>
  <c r="B1722" i="2" s="1"/>
  <c r="G11" i="70" l="1"/>
  <c r="G7" i="70" l="1"/>
  <c r="G19" i="70" s="1"/>
  <c r="F4" i="69" l="1"/>
  <c r="F16" i="69" s="1"/>
  <c r="G9" i="70" l="1"/>
  <c r="G10" i="70" s="1"/>
  <c r="G13" i="70" s="1"/>
  <c r="F17" i="69"/>
  <c r="F18" i="69" s="1"/>
  <c r="G12" i="70" l="1"/>
  <c r="G23" i="70"/>
  <c r="G24" i="70" l="1"/>
  <c r="G25" i="70" s="1"/>
  <c r="G26" i="70" s="1"/>
  <c r="G27" i="70" s="1"/>
  <c r="F19" i="69"/>
  <c r="F20" i="69" s="1"/>
  <c r="G28" i="70" l="1"/>
  <c r="F22" i="69"/>
  <c r="F23" i="69" s="1"/>
  <c r="G29" i="70" l="1"/>
  <c r="G31" i="70" s="1"/>
  <c r="G34" i="70" s="1"/>
  <c r="C44" i="17" s="1"/>
</calcChain>
</file>

<file path=xl/sharedStrings.xml><?xml version="1.0" encoding="utf-8"?>
<sst xmlns="http://schemas.openxmlformats.org/spreadsheetml/2006/main" count="5683" uniqueCount="928">
  <si>
    <t>특별인부</t>
  </si>
  <si>
    <t>보통인부</t>
  </si>
  <si>
    <t>작업반장</t>
  </si>
  <si>
    <t>착암공</t>
  </si>
  <si>
    <t>원 수</t>
    <phoneticPr fontId="2" type="noConversion"/>
  </si>
  <si>
    <t>단 위</t>
    <phoneticPr fontId="2" type="noConversion"/>
  </si>
  <si>
    <t>융착성도료</t>
    <phoneticPr fontId="2" type="noConversion"/>
  </si>
  <si>
    <t>㎏</t>
    <phoneticPr fontId="2" type="noConversion"/>
  </si>
  <si>
    <t>〃</t>
    <phoneticPr fontId="2" type="noConversion"/>
  </si>
  <si>
    <t>KSM5000</t>
    <phoneticPr fontId="2" type="noConversion"/>
  </si>
  <si>
    <t>ℓ</t>
    <phoneticPr fontId="2" type="noConversion"/>
  </si>
  <si>
    <t>프로판 가스</t>
    <phoneticPr fontId="2" type="noConversion"/>
  </si>
  <si>
    <t>특 별 인 부</t>
    <phoneticPr fontId="2" type="noConversion"/>
  </si>
  <si>
    <t>인</t>
    <phoneticPr fontId="2" type="noConversion"/>
  </si>
  <si>
    <t>보 통 인 부</t>
    <phoneticPr fontId="2" type="noConversion"/>
  </si>
  <si>
    <t>교통신호수</t>
    <phoneticPr fontId="2" type="noConversion"/>
  </si>
  <si>
    <t>=</t>
    <phoneticPr fontId="2" type="noConversion"/>
  </si>
  <si>
    <t>계</t>
    <phoneticPr fontId="2" type="noConversion"/>
  </si>
  <si>
    <t>라인마커</t>
    <phoneticPr fontId="2" type="noConversion"/>
  </si>
  <si>
    <t>10km/hr</t>
    <phoneticPr fontId="2" type="noConversion"/>
  </si>
  <si>
    <t>트럭</t>
  </si>
  <si>
    <t>4.5ton</t>
  </si>
  <si>
    <t>2.5ton</t>
  </si>
  <si>
    <t>공 구 손 료</t>
    <phoneticPr fontId="2" type="noConversion"/>
  </si>
  <si>
    <t>보통인부</t>
    <phoneticPr fontId="2" type="noConversion"/>
  </si>
  <si>
    <t xml:space="preserve"> 차선도색 제거  1m당  (B=0.15m)</t>
    <phoneticPr fontId="2" type="noConversion"/>
  </si>
  <si>
    <t>차선제거기</t>
    <phoneticPr fontId="2" type="noConversion"/>
  </si>
  <si>
    <t>구분</t>
    <phoneticPr fontId="2" type="noConversion"/>
  </si>
  <si>
    <t>종류</t>
    <phoneticPr fontId="2" type="noConversion"/>
  </si>
  <si>
    <t>비  고</t>
    <phoneticPr fontId="2" type="noConversion"/>
  </si>
  <si>
    <t>특별인부</t>
    <phoneticPr fontId="2" type="noConversion"/>
  </si>
  <si>
    <t>실 선</t>
    <phoneticPr fontId="2" type="noConversion"/>
  </si>
  <si>
    <t>파 선</t>
    <phoneticPr fontId="2" type="noConversion"/>
  </si>
  <si>
    <t>횡단보도</t>
    <phoneticPr fontId="2" type="noConversion"/>
  </si>
  <si>
    <t>라인마커(10km/hr)</t>
    <phoneticPr fontId="2" type="noConversion"/>
  </si>
  <si>
    <t>문자기호</t>
    <phoneticPr fontId="2" type="noConversion"/>
  </si>
  <si>
    <t>가.</t>
    <phoneticPr fontId="2" type="noConversion"/>
  </si>
  <si>
    <t>경  비</t>
    <phoneticPr fontId="2" type="noConversion"/>
  </si>
  <si>
    <t>구입가격:</t>
    <phoneticPr fontId="2" type="noConversion"/>
  </si>
  <si>
    <t>￦</t>
  </si>
  <si>
    <t>손    료:</t>
    <phoneticPr fontId="2" type="noConversion"/>
  </si>
  <si>
    <t>X</t>
    <phoneticPr fontId="2" type="noConversion"/>
  </si>
  <si>
    <t>￦/hr</t>
    <phoneticPr fontId="2" type="noConversion"/>
  </si>
  <si>
    <t>계:</t>
    <phoneticPr fontId="2" type="noConversion"/>
  </si>
  <si>
    <t>￦/hr</t>
  </si>
  <si>
    <t>나.</t>
    <phoneticPr fontId="2" type="noConversion"/>
  </si>
  <si>
    <t>재료비</t>
    <phoneticPr fontId="2" type="noConversion"/>
  </si>
  <si>
    <t>ℓ</t>
  </si>
  <si>
    <t>잡유(주연료비의 4%):</t>
    <phoneticPr fontId="2" type="noConversion"/>
  </si>
  <si>
    <t>다.</t>
    <phoneticPr fontId="2" type="noConversion"/>
  </si>
  <si>
    <t>노무비</t>
    <phoneticPr fontId="2" type="noConversion"/>
  </si>
  <si>
    <t>TOTAL</t>
    <phoneticPr fontId="2" type="noConversion"/>
  </si>
  <si>
    <t>경  비:</t>
    <phoneticPr fontId="2" type="noConversion"/>
  </si>
  <si>
    <t>재료비:</t>
    <phoneticPr fontId="2" type="noConversion"/>
  </si>
  <si>
    <t>노무비:</t>
    <phoneticPr fontId="2" type="noConversion"/>
  </si>
  <si>
    <t>계    :</t>
    <phoneticPr fontId="2" type="noConversion"/>
  </si>
  <si>
    <t>잡유(주연료비의 38%):</t>
    <phoneticPr fontId="2" type="noConversion"/>
  </si>
  <si>
    <t>잡유(주연료비의 20%):</t>
    <phoneticPr fontId="2" type="noConversion"/>
  </si>
  <si>
    <t>일반기계운전사 :</t>
    <phoneticPr fontId="2" type="noConversion"/>
  </si>
  <si>
    <t>물탱크(살수차)</t>
    <phoneticPr fontId="2" type="noConversion"/>
  </si>
  <si>
    <t>잡유(주연료비의 30%):</t>
    <phoneticPr fontId="2" type="noConversion"/>
  </si>
  <si>
    <t>화물차운전사 :</t>
    <phoneticPr fontId="2" type="noConversion"/>
  </si>
  <si>
    <t>직종명</t>
  </si>
  <si>
    <t>조력공</t>
  </si>
  <si>
    <t>제도사</t>
  </si>
  <si>
    <t>비계공</t>
  </si>
  <si>
    <t>형틀목공</t>
  </si>
  <si>
    <t>철근공</t>
  </si>
  <si>
    <t>철공</t>
  </si>
  <si>
    <t>철판공</t>
  </si>
  <si>
    <t>철골공</t>
  </si>
  <si>
    <t>용접공</t>
  </si>
  <si>
    <t>콘크리트공</t>
  </si>
  <si>
    <t>보링공</t>
  </si>
  <si>
    <t>화약취급공</t>
  </si>
  <si>
    <t>할석공</t>
  </si>
  <si>
    <t>포설공</t>
  </si>
  <si>
    <t>포장공</t>
  </si>
  <si>
    <t>*1020</t>
  </si>
  <si>
    <t>잠수부</t>
  </si>
  <si>
    <t>조적공</t>
  </si>
  <si>
    <t>견출공</t>
  </si>
  <si>
    <t>건축목공</t>
  </si>
  <si>
    <t>창호공</t>
  </si>
  <si>
    <t>유리공</t>
  </si>
  <si>
    <t>방수공</t>
  </si>
  <si>
    <t>미장공</t>
  </si>
  <si>
    <t>타일공</t>
  </si>
  <si>
    <t>도장공</t>
  </si>
  <si>
    <t>내장공</t>
  </si>
  <si>
    <t>도배공</t>
  </si>
  <si>
    <t>*1032</t>
  </si>
  <si>
    <t>연마공</t>
  </si>
  <si>
    <t>석공</t>
  </si>
  <si>
    <t>*1034</t>
  </si>
  <si>
    <t>줄눈공</t>
  </si>
  <si>
    <t>판넬조립공</t>
  </si>
  <si>
    <t>지붕잇기공</t>
  </si>
  <si>
    <t>벌목부</t>
  </si>
  <si>
    <t>조경공</t>
  </si>
  <si>
    <t>배관공</t>
  </si>
  <si>
    <t>배관공(수도)</t>
  </si>
  <si>
    <t>*1041</t>
  </si>
  <si>
    <t>보일러공</t>
  </si>
  <si>
    <t>위생공</t>
  </si>
  <si>
    <t>덕트공</t>
  </si>
  <si>
    <t>보온공</t>
  </si>
  <si>
    <t>**1045</t>
  </si>
  <si>
    <t>인력운반공</t>
  </si>
  <si>
    <t>-</t>
  </si>
  <si>
    <t>*1046</t>
  </si>
  <si>
    <t>궤도공</t>
  </si>
  <si>
    <t>건설기계조장</t>
  </si>
  <si>
    <t>건설기계운전사</t>
  </si>
  <si>
    <t>화물차운전사</t>
  </si>
  <si>
    <t>*1050</t>
  </si>
  <si>
    <t>일반기계운전사</t>
  </si>
  <si>
    <t>기계설비공</t>
  </si>
  <si>
    <t>준설선선장</t>
  </si>
  <si>
    <t>준설선기관사</t>
  </si>
  <si>
    <t>준설선운전사</t>
  </si>
  <si>
    <t>선원</t>
  </si>
  <si>
    <t>플랜트배관공</t>
  </si>
  <si>
    <t>플랜트제관공</t>
  </si>
  <si>
    <t>플랜트용접공</t>
  </si>
  <si>
    <t>*1059</t>
  </si>
  <si>
    <t>플랜트특수용접공</t>
  </si>
  <si>
    <t>플랜트기계설치공</t>
  </si>
  <si>
    <t>플랜트특별인부</t>
  </si>
  <si>
    <t>플랜트케이블전공</t>
  </si>
  <si>
    <t>*1063</t>
  </si>
  <si>
    <t>플랜트계장공</t>
  </si>
  <si>
    <t>*1064</t>
  </si>
  <si>
    <t>플랜트덕트공</t>
  </si>
  <si>
    <t>플랜트보온공</t>
  </si>
  <si>
    <t>제철축로공</t>
  </si>
  <si>
    <t>비파괴시험공</t>
  </si>
  <si>
    <t>특급품질관리원</t>
  </si>
  <si>
    <t>고급품질관리원</t>
  </si>
  <si>
    <t>중급품질관리원</t>
  </si>
  <si>
    <t>초급품질관리원</t>
  </si>
  <si>
    <t>지적기사</t>
  </si>
  <si>
    <t>지적산업기사</t>
  </si>
  <si>
    <t>지적기능사</t>
  </si>
  <si>
    <t>내선전공</t>
  </si>
  <si>
    <t>특고압케이블전공</t>
  </si>
  <si>
    <t>고압케이블전공</t>
  </si>
  <si>
    <t>저압케이블전공</t>
  </si>
  <si>
    <t>송전전공</t>
  </si>
  <si>
    <t>송전활선전공</t>
  </si>
  <si>
    <t>배전전공</t>
  </si>
  <si>
    <t>배전활선전공</t>
  </si>
  <si>
    <t>플랜트전공</t>
  </si>
  <si>
    <t>계장공</t>
  </si>
  <si>
    <t>철도신호공</t>
  </si>
  <si>
    <t>통신내선공</t>
  </si>
  <si>
    <t>통신설비공</t>
  </si>
  <si>
    <t>통신외선공</t>
  </si>
  <si>
    <t>통신케이블공</t>
  </si>
  <si>
    <t>무선안테나공</t>
  </si>
  <si>
    <t>석면해체공</t>
  </si>
  <si>
    <t>광케이블설치사</t>
  </si>
  <si>
    <t>H/W시험사</t>
  </si>
  <si>
    <t>S/W시험사</t>
  </si>
  <si>
    <t>도편수</t>
  </si>
  <si>
    <t>*3002</t>
  </si>
  <si>
    <t>드잡이공</t>
  </si>
  <si>
    <t>한식목공</t>
  </si>
  <si>
    <t>한식목공조공</t>
  </si>
  <si>
    <t>한식석공</t>
  </si>
  <si>
    <t>한식미장공</t>
  </si>
  <si>
    <t>한식와공</t>
  </si>
  <si>
    <t>한식와공조공</t>
  </si>
  <si>
    <t>목조각공</t>
  </si>
  <si>
    <t>석조각공</t>
  </si>
  <si>
    <t>특수화공</t>
  </si>
  <si>
    <t>화공</t>
  </si>
  <si>
    <t>원자력플랜트전공</t>
  </si>
  <si>
    <t>원자력용접공</t>
  </si>
  <si>
    <t>원자력기계설치공</t>
  </si>
  <si>
    <t>원자력품질관리사</t>
  </si>
  <si>
    <t>통신관련기사</t>
  </si>
  <si>
    <t>통신관련산업기사</t>
  </si>
  <si>
    <t>통신관련기능사</t>
  </si>
  <si>
    <t>전기공사기사</t>
  </si>
  <si>
    <t>전기공사산업기사</t>
  </si>
  <si>
    <t>변전전공</t>
  </si>
  <si>
    <t>코킹공</t>
  </si>
  <si>
    <t>융착성 도료 신설 백색 1m당 (B=0.15m, 실선)</t>
    <phoneticPr fontId="2" type="noConversion"/>
  </si>
  <si>
    <t>제거</t>
    <phoneticPr fontId="2" type="noConversion"/>
  </si>
  <si>
    <t>차선제거기(먼지흡입기)</t>
    <phoneticPr fontId="2" type="noConversion"/>
  </si>
  <si>
    <t>차선제거기 운반차(특장차3.5톤)</t>
    <phoneticPr fontId="2" type="noConversion"/>
  </si>
  <si>
    <t>진공흡입청소차</t>
    <phoneticPr fontId="2" type="noConversion"/>
  </si>
  <si>
    <t>고휘도유리알</t>
    <phoneticPr fontId="2" type="noConversion"/>
  </si>
  <si>
    <t xml:space="preserve">  </t>
    <phoneticPr fontId="2" type="noConversion"/>
  </si>
  <si>
    <t>잡유(주연료비의 24%):</t>
    <phoneticPr fontId="2" type="noConversion"/>
  </si>
  <si>
    <t>프 라 이 머</t>
    <phoneticPr fontId="2" type="noConversion"/>
  </si>
  <si>
    <t>트럭(4.5 ton)</t>
    <phoneticPr fontId="2" type="noConversion"/>
  </si>
  <si>
    <t>발전기(50kw)</t>
    <phoneticPr fontId="2" type="noConversion"/>
  </si>
  <si>
    <t>※ 부가세 별도</t>
    <phoneticPr fontId="2" type="noConversion"/>
  </si>
  <si>
    <t>휘발유</t>
    <phoneticPr fontId="2" type="noConversion"/>
  </si>
  <si>
    <t>건설기계운전사
(조종원)</t>
    <phoneticPr fontId="2" type="noConversion"/>
  </si>
  <si>
    <t>원/시간</t>
    <phoneticPr fontId="2" type="noConversion"/>
  </si>
  <si>
    <t>건설기계 조장</t>
    <phoneticPr fontId="2" type="noConversion"/>
  </si>
  <si>
    <t>직종별
노임단가</t>
    <phoneticPr fontId="2" type="noConversion"/>
  </si>
  <si>
    <t>보통인부</t>
    <phoneticPr fontId="2" type="noConversion"/>
  </si>
  <si>
    <t>원/일</t>
    <phoneticPr fontId="2" type="noConversion"/>
  </si>
  <si>
    <t>특별인부</t>
    <phoneticPr fontId="2" type="noConversion"/>
  </si>
  <si>
    <t>작업반장</t>
    <phoneticPr fontId="2" type="noConversion"/>
  </si>
  <si>
    <t xml:space="preserve"> 시간당 노임산출</t>
    <phoneticPr fontId="2" type="noConversion"/>
  </si>
  <si>
    <t>건설기계 운전기사</t>
    <phoneticPr fontId="2" type="noConversion"/>
  </si>
  <si>
    <t>x</t>
    <phoneticPr fontId="2" type="noConversion"/>
  </si>
  <si>
    <t>=</t>
    <phoneticPr fontId="2" type="noConversion"/>
  </si>
  <si>
    <t>차로밑그림</t>
    <phoneticPr fontId="2" type="noConversion"/>
  </si>
  <si>
    <t>노무비의 10%</t>
    <phoneticPr fontId="2" type="noConversion"/>
  </si>
  <si>
    <t>주재료비의 1%</t>
    <phoneticPr fontId="2" type="noConversion"/>
  </si>
  <si>
    <t>상온경화형도료</t>
  </si>
  <si>
    <t>고휘도유리알</t>
  </si>
  <si>
    <t>경화제</t>
  </si>
  <si>
    <t xml:space="preserve">   ▶ 적용 품</t>
    <phoneticPr fontId="2" type="noConversion"/>
  </si>
  <si>
    <t>화물차 운전사</t>
    <phoneticPr fontId="2" type="noConversion"/>
  </si>
  <si>
    <t>일반기계 운전사</t>
    <phoneticPr fontId="2" type="noConversion"/>
  </si>
  <si>
    <t>트럭</t>
    <phoneticPr fontId="2" type="noConversion"/>
  </si>
  <si>
    <t>hr</t>
    <phoneticPr fontId="2" type="noConversion"/>
  </si>
  <si>
    <t>트럭(1 ton)</t>
    <phoneticPr fontId="2" type="noConversion"/>
  </si>
  <si>
    <t>드잡이공편수</t>
  </si>
  <si>
    <t>한식미장공편수</t>
  </si>
  <si>
    <t>한식와공편수</t>
  </si>
  <si>
    <t>한식단청공편수</t>
  </si>
  <si>
    <t>한식석공조공</t>
  </si>
  <si>
    <t>한식미장공조공</t>
  </si>
  <si>
    <t>*3013</t>
  </si>
  <si>
    <t>*3014</t>
  </si>
  <si>
    <t>*3016</t>
  </si>
  <si>
    <t>*3009</t>
  </si>
  <si>
    <t>**3010</t>
  </si>
  <si>
    <t>**3011</t>
  </si>
  <si>
    <t>2018.1.1</t>
  </si>
  <si>
    <t>인   원(인)</t>
    <phoneticPr fontId="2" type="noConversion"/>
  </si>
  <si>
    <t>장    비(hr)</t>
    <phoneticPr fontId="2" type="noConversion"/>
  </si>
  <si>
    <t>트럭(4.5ton)
1대</t>
    <phoneticPr fontId="2" type="noConversion"/>
  </si>
  <si>
    <t>트럭(1ton)
1대</t>
    <phoneticPr fontId="2" type="noConversion"/>
  </si>
  <si>
    <t>도  색</t>
    <phoneticPr fontId="2" type="noConversion"/>
  </si>
  <si>
    <t>신설도색</t>
    <phoneticPr fontId="2" type="noConversion"/>
  </si>
  <si>
    <t>실 선</t>
    <phoneticPr fontId="2" type="noConversion"/>
  </si>
  <si>
    <t>파 선</t>
    <phoneticPr fontId="2" type="noConversion"/>
  </si>
  <si>
    <t>횡단보도</t>
    <phoneticPr fontId="2" type="noConversion"/>
  </si>
  <si>
    <t>문자기호</t>
    <phoneticPr fontId="2" type="noConversion"/>
  </si>
  <si>
    <t>재도색</t>
    <phoneticPr fontId="2" type="noConversion"/>
  </si>
  <si>
    <t>도 색</t>
    <phoneticPr fontId="2" type="noConversion"/>
  </si>
  <si>
    <t xml:space="preserve">   ▶ m당 시공연장 및 자재량 산출</t>
    <phoneticPr fontId="2" type="noConversion"/>
  </si>
  <si>
    <t>일시공량(㎡)</t>
    <phoneticPr fontId="2" type="noConversion"/>
  </si>
  <si>
    <t>차선폭(m)</t>
    <phoneticPr fontId="2" type="noConversion"/>
  </si>
  <si>
    <t>일 시공연장
(m)</t>
    <phoneticPr fontId="2" type="noConversion"/>
  </si>
  <si>
    <t>적 용</t>
    <phoneticPr fontId="2" type="noConversion"/>
  </si>
  <si>
    <t>1일당</t>
    <phoneticPr fontId="2" type="noConversion"/>
  </si>
  <si>
    <t>일시공연장(m)</t>
    <phoneticPr fontId="2" type="noConversion"/>
  </si>
  <si>
    <t>실선</t>
    <phoneticPr fontId="2" type="noConversion"/>
  </si>
  <si>
    <t>파선</t>
    <phoneticPr fontId="2" type="noConversion"/>
  </si>
  <si>
    <t>횡단보도</t>
    <phoneticPr fontId="2" type="noConversion"/>
  </si>
  <si>
    <t>문자기호</t>
    <phoneticPr fontId="2" type="noConversion"/>
  </si>
  <si>
    <t>차로밑그림</t>
    <phoneticPr fontId="2" type="noConversion"/>
  </si>
  <si>
    <t>신호수</t>
    <phoneticPr fontId="2" type="noConversion"/>
  </si>
  <si>
    <t>신호수</t>
    <phoneticPr fontId="2" type="noConversion"/>
  </si>
  <si>
    <t>요율</t>
    <phoneticPr fontId="2" type="noConversion"/>
  </si>
  <si>
    <t>비 고</t>
    <phoneticPr fontId="2" type="noConversion"/>
  </si>
  <si>
    <t>■ 융착성 도료(4종)</t>
    <phoneticPr fontId="2" type="noConversion"/>
  </si>
  <si>
    <t>■ 상온경화형 도료(5종) - 수동식</t>
    <phoneticPr fontId="2" type="noConversion"/>
  </si>
  <si>
    <t>페인트량(kg)</t>
    <phoneticPr fontId="2" type="noConversion"/>
  </si>
  <si>
    <t>유리알(kg)</t>
    <phoneticPr fontId="2" type="noConversion"/>
  </si>
  <si>
    <t>프로판(kg)</t>
    <phoneticPr fontId="2" type="noConversion"/>
  </si>
  <si>
    <t>프라이머(kg)</t>
    <phoneticPr fontId="2" type="noConversion"/>
  </si>
  <si>
    <t>경화제(kg)</t>
    <phoneticPr fontId="2" type="noConversion"/>
  </si>
  <si>
    <t>비 고</t>
    <phoneticPr fontId="2" type="noConversion"/>
  </si>
  <si>
    <t>적 용</t>
    <phoneticPr fontId="2" type="noConversion"/>
  </si>
  <si>
    <t>페인트량(L)</t>
    <phoneticPr fontId="2" type="noConversion"/>
  </si>
  <si>
    <t>상온경화형
라인마카 1대</t>
    <phoneticPr fontId="2" type="noConversion"/>
  </si>
  <si>
    <t>트럭(2.5ton)
1대</t>
    <phoneticPr fontId="2" type="noConversion"/>
  </si>
  <si>
    <t>■ 상온경화형 도료(5종) - 기계식</t>
    <phoneticPr fontId="2" type="noConversion"/>
  </si>
  <si>
    <t>■ 수용성형 도료(2종) - 기계식</t>
    <phoneticPr fontId="2" type="noConversion"/>
  </si>
  <si>
    <t>라인마카
1대</t>
    <phoneticPr fontId="2" type="noConversion"/>
  </si>
  <si>
    <t>■ 제거</t>
    <phoneticPr fontId="2" type="noConversion"/>
  </si>
  <si>
    <t>차선제거기
1대</t>
    <phoneticPr fontId="2" type="noConversion"/>
  </si>
  <si>
    <t>트럭(1ton)
1대</t>
    <phoneticPr fontId="2" type="noConversion"/>
  </si>
  <si>
    <t>트럭</t>
    <phoneticPr fontId="2" type="noConversion"/>
  </si>
  <si>
    <t>4.1kW</t>
    <phoneticPr fontId="2" type="noConversion"/>
  </si>
  <si>
    <t>1ton</t>
    <phoneticPr fontId="2" type="noConversion"/>
  </si>
  <si>
    <t>hr</t>
    <phoneticPr fontId="2" type="noConversion"/>
  </si>
  <si>
    <t>융착성 도료 신설 황색  1m당 (B=0.15m, 실선)</t>
    <phoneticPr fontId="2" type="noConversion"/>
  </si>
  <si>
    <t>융착성 도료 신설 황색  1m당 (B=0.15m, 파선)</t>
    <phoneticPr fontId="2" type="noConversion"/>
  </si>
  <si>
    <t>융착성 도료 신설 청색  1m당 (B=0.15m, 실선)</t>
    <phoneticPr fontId="2" type="noConversion"/>
  </si>
  <si>
    <t>융착성 도료 신설 청색  1m당 (B=0.15m, 파선)</t>
    <phoneticPr fontId="2" type="noConversion"/>
  </si>
  <si>
    <t>청색</t>
    <phoneticPr fontId="2" type="noConversion"/>
  </si>
  <si>
    <t>■ 수용성페인트(2종) - 수동식</t>
    <phoneticPr fontId="2" type="noConversion"/>
  </si>
  <si>
    <t>재도색으로만 적용</t>
  </si>
  <si>
    <t>도  색</t>
    <phoneticPr fontId="2" type="noConversion"/>
  </si>
  <si>
    <t>실 선</t>
    <phoneticPr fontId="2" type="noConversion"/>
  </si>
  <si>
    <t>재도색으로만 적용</t>
    <phoneticPr fontId="2" type="noConversion"/>
  </si>
  <si>
    <t>파 선</t>
    <phoneticPr fontId="2" type="noConversion"/>
  </si>
  <si>
    <t>횡단보도</t>
    <phoneticPr fontId="2" type="noConversion"/>
  </si>
  <si>
    <t>문자기호</t>
    <phoneticPr fontId="2" type="noConversion"/>
  </si>
  <si>
    <t>제거</t>
    <phoneticPr fontId="2" type="noConversion"/>
  </si>
  <si>
    <t xml:space="preserve">   ▶ 작업 인원 및 장비</t>
    <phoneticPr fontId="2" type="noConversion"/>
  </si>
  <si>
    <t>KSM6080 4종
백색(P3-R5)</t>
    <phoneticPr fontId="2" type="noConversion"/>
  </si>
  <si>
    <t>KS L 2521
가호 1종 1호</t>
    <phoneticPr fontId="2" type="noConversion"/>
  </si>
  <si>
    <t>1ton</t>
    <phoneticPr fontId="2" type="noConversion"/>
  </si>
  <si>
    <t>트럭(2.5 ton)</t>
    <phoneticPr fontId="2" type="noConversion"/>
  </si>
  <si>
    <t>융착성 도료 신설 백색 1m당 (B=0.15m, 횡단보도)</t>
    <phoneticPr fontId="2" type="noConversion"/>
  </si>
  <si>
    <t>융착성 도료 신설 백색 1m당 (B=0.15m, 파선)</t>
    <phoneticPr fontId="2" type="noConversion"/>
  </si>
  <si>
    <t>융착성 도료 신설 백색 1m당 (B=0.15m, 문자,기호)</t>
    <phoneticPr fontId="2" type="noConversion"/>
  </si>
  <si>
    <t>KSM6080 4종
황색(P3-R4)</t>
    <phoneticPr fontId="2" type="noConversion"/>
  </si>
  <si>
    <t>융착성 도료 재도색 백색 1m당 (B=0.15m, 실선)</t>
    <phoneticPr fontId="2" type="noConversion"/>
  </si>
  <si>
    <t>융착성 도료 재도색 백색 1m당 (B=0.15m, 파선)</t>
    <phoneticPr fontId="2" type="noConversion"/>
  </si>
  <si>
    <t>융착성 도료 재도색 백색 1m당 (B=0.15m, 횡단보도)</t>
    <phoneticPr fontId="2" type="noConversion"/>
  </si>
  <si>
    <t>융착성 도료 재도색 백색 1m당 (B=0.15m, 문자,기호)</t>
    <phoneticPr fontId="2" type="noConversion"/>
  </si>
  <si>
    <t>융착성 도료 재도색 황색  1m당 (B=0.15m, 실선)</t>
    <phoneticPr fontId="2" type="noConversion"/>
  </si>
  <si>
    <t>융착성 도료 재도색 황색  1m당 (B=0.15m, 파선)</t>
    <phoneticPr fontId="2" type="noConversion"/>
  </si>
  <si>
    <t>융착성 도료 재도색 청색  1m당 (B=0.15m, 실선)</t>
    <phoneticPr fontId="2" type="noConversion"/>
  </si>
  <si>
    <t>융착성 도료 재도색 청색  1m당 (B=0.15m, 파선)</t>
    <phoneticPr fontId="2" type="noConversion"/>
  </si>
  <si>
    <t>수용성페인트</t>
    <phoneticPr fontId="2" type="noConversion"/>
  </si>
  <si>
    <t>KSM6080 2종
백색(P4-R5)</t>
    <phoneticPr fontId="2" type="noConversion"/>
  </si>
  <si>
    <t>수용성 페인트(기계식) 재도색 백색 1m당 (B=0.15m, 실선)</t>
    <phoneticPr fontId="2" type="noConversion"/>
  </si>
  <si>
    <t>수용성 페인트(기계식) 재도색 백색 1m당 (B=0.15m, 파선)</t>
    <phoneticPr fontId="2" type="noConversion"/>
  </si>
  <si>
    <t>수용성 페인트(기계식) 재도색 황색 1m당 (B=0.15m, 실선)</t>
    <phoneticPr fontId="2" type="noConversion"/>
  </si>
  <si>
    <t>수용성 페인트(기계식) 재도색 황색 1m당 (B=0.15m, 파선)</t>
    <phoneticPr fontId="2" type="noConversion"/>
  </si>
  <si>
    <t>KSM6080 2종
황색(P4-R4)</t>
    <phoneticPr fontId="2" type="noConversion"/>
  </si>
  <si>
    <t>수용성 페인트(기계식) 재도색 청색 1m당 (B=0.15m, 실선)</t>
    <phoneticPr fontId="2" type="noConversion"/>
  </si>
  <si>
    <t>수용성 페인트(기계식) 재도색 청색 1m당 (B=0.15m, 파선)</t>
    <phoneticPr fontId="2" type="noConversion"/>
  </si>
  <si>
    <t>수용성 페인트(수동식) 재도색 백색 1m당 (B=0.15m, 실선)</t>
    <phoneticPr fontId="2" type="noConversion"/>
  </si>
  <si>
    <t>노무비의 3%</t>
    <phoneticPr fontId="2" type="noConversion"/>
  </si>
  <si>
    <t>수용성 페인트(수동식) 재도색 백색 1m당 (B=0.15m, 파선)</t>
    <phoneticPr fontId="2" type="noConversion"/>
  </si>
  <si>
    <t>수용성 페인트(수동식) 재도색 백색 1m당 (B=0.15m, 횡단보도)</t>
    <phoneticPr fontId="2" type="noConversion"/>
  </si>
  <si>
    <t>수용성 페인트(수동식) 재도색 백색 1m당 (B=0.15m, 문자,기호)</t>
    <phoneticPr fontId="2" type="noConversion"/>
  </si>
  <si>
    <t>수용성 페인트(수동식) 재도색 황색 1m당 (B=0.15m, 실선)</t>
    <phoneticPr fontId="2" type="noConversion"/>
  </si>
  <si>
    <t>수용성 페인트(수동식) 재도색 황색 1m당 (B=0.15m, 파선)</t>
    <phoneticPr fontId="2" type="noConversion"/>
  </si>
  <si>
    <t>KSM6080 5종
백색(P7-R5)</t>
    <phoneticPr fontId="2" type="noConversion"/>
  </si>
  <si>
    <t>KS L 2521
다호 1종 1호</t>
    <phoneticPr fontId="2" type="noConversion"/>
  </si>
  <si>
    <t>상온경화형 도료(기계식) 신설 백색 1m당 (B=0.15m, 실선)</t>
    <phoneticPr fontId="2" type="noConversion"/>
  </si>
  <si>
    <t>상온경화형 도료(기계식) 신설 백색 1m당 (B=0.15m, 파선)</t>
    <phoneticPr fontId="2" type="noConversion"/>
  </si>
  <si>
    <t>KSM6080 5종
황색(P7-R4)</t>
    <phoneticPr fontId="2" type="noConversion"/>
  </si>
  <si>
    <t>상온경화형 도료(기계식) 신설 황색 1m당 (B=0.15m, 파선)</t>
    <phoneticPr fontId="2" type="noConversion"/>
  </si>
  <si>
    <t>상온경화형 도료(기계식) 신설 황색 1m당 (B=0.15m, 실선)</t>
    <phoneticPr fontId="2" type="noConversion"/>
  </si>
  <si>
    <t>상온경화형 도료(기계식) 신설 청색 1m당 (B=0.15m, 파선)</t>
    <phoneticPr fontId="2" type="noConversion"/>
  </si>
  <si>
    <t>상온경화형 도료(기계식) 신설 청색 1m당 (B=0.15m, 실선)</t>
    <phoneticPr fontId="2" type="noConversion"/>
  </si>
  <si>
    <t>상온경화형 도료(기계식) 재도색 백색 1m당 (B=0.15m, 실선)</t>
    <phoneticPr fontId="2" type="noConversion"/>
  </si>
  <si>
    <t>상온경화형 도료(기계식) 재도색 백색 1m당 (B=0.15m, 파선)</t>
    <phoneticPr fontId="2" type="noConversion"/>
  </si>
  <si>
    <t>상온경화형 도료(기계식) 재도색 황색 1m당 (B=0.15m, 실선)</t>
    <phoneticPr fontId="2" type="noConversion"/>
  </si>
  <si>
    <t>상온경화형 도료(기계식) 재도색 황색 1m당 (B=0.15m, 파선)</t>
    <phoneticPr fontId="2" type="noConversion"/>
  </si>
  <si>
    <t>상온경화형 도료(기계식) 재도색 청색 1m당 (B=0.15m, 실선)</t>
    <phoneticPr fontId="2" type="noConversion"/>
  </si>
  <si>
    <t>상온경화형 도료(기계식) 재도색 청색 1m당 (B=0.15m, 파선)</t>
    <phoneticPr fontId="2" type="noConversion"/>
  </si>
  <si>
    <t>백색</t>
    <phoneticPr fontId="2" type="noConversion"/>
  </si>
  <si>
    <t>황색</t>
    <phoneticPr fontId="2" type="noConversion"/>
  </si>
  <si>
    <t>※ 단위환산방법 : 1. 단가/L  ÷ 비중 = 단가/kg   2. 단가/kg × 비중 = 단가/L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</si>
  <si>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</si>
  <si>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</si>
  <si>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</si>
  <si>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</si>
  <si>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P7-R5</t>
    <phoneticPr fontId="2" type="noConversion"/>
  </si>
  <si>
    <t>KSM6080 4종
청색</t>
    <phoneticPr fontId="2" type="noConversion"/>
  </si>
  <si>
    <t>KSM6080 2종
청색</t>
    <phoneticPr fontId="2" type="noConversion"/>
  </si>
  <si>
    <t>KSM6080 5종
청색</t>
    <phoneticPr fontId="2" type="noConversion"/>
  </si>
  <si>
    <t>상온경화형 라인마커(5km/hr)</t>
    <phoneticPr fontId="2" type="noConversion"/>
  </si>
  <si>
    <t>※ 중기단가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</si>
  <si>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</si>
  <si>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</si>
  <si>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</si>
  <si>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수용성 페인트(수동식) 재도색 청색 1m당 (B=0.15m, 실선)</t>
    <phoneticPr fontId="2" type="noConversion"/>
  </si>
  <si>
    <t>KSM6080 5종
백색(P7-R5)</t>
    <phoneticPr fontId="2" type="noConversion"/>
  </si>
  <si>
    <t>KS L 2521
다호 1종 1호</t>
    <phoneticPr fontId="2" type="noConversion"/>
  </si>
  <si>
    <t>경화제</t>
    <phoneticPr fontId="2" type="noConversion"/>
  </si>
  <si>
    <t>상온경화형도료</t>
    <phoneticPr fontId="2" type="noConversion"/>
  </si>
  <si>
    <t>KSM6080 5종
황색(P7-R4)</t>
    <phoneticPr fontId="2" type="noConversion"/>
  </si>
  <si>
    <t>수용성 페인트(수동식) 재도색 청색 1m당 (B=0.15m, 파선)</t>
    <phoneticPr fontId="2" type="noConversion"/>
  </si>
  <si>
    <t>상온경화형 도료(수동식) 재도색 백색 1m당 (B=0.15m, 문자,기호)</t>
    <phoneticPr fontId="2" type="noConversion"/>
  </si>
  <si>
    <t>상온경화형 도료(수동식) 재도색 백색 1m당 (B=0.15m, 횡단보도)</t>
    <phoneticPr fontId="2" type="noConversion"/>
  </si>
  <si>
    <t>상온경화형 도료(수동식) 재도색 백색 1m당 (B=0.15m, 파선)</t>
    <phoneticPr fontId="2" type="noConversion"/>
  </si>
  <si>
    <t>상온경화형 도료(수동식) 재도색 청색  1m당 (B=0.15m, 파선)</t>
    <phoneticPr fontId="2" type="noConversion"/>
  </si>
  <si>
    <t>상온경화형 도료(수동식) 재도색 청색  1m당 (B=0.15m, 실선)</t>
    <phoneticPr fontId="2" type="noConversion"/>
  </si>
  <si>
    <t>상온경화형 도료(수동식) 재도색 황색  1m당 (B=0.15m, 파선)</t>
    <phoneticPr fontId="2" type="noConversion"/>
  </si>
  <si>
    <t>상온경화형 도료(수동식) 재도색 황색  1m당 (B=0.15m, 실선)</t>
    <phoneticPr fontId="2" type="noConversion"/>
  </si>
  <si>
    <t>상온경화형 도료(수동식) 재도색 백색 1m당 (B=0.15m, 실선)</t>
    <phoneticPr fontId="2" type="noConversion"/>
  </si>
  <si>
    <t>상온경화형 도료(수동식) 신설 청색  1m당 (B=0.15m, 파선)</t>
    <phoneticPr fontId="2" type="noConversion"/>
  </si>
  <si>
    <t>상온경화형 도료(수동식) 신설 청색  1m당 (B=0.15m, 실선)</t>
    <phoneticPr fontId="2" type="noConversion"/>
  </si>
  <si>
    <t>상온경화형 도료(수동식) 신설 황색  1m당 (B=0.15m, 파선)</t>
    <phoneticPr fontId="2" type="noConversion"/>
  </si>
  <si>
    <t>상온경화형 도료(수동식) 신설 황색  1m당 (B=0.15m, 실선)</t>
    <phoneticPr fontId="2" type="noConversion"/>
  </si>
  <si>
    <t>상온경화형 도료(수동식) 신설 백색 1m당 (B=0.15m, 문자,기호)</t>
    <phoneticPr fontId="2" type="noConversion"/>
  </si>
  <si>
    <t>상온경화형 도료(수동식) 신설 백색 1m당 (B=0.15m, 횡단보도)</t>
    <phoneticPr fontId="2" type="noConversion"/>
  </si>
  <si>
    <t>상온경화형 도료(수동식) 신설 백색 1m당 (B=0.15m, 파선)</t>
    <phoneticPr fontId="2" type="noConversion"/>
  </si>
  <si>
    <t>상온경화형 도료(수동식) 신설 백색 1m당 (B=0.15m, 실선)</t>
    <phoneticPr fontId="2" type="noConversion"/>
  </si>
  <si>
    <t>KSM6080 5종
청색</t>
    <phoneticPr fontId="2" type="noConversion"/>
  </si>
  <si>
    <t>P4-R4</t>
    <phoneticPr fontId="2" type="noConversion"/>
  </si>
  <si>
    <t>P7-R4</t>
    <phoneticPr fontId="2" type="noConversion"/>
  </si>
  <si>
    <t>2019.1.1</t>
    <phoneticPr fontId="2" type="noConversion"/>
  </si>
  <si>
    <t>적 용</t>
    <phoneticPr fontId="29" type="noConversion"/>
  </si>
  <si>
    <t>№</t>
    <phoneticPr fontId="2" type="noConversion"/>
  </si>
  <si>
    <t>융착성 도료 신설 녹색 1m당 (B=0.15m, 실선)</t>
    <phoneticPr fontId="2" type="noConversion"/>
  </si>
  <si>
    <t>융착성 도료 신설 녹색 1m당 (B=0.15m, 파선)</t>
    <phoneticPr fontId="2" type="noConversion"/>
  </si>
  <si>
    <t>융착성 도료 신설 분홍색 1m당 (B=0.15m, 실선)</t>
    <phoneticPr fontId="2" type="noConversion"/>
  </si>
  <si>
    <t>융착성 도료 신설 분홍색 1m당 (B=0.15m, 파선)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</si>
  <si>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</si>
  <si>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</si>
  <si>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</si>
  <si>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</si>
  <si>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</si>
  <si>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품  명</t>
    <phoneticPr fontId="2" type="noConversion"/>
  </si>
  <si>
    <t>규  격</t>
    <phoneticPr fontId="2" type="noConversion"/>
  </si>
  <si>
    <t>단위</t>
    <phoneticPr fontId="2" type="noConversion"/>
  </si>
  <si>
    <t>적용단가</t>
    <phoneticPr fontId="2" type="noConversion"/>
  </si>
  <si>
    <t>조달단가(1월)</t>
    <phoneticPr fontId="2" type="noConversion"/>
  </si>
  <si>
    <t>조사단가</t>
    <phoneticPr fontId="2" type="noConversion"/>
  </si>
  <si>
    <t>비고</t>
    <phoneticPr fontId="2" type="noConversion"/>
  </si>
  <si>
    <t>㈜정석
케미칼</t>
    <phoneticPr fontId="2" type="noConversion"/>
  </si>
  <si>
    <t>대화
페인트㈜</t>
    <phoneticPr fontId="2" type="noConversion"/>
  </si>
  <si>
    <t>물가정보
(1월)</t>
    <phoneticPr fontId="2" type="noConversion"/>
  </si>
  <si>
    <t>물가자료
(1월)</t>
    <phoneticPr fontId="2" type="noConversion"/>
  </si>
  <si>
    <t>부광화학
공업㈜</t>
    <phoneticPr fontId="2" type="noConversion"/>
  </si>
  <si>
    <t xml:space="preserve">융착식
노면표지용 도료
(백색) </t>
    <phoneticPr fontId="2" type="noConversion"/>
  </si>
  <si>
    <t>R3</t>
    <phoneticPr fontId="2" type="noConversion"/>
  </si>
  <si>
    <t>P3</t>
    <phoneticPr fontId="2" type="noConversion"/>
  </si>
  <si>
    <t>kg</t>
    <phoneticPr fontId="2" type="noConversion"/>
  </si>
  <si>
    <t>R5</t>
    <phoneticPr fontId="2" type="noConversion"/>
  </si>
  <si>
    <t>P4</t>
    <phoneticPr fontId="2" type="noConversion"/>
  </si>
  <si>
    <t>P5</t>
    <phoneticPr fontId="2" type="noConversion"/>
  </si>
  <si>
    <t>융착식
노면표지용 도료
(황색)</t>
    <phoneticPr fontId="2" type="noConversion"/>
  </si>
  <si>
    <t>R4</t>
    <phoneticPr fontId="2" type="noConversion"/>
  </si>
  <si>
    <t>수용성 
도로표지용페인트
(2종)</t>
    <phoneticPr fontId="2" type="noConversion"/>
  </si>
  <si>
    <t>백색(R5)</t>
    <phoneticPr fontId="2" type="noConversion"/>
  </si>
  <si>
    <t>L</t>
    <phoneticPr fontId="2" type="noConversion"/>
  </si>
  <si>
    <t>황색(R4)</t>
    <phoneticPr fontId="2" type="noConversion"/>
  </si>
  <si>
    <t>청 색</t>
    <phoneticPr fontId="2" type="noConversion"/>
  </si>
  <si>
    <t>상온경화형플라스틱
도로표지용페인트
(5종)</t>
    <phoneticPr fontId="2" type="noConversion"/>
  </si>
  <si>
    <t>P7</t>
    <phoneticPr fontId="2" type="noConversion"/>
  </si>
  <si>
    <t>비중:1.6</t>
    <phoneticPr fontId="2" type="noConversion"/>
  </si>
  <si>
    <t>프라이머(접착제)</t>
    <phoneticPr fontId="2" type="noConversion"/>
  </si>
  <si>
    <t>MMA경화제</t>
    <phoneticPr fontId="2" type="noConversion"/>
  </si>
  <si>
    <t>프로판가스</t>
    <phoneticPr fontId="2" type="noConversion"/>
  </si>
  <si>
    <t>고휘도그라스비드(1호)
(0.2~0.9mm)</t>
    <phoneticPr fontId="2" type="noConversion"/>
  </si>
  <si>
    <t>2020.1.1</t>
    <phoneticPr fontId="2" type="noConversion"/>
  </si>
  <si>
    <t>(※238,720)</t>
  </si>
  <si>
    <t>트럭(2.5ton)
1대</t>
    <phoneticPr fontId="2" type="noConversion"/>
  </si>
  <si>
    <t>여기까지</t>
    <phoneticPr fontId="2" type="noConversion"/>
  </si>
  <si>
    <t>특별인부</t>
    <phoneticPr fontId="2" type="noConversion"/>
  </si>
  <si>
    <t>2.5ton</t>
    <phoneticPr fontId="2" type="noConversion"/>
  </si>
  <si>
    <t>융착성 도료 신설 백색 1m당 (B=0.15m, 실선)-야간</t>
    <phoneticPr fontId="2" type="noConversion"/>
  </si>
  <si>
    <t>융착성 도료 재도색 청색  1m당 (B=0.15m, 파선)-야간</t>
    <phoneticPr fontId="2" type="noConversion"/>
  </si>
  <si>
    <t>융착성 도료 재도색 청색  1m당 (B=0.15m, 실선)-야간</t>
    <phoneticPr fontId="2" type="noConversion"/>
  </si>
  <si>
    <t>융착성 도료 재도색 황색  1m당 (B=0.15m, 파선)-야간</t>
    <phoneticPr fontId="2" type="noConversion"/>
  </si>
  <si>
    <t>융착성 도료 재도색 황색  1m당 (B=0.15m, 실선)-야간</t>
    <phoneticPr fontId="2" type="noConversion"/>
  </si>
  <si>
    <t>융착성 도료 재도색 백색 1m당 (B=0.15m, 문자,기호)-야간</t>
    <phoneticPr fontId="2" type="noConversion"/>
  </si>
  <si>
    <t>융착성 도료 재도색 백색 1m당 (B=0.15m, 횡단보도)-야간</t>
    <phoneticPr fontId="2" type="noConversion"/>
  </si>
  <si>
    <t>융착성 도료 재도색 백색 1m당 (B=0.15m, 파선)-야간</t>
    <phoneticPr fontId="2" type="noConversion"/>
  </si>
  <si>
    <t>융착성 도료 재도색 백색 1m당 (B=0.15m, 실선)-야간</t>
    <phoneticPr fontId="2" type="noConversion"/>
  </si>
  <si>
    <t>융착성 도료 신설 청색  1m당 (B=0.15m, 파선)-야간</t>
    <phoneticPr fontId="2" type="noConversion"/>
  </si>
  <si>
    <t>융착성 도료 신설 청색  1m당 (B=0.15m, 실선)-야간</t>
    <phoneticPr fontId="2" type="noConversion"/>
  </si>
  <si>
    <t>융착성 도료 신설 황색  1m당 (B=0.15m, 파선)-야간</t>
    <phoneticPr fontId="2" type="noConversion"/>
  </si>
  <si>
    <t>융착성 도료 신설 황색  1m당 (B=0.15m, 실선)-야간</t>
    <phoneticPr fontId="2" type="noConversion"/>
  </si>
  <si>
    <t>융착성 도료 신설 백색 1m당 (B=0.15m, 문자,기호)-야간</t>
    <phoneticPr fontId="2" type="noConversion"/>
  </si>
  <si>
    <t>융착성 도료 신설 백색 1m당 (B=0.15m, 횡단보도)-야간</t>
    <phoneticPr fontId="2" type="noConversion"/>
  </si>
  <si>
    <t>융착성 도료 신설 백색 1m당 (B=0.15m, 파선)-야간</t>
    <phoneticPr fontId="2" type="noConversion"/>
  </si>
  <si>
    <t xml:space="preserve"> 차선도색 제거  1m당  (B=0.15m)-야간</t>
    <phoneticPr fontId="2" type="noConversion"/>
  </si>
  <si>
    <t>상온경화형 도료(기계식) 재도색 청색 1m당 (B=0.15m, 파선)-야간</t>
    <phoneticPr fontId="2" type="noConversion"/>
  </si>
  <si>
    <t>상온경화형 도료(기계식) 재도색 청색 1m당 (B=0.15m, 실선)-야간</t>
    <phoneticPr fontId="2" type="noConversion"/>
  </si>
  <si>
    <t>상온경화형 도료(기계식) 재도색 황색 1m당 (B=0.15m, 파선)-야간</t>
    <phoneticPr fontId="2" type="noConversion"/>
  </si>
  <si>
    <t>상온경화형 도료(기계식) 재도색 황색 1m당 (B=0.15m, 실선)-야간</t>
    <phoneticPr fontId="2" type="noConversion"/>
  </si>
  <si>
    <t>상온경화형 도료(기계식) 재도색 백색 1m당 (B=0.15m, 파선)-야간</t>
    <phoneticPr fontId="2" type="noConversion"/>
  </si>
  <si>
    <t>상온경화형 도료(기계식) 재도색 백색 1m당 (B=0.15m, 실선)-야간</t>
    <phoneticPr fontId="2" type="noConversion"/>
  </si>
  <si>
    <t>상온경화형 도료(기계식) 신설 청색 1m당 (B=0.15m, 파선)-야간</t>
    <phoneticPr fontId="2" type="noConversion"/>
  </si>
  <si>
    <t>상온경화형 도료(기계식) 신설 청색 1m당 (B=0.15m, 실선)-야간</t>
    <phoneticPr fontId="2" type="noConversion"/>
  </si>
  <si>
    <t>상온경화형 도료(기계식) 신설 황색 1m당 (B=0.15m, 파선)-야간</t>
    <phoneticPr fontId="2" type="noConversion"/>
  </si>
  <si>
    <t>상온경화형 도료(기계식) 신설 황색 1m당 (B=0.15m, 실선)-야간</t>
    <phoneticPr fontId="2" type="noConversion"/>
  </si>
  <si>
    <t>상온경화형 도료(기계식) 신설 백색 1m당 (B=0.15m, 파선)-야간</t>
    <phoneticPr fontId="2" type="noConversion"/>
  </si>
  <si>
    <t>상온경화형 도료(기계식) 신설 백색 1m당 (B=0.15m, 실선)-야간</t>
    <phoneticPr fontId="2" type="noConversion"/>
  </si>
  <si>
    <t>상온경화형 도료(수동식) 재도색 청색  1m당 (B=0.15m, 파선)-야간</t>
    <phoneticPr fontId="2" type="noConversion"/>
  </si>
  <si>
    <t>상온경화형 도료(수동식) 재도색 청색  1m당 (B=0.15m, 실선)-야간</t>
    <phoneticPr fontId="2" type="noConversion"/>
  </si>
  <si>
    <t>상온경화형 도료(수동식) 재도색 황색  1m당 (B=0.15m, 파선)-야간</t>
    <phoneticPr fontId="2" type="noConversion"/>
  </si>
  <si>
    <t>상온경화형 도료(수동식) 재도색 황색  1m당 (B=0.15m, 실선)-야간</t>
    <phoneticPr fontId="2" type="noConversion"/>
  </si>
  <si>
    <t>상온경화형 도료(수동식) 재도색 백색 1m당 (B=0.15m, 문자,기호)-야간</t>
    <phoneticPr fontId="2" type="noConversion"/>
  </si>
  <si>
    <t>상온경화형 도료(수동식) 재도색 백색 1m당 (B=0.15m, 횡단보도)-야간</t>
    <phoneticPr fontId="2" type="noConversion"/>
  </si>
  <si>
    <t>상온경화형 도료(수동식) 재도색 백색 1m당 (B=0.15m, 파선)-야간</t>
    <phoneticPr fontId="2" type="noConversion"/>
  </si>
  <si>
    <t>상온경화형 도료(수동식) 재도색 백색 1m당 (B=0.15m, 실선)-야간</t>
    <phoneticPr fontId="2" type="noConversion"/>
  </si>
  <si>
    <t>상온경화형 도료(수동식) 신설 청색  1m당 (B=0.15m, 파선)-야간</t>
    <phoneticPr fontId="2" type="noConversion"/>
  </si>
  <si>
    <t>상온경화형 도료(수동식) 신설 청색  1m당 (B=0.15m, 실선)-야간</t>
    <phoneticPr fontId="2" type="noConversion"/>
  </si>
  <si>
    <t>상온경화형 도료(수동식) 신설 황색  1m당 (B=0.15m, 파선)-야간</t>
    <phoneticPr fontId="2" type="noConversion"/>
  </si>
  <si>
    <t>상온경화형 도료(수동식) 신설 황색  1m당 (B=0.15m, 실선)-야간</t>
    <phoneticPr fontId="2" type="noConversion"/>
  </si>
  <si>
    <t>상온경화형 도료(수동식) 신설 백색 1m당 (B=0.15m, 문자,기호)-야간</t>
    <phoneticPr fontId="2" type="noConversion"/>
  </si>
  <si>
    <t>상온경화형 도료(수동식) 신설 백색 1m당 (B=0.15m, 횡단보도)-야간</t>
    <phoneticPr fontId="2" type="noConversion"/>
  </si>
  <si>
    <t>상온경화형 도료(수동식) 신설 백색 1m당 (B=0.15m, 파선)-야간</t>
    <phoneticPr fontId="2" type="noConversion"/>
  </si>
  <si>
    <t>상온경화형 도료(수동식) 신설 백색 1m당 (B=0.15m, 실선)-야간</t>
    <phoneticPr fontId="2" type="noConversion"/>
  </si>
  <si>
    <t>수용성 페인트(기계식) 재도색 청색 1m당 (B=0.15m, 파선)-야간</t>
    <phoneticPr fontId="2" type="noConversion"/>
  </si>
  <si>
    <t>수용성 페인트(기계식) 재도색 청색 1m당 (B=0.15m, 실선)-야간</t>
    <phoneticPr fontId="2" type="noConversion"/>
  </si>
  <si>
    <t>수용성 페인트(기계식) 재도색 황색 1m당 (B=0.15m, 파선)-야간</t>
    <phoneticPr fontId="2" type="noConversion"/>
  </si>
  <si>
    <t>수용성 페인트(기계식) 재도색 황색 1m당 (B=0.15m, 실선)-야간</t>
    <phoneticPr fontId="2" type="noConversion"/>
  </si>
  <si>
    <t>수용성 페인트(기계식) 재도색 백색 1m당 (B=0.15m, 파선)-야간</t>
    <phoneticPr fontId="2" type="noConversion"/>
  </si>
  <si>
    <t>수용성 페인트(기계식) 재도색 백색 1m당 (B=0.15m, 실선)-야간</t>
    <phoneticPr fontId="2" type="noConversion"/>
  </si>
  <si>
    <t>수용성 페인트(수동식) 재도색 청색 1m당 (B=0.15m, 파선)-야간</t>
    <phoneticPr fontId="2" type="noConversion"/>
  </si>
  <si>
    <t>수용성 페인트(수동식) 재도색 청색 1m당 (B=0.15m, 실선)-야간</t>
    <phoneticPr fontId="2" type="noConversion"/>
  </si>
  <si>
    <t>수용성 페인트(수동식) 재도색 황색 1m당 (B=0.15m, 파선)-야간</t>
    <phoneticPr fontId="2" type="noConversion"/>
  </si>
  <si>
    <t>수용성 페인트(수동식) 재도색 황색 1m당 (B=0.15m, 실선)-야간</t>
    <phoneticPr fontId="2" type="noConversion"/>
  </si>
  <si>
    <t>수용성 페인트(수동식) 재도색 백색 1m당 (B=0.15m, 문자,기호)-야간</t>
    <phoneticPr fontId="2" type="noConversion"/>
  </si>
  <si>
    <t>수용성 페인트(수동식) 재도색 백색 1m당 (B=0.15m, 횡단보도)-야간</t>
    <phoneticPr fontId="2" type="noConversion"/>
  </si>
  <si>
    <t>수용성 페인트(수동식) 재도색 백색 1m당 (B=0.15m, 파선)-야간</t>
    <phoneticPr fontId="2" type="noConversion"/>
  </si>
  <si>
    <t>수용성 페인트(수동식) 재도색 백색 1m당 (B=0.15m, 실선)-야간</t>
    <phoneticPr fontId="2" type="noConversion"/>
  </si>
  <si>
    <t>융착성 도료 신설 녹색 1m당 (B=0.15m, 실선)-야간</t>
    <phoneticPr fontId="2" type="noConversion"/>
  </si>
  <si>
    <t>융착성 도료 신설 녹색 1m당 (B=0.15m, 파선)-야간</t>
    <phoneticPr fontId="2" type="noConversion"/>
  </si>
  <si>
    <t>융착성 도료 신설 분홍색 1m당 (B=0.15m, 실선)-야간</t>
    <phoneticPr fontId="2" type="noConversion"/>
  </si>
  <si>
    <t>융착성 도료 신설 분홍색 1m당 (B=0.15m, 파선)-야간</t>
    <phoneticPr fontId="2" type="noConversion"/>
  </si>
  <si>
    <t>경비</t>
    <phoneticPr fontId="2" type="noConversion"/>
  </si>
  <si>
    <t>차선제거기(6.71kw)</t>
    <phoneticPr fontId="2" type="noConversion"/>
  </si>
  <si>
    <t>5km/hr</t>
    <phoneticPr fontId="2" type="noConversion"/>
  </si>
  <si>
    <t>표 시</t>
    <phoneticPr fontId="2" type="noConversion"/>
  </si>
  <si>
    <t>직진</t>
    <phoneticPr fontId="2" type="noConversion"/>
  </si>
  <si>
    <t>좌회전
(우회전)</t>
    <phoneticPr fontId="2" type="noConversion"/>
  </si>
  <si>
    <t>직좌
(직우)</t>
    <phoneticPr fontId="2" type="noConversion"/>
  </si>
  <si>
    <t>유턴</t>
    <phoneticPr fontId="2" type="noConversion"/>
  </si>
  <si>
    <t>좌유턴</t>
    <phoneticPr fontId="2" type="noConversion"/>
  </si>
  <si>
    <t>좌우회전</t>
    <phoneticPr fontId="2" type="noConversion"/>
  </si>
  <si>
    <t>차선변경
지시</t>
    <phoneticPr fontId="2" type="noConversion"/>
  </si>
  <si>
    <t>직진금지</t>
    <phoneticPr fontId="2" type="noConversion"/>
  </si>
  <si>
    <t>직좌금지
(직우금지)</t>
    <phoneticPr fontId="2" type="noConversion"/>
  </si>
  <si>
    <t>양보</t>
    <phoneticPr fontId="2" type="noConversion"/>
  </si>
  <si>
    <t>횡단보도
예고</t>
    <phoneticPr fontId="2" type="noConversion"/>
  </si>
  <si>
    <t>계</t>
    <phoneticPr fontId="2" type="noConversion"/>
  </si>
  <si>
    <t>단위수량(m)</t>
    <phoneticPr fontId="2" type="noConversion"/>
  </si>
  <si>
    <t>융착식
신설
(개수)</t>
    <phoneticPr fontId="2" type="noConversion"/>
  </si>
  <si>
    <t>합계(m)
(단위수량*개수)</t>
    <phoneticPr fontId="2" type="noConversion"/>
  </si>
  <si>
    <t>상온
경화형
신설
(개수)</t>
    <phoneticPr fontId="2" type="noConversion"/>
  </si>
  <si>
    <t>상온
경화형
재도색
(개수)</t>
    <phoneticPr fontId="2" type="noConversion"/>
  </si>
  <si>
    <t>수용성
페인트
재도색
(개수)</t>
    <phoneticPr fontId="2" type="noConversion"/>
  </si>
  <si>
    <t>제거
(개수)</t>
    <phoneticPr fontId="2" type="noConversion"/>
  </si>
  <si>
    <t>NO</t>
    <phoneticPr fontId="2" type="noConversion"/>
  </si>
  <si>
    <t>시공</t>
    <phoneticPr fontId="2" type="noConversion"/>
  </si>
  <si>
    <t>자재</t>
    <phoneticPr fontId="2" type="noConversion"/>
  </si>
  <si>
    <t>등급</t>
    <phoneticPr fontId="2" type="noConversion"/>
  </si>
  <si>
    <t>색상</t>
    <phoneticPr fontId="2" type="noConversion"/>
  </si>
  <si>
    <t>시작</t>
    <phoneticPr fontId="2" type="noConversion"/>
  </si>
  <si>
    <t>중간</t>
    <phoneticPr fontId="2" type="noConversion"/>
  </si>
  <si>
    <t>끝선</t>
    <phoneticPr fontId="2" type="noConversion"/>
  </si>
  <si>
    <t>실선
(시작+끝)</t>
    <phoneticPr fontId="2" type="noConversion"/>
  </si>
  <si>
    <t>파선
(시작+중간+끝)</t>
    <phoneticPr fontId="2" type="noConversion"/>
  </si>
  <si>
    <t>융착식</t>
    <phoneticPr fontId="2" type="noConversion"/>
  </si>
  <si>
    <t>상온경화형</t>
    <phoneticPr fontId="2" type="noConversion"/>
  </si>
  <si>
    <t>길이</t>
    <phoneticPr fontId="2" type="noConversion"/>
  </si>
  <si>
    <t>개수</t>
    <phoneticPr fontId="2" type="noConversion"/>
  </si>
  <si>
    <t>소계</t>
    <phoneticPr fontId="2" type="noConversion"/>
  </si>
  <si>
    <t>합계</t>
    <phoneticPr fontId="2" type="noConversion"/>
  </si>
  <si>
    <t>차선</t>
    <phoneticPr fontId="2" type="noConversion"/>
  </si>
  <si>
    <t>1. 수량산출(횡단보도, 주차선, 정차금지대)</t>
    <phoneticPr fontId="2" type="noConversion"/>
  </si>
  <si>
    <t>시공</t>
    <phoneticPr fontId="2" type="noConversion"/>
  </si>
  <si>
    <t>자재</t>
    <phoneticPr fontId="2" type="noConversion"/>
  </si>
  <si>
    <t>등급</t>
    <phoneticPr fontId="2" type="noConversion"/>
  </si>
  <si>
    <t>색상</t>
    <phoneticPr fontId="2" type="noConversion"/>
  </si>
  <si>
    <t>종류</t>
    <phoneticPr fontId="2" type="noConversion"/>
  </si>
  <si>
    <t>화살표</t>
    <phoneticPr fontId="2" type="noConversion"/>
  </si>
  <si>
    <t>이륜횡단보도</t>
    <phoneticPr fontId="2" type="noConversion"/>
  </si>
  <si>
    <t>계</t>
    <phoneticPr fontId="2" type="noConversion"/>
  </si>
  <si>
    <t>융착식</t>
    <phoneticPr fontId="2" type="noConversion"/>
  </si>
  <si>
    <t>상온경화형</t>
    <phoneticPr fontId="2" type="noConversion"/>
  </si>
  <si>
    <t>수용성페인트</t>
    <phoneticPr fontId="2" type="noConversion"/>
  </si>
  <si>
    <t>제거</t>
    <phoneticPr fontId="2" type="noConversion"/>
  </si>
  <si>
    <t>신설</t>
    <phoneticPr fontId="2" type="noConversion"/>
  </si>
  <si>
    <t>재도색</t>
    <phoneticPr fontId="2" type="noConversion"/>
  </si>
  <si>
    <t>길이</t>
    <phoneticPr fontId="2" type="noConversion"/>
  </si>
  <si>
    <t>개수</t>
    <phoneticPr fontId="2" type="noConversion"/>
  </si>
  <si>
    <t>소 계</t>
    <phoneticPr fontId="2" type="noConversion"/>
  </si>
  <si>
    <t>소계</t>
    <phoneticPr fontId="2" type="noConversion"/>
  </si>
  <si>
    <t>선수</t>
    <phoneticPr fontId="2" type="noConversion"/>
  </si>
  <si>
    <t>P3-R5</t>
    <phoneticPr fontId="2" type="noConversion"/>
  </si>
  <si>
    <t>P7-R5</t>
    <phoneticPr fontId="2" type="noConversion"/>
  </si>
  <si>
    <t>P4-R5</t>
    <phoneticPr fontId="2" type="noConversion"/>
  </si>
  <si>
    <t>합계</t>
    <phoneticPr fontId="2" type="noConversion"/>
  </si>
  <si>
    <t>횡단보도</t>
    <phoneticPr fontId="2" type="noConversion"/>
  </si>
  <si>
    <t>재도색</t>
    <phoneticPr fontId="2" type="noConversion"/>
  </si>
  <si>
    <t>융착식</t>
    <phoneticPr fontId="2" type="noConversion"/>
  </si>
  <si>
    <t>횡단보도</t>
    <phoneticPr fontId="2" type="noConversion"/>
  </si>
  <si>
    <t>(단위 : m)</t>
    <phoneticPr fontId="2" type="noConversion"/>
  </si>
  <si>
    <t>파선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</si>
  <si>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</si>
  <si>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</si>
  <si>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</si>
  <si>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</si>
  <si>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</si>
  <si>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</si>
  <si>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</si>
  <si>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</si>
  <si>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</si>
  <si>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</si>
  <si>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</si>
  <si>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</si>
  <si>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</si>
  <si>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</si>
  <si>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</si>
  <si>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</si>
  <si>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</si>
  <si>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</si>
  <si>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</si>
  <si>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</si>
  <si>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</si>
  <si>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</si>
  <si>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</si>
  <si>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</si>
  <si>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</si>
  <si>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</si>
  <si>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</si>
  <si>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</si>
  <si>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</si>
  <si>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</si>
  <si>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</si>
  <si>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</si>
  <si>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</si>
  <si>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</si>
  <si>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</si>
  <si>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</si>
  <si>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</si>
  <si>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</si>
  <si>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</si>
  <si>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</si>
  <si>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</si>
  <si>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</si>
  <si>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</si>
  <si>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</si>
  <si>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</si>
  <si>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</si>
  <si>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</si>
  <si>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</si>
  <si>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</si>
  <si>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</si>
  <si>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</si>
  <si>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</si>
  <si>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</si>
  <si>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</si>
  <si>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</si>
  <si>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</si>
  <si>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</si>
  <si>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</si>
  <si>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</si>
  <si>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</si>
  <si>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</si>
  <si>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</si>
  <si>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</si>
  <si>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</si>
  <si>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</si>
  <si>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정지선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</si>
  <si>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</si>
  <si>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</si>
  <si>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</si>
  <si>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</si>
  <si>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</si>
  <si>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</si>
  <si>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</si>
  <si>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</si>
  <si>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</si>
  <si>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</si>
  <si>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</si>
  <si>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</si>
  <si>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</si>
  <si>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</si>
  <si>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</si>
  <si>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</si>
  <si>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</si>
  <si>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</si>
  <si>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</si>
  <si>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</si>
  <si>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</si>
  <si>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</si>
  <si>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</si>
  <si>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</si>
  <si>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</si>
  <si>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</si>
  <si>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</si>
  <si>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</si>
  <si>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</si>
  <si>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</si>
  <si>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</si>
  <si>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</si>
  <si>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</si>
  <si>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</si>
  <si>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7" type="noConversion"/>
  </si>
  <si>
    <t>=</t>
    <phoneticPr fontId="47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</si>
  <si>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</si>
  <si>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</si>
  <si>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</si>
  <si>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</si>
  <si>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</si>
  <si>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</si>
  <si>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</si>
  <si>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</si>
  <si>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</si>
  <si>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</si>
  <si>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</si>
  <si>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</si>
  <si>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융착성 도료 재도색 백색 1m당 (B=0.15m, 우천형 유리알40%, 실선)</t>
    <phoneticPr fontId="2" type="noConversion"/>
  </si>
  <si>
    <t>KSM6080 4종
백색(P3-R5)</t>
    <phoneticPr fontId="2" type="noConversion"/>
  </si>
  <si>
    <t>고휘도유리알</t>
    <phoneticPr fontId="2" type="noConversion"/>
  </si>
  <si>
    <t>KS L 2521
가호 1종 1호</t>
    <phoneticPr fontId="2" type="noConversion"/>
  </si>
  <si>
    <t>우천형유리알</t>
    <phoneticPr fontId="2" type="noConversion"/>
  </si>
  <si>
    <t>물잠김2호</t>
    <phoneticPr fontId="2" type="noConversion"/>
  </si>
  <si>
    <t>hr</t>
    <phoneticPr fontId="2" type="noConversion"/>
  </si>
  <si>
    <t>트럭</t>
    <phoneticPr fontId="2" type="noConversion"/>
  </si>
  <si>
    <t>2.5ton</t>
    <phoneticPr fontId="2" type="noConversion"/>
  </si>
  <si>
    <t>1ton</t>
    <phoneticPr fontId="2" type="noConversion"/>
  </si>
  <si>
    <t>주재료비의 1%</t>
    <phoneticPr fontId="2" type="noConversion"/>
  </si>
  <si>
    <t>노무비의 10%</t>
    <phoneticPr fontId="2" type="noConversion"/>
  </si>
  <si>
    <t>융착성 도료 재도색 백색 1m당 (B=0.15m, 우천형 유리알40%, 파선)</t>
    <phoneticPr fontId="2" type="noConversion"/>
  </si>
  <si>
    <t>융착성 도료 재도색 백색 1m당 (B=0.15m, 우천형 유리알40%, 횡단보도)</t>
    <phoneticPr fontId="2" type="noConversion"/>
  </si>
  <si>
    <t>융착성 도료 재도색 백색 1m당 (B=0.15m, 우천형 유리알40%, 문자,기호)</t>
    <phoneticPr fontId="2" type="noConversion"/>
  </si>
  <si>
    <t>융착성 도료 재도색 황색  1m당 (B=0.15m, 우천형 유리알40%, 실선)</t>
    <phoneticPr fontId="2" type="noConversion"/>
  </si>
  <si>
    <t>KSM6080 4종
황색(P3-R4)</t>
    <phoneticPr fontId="2" type="noConversion"/>
  </si>
  <si>
    <t>융착성 도료 재도색 황색  1m당 (B=0.15m, 우천형 유리알40%, 파선)</t>
    <phoneticPr fontId="2" type="noConversion"/>
  </si>
  <si>
    <t>( 4 ) × 0.127</t>
    <phoneticPr fontId="2" type="noConversion"/>
  </si>
  <si>
    <t>3. 수량산출(문자기호, 4.6m/글자)</t>
    <phoneticPr fontId="2" type="noConversion"/>
  </si>
  <si>
    <t>2. 수량산출(차선, 중앙선, 노견선, 유도선, 유턴선, 버스차선, 안전지대)</t>
    <phoneticPr fontId="2" type="noConversion"/>
  </si>
  <si>
    <t>( A + B ) × 0.088</t>
    <phoneticPr fontId="2" type="noConversion"/>
  </si>
  <si>
    <t>수량</t>
    <phoneticPr fontId="2" type="noConversion"/>
  </si>
  <si>
    <t>처
장</t>
    <phoneticPr fontId="2" type="noConversion"/>
  </si>
  <si>
    <t>팀
장</t>
    <phoneticPr fontId="2" type="noConversion"/>
  </si>
  <si>
    <t>심
사
자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</si>
  <si>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</si>
  <si>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</si>
  <si>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</si>
  <si>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</si>
  <si>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</si>
  <si>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</si>
  <si>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</si>
  <si>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</si>
  <si>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</si>
  <si>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</si>
  <si>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</si>
  <si>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</si>
  <si>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</si>
  <si>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</si>
  <si>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</si>
  <si>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</si>
  <si>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</si>
  <si>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</si>
  <si>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현장조사/작업준비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</si>
  <si>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</si>
  <si>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</si>
  <si>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</si>
  <si>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</si>
  <si>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</si>
  <si>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</si>
  <si>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</si>
  <si>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</si>
  <si>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</si>
  <si>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</si>
  <si>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</si>
  <si>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</si>
  <si>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</si>
  <si>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</si>
  <si>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</si>
  <si>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</si>
  <si>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</si>
  <si>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</si>
  <si>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</si>
  <si>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</si>
  <si>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</si>
  <si>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</si>
  <si>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</si>
  <si>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</si>
  <si>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</si>
  <si>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41" type="noConversion"/>
  </si>
  <si>
    <t>경비</t>
    <phoneticPr fontId="41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</si>
  <si>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</si>
  <si>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</si>
  <si>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</si>
  <si>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41" type="noConversion"/>
  </si>
  <si>
    <t>금액</t>
    <phoneticPr fontId="41" type="noConversion"/>
  </si>
  <si>
    <t>단가</t>
    <phoneticPr fontId="27" type="noConversion"/>
  </si>
  <si>
    <t>종별</t>
    <phoneticPr fontId="2" type="noConversion"/>
  </si>
  <si>
    <t>수량</t>
    <phoneticPr fontId="2" type="noConversion"/>
  </si>
  <si>
    <t>단위</t>
    <phoneticPr fontId="2" type="noConversion"/>
  </si>
  <si>
    <t>단가</t>
    <phoneticPr fontId="2" type="noConversion"/>
  </si>
  <si>
    <t>금액</t>
    <phoneticPr fontId="2" type="noConversion"/>
  </si>
  <si>
    <t>노무비</t>
    <phoneticPr fontId="2" type="noConversion"/>
  </si>
  <si>
    <t>재료비</t>
    <phoneticPr fontId="2" type="noConversion"/>
  </si>
  <si>
    <t>단가산출</t>
    <phoneticPr fontId="2" type="noConversion"/>
  </si>
  <si>
    <t>단가</t>
    <phoneticPr fontId="2" type="noConversion"/>
  </si>
  <si>
    <t>잡재료비</t>
    <phoneticPr fontId="2" type="noConversion"/>
  </si>
  <si>
    <t>공구손료</t>
    <phoneticPr fontId="2" type="noConversion"/>
  </si>
  <si>
    <t>재료 또는 치수</t>
    <phoneticPr fontId="2" type="noConversion"/>
  </si>
  <si>
    <t>KSM6080 4종, 백색(P3-R5)</t>
    <phoneticPr fontId="2" type="noConversion"/>
  </si>
  <si>
    <t>KS L 2521, 가호 1종 1호</t>
    <phoneticPr fontId="2" type="noConversion"/>
  </si>
  <si>
    <t>프라이머</t>
    <phoneticPr fontId="2" type="noConversion"/>
  </si>
  <si>
    <t>잡재료비</t>
    <phoneticPr fontId="2" type="noConversion"/>
  </si>
  <si>
    <t>라인마커(상온경화형)</t>
    <phoneticPr fontId="2" type="noConversion"/>
  </si>
  <si>
    <t>교통신호수</t>
    <phoneticPr fontId="2" type="noConversion"/>
  </si>
  <si>
    <t>공구손료</t>
    <phoneticPr fontId="2" type="noConversion"/>
  </si>
  <si>
    <t>수량집계표</t>
    <phoneticPr fontId="2" type="noConversion"/>
  </si>
  <si>
    <t>횡단보도선</t>
    <phoneticPr fontId="2" type="noConversion"/>
  </si>
  <si>
    <t>테두리선</t>
    <phoneticPr fontId="2" type="noConversion"/>
  </si>
  <si>
    <t xml:space="preserve">길이*선수=소계 </t>
    <phoneticPr fontId="2" type="noConversion"/>
  </si>
  <si>
    <t>길이*선수=소계</t>
    <phoneticPr fontId="2" type="noConversion"/>
  </si>
  <si>
    <t>1.25m*개수=소계</t>
    <phoneticPr fontId="2" type="noConversion"/>
  </si>
  <si>
    <t>길이*개수*3선=소계</t>
    <phoneticPr fontId="2" type="noConversion"/>
  </si>
  <si>
    <t>좌·우회전
금지</t>
    <phoneticPr fontId="2" type="noConversion"/>
  </si>
  <si>
    <t>융착식
재도색
(수량)</t>
    <phoneticPr fontId="2" type="noConversion"/>
  </si>
  <si>
    <t xml:space="preserve">단가적용  </t>
    <phoneticPr fontId="2" type="noConversion"/>
  </si>
  <si>
    <t xml:space="preserve">   ▶ 인원 및 장비</t>
    <phoneticPr fontId="2" type="noConversion"/>
  </si>
  <si>
    <t xml:space="preserve">단위 : 원 </t>
    <phoneticPr fontId="2" type="noConversion"/>
  </si>
  <si>
    <t>(부가세별도)</t>
    <phoneticPr fontId="2" type="noConversion"/>
  </si>
  <si>
    <t>융착식 노면표지용 도료(녹색)</t>
    <phoneticPr fontId="2" type="noConversion"/>
  </si>
  <si>
    <t>융착식 노면표지용 도료(분홍색)</t>
    <phoneticPr fontId="2" type="noConversion"/>
  </si>
  <si>
    <t>(주)태웅
산업</t>
    <phoneticPr fontId="2" type="noConversion"/>
  </si>
  <si>
    <t>경비</t>
    <phoneticPr fontId="2" type="noConversion"/>
  </si>
  <si>
    <t>노임단가</t>
    <phoneticPr fontId="2" type="noConversion"/>
  </si>
  <si>
    <t>기계경비</t>
    <phoneticPr fontId="2" type="noConversion"/>
  </si>
  <si>
    <t>환율</t>
    <phoneticPr fontId="2" type="noConversion"/>
  </si>
  <si>
    <t>경유</t>
    <phoneticPr fontId="2" type="noConversion"/>
  </si>
  <si>
    <t>중기기초단가</t>
    <phoneticPr fontId="2" type="noConversion"/>
  </si>
  <si>
    <t>원/＄</t>
    <phoneticPr fontId="2" type="noConversion"/>
  </si>
  <si>
    <t>원/ℓ</t>
    <phoneticPr fontId="2" type="noConversion"/>
  </si>
  <si>
    <t>원/시간</t>
    <phoneticPr fontId="2" type="noConversion"/>
  </si>
  <si>
    <t>원/일</t>
    <phoneticPr fontId="2" type="noConversion"/>
  </si>
  <si>
    <t>주연료(경유):</t>
    <phoneticPr fontId="2" type="noConversion"/>
  </si>
  <si>
    <t>주연료(경유):</t>
    <phoneticPr fontId="2" type="noConversion"/>
  </si>
  <si>
    <t>주연료(경유):</t>
    <phoneticPr fontId="2" type="noConversion"/>
  </si>
  <si>
    <t>주연료(휘발유):</t>
    <phoneticPr fontId="2" type="noConversion"/>
  </si>
  <si>
    <t>주연료(경  유):</t>
    <phoneticPr fontId="2" type="noConversion"/>
  </si>
  <si>
    <t>개별직종 노임단가</t>
    <phoneticPr fontId="5" type="noConversion"/>
  </si>
  <si>
    <t>장비 (hr)</t>
    <phoneticPr fontId="2" type="noConversion"/>
  </si>
  <si>
    <t>인원 (인)</t>
    <phoneticPr fontId="2" type="noConversion"/>
  </si>
  <si>
    <t>일일
시공량
(m)</t>
    <phoneticPr fontId="2" type="noConversion"/>
  </si>
  <si>
    <t>일일
 시공량
(m)</t>
    <phoneticPr fontId="2" type="noConversion"/>
  </si>
  <si>
    <t>일일
시공량(㎡)</t>
    <phoneticPr fontId="2" type="noConversion"/>
  </si>
  <si>
    <t>도색</t>
    <phoneticPr fontId="2" type="noConversion"/>
  </si>
  <si>
    <t>적용</t>
    <phoneticPr fontId="2" type="noConversion"/>
  </si>
  <si>
    <t>일일
시공량(m)</t>
    <phoneticPr fontId="2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</si>
  <si>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</si>
  <si>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</si>
  <si>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</si>
  <si>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</si>
  <si>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</si>
  <si>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</si>
  <si>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</si>
  <si>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</si>
  <si>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</si>
  <si>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</si>
  <si>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</si>
  <si>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</si>
  <si>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</si>
  <si>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</si>
  <si>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</si>
  <si>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</si>
  <si>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</si>
  <si>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</si>
  <si>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</si>
  <si>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</si>
  <si>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</si>
  <si>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</si>
  <si>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</si>
  <si>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</si>
  <si>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</si>
  <si>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</si>
  <si>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</si>
  <si>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</si>
  <si>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</si>
  <si>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</si>
  <si>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</si>
  <si>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</si>
  <si>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41" type="noConversion"/>
  </si>
  <si>
    <t>노무비</t>
    <phoneticPr fontId="41" type="noConversion"/>
  </si>
  <si>
    <t>KSM6080 2종 청색</t>
    <phoneticPr fontId="2" type="noConversion"/>
  </si>
  <si>
    <t>KS L 2521 가호 1종 1호</t>
    <phoneticPr fontId="2" type="noConversion"/>
  </si>
  <si>
    <t>○ 공사개요 :</t>
    <phoneticPr fontId="2" type="noConversion"/>
  </si>
  <si>
    <t>m당</t>
    <phoneticPr fontId="2" type="noConversion"/>
  </si>
  <si>
    <t>▣</t>
    <phoneticPr fontId="2" type="noConversion"/>
  </si>
  <si>
    <t>융착식노면표지용도료(청색)</t>
    <phoneticPr fontId="2" type="noConversion"/>
  </si>
  <si>
    <r>
      <t>10</t>
    </r>
    <r>
      <rPr>
        <vertAlign val="superscript"/>
        <sz val="12"/>
        <rFont val="맑은 고딕"/>
        <family val="3"/>
        <charset val="129"/>
        <scheme val="minor"/>
      </rPr>
      <t>-7</t>
    </r>
    <phoneticPr fontId="2" type="noConversion"/>
  </si>
  <si>
    <r>
      <t>10</t>
    </r>
    <r>
      <rPr>
        <vertAlign val="superscript"/>
        <sz val="12"/>
        <rFont val="맑은 고딕"/>
        <family val="3"/>
        <charset val="129"/>
        <scheme val="minor"/>
      </rPr>
      <t>-7</t>
    </r>
    <phoneticPr fontId="2" type="noConversion"/>
  </si>
  <si>
    <r>
      <t>10</t>
    </r>
    <r>
      <rPr>
        <vertAlign val="superscript"/>
        <sz val="12"/>
        <rFont val="맑은 고딕"/>
        <family val="3"/>
        <charset val="129"/>
        <scheme val="minor"/>
      </rPr>
      <t>-7</t>
    </r>
    <phoneticPr fontId="2" type="noConversion"/>
  </si>
  <si>
    <t xml:space="preserve">  ▶ 적용 품</t>
    <phoneticPr fontId="2" type="noConversion"/>
  </si>
  <si>
    <t>유원지</t>
    <phoneticPr fontId="2" type="noConversion"/>
  </si>
  <si>
    <t>동원
중학교</t>
    <phoneticPr fontId="2" type="noConversion"/>
  </si>
  <si>
    <t>영천</t>
    <phoneticPr fontId="2" type="noConversion"/>
  </si>
  <si>
    <t>망우공원</t>
    <phoneticPr fontId="2" type="noConversion"/>
  </si>
  <si>
    <t>경주</t>
    <phoneticPr fontId="2" type="noConversion"/>
  </si>
  <si>
    <t>포항</t>
    <phoneticPr fontId="2" type="noConversion"/>
  </si>
  <si>
    <t>동대구
I.C</t>
    <phoneticPr fontId="2" type="noConversion"/>
  </si>
  <si>
    <t>대구공항</t>
    <phoneticPr fontId="2" type="noConversion"/>
  </si>
  <si>
    <t>동구청</t>
    <phoneticPr fontId="2" type="noConversion"/>
  </si>
  <si>
    <t>아양교</t>
    <phoneticPr fontId="2" type="noConversion"/>
  </si>
  <si>
    <t>전방
횡단보도</t>
    <phoneticPr fontId="2" type="noConversion"/>
  </si>
  <si>
    <t>고가차도
이륜차
진입금지</t>
    <phoneticPr fontId="2" type="noConversion"/>
  </si>
  <si>
    <t>고가도로</t>
    <phoneticPr fontId="2" type="noConversion"/>
  </si>
  <si>
    <t>노면표시 도색 및 제거</t>
    <phoneticPr fontId="2" type="noConversion"/>
  </si>
  <si>
    <t>인쇄본</t>
    <phoneticPr fontId="2" type="noConversion"/>
  </si>
  <si>
    <t>융착성도료(파선)</t>
    <phoneticPr fontId="2" type="noConversion"/>
  </si>
  <si>
    <t>P3-R4</t>
    <phoneticPr fontId="2" type="noConversion"/>
  </si>
  <si>
    <t>m</t>
    <phoneticPr fontId="2" type="noConversion"/>
  </si>
  <si>
    <t>교통사고를 예방하고자 합니다.</t>
    <phoneticPr fontId="2" type="noConversion"/>
  </si>
  <si>
    <t xml:space="preserve">- </t>
  </si>
  <si>
    <t>2021.1.1</t>
    <phoneticPr fontId="2" type="noConversion"/>
  </si>
  <si>
    <t>(2021. 01. 04. 기준)</t>
    <phoneticPr fontId="2" type="noConversion"/>
  </si>
  <si>
    <t>왜관</t>
    <phoneticPr fontId="2" type="noConversion"/>
  </si>
  <si>
    <t>낙산사</t>
    <phoneticPr fontId="2" type="noConversion"/>
  </si>
  <si>
    <t>칠곡IC</t>
    <phoneticPr fontId="2" type="noConversion"/>
  </si>
  <si>
    <t>태전교(로,동)</t>
    <phoneticPr fontId="2" type="noConversion"/>
  </si>
  <si>
    <t>고가차도</t>
    <phoneticPr fontId="2" type="noConversion"/>
  </si>
  <si>
    <t>서대구IC</t>
    <phoneticPr fontId="2" type="noConversion"/>
  </si>
  <si>
    <t>매천대교</t>
    <phoneticPr fontId="2" type="noConversion"/>
  </si>
  <si>
    <t>매천동</t>
    <phoneticPr fontId="2" type="noConversion"/>
  </si>
  <si>
    <t>관음로</t>
    <phoneticPr fontId="2" type="noConversion"/>
  </si>
  <si>
    <t>관음로(칠곡중앙대로99길~매천초등학교)</t>
    <phoneticPr fontId="2" type="noConversion"/>
  </si>
  <si>
    <t xml:space="preserve"> 관음로(칠곡중앙대로99길~매천초등학교)</t>
    <phoneticPr fontId="2" type="noConversion"/>
  </si>
  <si>
    <t>황색</t>
    <phoneticPr fontId="2" type="noConversion"/>
  </si>
  <si>
    <t>중앙선</t>
    <phoneticPr fontId="2" type="noConversion"/>
  </si>
  <si>
    <t>노견선</t>
    <phoneticPr fontId="2" type="noConversion"/>
  </si>
  <si>
    <t>유턴선</t>
    <phoneticPr fontId="2" type="noConversion"/>
  </si>
  <si>
    <t>융착성도료(횡단보도)</t>
    <phoneticPr fontId="2" type="noConversion"/>
  </si>
  <si>
    <t>관음로(칠곡중앙대로99길~매천초등학교) 노면표시 도색공사</t>
    <phoneticPr fontId="2" type="noConversion"/>
  </si>
  <si>
    <t>관음로(칠곡중앙대로99길~매천초등학교) 노면표시 도색공사</t>
    <phoneticPr fontId="2" type="noConversion"/>
  </si>
  <si>
    <t>2021년도</t>
    <phoneticPr fontId="2" type="noConversion"/>
  </si>
  <si>
    <t>관음로(칠곡중앙대로99길~매천초등학교) 구간에 노면표시 도색공사를 시행하여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</si>
  <si>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</si>
  <si>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</si>
  <si>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</si>
  <si>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</si>
  <si>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29일</t>
    <phoneticPr fontId="2" type="noConversion"/>
  </si>
  <si>
    <t>2021년도 차선도색 자재단가</t>
    <phoneticPr fontId="2" type="noConversion"/>
  </si>
  <si>
    <t>융착성 도료 백색 (P3-R5) 재도색 : 실선 L=657m, 파선 L=9,784m,</t>
    <phoneticPr fontId="2" type="noConversion"/>
  </si>
  <si>
    <t xml:space="preserve">                                            횡단보도 L=2,339m, 문자기호 L=3,058m</t>
    <phoneticPr fontId="2" type="noConversion"/>
  </si>
  <si>
    <t>융착성 도료 황색 (P4-R5) 재도색 : 실선 L=9,183m, 파선 L=1,559m</t>
    <phoneticPr fontId="2" type="noConversion"/>
  </si>
  <si>
    <t>2021년 01월 설계</t>
    <phoneticPr fontId="2" type="noConversion"/>
  </si>
  <si>
    <t>착공일로부터 25일간으로 한다.</t>
    <phoneticPr fontId="2" type="noConversion"/>
  </si>
  <si>
    <t>2021. 01.</t>
    <phoneticPr fontId="2" type="noConversion"/>
  </si>
  <si>
    <t>( 4 ) × 0.03430</t>
    <phoneticPr fontId="2" type="noConversion"/>
  </si>
  <si>
    <t>( B ) × 0.0370</t>
    <phoneticPr fontId="2" type="noConversion"/>
  </si>
  <si>
    <t>( 9 ) × 0.1152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</si>
</sst>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;[Red]#,##0"/>
    <numFmt numFmtId="182" formatCode="#,##0.00000;[Red]#,##0.00000"/>
    <numFmt numFmtId="183" formatCode="#,##0_ "/>
    <numFmt numFmtId="184" formatCode="0.0%"/>
    <numFmt numFmtId="185" formatCode="#,##0.00000_ "/>
    <numFmt numFmtId="186" formatCode="#,##0_);[Red]\(#,##0\)"/>
    <numFmt numFmtId="187" formatCode="mm&quot;월&quot;\ dd&quot;일&quot;"/>
    <numFmt numFmtId="188" formatCode="_-* #,##0.0_-;\-* #,##0.0_-;_-* &quot;-&quot;_-;_-@_-"/>
    <numFmt numFmtId="189" formatCode="_-* #,##0.00_-;\-* #,##0.00_-;_-* &quot;-&quot;_-;_-@_-"/>
    <numFmt numFmtId="190" formatCode="0.00_);[Red]\(0.00\)"/>
    <numFmt numFmtId="191" formatCode="0.0_);[Red]\(0.0\)"/>
    <numFmt numFmtId="192" formatCode="0_);[Red]\(0\)"/>
    <numFmt numFmtId="193" formatCode="\ \ @"/>
    <numFmt numFmtId="194" formatCode="&quot;₩&quot;#,##0"/>
    <numFmt numFmtId="195" formatCode="0.0000_ 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4" formatCode="_-* #,##0.00000000_-;\-* #,##0.00000000_-;_-* &quot;-&quot;_-;_-@_-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1" formatCode="#,##0.0000;[Red]#,##0.0000"/>
    <numFmt numFmtId="212" formatCode="#,##0.00;[Red]#,##0.00"/>
    <numFmt numFmtId="213" formatCode="#,##0.0;[Red]#,##0.0"/>
    <numFmt numFmtId="214" formatCode="#,##0.000;[Red]#,##0.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100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8"/>
      <name val="제목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16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8"/>
      <name val="HY울릉도M"/>
      <family val="1"/>
      <charset val="129"/>
    </font>
    <font>
      <sz val="8"/>
      <color theme="1"/>
      <name val="맑은 고딕"/>
      <family val="3"/>
      <charset val="129"/>
      <scheme val="minor"/>
    </font>
    <font>
      <sz val="12"/>
      <color indexed="10"/>
      <name val="맑은 고딕"/>
      <family val="3"/>
      <charset val="129"/>
      <scheme val="minor"/>
    </font>
    <font>
      <vertAlign val="superscript"/>
      <sz val="12"/>
      <name val="맑은 고딕"/>
      <family val="3"/>
      <charset val="129"/>
      <scheme val="minor"/>
    </font>
    <font>
      <sz val="11"/>
      <color indexed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70C0"/>
      <name val="굴림체"/>
      <family val="3"/>
      <charset val="129"/>
    </font>
    <font>
      <sz val="10"/>
      <name val="돋움"/>
      <family val="3"/>
      <charset val="129"/>
    </font>
    <font>
      <sz val="9"/>
      <color rgb="FFD9D9D9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2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3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1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1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5" fillId="0" borderId="0"/>
    <xf numFmtId="0" fontId="34" fillId="0" borderId="0"/>
    <xf numFmtId="0" fontId="35" fillId="0" borderId="0"/>
    <xf numFmtId="0" fontId="37" fillId="0" borderId="0" applyNumberFormat="0"/>
    <xf numFmtId="0" fontId="35" fillId="0" borderId="0"/>
    <xf numFmtId="0" fontId="34" fillId="0" borderId="0"/>
    <xf numFmtId="0" fontId="35" fillId="0" borderId="0"/>
    <xf numFmtId="0" fontId="34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</cellStyleXfs>
  <cellXfs count="934">
    <xf numFmtId="0" fontId="0" fillId="0" borderId="0" xfId="0">
      <alignment vertical="center"/>
    </xf>
    <xf numFmtId="0" fontId="38" fillId="0" borderId="0" xfId="37" applyFont="1" applyFill="1" applyAlignment="1">
      <alignment vertical="center"/>
    </xf>
    <xf numFmtId="0" fontId="38" fillId="0" borderId="0" xfId="37" applyFont="1" applyFill="1" applyAlignment="1">
      <alignment vertical="center" wrapText="1"/>
    </xf>
    <xf numFmtId="0" fontId="38" fillId="0" borderId="0" xfId="37" applyFont="1" applyFill="1" applyBorder="1" applyAlignment="1">
      <alignment vertical="center"/>
    </xf>
    <xf numFmtId="0" fontId="38" fillId="0" borderId="0" xfId="37" applyFont="1" applyFill="1" applyBorder="1" applyAlignment="1">
      <alignment vertical="center" wrapText="1"/>
    </xf>
    <xf numFmtId="0" fontId="38" fillId="0" borderId="0" xfId="37" applyFont="1" applyFill="1" applyAlignment="1">
      <alignment horizontal="center" vertical="center"/>
    </xf>
    <xf numFmtId="0" fontId="38" fillId="0" borderId="0" xfId="37" applyFont="1" applyFill="1" applyBorder="1" applyAlignment="1">
      <alignment vertical="center" shrinkToFit="1"/>
    </xf>
    <xf numFmtId="0" fontId="38" fillId="0" borderId="0" xfId="37" applyFont="1" applyFill="1" applyBorder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40" xfId="0" applyFont="1" applyBorder="1" applyAlignment="1">
      <alignment horizontal="center" vertical="center"/>
    </xf>
    <xf numFmtId="186" fontId="45" fillId="0" borderId="40" xfId="0" applyNumberFormat="1" applyFont="1" applyBorder="1" applyAlignment="1">
      <alignment horizontal="center" vertical="center" shrinkToFit="1"/>
    </xf>
    <xf numFmtId="41" fontId="45" fillId="0" borderId="40" xfId="0" applyNumberFormat="1" applyFont="1" applyBorder="1" applyAlignment="1">
      <alignment horizontal="right" vertical="center" shrinkToFit="1"/>
    </xf>
    <xf numFmtId="41" fontId="28" fillId="0" borderId="40" xfId="0" applyNumberFormat="1" applyFont="1" applyBorder="1" applyAlignment="1">
      <alignment horizontal="right" vertical="center" shrinkToFit="1"/>
    </xf>
    <xf numFmtId="0" fontId="44" fillId="0" borderId="41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183" fontId="24" fillId="0" borderId="35" xfId="0" applyNumberFormat="1" applyFont="1" applyBorder="1" applyAlignment="1">
      <alignment horizontal="right" vertical="center"/>
    </xf>
    <xf numFmtId="183" fontId="24" fillId="4" borderId="35" xfId="25" applyNumberFormat="1" applyFont="1" applyFill="1" applyBorder="1" applyAlignment="1">
      <alignment horizontal="right" vertical="center"/>
    </xf>
    <xf numFmtId="41" fontId="24" fillId="0" borderId="35" xfId="0" applyNumberFormat="1" applyFont="1" applyBorder="1" applyAlignment="1">
      <alignment horizontal="right" vertical="center"/>
    </xf>
    <xf numFmtId="3" fontId="24" fillId="0" borderId="35" xfId="0" applyNumberFormat="1" applyFont="1" applyFill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203" fontId="24" fillId="0" borderId="36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/>
    </xf>
    <xf numFmtId="183" fontId="24" fillId="0" borderId="38" xfId="0" applyNumberFormat="1" applyFont="1" applyBorder="1" applyAlignment="1">
      <alignment horizontal="right" vertical="center"/>
    </xf>
    <xf numFmtId="183" fontId="24" fillId="4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203" fontId="24" fillId="0" borderId="39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183" fontId="24" fillId="0" borderId="40" xfId="0" applyNumberFormat="1" applyFont="1" applyBorder="1" applyAlignment="1">
      <alignment horizontal="right" vertical="center"/>
    </xf>
    <xf numFmtId="183" fontId="24" fillId="4" borderId="40" xfId="25" applyNumberFormat="1" applyFont="1" applyFill="1" applyBorder="1" applyAlignment="1">
      <alignment horizontal="right" vertical="center"/>
    </xf>
    <xf numFmtId="41" fontId="24" fillId="0" borderId="40" xfId="0" applyNumberFormat="1" applyFont="1" applyBorder="1" applyAlignment="1">
      <alignment horizontal="right" vertical="center"/>
    </xf>
    <xf numFmtId="41" fontId="24" fillId="0" borderId="40" xfId="0" applyNumberFormat="1" applyFont="1" applyBorder="1" applyAlignment="1">
      <alignment vertical="center"/>
    </xf>
    <xf numFmtId="203" fontId="24" fillId="0" borderId="41" xfId="0" applyNumberFormat="1" applyFont="1" applyBorder="1" applyAlignment="1">
      <alignment horizontal="center" vertical="center" wrapText="1" shrinkToFit="1"/>
    </xf>
    <xf numFmtId="183" fontId="24" fillId="0" borderId="56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41" fontId="24" fillId="0" borderId="74" xfId="0" applyNumberFormat="1" applyFont="1" applyBorder="1" applyAlignment="1">
      <alignment horizontal="right" vertical="center"/>
    </xf>
    <xf numFmtId="41" fontId="24" fillId="0" borderId="75" xfId="0" applyNumberFormat="1" applyFont="1" applyBorder="1" applyAlignment="1">
      <alignment vertical="center"/>
    </xf>
    <xf numFmtId="41" fontId="24" fillId="0" borderId="76" xfId="0" applyNumberFormat="1" applyFont="1" applyBorder="1" applyAlignment="1">
      <alignment horizontal="right" vertical="center"/>
    </xf>
    <xf numFmtId="41" fontId="24" fillId="0" borderId="77" xfId="0" applyNumberFormat="1" applyFont="1" applyBorder="1" applyAlignment="1">
      <alignment vertical="center"/>
    </xf>
    <xf numFmtId="41" fontId="24" fillId="0" borderId="78" xfId="0" applyNumberFormat="1" applyFont="1" applyBorder="1" applyAlignment="1">
      <alignment horizontal="right" vertical="center"/>
    </xf>
    <xf numFmtId="3" fontId="24" fillId="0" borderId="64" xfId="0" applyNumberFormat="1" applyFont="1" applyFill="1" applyBorder="1" applyAlignment="1">
      <alignment vertical="center"/>
    </xf>
    <xf numFmtId="41" fontId="24" fillId="0" borderId="79" xfId="0" applyNumberFormat="1" applyFont="1" applyBorder="1" applyAlignment="1">
      <alignment vertical="center"/>
    </xf>
    <xf numFmtId="183" fontId="24" fillId="0" borderId="2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/>
    </xf>
    <xf numFmtId="183" fontId="24" fillId="4" borderId="21" xfId="25" applyNumberFormat="1" applyFont="1" applyFill="1" applyBorder="1" applyAlignment="1">
      <alignment horizontal="right" vertical="center"/>
    </xf>
    <xf numFmtId="41" fontId="24" fillId="0" borderId="80" xfId="0" applyNumberFormat="1" applyFont="1" applyBorder="1" applyAlignment="1">
      <alignment horizontal="right" vertical="center"/>
    </xf>
    <xf numFmtId="3" fontId="24" fillId="0" borderId="21" xfId="0" applyNumberFormat="1" applyFont="1" applyFill="1" applyBorder="1" applyAlignment="1">
      <alignment vertical="center"/>
    </xf>
    <xf numFmtId="41" fontId="24" fillId="0" borderId="57" xfId="0" applyNumberFormat="1" applyFont="1" applyBorder="1" applyAlignment="1">
      <alignment vertical="center"/>
    </xf>
    <xf numFmtId="41" fontId="24" fillId="0" borderId="21" xfId="0" applyNumberFormat="1" applyFont="1" applyBorder="1" applyAlignment="1">
      <alignment vertical="center"/>
    </xf>
    <xf numFmtId="203" fontId="24" fillId="0" borderId="30" xfId="0" applyNumberFormat="1" applyFont="1" applyBorder="1" applyAlignment="1">
      <alignment horizontal="center" vertical="center" wrapText="1" shrinkToFit="1"/>
    </xf>
    <xf numFmtId="183" fontId="28" fillId="0" borderId="21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183" fontId="28" fillId="4" borderId="21" xfId="25" applyNumberFormat="1" applyFont="1" applyFill="1" applyBorder="1" applyAlignment="1">
      <alignment horizontal="right" vertical="center"/>
    </xf>
    <xf numFmtId="41" fontId="28" fillId="0" borderId="80" xfId="0" applyNumberFormat="1" applyFont="1" applyBorder="1" applyAlignment="1">
      <alignment horizontal="right" vertical="center"/>
    </xf>
    <xf numFmtId="3" fontId="28" fillId="0" borderId="21" xfId="0" applyNumberFormat="1" applyFont="1" applyFill="1" applyBorder="1" applyAlignment="1">
      <alignment vertical="center"/>
    </xf>
    <xf numFmtId="41" fontId="28" fillId="0" borderId="21" xfId="0" applyNumberFormat="1" applyFont="1" applyBorder="1" applyAlignment="1">
      <alignment vertical="center"/>
    </xf>
    <xf numFmtId="203" fontId="28" fillId="0" borderId="30" xfId="0" applyNumberFormat="1" applyFont="1" applyBorder="1" applyAlignment="1">
      <alignment horizontal="center" vertical="center" wrapText="1" shrinkToFit="1"/>
    </xf>
    <xf numFmtId="183" fontId="24" fillId="0" borderId="23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183" fontId="24" fillId="4" borderId="23" xfId="25" applyNumberFormat="1" applyFont="1" applyFill="1" applyBorder="1" applyAlignment="1">
      <alignment horizontal="right" vertical="center"/>
    </xf>
    <xf numFmtId="41" fontId="42" fillId="0" borderId="60" xfId="0" applyNumberFormat="1" applyFont="1" applyBorder="1" applyAlignment="1">
      <alignment horizontal="right" vertical="center"/>
    </xf>
    <xf numFmtId="192" fontId="24" fillId="0" borderId="81" xfId="0" applyNumberFormat="1" applyFont="1" applyBorder="1" applyAlignment="1">
      <alignment vertical="center"/>
    </xf>
    <xf numFmtId="41" fontId="42" fillId="0" borderId="16" xfId="0" applyNumberFormat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42" fillId="0" borderId="60" xfId="0" applyNumberFormat="1" applyFont="1" applyBorder="1" applyAlignment="1">
      <alignment vertical="center"/>
    </xf>
    <xf numFmtId="41" fontId="42" fillId="0" borderId="17" xfId="0" applyNumberFormat="1" applyFont="1" applyBorder="1" applyAlignment="1">
      <alignment vertical="center"/>
    </xf>
    <xf numFmtId="192" fontId="24" fillId="0" borderId="35" xfId="0" applyNumberFormat="1" applyFont="1" applyBorder="1" applyAlignment="1">
      <alignment vertical="center"/>
    </xf>
    <xf numFmtId="41" fontId="24" fillId="0" borderId="36" xfId="0" applyNumberFormat="1" applyFont="1" applyBorder="1" applyAlignment="1">
      <alignment vertical="center"/>
    </xf>
    <xf numFmtId="41" fontId="42" fillId="0" borderId="80" xfId="0" applyNumberFormat="1" applyFont="1" applyBorder="1" applyAlignment="1">
      <alignment horizontal="right" vertical="center"/>
    </xf>
    <xf numFmtId="192" fontId="46" fillId="0" borderId="21" xfId="0" applyNumberFormat="1" applyFont="1" applyBorder="1" applyAlignment="1">
      <alignment vertical="center"/>
    </xf>
    <xf numFmtId="41" fontId="42" fillId="0" borderId="21" xfId="0" applyNumberFormat="1" applyFont="1" applyBorder="1" applyAlignment="1">
      <alignment vertical="center"/>
    </xf>
    <xf numFmtId="41" fontId="42" fillId="0" borderId="30" xfId="0" applyNumberFormat="1" applyFont="1" applyBorder="1" applyAlignment="1">
      <alignment vertical="center"/>
    </xf>
    <xf numFmtId="41" fontId="42" fillId="0" borderId="82" xfId="95" applyNumberFormat="1" applyFont="1" applyFill="1" applyBorder="1" applyAlignment="1">
      <alignment horizontal="left" vertical="center"/>
    </xf>
    <xf numFmtId="3" fontId="46" fillId="0" borderId="83" xfId="95" applyNumberFormat="1" applyFont="1" applyFill="1" applyBorder="1" applyAlignment="1">
      <alignment horizontal="left" vertical="center"/>
    </xf>
    <xf numFmtId="3" fontId="46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6" fillId="0" borderId="14" xfId="95" applyNumberFormat="1" applyFont="1" applyFill="1" applyBorder="1" applyAlignment="1">
      <alignment vertical="center"/>
    </xf>
    <xf numFmtId="205" fontId="28" fillId="0" borderId="14" xfId="95" applyNumberFormat="1" applyFont="1" applyFill="1" applyBorder="1" applyAlignment="1">
      <alignment horizontal="center" vertical="center"/>
    </xf>
    <xf numFmtId="190" fontId="24" fillId="0" borderId="82" xfId="0" applyNumberFormat="1" applyFont="1" applyBorder="1" applyAlignment="1">
      <alignment horizontal="center" vertical="center"/>
    </xf>
    <xf numFmtId="184" fontId="46" fillId="0" borderId="84" xfId="0" applyNumberFormat="1" applyFont="1" applyBorder="1" applyAlignment="1">
      <alignment vertical="center"/>
    </xf>
    <xf numFmtId="41" fontId="42" fillId="0" borderId="60" xfId="95" applyNumberFormat="1" applyFont="1" applyFill="1" applyBorder="1" applyAlignment="1">
      <alignment vertical="center"/>
    </xf>
    <xf numFmtId="3" fontId="24" fillId="0" borderId="81" xfId="95" applyNumberFormat="1" applyFont="1" applyFill="1" applyBorder="1" applyAlignment="1">
      <alignment horizontal="center" vertical="center"/>
    </xf>
    <xf numFmtId="41" fontId="46" fillId="0" borderId="16" xfId="95" applyNumberFormat="1" applyFont="1" applyFill="1" applyBorder="1" applyAlignment="1">
      <alignment horizontal="center" vertical="center"/>
    </xf>
    <xf numFmtId="3" fontId="24" fillId="0" borderId="16" xfId="95" applyNumberFormat="1" applyFont="1" applyFill="1" applyBorder="1" applyAlignment="1">
      <alignment horizontal="center" vertical="center"/>
    </xf>
    <xf numFmtId="208" fontId="46" fillId="0" borderId="16" xfId="95" applyNumberFormat="1" applyFont="1" applyFill="1" applyBorder="1" applyAlignment="1">
      <alignment vertical="center"/>
    </xf>
    <xf numFmtId="3" fontId="24" fillId="0" borderId="16" xfId="95" quotePrefix="1" applyNumberFormat="1" applyFont="1" applyFill="1" applyBorder="1" applyAlignment="1">
      <alignment horizontal="center" vertical="center"/>
    </xf>
    <xf numFmtId="186" fontId="46" fillId="0" borderId="60" xfId="0" applyNumberFormat="1" applyFont="1" applyBorder="1" applyAlignment="1">
      <alignment horizontal="center" vertical="center"/>
    </xf>
    <xf numFmtId="184" fontId="46" fillId="0" borderId="17" xfId="0" applyNumberFormat="1" applyFont="1" applyBorder="1" applyAlignment="1">
      <alignment vertical="center"/>
    </xf>
    <xf numFmtId="192" fontId="42" fillId="0" borderId="21" xfId="0" applyNumberFormat="1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190" fontId="24" fillId="0" borderId="21" xfId="0" applyNumberFormat="1" applyFont="1" applyBorder="1" applyAlignment="1">
      <alignment horizontal="center" vertical="center"/>
    </xf>
    <xf numFmtId="41" fontId="42" fillId="0" borderId="21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90" fontId="46" fillId="0" borderId="54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41" fontId="42" fillId="0" borderId="82" xfId="0" applyNumberFormat="1" applyFont="1" applyBorder="1" applyAlignment="1">
      <alignment horizontal="right" vertical="center"/>
    </xf>
    <xf numFmtId="190" fontId="46" fillId="0" borderId="82" xfId="0" applyNumberFormat="1" applyFont="1" applyBorder="1" applyAlignment="1">
      <alignment horizontal="center" vertical="center"/>
    </xf>
    <xf numFmtId="184" fontId="24" fillId="0" borderId="84" xfId="0" applyNumberFormat="1" applyFont="1" applyBorder="1" applyAlignment="1">
      <alignment vertical="center"/>
    </xf>
    <xf numFmtId="190" fontId="24" fillId="0" borderId="56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1" fontId="42" fillId="0" borderId="58" xfId="0" applyNumberFormat="1" applyFont="1" applyBorder="1" applyAlignment="1">
      <alignment horizontal="right" vertical="center"/>
    </xf>
    <xf numFmtId="3" fontId="24" fillId="0" borderId="85" xfId="95" applyNumberFormat="1" applyFont="1" applyFill="1" applyBorder="1" applyAlignment="1">
      <alignment horizontal="center" vertical="center"/>
    </xf>
    <xf numFmtId="41" fontId="46" fillId="0" borderId="54" xfId="95" applyNumberFormat="1" applyFont="1" applyFill="1" applyBorder="1" applyAlignment="1">
      <alignment horizontal="center" vertical="center"/>
    </xf>
    <xf numFmtId="3" fontId="24" fillId="0" borderId="54" xfId="95" applyNumberFormat="1" applyFont="1" applyFill="1" applyBorder="1" applyAlignment="1">
      <alignment horizontal="center" vertical="center"/>
    </xf>
    <xf numFmtId="209" fontId="46" fillId="0" borderId="54" xfId="95" applyNumberFormat="1" applyFont="1" applyFill="1" applyBorder="1" applyAlignment="1">
      <alignment vertical="center"/>
    </xf>
    <xf numFmtId="3" fontId="24" fillId="0" borderId="54" xfId="95" quotePrefix="1" applyNumberFormat="1" applyFont="1" applyFill="1" applyBorder="1" applyAlignment="1">
      <alignment horizontal="center" vertical="center"/>
    </xf>
    <xf numFmtId="41" fontId="46" fillId="0" borderId="58" xfId="0" applyNumberFormat="1" applyFont="1" applyBorder="1" applyAlignment="1">
      <alignment horizontal="center" vertical="center"/>
    </xf>
    <xf numFmtId="10" fontId="46" fillId="0" borderId="86" xfId="0" applyNumberFormat="1" applyFont="1" applyBorder="1" applyAlignment="1">
      <alignment vertical="center"/>
    </xf>
    <xf numFmtId="190" fontId="24" fillId="0" borderId="6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41" fontId="42" fillId="0" borderId="89" xfId="0" applyNumberFormat="1" applyFont="1" applyBorder="1" applyAlignment="1">
      <alignment horizontal="right" vertical="center"/>
    </xf>
    <xf numFmtId="3" fontId="46" fillId="0" borderId="90" xfId="95" applyNumberFormat="1" applyFont="1" applyFill="1" applyBorder="1" applyAlignment="1">
      <alignment horizontal="left" vertical="center"/>
    </xf>
    <xf numFmtId="3" fontId="46" fillId="0" borderId="88" xfId="95" applyNumberFormat="1" applyFont="1" applyFill="1" applyBorder="1" applyAlignment="1">
      <alignment horizontal="left" vertical="center"/>
    </xf>
    <xf numFmtId="3" fontId="24" fillId="0" borderId="88" xfId="95" applyNumberFormat="1" applyFont="1" applyFill="1" applyBorder="1" applyAlignment="1">
      <alignment horizontal="left" vertical="center"/>
    </xf>
    <xf numFmtId="3" fontId="46" fillId="0" borderId="88" xfId="95" applyNumberFormat="1" applyFont="1" applyFill="1" applyBorder="1" applyAlignment="1">
      <alignment vertical="center"/>
    </xf>
    <xf numFmtId="205" fontId="28" fillId="0" borderId="88" xfId="95" applyNumberFormat="1" applyFont="1" applyFill="1" applyBorder="1" applyAlignment="1">
      <alignment horizontal="center" vertical="center"/>
    </xf>
    <xf numFmtId="190" fontId="46" fillId="0" borderId="89" xfId="0" applyNumberFormat="1" applyFont="1" applyBorder="1" applyAlignment="1">
      <alignment horizontal="center" vertical="center"/>
    </xf>
    <xf numFmtId="184" fontId="46" fillId="0" borderId="91" xfId="0" applyNumberFormat="1" applyFont="1" applyBorder="1" applyAlignment="1">
      <alignment vertical="center"/>
    </xf>
    <xf numFmtId="41" fontId="42" fillId="0" borderId="88" xfId="0" applyNumberFormat="1" applyFont="1" applyBorder="1" applyAlignment="1">
      <alignment horizontal="right" vertical="center"/>
    </xf>
    <xf numFmtId="41" fontId="42" fillId="0" borderId="38" xfId="0" applyNumberFormat="1" applyFont="1" applyBorder="1" applyAlignment="1">
      <alignment horizontal="right" vertical="center"/>
    </xf>
    <xf numFmtId="3" fontId="46" fillId="0" borderId="92" xfId="95" applyNumberFormat="1" applyFont="1" applyFill="1" applyBorder="1" applyAlignment="1">
      <alignment horizontal="left" vertical="center"/>
    </xf>
    <xf numFmtId="3" fontId="46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6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6" fillId="0" borderId="62" xfId="0" applyNumberFormat="1" applyFont="1" applyBorder="1" applyAlignment="1">
      <alignment horizontal="center" vertical="center"/>
    </xf>
    <xf numFmtId="184" fontId="46" fillId="0" borderId="93" xfId="0" applyNumberFormat="1" applyFont="1" applyBorder="1" applyAlignment="1">
      <alignment vertical="center"/>
    </xf>
    <xf numFmtId="41" fontId="42" fillId="0" borderId="40" xfId="0" applyNumberFormat="1" applyFont="1" applyBorder="1" applyAlignment="1">
      <alignment horizontal="right" vertical="center"/>
    </xf>
    <xf numFmtId="41" fontId="46" fillId="0" borderId="60" xfId="0" applyNumberFormat="1" applyFont="1" applyBorder="1" applyAlignment="1">
      <alignment horizontal="center" vertical="center"/>
    </xf>
    <xf numFmtId="41" fontId="46" fillId="0" borderId="35" xfId="0" applyNumberFormat="1" applyFont="1" applyBorder="1" applyAlignment="1">
      <alignment horizontal="right" vertical="center"/>
    </xf>
    <xf numFmtId="41" fontId="42" fillId="0" borderId="35" xfId="0" applyNumberFormat="1" applyFont="1" applyBorder="1" applyAlignment="1">
      <alignment horizontal="right" vertical="center"/>
    </xf>
    <xf numFmtId="184" fontId="46" fillId="0" borderId="84" xfId="0" applyNumberFormat="1" applyFont="1" applyBorder="1" applyAlignment="1">
      <alignment horizontal="center" vertical="center"/>
    </xf>
    <xf numFmtId="4" fontId="46" fillId="0" borderId="16" xfId="95" applyNumberFormat="1" applyFont="1" applyFill="1" applyBorder="1" applyAlignment="1">
      <alignment vertical="center"/>
    </xf>
    <xf numFmtId="0" fontId="46" fillId="0" borderId="55" xfId="0" applyFont="1" applyBorder="1" applyAlignment="1">
      <alignment horizontal="center" vertical="center"/>
    </xf>
    <xf numFmtId="190" fontId="24" fillId="0" borderId="55" xfId="0" applyNumberFormat="1" applyFont="1" applyBorder="1" applyAlignment="1">
      <alignment horizontal="center" vertical="center"/>
    </xf>
    <xf numFmtId="41" fontId="42" fillId="0" borderId="55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3" fontId="46" fillId="0" borderId="35" xfId="95" applyNumberFormat="1" applyFont="1" applyFill="1" applyBorder="1" applyAlignment="1">
      <alignment horizontal="left" vertical="center"/>
    </xf>
    <xf numFmtId="207" fontId="24" fillId="0" borderId="35" xfId="0" applyNumberFormat="1" applyFont="1" applyBorder="1" applyAlignment="1">
      <alignment horizontal="center" vertical="center"/>
    </xf>
    <xf numFmtId="190" fontId="24" fillId="0" borderId="35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3" fontId="24" fillId="0" borderId="40" xfId="95" applyNumberFormat="1" applyFont="1" applyFill="1" applyBorder="1" applyAlignment="1">
      <alignment horizontal="left" vertical="center"/>
    </xf>
    <xf numFmtId="208" fontId="46" fillId="0" borderId="40" xfId="95" applyNumberFormat="1" applyFont="1" applyFill="1" applyBorder="1" applyAlignment="1">
      <alignment vertical="center"/>
    </xf>
    <xf numFmtId="41" fontId="46" fillId="0" borderId="40" xfId="0" applyNumberFormat="1" applyFont="1" applyBorder="1" applyAlignment="1">
      <alignment horizontal="center" vertical="center"/>
    </xf>
    <xf numFmtId="41" fontId="42" fillId="0" borderId="21" xfId="0" applyNumberFormat="1" applyFont="1" applyBorder="1" applyAlignment="1">
      <alignment horizontal="right" vertical="center"/>
    </xf>
    <xf numFmtId="186" fontId="24" fillId="0" borderId="80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9" xfId="0" applyNumberFormat="1" applyFont="1" applyBorder="1" applyAlignment="1">
      <alignment horizontal="center" vertical="center"/>
    </xf>
    <xf numFmtId="186" fontId="28" fillId="0" borderId="8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6" fillId="0" borderId="54" xfId="95" applyNumberFormat="1" applyFont="1" applyFill="1" applyBorder="1" applyAlignment="1">
      <alignment vertical="center"/>
    </xf>
    <xf numFmtId="206" fontId="46" fillId="0" borderId="86" xfId="0" applyNumberFormat="1" applyFont="1" applyBorder="1" applyAlignment="1">
      <alignment vertical="center"/>
    </xf>
    <xf numFmtId="0" fontId="50" fillId="0" borderId="14" xfId="0" applyFont="1" applyFill="1" applyBorder="1" applyAlignment="1">
      <alignment vertical="center"/>
    </xf>
    <xf numFmtId="0" fontId="50" fillId="0" borderId="31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16" xfId="0" applyFont="1" applyFill="1" applyBorder="1" applyAlignment="1">
      <alignment vertical="center"/>
    </xf>
    <xf numFmtId="0" fontId="53" fillId="0" borderId="16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8" fillId="0" borderId="38" xfId="37" applyFont="1" applyFill="1" applyBorder="1" applyAlignment="1">
      <alignment vertical="center"/>
    </xf>
    <xf numFmtId="0" fontId="39" fillId="4" borderId="0" xfId="37" applyFont="1" applyFill="1" applyAlignment="1">
      <alignment vertical="center"/>
    </xf>
    <xf numFmtId="0" fontId="38" fillId="4" borderId="0" xfId="37" applyFont="1" applyFill="1" applyAlignment="1">
      <alignment vertical="center"/>
    </xf>
    <xf numFmtId="0" fontId="38" fillId="4" borderId="0" xfId="37" applyFont="1" applyFill="1" applyBorder="1" applyAlignment="1">
      <alignment horizontal="center" vertical="center"/>
    </xf>
    <xf numFmtId="183" fontId="38" fillId="4" borderId="0" xfId="37" applyNumberFormat="1" applyFont="1" applyFill="1" applyBorder="1" applyAlignment="1">
      <alignment vertical="center"/>
    </xf>
    <xf numFmtId="183" fontId="38" fillId="4" borderId="0" xfId="37" applyNumberFormat="1" applyFont="1" applyFill="1" applyBorder="1" applyAlignment="1">
      <alignment horizontal="center" vertical="center"/>
    </xf>
    <xf numFmtId="185" fontId="38" fillId="4" borderId="0" xfId="37" applyNumberFormat="1" applyFont="1" applyFill="1" applyBorder="1" applyAlignment="1">
      <alignment vertical="center"/>
    </xf>
    <xf numFmtId="0" fontId="38" fillId="4" borderId="0" xfId="37" applyFont="1" applyFill="1" applyAlignment="1">
      <alignment horizontal="center" vertical="center"/>
    </xf>
    <xf numFmtId="0" fontId="38" fillId="4" borderId="0" xfId="37" applyFont="1" applyFill="1" applyBorder="1" applyAlignment="1">
      <alignment horizontal="center" vertical="center" shrinkToFit="1"/>
    </xf>
    <xf numFmtId="0" fontId="40" fillId="4" borderId="0" xfId="37" applyFont="1" applyFill="1" applyBorder="1" applyAlignment="1">
      <alignment horizontal="center" vertical="center" shrinkToFit="1"/>
    </xf>
    <xf numFmtId="195" fontId="40" fillId="4" borderId="0" xfId="37" applyNumberFormat="1" applyFont="1" applyFill="1" applyBorder="1" applyAlignment="1">
      <alignment horizontal="center" vertical="center" shrinkToFit="1"/>
    </xf>
    <xf numFmtId="0" fontId="38" fillId="4" borderId="0" xfId="37" applyFont="1" applyFill="1" applyBorder="1" applyAlignment="1">
      <alignment vertical="center" shrinkToFit="1"/>
    </xf>
    <xf numFmtId="195" fontId="38" fillId="4" borderId="0" xfId="37" applyNumberFormat="1" applyFont="1" applyFill="1" applyBorder="1" applyAlignment="1">
      <alignment horizontal="center" vertical="center" shrinkToFit="1"/>
    </xf>
    <xf numFmtId="0" fontId="55" fillId="0" borderId="7" xfId="37" applyFont="1" applyFill="1" applyBorder="1" applyAlignment="1">
      <alignment vertical="center"/>
    </xf>
    <xf numFmtId="0" fontId="55" fillId="0" borderId="8" xfId="37" applyFont="1" applyFill="1" applyBorder="1" applyAlignment="1">
      <alignment vertical="center"/>
    </xf>
    <xf numFmtId="0" fontId="55" fillId="0" borderId="9" xfId="37" applyFont="1" applyFill="1" applyBorder="1" applyAlignment="1">
      <alignment vertical="center"/>
    </xf>
    <xf numFmtId="0" fontId="55" fillId="0" borderId="0" xfId="37" applyFont="1" applyFill="1" applyAlignment="1">
      <alignment vertical="center"/>
    </xf>
    <xf numFmtId="0" fontId="55" fillId="0" borderId="10" xfId="37" applyFont="1" applyFill="1" applyBorder="1" applyAlignment="1">
      <alignment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10" xfId="37" applyFont="1" applyFill="1" applyBorder="1" applyAlignment="1">
      <alignment vertical="center"/>
    </xf>
    <xf numFmtId="0" fontId="56" fillId="0" borderId="0" xfId="37" applyFont="1" applyFill="1" applyBorder="1" applyAlignment="1">
      <alignment vertical="center"/>
    </xf>
    <xf numFmtId="0" fontId="57" fillId="0" borderId="0" xfId="37" applyFont="1" applyFill="1" applyBorder="1" applyAlignment="1">
      <alignment vertical="center"/>
    </xf>
    <xf numFmtId="3" fontId="57" fillId="0" borderId="0" xfId="37" applyNumberFormat="1" applyFont="1" applyFill="1" applyBorder="1" applyAlignment="1">
      <alignment vertical="center"/>
    </xf>
    <xf numFmtId="192" fontId="57" fillId="0" borderId="0" xfId="37" applyNumberFormat="1" applyFont="1" applyFill="1" applyBorder="1" applyAlignment="1">
      <alignment horizontal="center" vertical="center"/>
    </xf>
    <xf numFmtId="0" fontId="57" fillId="0" borderId="11" xfId="37" applyFont="1" applyFill="1" applyBorder="1" applyAlignment="1">
      <alignment vertical="center"/>
    </xf>
    <xf numFmtId="0" fontId="57" fillId="0" borderId="0" xfId="37" applyFont="1" applyFill="1" applyAlignment="1">
      <alignment vertical="center"/>
    </xf>
    <xf numFmtId="0" fontId="58" fillId="0" borderId="0" xfId="37" applyFont="1" applyFill="1" applyBorder="1" applyAlignment="1">
      <alignment horizontal="center" vertical="center"/>
    </xf>
    <xf numFmtId="0" fontId="59" fillId="0" borderId="10" xfId="37" applyFont="1" applyFill="1" applyBorder="1" applyAlignment="1">
      <alignment horizontal="left" vertical="center"/>
    </xf>
    <xf numFmtId="0" fontId="59" fillId="0" borderId="0" xfId="37" applyFont="1" applyFill="1" applyBorder="1" applyAlignment="1">
      <alignment horizontal="left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applyFont="1" applyFill="1" applyBorder="1" applyAlignment="1">
      <alignment horizontal="center" vertical="center" shrinkToFit="1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186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92" fontId="59" fillId="0" borderId="0" xfId="37" applyNumberFormat="1" applyFont="1" applyFill="1" applyBorder="1" applyAlignment="1">
      <alignment horizontal="center" vertical="center"/>
    </xf>
    <xf numFmtId="0" fontId="59" fillId="0" borderId="12" xfId="37" applyFont="1" applyFill="1" applyBorder="1" applyAlignment="1">
      <alignment horizontal="left" vertical="center"/>
    </xf>
    <xf numFmtId="0" fontId="59" fillId="0" borderId="6" xfId="37" applyFont="1" applyFill="1" applyBorder="1" applyAlignment="1">
      <alignment horizontal="left" vertical="center"/>
    </xf>
    <xf numFmtId="0" fontId="61" fillId="0" borderId="6" xfId="37" applyFont="1" applyFill="1" applyBorder="1" applyAlignment="1">
      <alignment horizontal="left" vertical="center"/>
    </xf>
    <xf numFmtId="0" fontId="61" fillId="0" borderId="6" xfId="37" applyFont="1" applyFill="1" applyBorder="1" applyAlignment="1">
      <alignment vertical="center"/>
    </xf>
    <xf numFmtId="186" fontId="59" fillId="0" borderId="6" xfId="37" applyNumberFormat="1" applyFont="1" applyFill="1" applyBorder="1" applyAlignment="1">
      <alignment vertical="center"/>
    </xf>
    <xf numFmtId="3" fontId="59" fillId="0" borderId="6" xfId="37" applyNumberFormat="1" applyFont="1" applyFill="1" applyBorder="1" applyAlignment="1">
      <alignment vertical="center"/>
    </xf>
    <xf numFmtId="3" fontId="62" fillId="0" borderId="6" xfId="37" applyNumberFormat="1" applyFont="1" applyFill="1" applyBorder="1" applyAlignment="1">
      <alignment horizontal="right" vertical="center"/>
    </xf>
    <xf numFmtId="0" fontId="62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vertical="center"/>
    </xf>
    <xf numFmtId="0" fontId="62" fillId="0" borderId="13" xfId="37" applyNumberFormat="1" applyFont="1" applyFill="1" applyBorder="1" applyAlignment="1">
      <alignment horizontal="right" vertical="center"/>
    </xf>
    <xf numFmtId="0" fontId="62" fillId="0" borderId="0" xfId="37" applyNumberFormat="1" applyFont="1" applyFill="1" applyBorder="1" applyAlignment="1">
      <alignment horizontal="right" vertical="center"/>
    </xf>
    <xf numFmtId="0" fontId="57" fillId="0" borderId="98" xfId="37" applyFont="1" applyFill="1" applyBorder="1" applyAlignment="1">
      <alignment horizontal="center" vertical="center"/>
    </xf>
    <xf numFmtId="0" fontId="57" fillId="0" borderId="14" xfId="37" applyFont="1" applyFill="1" applyBorder="1" applyAlignment="1">
      <alignment horizontal="center" vertical="center"/>
    </xf>
    <xf numFmtId="49" fontId="57" fillId="0" borderId="14" xfId="37" applyNumberFormat="1" applyFont="1" applyFill="1" applyBorder="1" applyAlignment="1">
      <alignment horizontal="center" vertical="center" textRotation="255"/>
    </xf>
    <xf numFmtId="3" fontId="57" fillId="0" borderId="14" xfId="37" applyNumberFormat="1" applyFont="1" applyFill="1" applyBorder="1" applyAlignment="1">
      <alignment horizontal="center" vertical="center"/>
    </xf>
    <xf numFmtId="192" fontId="57" fillId="0" borderId="14" xfId="37" applyNumberFormat="1" applyFont="1" applyFill="1" applyBorder="1" applyAlignment="1">
      <alignment horizontal="center" vertical="center"/>
    </xf>
    <xf numFmtId="192" fontId="59" fillId="0" borderId="14" xfId="37" applyNumberFormat="1" applyFont="1" applyFill="1" applyBorder="1" applyAlignment="1">
      <alignment horizontal="center" vertical="center"/>
    </xf>
    <xf numFmtId="192" fontId="59" fillId="0" borderId="99" xfId="37" applyNumberFormat="1" applyFont="1" applyFill="1" applyBorder="1" applyAlignment="1">
      <alignment horizontal="center" vertical="center"/>
    </xf>
    <xf numFmtId="0" fontId="57" fillId="0" borderId="10" xfId="37" applyFont="1" applyFill="1" applyBorder="1" applyAlignment="1">
      <alignment horizontal="center" vertical="center"/>
    </xf>
    <xf numFmtId="0" fontId="57" fillId="0" borderId="0" xfId="37" applyFont="1" applyFill="1" applyBorder="1" applyAlignment="1">
      <alignment horizontal="center" vertical="center"/>
    </xf>
    <xf numFmtId="49" fontId="57" fillId="0" borderId="0" xfId="37" applyNumberFormat="1" applyFont="1" applyFill="1" applyBorder="1" applyAlignment="1">
      <alignment horizontal="center" vertical="center" textRotation="255"/>
    </xf>
    <xf numFmtId="3" fontId="57" fillId="0" borderId="0" xfId="37" applyNumberFormat="1" applyFont="1" applyFill="1" applyBorder="1" applyAlignment="1">
      <alignment horizontal="center" vertical="center"/>
    </xf>
    <xf numFmtId="192" fontId="59" fillId="0" borderId="11" xfId="37" applyNumberFormat="1" applyFont="1" applyFill="1" applyBorder="1" applyAlignment="1">
      <alignment horizontal="center" vertical="center"/>
    </xf>
    <xf numFmtId="193" fontId="63" fillId="0" borderId="10" xfId="37" applyNumberFormat="1" applyFont="1" applyFill="1" applyBorder="1" applyAlignment="1">
      <alignment vertical="center"/>
    </xf>
    <xf numFmtId="193" fontId="63" fillId="0" borderId="0" xfId="37" applyNumberFormat="1" applyFont="1" applyFill="1" applyBorder="1" applyAlignment="1">
      <alignment vertical="center"/>
    </xf>
    <xf numFmtId="3" fontId="63" fillId="0" borderId="0" xfId="37" applyNumberFormat="1" applyFont="1" applyFill="1" applyBorder="1" applyAlignment="1">
      <alignment vertical="center"/>
    </xf>
    <xf numFmtId="192" fontId="63" fillId="0" borderId="0" xfId="37" applyNumberFormat="1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3" fillId="0" borderId="11" xfId="37" applyFont="1" applyFill="1" applyBorder="1" applyAlignment="1">
      <alignment vertical="center"/>
    </xf>
    <xf numFmtId="0" fontId="64" fillId="0" borderId="0" xfId="37" quotePrefix="1" applyFont="1" applyFill="1" applyBorder="1" applyAlignment="1">
      <alignment horizontal="left" vertical="center"/>
    </xf>
    <xf numFmtId="0" fontId="65" fillId="0" borderId="10" xfId="37" applyFont="1" applyFill="1" applyBorder="1" applyAlignment="1">
      <alignment horizontal="left" vertical="center"/>
    </xf>
    <xf numFmtId="0" fontId="66" fillId="0" borderId="0" xfId="37" applyFont="1" applyFill="1" applyBorder="1" applyAlignment="1">
      <alignment horizontal="left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vertical="center"/>
    </xf>
    <xf numFmtId="0" fontId="67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right" vertical="center"/>
    </xf>
    <xf numFmtId="0" fontId="68" fillId="0" borderId="0" xfId="37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vertical="center"/>
    </xf>
    <xf numFmtId="0" fontId="68" fillId="0" borderId="0" xfId="37" applyNumberFormat="1" applyFont="1" applyFill="1" applyBorder="1" applyAlignment="1" applyProtection="1">
      <alignment horizontal="left" vertical="center"/>
      <protection locked="0"/>
    </xf>
    <xf numFmtId="0" fontId="67" fillId="0" borderId="11" xfId="37" applyFont="1" applyFill="1" applyBorder="1" applyAlignment="1">
      <alignment vertical="center"/>
    </xf>
    <xf numFmtId="0" fontId="67" fillId="0" borderId="0" xfId="37" applyFont="1" applyFill="1" applyBorder="1" applyAlignment="1">
      <alignment horizontal="right" vertical="center"/>
    </xf>
    <xf numFmtId="0" fontId="67" fillId="0" borderId="0" xfId="37" applyFont="1" applyFill="1" applyBorder="1" applyAlignment="1">
      <alignment horizontal="center" vertical="center"/>
    </xf>
    <xf numFmtId="0" fontId="69" fillId="0" borderId="0" xfId="37" applyFont="1" applyFill="1" applyBorder="1" applyAlignment="1">
      <alignment vertical="center"/>
    </xf>
    <xf numFmtId="0" fontId="70" fillId="0" borderId="0" xfId="37" applyFont="1" applyFill="1" applyBorder="1" applyAlignment="1">
      <alignment vertical="center"/>
    </xf>
    <xf numFmtId="0" fontId="67" fillId="0" borderId="0" xfId="37" applyNumberFormat="1" applyFont="1" applyFill="1" applyBorder="1" applyAlignment="1" applyProtection="1">
      <alignment horizontal="left" vertical="center"/>
      <protection locked="0"/>
    </xf>
    <xf numFmtId="0" fontId="69" fillId="0" borderId="10" xfId="37" applyFont="1" applyFill="1" applyBorder="1" applyAlignment="1">
      <alignment horizontal="left" vertical="center"/>
    </xf>
    <xf numFmtId="0" fontId="69" fillId="0" borderId="0" xfId="37" applyFont="1" applyFill="1" applyBorder="1" applyAlignment="1">
      <alignment horizontal="right" vertical="center"/>
    </xf>
    <xf numFmtId="0" fontId="69" fillId="0" borderId="0" xfId="37" applyFont="1" applyFill="1" applyBorder="1" applyAlignment="1">
      <alignment horizontal="center" vertical="center"/>
    </xf>
    <xf numFmtId="0" fontId="69" fillId="0" borderId="11" xfId="37" applyFont="1" applyFill="1" applyBorder="1" applyAlignment="1">
      <alignment vertical="center"/>
    </xf>
    <xf numFmtId="0" fontId="69" fillId="0" borderId="0" xfId="37" applyFont="1" applyFill="1" applyBorder="1" applyAlignment="1">
      <alignment horizontal="left" vertical="center"/>
    </xf>
    <xf numFmtId="0" fontId="69" fillId="0" borderId="0" xfId="37" quotePrefix="1" applyFont="1" applyFill="1" applyBorder="1" applyAlignment="1">
      <alignment horizontal="left" vertical="center"/>
    </xf>
    <xf numFmtId="0" fontId="71" fillId="0" borderId="10" xfId="37" applyFont="1" applyFill="1" applyBorder="1" applyAlignment="1">
      <alignment horizontal="left" vertical="center"/>
    </xf>
    <xf numFmtId="0" fontId="71" fillId="0" borderId="0" xfId="37" applyFont="1" applyFill="1" applyBorder="1" applyAlignment="1">
      <alignment horizontal="left" vertical="center"/>
    </xf>
    <xf numFmtId="0" fontId="71" fillId="0" borderId="0" xfId="37" quotePrefix="1" applyFont="1" applyFill="1" applyBorder="1" applyAlignment="1">
      <alignment horizontal="left" vertical="center"/>
    </xf>
    <xf numFmtId="0" fontId="71" fillId="0" borderId="0" xfId="37" applyFont="1" applyFill="1" applyBorder="1" applyAlignment="1">
      <alignment vertical="center"/>
    </xf>
    <xf numFmtId="0" fontId="71" fillId="0" borderId="11" xfId="37" applyFont="1" applyFill="1" applyBorder="1" applyAlignment="1">
      <alignment vertical="center"/>
    </xf>
    <xf numFmtId="0" fontId="59" fillId="0" borderId="0" xfId="37" quotePrefix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8" fillId="0" borderId="11" xfId="37" applyFont="1" applyFill="1" applyBorder="1" applyAlignment="1">
      <alignment vertical="center"/>
    </xf>
    <xf numFmtId="0" fontId="72" fillId="0" borderId="10" xfId="37" applyFont="1" applyFill="1" applyBorder="1" applyAlignment="1">
      <alignment horizontal="left" vertical="center"/>
    </xf>
    <xf numFmtId="0" fontId="72" fillId="0" borderId="0" xfId="37" applyFont="1" applyFill="1" applyBorder="1" applyAlignment="1">
      <alignment horizontal="left" vertical="center"/>
    </xf>
    <xf numFmtId="0" fontId="58" fillId="0" borderId="0" xfId="37" applyNumberFormat="1" applyFont="1" applyFill="1" applyBorder="1" applyAlignment="1">
      <alignment vertical="center"/>
    </xf>
    <xf numFmtId="0" fontId="66" fillId="0" borderId="11" xfId="37" applyNumberFormat="1" applyFont="1" applyFill="1" applyBorder="1" applyAlignment="1">
      <alignment horizontal="left" vertical="center"/>
    </xf>
    <xf numFmtId="0" fontId="66" fillId="0" borderId="0" xfId="37" applyNumberFormat="1" applyFont="1" applyFill="1" applyBorder="1" applyAlignment="1">
      <alignment horizontal="left" vertical="center"/>
    </xf>
    <xf numFmtId="0" fontId="72" fillId="0" borderId="0" xfId="37" applyFont="1" applyFill="1" applyBorder="1" applyAlignment="1">
      <alignment vertical="center"/>
    </xf>
    <xf numFmtId="0" fontId="73" fillId="0" borderId="0" xfId="37" applyFont="1" applyFill="1" applyBorder="1" applyAlignment="1">
      <alignment vertical="center"/>
    </xf>
    <xf numFmtId="0" fontId="73" fillId="0" borderId="0" xfId="37" applyNumberFormat="1" applyFont="1" applyFill="1" applyBorder="1" applyAlignment="1" applyProtection="1">
      <alignment horizontal="left" vertical="center"/>
      <protection locked="0"/>
    </xf>
    <xf numFmtId="194" fontId="73" fillId="0" borderId="0" xfId="37" applyNumberFormat="1" applyFont="1" applyFill="1" applyBorder="1" applyAlignment="1" applyProtection="1">
      <alignment horizontal="left" vertical="center"/>
      <protection locked="0"/>
    </xf>
    <xf numFmtId="3" fontId="66" fillId="0" borderId="0" xfId="37" applyNumberFormat="1" applyFont="1" applyFill="1" applyBorder="1" applyAlignment="1">
      <alignment horizontal="right" vertical="center"/>
    </xf>
    <xf numFmtId="0" fontId="55" fillId="0" borderId="12" xfId="37" applyFont="1" applyFill="1" applyBorder="1" applyAlignment="1">
      <alignment horizontal="center" vertical="center"/>
    </xf>
    <xf numFmtId="0" fontId="55" fillId="0" borderId="6" xfId="37" applyFont="1" applyFill="1" applyBorder="1" applyAlignment="1">
      <alignment horizontal="center" vertical="center"/>
    </xf>
    <xf numFmtId="0" fontId="55" fillId="0" borderId="13" xfId="37" applyFont="1" applyFill="1" applyBorder="1" applyAlignment="1">
      <alignment horizontal="center" vertical="center"/>
    </xf>
    <xf numFmtId="0" fontId="55" fillId="0" borderId="0" xfId="37" applyFont="1" applyFill="1" applyAlignment="1">
      <alignment horizontal="center" vertical="center"/>
    </xf>
    <xf numFmtId="183" fontId="74" fillId="0" borderId="0" xfId="37" applyNumberFormat="1" applyFont="1" applyFill="1" applyAlignment="1">
      <alignment horizontal="center" vertical="center"/>
    </xf>
    <xf numFmtId="0" fontId="74" fillId="0" borderId="0" xfId="37" applyFont="1" applyFill="1" applyAlignment="1">
      <alignment horizontal="center" vertical="center"/>
    </xf>
    <xf numFmtId="0" fontId="55" fillId="0" borderId="0" xfId="0" applyFont="1" applyAlignment="1"/>
    <xf numFmtId="0" fontId="38" fillId="0" borderId="10" xfId="96" applyFont="1" applyBorder="1" applyAlignment="1">
      <alignment horizontal="center" vertical="center"/>
    </xf>
    <xf numFmtId="0" fontId="38" fillId="0" borderId="0" xfId="96" applyFont="1" applyBorder="1" applyAlignment="1">
      <alignment horizontal="center" vertical="center"/>
    </xf>
    <xf numFmtId="0" fontId="38" fillId="0" borderId="0" xfId="96" applyFont="1" applyBorder="1" applyAlignment="1">
      <alignment vertical="center"/>
    </xf>
    <xf numFmtId="0" fontId="38" fillId="0" borderId="11" xfId="96" applyFont="1" applyBorder="1" applyAlignment="1">
      <alignment horizontal="center" vertical="center"/>
    </xf>
    <xf numFmtId="0" fontId="55" fillId="0" borderId="10" xfId="0" applyFont="1" applyBorder="1" applyAlignment="1"/>
    <xf numFmtId="0" fontId="55" fillId="0" borderId="0" xfId="0" applyFont="1" applyBorder="1" applyAlignment="1"/>
    <xf numFmtId="0" fontId="55" fillId="0" borderId="11" xfId="0" applyFont="1" applyBorder="1" applyAlignment="1"/>
    <xf numFmtId="0" fontId="38" fillId="0" borderId="6" xfId="96" applyFont="1" applyBorder="1" applyAlignment="1">
      <alignment vertical="center"/>
    </xf>
    <xf numFmtId="0" fontId="55" fillId="0" borderId="12" xfId="0" applyFont="1" applyBorder="1" applyAlignment="1"/>
    <xf numFmtId="0" fontId="55" fillId="0" borderId="6" xfId="0" applyFont="1" applyBorder="1" applyAlignment="1"/>
    <xf numFmtId="0" fontId="55" fillId="0" borderId="13" xfId="0" applyFont="1" applyBorder="1" applyAlignment="1"/>
    <xf numFmtId="0" fontId="55" fillId="0" borderId="0" xfId="0" applyFont="1" applyAlignment="1">
      <alignment vertical="center"/>
    </xf>
    <xf numFmtId="0" fontId="76" fillId="0" borderId="0" xfId="0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0" xfId="0" quotePrefix="1" applyFont="1" applyFill="1" applyBorder="1" applyAlignment="1">
      <alignment vertical="center"/>
    </xf>
    <xf numFmtId="0" fontId="59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vertical="center" shrinkToFit="1"/>
    </xf>
    <xf numFmtId="0" fontId="59" fillId="0" borderId="0" xfId="0" applyFont="1" applyAlignment="1">
      <alignment vertical="center"/>
    </xf>
    <xf numFmtId="0" fontId="59" fillId="0" borderId="0" xfId="0" applyFont="1" applyFill="1" applyBorder="1" applyAlignment="1">
      <alignment horizontal="distributed" vertical="center"/>
    </xf>
    <xf numFmtId="0" fontId="57" fillId="0" borderId="0" xfId="0" applyFont="1" applyFill="1" applyBorder="1" applyAlignment="1">
      <alignment vertical="center"/>
    </xf>
    <xf numFmtId="0" fontId="57" fillId="0" borderId="0" xfId="0" quotePrefix="1" applyFont="1" applyFill="1" applyBorder="1" applyAlignment="1">
      <alignment vertical="center"/>
    </xf>
    <xf numFmtId="0" fontId="57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distributed" vertical="center"/>
    </xf>
    <xf numFmtId="0" fontId="57" fillId="0" borderId="0" xfId="0" applyFont="1" applyFill="1" applyBorder="1" applyAlignment="1">
      <alignment horizontal="center" vertical="center"/>
    </xf>
    <xf numFmtId="0" fontId="59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7" fillId="0" borderId="0" xfId="0" applyFont="1" applyFill="1" applyBorder="1" applyAlignment="1">
      <alignment horizontal="left" vertical="center" shrinkToFit="1"/>
    </xf>
    <xf numFmtId="0" fontId="57" fillId="0" borderId="103" xfId="0" applyFont="1" applyFill="1" applyBorder="1" applyAlignment="1">
      <alignment vertical="center" shrinkToFit="1"/>
    </xf>
    <xf numFmtId="0" fontId="57" fillId="0" borderId="104" xfId="0" applyFont="1" applyFill="1" applyBorder="1" applyAlignment="1">
      <alignment vertical="center" shrinkToFit="1"/>
    </xf>
    <xf numFmtId="0" fontId="57" fillId="0" borderId="105" xfId="0" applyFont="1" applyFill="1" applyBorder="1" applyAlignment="1">
      <alignment vertical="center" shrinkToFit="1"/>
    </xf>
    <xf numFmtId="0" fontId="57" fillId="0" borderId="28" xfId="0" applyFont="1" applyFill="1" applyBorder="1" applyAlignment="1">
      <alignment vertical="center" shrinkToFit="1"/>
    </xf>
    <xf numFmtId="0" fontId="57" fillId="0" borderId="14" xfId="0" applyFont="1" applyFill="1" applyBorder="1" applyAlignment="1">
      <alignment vertical="center" shrinkToFit="1"/>
    </xf>
    <xf numFmtId="0" fontId="57" fillId="0" borderId="31" xfId="0" applyFont="1" applyFill="1" applyBorder="1" applyAlignment="1">
      <alignment vertical="center" shrinkToFit="1"/>
    </xf>
    <xf numFmtId="0" fontId="57" fillId="0" borderId="24" xfId="0" applyFont="1" applyFill="1" applyBorder="1" applyAlignment="1">
      <alignment vertical="center" shrinkToFit="1"/>
    </xf>
    <xf numFmtId="0" fontId="57" fillId="0" borderId="16" xfId="0" applyFont="1" applyFill="1" applyBorder="1" applyAlignment="1">
      <alignment vertical="center" shrinkToFit="1"/>
    </xf>
    <xf numFmtId="0" fontId="57" fillId="0" borderId="2" xfId="0" applyFont="1" applyFill="1" applyBorder="1" applyAlignment="1">
      <alignment vertical="center" shrinkToFit="1"/>
    </xf>
    <xf numFmtId="0" fontId="57" fillId="0" borderId="32" xfId="0" applyFont="1" applyFill="1" applyBorder="1" applyAlignment="1">
      <alignment vertical="center" shrinkToFit="1"/>
    </xf>
    <xf numFmtId="0" fontId="57" fillId="0" borderId="0" xfId="0" applyFont="1" applyFill="1" applyBorder="1" applyAlignment="1">
      <alignment vertical="center" shrinkToFit="1"/>
    </xf>
    <xf numFmtId="0" fontId="57" fillId="0" borderId="33" xfId="0" applyFont="1" applyFill="1" applyBorder="1" applyAlignment="1">
      <alignment vertical="center" shrinkToFit="1"/>
    </xf>
    <xf numFmtId="0" fontId="57" fillId="0" borderId="106" xfId="0" applyFont="1" applyFill="1" applyBorder="1" applyAlignment="1">
      <alignment vertical="center" shrinkToFit="1"/>
    </xf>
    <xf numFmtId="0" fontId="57" fillId="0" borderId="107" xfId="0" applyFont="1" applyFill="1" applyBorder="1" applyAlignment="1">
      <alignment vertical="center" shrinkToFit="1"/>
    </xf>
    <xf numFmtId="0" fontId="57" fillId="0" borderId="108" xfId="0" applyFont="1" applyFill="1" applyBorder="1" applyAlignment="1">
      <alignment vertical="center" shrinkToFit="1"/>
    </xf>
    <xf numFmtId="0" fontId="57" fillId="0" borderId="102" xfId="0" applyFont="1" applyFill="1" applyBorder="1" applyAlignment="1">
      <alignment vertical="center" shrinkToFit="1"/>
    </xf>
    <xf numFmtId="0" fontId="57" fillId="0" borderId="6" xfId="0" applyFont="1" applyFill="1" applyBorder="1" applyAlignment="1">
      <alignment vertical="center" shrinkToFit="1"/>
    </xf>
    <xf numFmtId="0" fontId="57" fillId="0" borderId="100" xfId="0" applyFont="1" applyFill="1" applyBorder="1" applyAlignment="1">
      <alignment vertical="center" shrinkToFit="1"/>
    </xf>
    <xf numFmtId="0" fontId="77" fillId="0" borderId="0" xfId="0" applyFont="1" applyAlignment="1">
      <alignment vertical="center"/>
    </xf>
    <xf numFmtId="190" fontId="77" fillId="0" borderId="0" xfId="0" applyNumberFormat="1" applyFont="1" applyAlignment="1">
      <alignment vertical="center"/>
    </xf>
    <xf numFmtId="190" fontId="55" fillId="0" borderId="0" xfId="0" applyNumberFormat="1" applyFont="1" applyAlignment="1">
      <alignment vertical="center"/>
    </xf>
    <xf numFmtId="3" fontId="78" fillId="6" borderId="52" xfId="0" applyNumberFormat="1" applyFont="1" applyFill="1" applyBorder="1" applyAlignment="1">
      <alignment horizontal="center" vertical="center"/>
    </xf>
    <xf numFmtId="0" fontId="78" fillId="6" borderId="52" xfId="0" applyNumberFormat="1" applyFont="1" applyFill="1" applyBorder="1" applyAlignment="1">
      <alignment horizontal="center" vertical="center"/>
    </xf>
    <xf numFmtId="3" fontId="78" fillId="6" borderId="53" xfId="0" applyNumberFormat="1" applyFont="1" applyFill="1" applyBorder="1" applyAlignment="1">
      <alignment horizontal="center" vertical="center"/>
    </xf>
    <xf numFmtId="3" fontId="78" fillId="0" borderId="14" xfId="0" applyNumberFormat="1" applyFont="1" applyBorder="1" applyAlignment="1">
      <alignment horizontal="center" vertical="center" wrapText="1"/>
    </xf>
    <xf numFmtId="3" fontId="78" fillId="0" borderId="14" xfId="0" applyNumberFormat="1" applyFont="1" applyBorder="1" applyAlignment="1">
      <alignment horizontal="distributed" vertical="center" shrinkToFit="1"/>
    </xf>
    <xf numFmtId="3" fontId="78" fillId="0" borderId="14" xfId="0" applyNumberFormat="1" applyFont="1" applyBorder="1" applyAlignment="1">
      <alignment horizontal="left" vertical="center"/>
    </xf>
    <xf numFmtId="3" fontId="78" fillId="0" borderId="114" xfId="0" applyNumberFormat="1" applyFont="1" applyBorder="1" applyAlignment="1">
      <alignment horizontal="center" vertical="center"/>
    </xf>
    <xf numFmtId="41" fontId="78" fillId="0" borderId="114" xfId="94" applyFont="1" applyBorder="1" applyAlignment="1">
      <alignment vertical="center" shrinkToFit="1"/>
    </xf>
    <xf numFmtId="0" fontId="78" fillId="0" borderId="114" xfId="0" applyNumberFormat="1" applyFont="1" applyBorder="1" applyAlignment="1">
      <alignment horizontal="right" vertical="center" shrinkToFit="1"/>
    </xf>
    <xf numFmtId="3" fontId="78" fillId="0" borderId="115" xfId="0" applyNumberFormat="1" applyFont="1" applyBorder="1" applyAlignment="1">
      <alignment horizontal="left" vertical="center"/>
    </xf>
    <xf numFmtId="3" fontId="78" fillId="0" borderId="0" xfId="0" applyNumberFormat="1" applyFont="1" applyBorder="1" applyAlignment="1">
      <alignment horizontal="center" vertical="center"/>
    </xf>
    <xf numFmtId="3" fontId="78" fillId="0" borderId="0" xfId="0" applyNumberFormat="1" applyFont="1" applyBorder="1" applyAlignment="1">
      <alignment horizontal="distributed" vertical="center" shrinkToFit="1"/>
    </xf>
    <xf numFmtId="3" fontId="78" fillId="0" borderId="0" xfId="0" applyNumberFormat="1" applyFont="1" applyBorder="1" applyAlignment="1">
      <alignment horizontal="left" vertical="center"/>
    </xf>
    <xf numFmtId="3" fontId="78" fillId="0" borderId="29" xfId="0" applyNumberFormat="1" applyFont="1" applyBorder="1" applyAlignment="1">
      <alignment horizontal="center" vertical="center"/>
    </xf>
    <xf numFmtId="41" fontId="78" fillId="0" borderId="29" xfId="94" applyFont="1" applyBorder="1" applyAlignment="1">
      <alignment horizontal="right" vertical="center" shrinkToFit="1"/>
    </xf>
    <xf numFmtId="0" fontId="78" fillId="0" borderId="29" xfId="0" applyNumberFormat="1" applyFont="1" applyBorder="1" applyAlignment="1">
      <alignment horizontal="right" vertical="center" shrinkToFit="1"/>
    </xf>
    <xf numFmtId="3" fontId="78" fillId="0" borderId="97" xfId="0" applyNumberFormat="1" applyFont="1" applyBorder="1" applyAlignment="1">
      <alignment horizontal="left" vertical="center"/>
    </xf>
    <xf numFmtId="41" fontId="78" fillId="0" borderId="29" xfId="94" applyFont="1" applyBorder="1" applyAlignment="1">
      <alignment vertical="center" shrinkToFit="1"/>
    </xf>
    <xf numFmtId="3" fontId="78" fillId="0" borderId="18" xfId="0" applyNumberFormat="1" applyFont="1" applyBorder="1" applyAlignment="1">
      <alignment horizontal="center" vertical="center"/>
    </xf>
    <xf numFmtId="3" fontId="78" fillId="0" borderId="5" xfId="0" applyNumberFormat="1" applyFont="1" applyBorder="1" applyAlignment="1">
      <alignment horizontal="distributed" vertical="center" shrinkToFit="1"/>
    </xf>
    <xf numFmtId="3" fontId="78" fillId="0" borderId="5" xfId="0" applyNumberFormat="1" applyFont="1" applyBorder="1" applyAlignment="1">
      <alignment horizontal="left" vertical="center"/>
    </xf>
    <xf numFmtId="3" fontId="78" fillId="0" borderId="1" xfId="0" applyNumberFormat="1" applyFont="1" applyBorder="1" applyAlignment="1">
      <alignment horizontal="center" vertical="center"/>
    </xf>
    <xf numFmtId="41" fontId="78" fillId="0" borderId="1" xfId="94" applyFont="1" applyBorder="1" applyAlignment="1">
      <alignment vertical="center" shrinkToFit="1"/>
    </xf>
    <xf numFmtId="0" fontId="78" fillId="0" borderId="1" xfId="0" applyNumberFormat="1" applyFont="1" applyBorder="1" applyAlignment="1">
      <alignment horizontal="right" vertical="center" shrinkToFit="1"/>
    </xf>
    <xf numFmtId="3" fontId="78" fillId="0" borderId="44" xfId="0" applyNumberFormat="1" applyFont="1" applyBorder="1" applyAlignment="1">
      <alignment horizontal="left" vertical="center"/>
    </xf>
    <xf numFmtId="3" fontId="78" fillId="0" borderId="0" xfId="0" applyNumberFormat="1" applyFont="1" applyBorder="1" applyAlignment="1">
      <alignment horizontal="center" vertical="center" wrapText="1"/>
    </xf>
    <xf numFmtId="184" fontId="78" fillId="0" borderId="29" xfId="97" applyNumberFormat="1" applyFont="1" applyBorder="1" applyAlignment="1">
      <alignment horizontal="right" vertical="center" shrinkToFit="1"/>
    </xf>
    <xf numFmtId="10" fontId="78" fillId="0" borderId="29" xfId="0" applyNumberFormat="1" applyFont="1" applyBorder="1" applyAlignment="1">
      <alignment horizontal="right" vertical="center" shrinkToFit="1"/>
    </xf>
    <xf numFmtId="10" fontId="78" fillId="0" borderId="29" xfId="97" applyNumberFormat="1" applyFont="1" applyBorder="1" applyAlignment="1">
      <alignment horizontal="right" vertical="center" shrinkToFit="1"/>
    </xf>
    <xf numFmtId="206" fontId="78" fillId="0" borderId="29" xfId="97" applyNumberFormat="1" applyFont="1" applyBorder="1" applyAlignment="1">
      <alignment horizontal="right" vertical="center" shrinkToFit="1"/>
    </xf>
    <xf numFmtId="3" fontId="78" fillId="0" borderId="5" xfId="0" applyNumberFormat="1" applyFont="1" applyBorder="1" applyAlignment="1">
      <alignment horizontal="center" vertical="center"/>
    </xf>
    <xf numFmtId="3" fontId="78" fillId="0" borderId="111" xfId="0" applyNumberFormat="1" applyFont="1" applyBorder="1" applyAlignment="1">
      <alignment horizontal="left" vertical="center"/>
    </xf>
    <xf numFmtId="184" fontId="78" fillId="0" borderId="1" xfId="97" applyNumberFormat="1" applyFont="1" applyBorder="1" applyAlignment="1">
      <alignment horizontal="right" vertical="center" shrinkToFit="1"/>
    </xf>
    <xf numFmtId="215" fontId="78" fillId="0" borderId="1" xfId="94" applyNumberFormat="1" applyFont="1" applyBorder="1" applyAlignment="1">
      <alignment vertical="center" shrinkToFit="1"/>
    </xf>
    <xf numFmtId="3" fontId="78" fillId="0" borderId="5" xfId="0" applyNumberFormat="1" applyFont="1" applyBorder="1" applyAlignment="1">
      <alignment horizontal="left" vertical="center" shrinkToFit="1"/>
    </xf>
    <xf numFmtId="3" fontId="78" fillId="0" borderId="112" xfId="0" applyNumberFormat="1" applyFont="1" applyBorder="1" applyAlignment="1">
      <alignment horizontal="left" vertical="center"/>
    </xf>
    <xf numFmtId="3" fontId="78" fillId="0" borderId="113" xfId="0" applyNumberFormat="1" applyFont="1" applyBorder="1" applyAlignment="1">
      <alignment horizontal="left" vertical="center"/>
    </xf>
    <xf numFmtId="3" fontId="78" fillId="0" borderId="113" xfId="0" applyNumberFormat="1" applyFont="1" applyBorder="1" applyAlignment="1">
      <alignment horizontal="distributed" vertical="center" shrinkToFit="1"/>
    </xf>
    <xf numFmtId="3" fontId="78" fillId="0" borderId="46" xfId="0" applyNumberFormat="1" applyFont="1" applyBorder="1" applyAlignment="1">
      <alignment horizontal="center" vertical="center"/>
    </xf>
    <xf numFmtId="41" fontId="78" fillId="0" borderId="46" xfId="94" applyFont="1" applyBorder="1" applyAlignment="1">
      <alignment vertical="center" shrinkToFit="1"/>
    </xf>
    <xf numFmtId="0" fontId="78" fillId="0" borderId="46" xfId="0" applyNumberFormat="1" applyFont="1" applyBorder="1" applyAlignment="1">
      <alignment horizontal="right" vertical="center" shrinkToFit="1"/>
    </xf>
    <xf numFmtId="3" fontId="78" fillId="0" borderId="47" xfId="0" applyNumberFormat="1" applyFont="1" applyBorder="1" applyAlignment="1">
      <alignment horizontal="left" vertical="center"/>
    </xf>
    <xf numFmtId="0" fontId="55" fillId="0" borderId="0" xfId="0" applyFont="1">
      <alignment vertical="center"/>
    </xf>
    <xf numFmtId="3" fontId="79" fillId="6" borderId="51" xfId="0" applyNumberFormat="1" applyFont="1" applyFill="1" applyBorder="1" applyAlignment="1">
      <alignment horizontal="center" vertical="center" shrinkToFit="1"/>
    </xf>
    <xf numFmtId="3" fontId="79" fillId="6" borderId="52" xfId="0" applyNumberFormat="1" applyFont="1" applyFill="1" applyBorder="1" applyAlignment="1">
      <alignment horizontal="center" vertical="center" shrinkToFit="1"/>
    </xf>
    <xf numFmtId="3" fontId="79" fillId="6" borderId="53" xfId="0" applyNumberFormat="1" applyFont="1" applyFill="1" applyBorder="1" applyAlignment="1">
      <alignment horizontal="center" vertical="center" shrinkToFit="1"/>
    </xf>
    <xf numFmtId="3" fontId="79" fillId="0" borderId="43" xfId="0" applyNumberFormat="1" applyFont="1" applyBorder="1" applyAlignment="1">
      <alignment horizontal="center" vertical="center" shrinkToFit="1"/>
    </xf>
    <xf numFmtId="3" fontId="79" fillId="0" borderId="1" xfId="0" applyNumberFormat="1" applyFont="1" applyBorder="1" applyAlignment="1">
      <alignment horizontal="left" vertical="center" shrinkToFit="1"/>
    </xf>
    <xf numFmtId="218" fontId="79" fillId="0" borderId="1" xfId="0" applyNumberFormat="1" applyFont="1" applyBorder="1" applyAlignment="1">
      <alignment horizontal="center" vertical="center" shrinkToFit="1"/>
    </xf>
    <xf numFmtId="3" fontId="79" fillId="0" borderId="1" xfId="0" applyNumberFormat="1" applyFont="1" applyBorder="1" applyAlignment="1">
      <alignment horizontal="center" vertical="center" shrinkToFit="1"/>
    </xf>
    <xf numFmtId="41" fontId="79" fillId="0" borderId="1" xfId="94" applyFont="1" applyBorder="1" applyAlignment="1">
      <alignment horizontal="right" vertical="center" shrinkToFit="1"/>
    </xf>
    <xf numFmtId="3" fontId="79" fillId="0" borderId="44" xfId="0" applyNumberFormat="1" applyFont="1" applyBorder="1" applyAlignment="1">
      <alignment horizontal="left" vertical="center" shrinkToFit="1"/>
    </xf>
    <xf numFmtId="3" fontId="79" fillId="0" borderId="43" xfId="0" applyNumberFormat="1" applyFont="1" applyBorder="1" applyAlignment="1">
      <alignment horizontal="left" vertical="center" shrinkToFit="1"/>
    </xf>
    <xf numFmtId="216" fontId="79" fillId="0" borderId="1" xfId="0" applyNumberFormat="1" applyFont="1" applyBorder="1" applyAlignment="1">
      <alignment horizontal="center" vertical="center" shrinkToFit="1"/>
    </xf>
    <xf numFmtId="41" fontId="79" fillId="0" borderId="1" xfId="94" applyFont="1" applyBorder="1" applyAlignment="1">
      <alignment vertical="center" shrinkToFit="1"/>
    </xf>
    <xf numFmtId="217" fontId="79" fillId="0" borderId="1" xfId="0" applyNumberFormat="1" applyFont="1" applyBorder="1" applyAlignment="1">
      <alignment horizontal="center" vertical="center" shrinkToFit="1"/>
    </xf>
    <xf numFmtId="186" fontId="79" fillId="0" borderId="1" xfId="0" applyNumberFormat="1" applyFont="1" applyBorder="1" applyAlignment="1">
      <alignment horizontal="center" vertical="center" shrinkToFit="1"/>
    </xf>
    <xf numFmtId="3" fontId="80" fillId="0" borderId="44" xfId="0" applyNumberFormat="1" applyFont="1" applyBorder="1" applyAlignment="1">
      <alignment horizontal="center" vertical="center" shrinkToFit="1"/>
    </xf>
    <xf numFmtId="3" fontId="79" fillId="0" borderId="45" xfId="0" applyNumberFormat="1" applyFont="1" applyBorder="1" applyAlignment="1">
      <alignment horizontal="left" vertical="center" shrinkToFit="1"/>
    </xf>
    <xf numFmtId="3" fontId="79" fillId="0" borderId="46" xfId="0" applyNumberFormat="1" applyFont="1" applyBorder="1" applyAlignment="1">
      <alignment horizontal="left" vertical="center" shrinkToFit="1"/>
    </xf>
    <xf numFmtId="218" fontId="79" fillId="0" borderId="46" xfId="0" applyNumberFormat="1" applyFont="1" applyBorder="1" applyAlignment="1">
      <alignment horizontal="center" vertical="center" shrinkToFit="1"/>
    </xf>
    <xf numFmtId="3" fontId="79" fillId="0" borderId="46" xfId="0" applyNumberFormat="1" applyFont="1" applyBorder="1" applyAlignment="1">
      <alignment horizontal="center" vertical="center" shrinkToFit="1"/>
    </xf>
    <xf numFmtId="41" fontId="79" fillId="0" borderId="46" xfId="94" applyFont="1" applyBorder="1" applyAlignment="1">
      <alignment horizontal="right" vertical="center" shrinkToFit="1"/>
    </xf>
    <xf numFmtId="41" fontId="79" fillId="0" borderId="46" xfId="94" applyFont="1" applyBorder="1" applyAlignment="1">
      <alignment vertical="center" shrinkToFit="1"/>
    </xf>
    <xf numFmtId="3" fontId="81" fillId="0" borderId="47" xfId="0" applyNumberFormat="1" applyFont="1" applyBorder="1" applyAlignment="1">
      <alignment horizontal="center" vertical="center" wrapText="1" shrinkToFit="1"/>
    </xf>
    <xf numFmtId="0" fontId="81" fillId="0" borderId="0" xfId="0" applyFont="1" applyFill="1" applyAlignment="1">
      <alignment horizontal="center" vertical="center"/>
    </xf>
    <xf numFmtId="0" fontId="81" fillId="0" borderId="1" xfId="0" applyFont="1" applyFill="1" applyBorder="1" applyAlignment="1">
      <alignment horizontal="center" vertical="center" shrinkToFit="1"/>
    </xf>
    <xf numFmtId="0" fontId="82" fillId="0" borderId="1" xfId="0" applyFont="1" applyFill="1" applyBorder="1" applyAlignment="1">
      <alignment horizontal="center" vertical="center" shrinkToFit="1"/>
    </xf>
    <xf numFmtId="0" fontId="83" fillId="0" borderId="1" xfId="0" applyFont="1" applyFill="1" applyBorder="1" applyAlignment="1">
      <alignment horizontal="left" vertical="center"/>
    </xf>
    <xf numFmtId="0" fontId="83" fillId="0" borderId="1" xfId="0" applyFont="1" applyFill="1" applyBorder="1" applyAlignment="1">
      <alignment horizontal="center" vertical="center" shrinkToFit="1"/>
    </xf>
    <xf numFmtId="41" fontId="83" fillId="0" borderId="1" xfId="0" applyNumberFormat="1" applyFont="1" applyFill="1" applyBorder="1" applyAlignment="1">
      <alignment horizontal="center" vertical="center" shrinkToFit="1"/>
    </xf>
    <xf numFmtId="202" fontId="81" fillId="0" borderId="1" xfId="0" applyNumberFormat="1" applyFont="1" applyFill="1" applyBorder="1" applyAlignment="1">
      <alignment horizontal="right" vertical="center" shrinkToFit="1"/>
    </xf>
    <xf numFmtId="0" fontId="81" fillId="0" borderId="1" xfId="0" applyFont="1" applyFill="1" applyBorder="1" applyAlignment="1">
      <alignment vertical="center" shrinkToFit="1"/>
    </xf>
    <xf numFmtId="41" fontId="81" fillId="0" borderId="1" xfId="0" applyNumberFormat="1" applyFont="1" applyFill="1" applyBorder="1" applyAlignment="1">
      <alignment horizontal="center" vertical="center" shrinkToFit="1"/>
    </xf>
    <xf numFmtId="41" fontId="81" fillId="0" borderId="1" xfId="94" applyFont="1" applyFill="1" applyBorder="1" applyAlignment="1">
      <alignment horizontal="center" vertical="center" shrinkToFit="1"/>
    </xf>
    <xf numFmtId="41" fontId="81" fillId="0" borderId="1" xfId="94" applyFont="1" applyFill="1" applyBorder="1" applyAlignment="1">
      <alignment horizontal="centerContinuous" vertical="center" shrinkToFit="1"/>
    </xf>
    <xf numFmtId="41" fontId="81" fillId="0" borderId="1" xfId="94" applyFont="1" applyFill="1" applyBorder="1" applyAlignment="1">
      <alignment vertical="center" shrinkToFit="1"/>
    </xf>
    <xf numFmtId="4" fontId="81" fillId="0" borderId="1" xfId="0" applyNumberFormat="1" applyFont="1" applyFill="1" applyBorder="1" applyAlignment="1">
      <alignment horizontal="center" vertical="center" shrinkToFit="1"/>
    </xf>
    <xf numFmtId="41" fontId="81" fillId="0" borderId="1" xfId="94" applyFont="1" applyFill="1" applyBorder="1" applyAlignment="1">
      <alignment horizontal="right" vertical="center" shrinkToFit="1"/>
    </xf>
    <xf numFmtId="0" fontId="83" fillId="0" borderId="1" xfId="0" applyFont="1" applyFill="1" applyBorder="1" applyAlignment="1">
      <alignment horizontal="left" vertical="center" shrinkToFit="1"/>
    </xf>
    <xf numFmtId="41" fontId="83" fillId="0" borderId="1" xfId="94" applyFont="1" applyFill="1" applyBorder="1" applyAlignment="1">
      <alignment horizontal="center" vertical="center" shrinkToFit="1"/>
    </xf>
    <xf numFmtId="4" fontId="83" fillId="0" borderId="1" xfId="0" applyNumberFormat="1" applyFont="1" applyFill="1" applyBorder="1" applyAlignment="1">
      <alignment horizontal="center" vertical="center" shrinkToFit="1"/>
    </xf>
    <xf numFmtId="202" fontId="81" fillId="0" borderId="1" xfId="0" applyNumberFormat="1" applyFont="1" applyFill="1" applyBorder="1" applyAlignment="1">
      <alignment vertical="center" shrinkToFit="1"/>
    </xf>
    <xf numFmtId="181" fontId="81" fillId="0" borderId="0" xfId="37" applyNumberFormat="1" applyFont="1" applyFill="1" applyAlignment="1">
      <alignment horizontal="center" vertical="center" shrinkToFit="1"/>
    </xf>
    <xf numFmtId="181" fontId="81" fillId="0" borderId="40" xfId="37" applyNumberFormat="1" applyFont="1" applyFill="1" applyBorder="1" applyAlignment="1">
      <alignment horizontal="center" vertical="center" shrinkToFit="1"/>
    </xf>
    <xf numFmtId="181" fontId="83" fillId="0" borderId="0" xfId="37" applyNumberFormat="1" applyFont="1" applyFill="1" applyAlignment="1">
      <alignment horizontal="center" vertical="center" shrinkToFit="1"/>
    </xf>
    <xf numFmtId="203" fontId="83" fillId="0" borderId="110" xfId="37" applyNumberFormat="1" applyFont="1" applyFill="1" applyBorder="1" applyAlignment="1">
      <alignment horizontal="center" vertical="center" shrinkToFit="1"/>
    </xf>
    <xf numFmtId="181" fontId="83" fillId="0" borderId="56" xfId="37" applyNumberFormat="1" applyFont="1" applyFill="1" applyBorder="1" applyAlignment="1">
      <alignment horizontal="left" vertical="center"/>
    </xf>
    <xf numFmtId="181" fontId="83" fillId="0" borderId="56" xfId="37" applyNumberFormat="1" applyFont="1" applyFill="1" applyBorder="1" applyAlignment="1">
      <alignment vertical="center" shrinkToFit="1"/>
    </xf>
    <xf numFmtId="41" fontId="83" fillId="0" borderId="56" xfId="94" applyFont="1" applyFill="1" applyBorder="1" applyAlignment="1">
      <alignment vertical="center" shrinkToFit="1"/>
    </xf>
    <xf numFmtId="41" fontId="83" fillId="0" borderId="56" xfId="94" applyFont="1" applyFill="1" applyBorder="1" applyAlignment="1">
      <alignment horizontal="center" vertical="center" shrinkToFit="1"/>
    </xf>
    <xf numFmtId="181" fontId="83" fillId="0" borderId="86" xfId="37" applyNumberFormat="1" applyFont="1" applyFill="1" applyBorder="1" applyAlignment="1">
      <alignment horizontal="center" vertical="center" shrinkToFit="1"/>
    </xf>
    <xf numFmtId="181" fontId="81" fillId="0" borderId="37" xfId="37" applyNumberFormat="1" applyFont="1" applyFill="1" applyBorder="1" applyAlignment="1">
      <alignment horizontal="center" vertical="center" shrinkToFit="1"/>
    </xf>
    <xf numFmtId="181" fontId="81" fillId="0" borderId="38" xfId="37" applyNumberFormat="1" applyFont="1" applyFill="1" applyBorder="1" applyAlignment="1">
      <alignment horizontal="center" vertical="center" shrinkToFit="1"/>
    </xf>
    <xf numFmtId="211" fontId="81" fillId="0" borderId="38" xfId="37" applyNumberFormat="1" applyFont="1" applyFill="1" applyBorder="1" applyAlignment="1">
      <alignment horizontal="center" vertical="center" shrinkToFit="1"/>
    </xf>
    <xf numFmtId="41" fontId="81" fillId="0" borderId="38" xfId="94" applyFont="1" applyFill="1" applyBorder="1" applyAlignment="1">
      <alignment horizontal="center" vertical="center" shrinkToFit="1"/>
    </xf>
    <xf numFmtId="41" fontId="84" fillId="0" borderId="38" xfId="94" applyFont="1" applyFill="1" applyBorder="1" applyAlignment="1">
      <alignment horizontal="center" vertical="center" shrinkToFit="1"/>
    </xf>
    <xf numFmtId="181" fontId="81" fillId="0" borderId="39" xfId="37" applyNumberFormat="1" applyFont="1" applyFill="1" applyBorder="1" applyAlignment="1">
      <alignment horizontal="center" vertical="center" shrinkToFit="1"/>
    </xf>
    <xf numFmtId="212" fontId="81" fillId="0" borderId="38" xfId="37" applyNumberFormat="1" applyFont="1" applyFill="1" applyBorder="1" applyAlignment="1">
      <alignment horizontal="center" vertical="center" shrinkToFit="1"/>
    </xf>
    <xf numFmtId="213" fontId="81" fillId="0" borderId="38" xfId="37" applyNumberFormat="1" applyFont="1" applyFill="1" applyBorder="1" applyAlignment="1">
      <alignment horizontal="center" vertical="center" shrinkToFit="1"/>
    </xf>
    <xf numFmtId="182" fontId="81" fillId="0" borderId="38" xfId="37" applyNumberFormat="1" applyFont="1" applyFill="1" applyBorder="1" applyAlignment="1">
      <alignment horizontal="center" vertical="center" shrinkToFit="1"/>
    </xf>
    <xf numFmtId="203" fontId="83" fillId="0" borderId="37" xfId="37" applyNumberFormat="1" applyFont="1" applyFill="1" applyBorder="1" applyAlignment="1">
      <alignment horizontal="center" vertical="center" shrinkToFit="1"/>
    </xf>
    <xf numFmtId="181" fontId="83" fillId="0" borderId="38" xfId="37" applyNumberFormat="1" applyFont="1" applyFill="1" applyBorder="1" applyAlignment="1">
      <alignment horizontal="left" vertical="center"/>
    </xf>
    <xf numFmtId="181" fontId="83" fillId="0" borderId="38" xfId="37" applyNumberFormat="1" applyFont="1" applyFill="1" applyBorder="1" applyAlignment="1">
      <alignment vertical="center" shrinkToFit="1"/>
    </xf>
    <xf numFmtId="181" fontId="83" fillId="0" borderId="38" xfId="37" applyNumberFormat="1" applyFont="1" applyFill="1" applyBorder="1" applyAlignment="1">
      <alignment horizontal="center" vertical="center" shrinkToFit="1"/>
    </xf>
    <xf numFmtId="181" fontId="83" fillId="0" borderId="39" xfId="37" applyNumberFormat="1" applyFont="1" applyFill="1" applyBorder="1" applyAlignment="1">
      <alignment horizontal="center" vertical="center" shrinkToFit="1"/>
    </xf>
    <xf numFmtId="181" fontId="83" fillId="0" borderId="38" xfId="37" applyNumberFormat="1" applyFont="1" applyFill="1" applyBorder="1" applyAlignment="1">
      <alignment horizontal="left" vertical="center" shrinkToFit="1"/>
    </xf>
    <xf numFmtId="203" fontId="81" fillId="0" borderId="37" xfId="37" applyNumberFormat="1" applyFont="1" applyFill="1" applyBorder="1" applyAlignment="1">
      <alignment horizontal="center" vertical="center" shrinkToFit="1"/>
    </xf>
    <xf numFmtId="181" fontId="81" fillId="0" borderId="38" xfId="37" applyNumberFormat="1" applyFont="1" applyFill="1" applyBorder="1" applyAlignment="1">
      <alignment horizontal="left" vertical="center" shrinkToFit="1"/>
    </xf>
    <xf numFmtId="181" fontId="83" fillId="0" borderId="38" xfId="37" applyNumberFormat="1" applyFont="1" applyFill="1" applyBorder="1" applyAlignment="1">
      <alignment vertical="center"/>
    </xf>
    <xf numFmtId="181" fontId="81" fillId="0" borderId="38" xfId="37" applyNumberFormat="1" applyFont="1" applyFill="1" applyBorder="1" applyAlignment="1">
      <alignment vertical="center" shrinkToFit="1"/>
    </xf>
    <xf numFmtId="214" fontId="81" fillId="0" borderId="38" xfId="37" applyNumberFormat="1" applyFont="1" applyFill="1" applyBorder="1" applyAlignment="1">
      <alignment horizontal="center" vertical="center" shrinkToFit="1"/>
    </xf>
    <xf numFmtId="181" fontId="81" fillId="0" borderId="38" xfId="37" applyNumberFormat="1" applyFont="1" applyFill="1" applyBorder="1" applyAlignment="1">
      <alignment horizontal="center" vertical="center" wrapText="1" shrinkToFit="1"/>
    </xf>
    <xf numFmtId="181" fontId="81" fillId="0" borderId="38" xfId="37" applyNumberFormat="1" applyFont="1" applyFill="1" applyBorder="1" applyAlignment="1">
      <alignment vertical="center"/>
    </xf>
    <xf numFmtId="181" fontId="81" fillId="0" borderId="42" xfId="37" applyNumberFormat="1" applyFont="1" applyFill="1" applyBorder="1" applyAlignment="1">
      <alignment horizontal="center" vertical="center" shrinkToFit="1"/>
    </xf>
    <xf numFmtId="182" fontId="81" fillId="0" borderId="40" xfId="37" applyNumberFormat="1" applyFont="1" applyFill="1" applyBorder="1" applyAlignment="1">
      <alignment horizontal="center" vertical="center" shrinkToFit="1"/>
    </xf>
    <xf numFmtId="41" fontId="81" fillId="0" borderId="40" xfId="94" applyFont="1" applyFill="1" applyBorder="1" applyAlignment="1">
      <alignment horizontal="center" vertical="center" shrinkToFit="1"/>
    </xf>
    <xf numFmtId="181" fontId="81" fillId="0" borderId="41" xfId="37" applyNumberFormat="1" applyFont="1" applyFill="1" applyBorder="1" applyAlignment="1">
      <alignment horizontal="center" vertical="center" shrinkToFit="1"/>
    </xf>
    <xf numFmtId="182" fontId="81" fillId="0" borderId="0" xfId="37" applyNumberFormat="1" applyFont="1" applyFill="1" applyAlignment="1">
      <alignment horizontal="center" vertical="center" shrinkToFit="1"/>
    </xf>
    <xf numFmtId="41" fontId="85" fillId="0" borderId="0" xfId="25" applyFont="1" applyFill="1" applyAlignment="1">
      <alignment horizontal="center" vertical="center"/>
    </xf>
    <xf numFmtId="0" fontId="77" fillId="0" borderId="0" xfId="25" applyNumberFormat="1" applyFont="1" applyFill="1" applyBorder="1" applyAlignment="1">
      <alignment vertical="center"/>
    </xf>
    <xf numFmtId="0" fontId="77" fillId="0" borderId="0" xfId="25" applyNumberFormat="1" applyFont="1" applyFill="1" applyBorder="1" applyAlignment="1">
      <alignment horizontal="right" vertical="center"/>
    </xf>
    <xf numFmtId="41" fontId="77" fillId="0" borderId="0" xfId="25" applyFont="1" applyFill="1" applyAlignment="1">
      <alignment horizontal="center" vertical="center"/>
    </xf>
    <xf numFmtId="0" fontId="77" fillId="6" borderId="1" xfId="25" applyNumberFormat="1" applyFont="1" applyFill="1" applyBorder="1" applyAlignment="1">
      <alignment horizontal="center" vertical="center" wrapText="1"/>
    </xf>
    <xf numFmtId="0" fontId="77" fillId="0" borderId="1" xfId="25" applyNumberFormat="1" applyFont="1" applyFill="1" applyBorder="1" applyAlignment="1">
      <alignment horizontal="center" vertical="center" shrinkToFit="1"/>
    </xf>
    <xf numFmtId="3" fontId="77" fillId="0" borderId="1" xfId="25" applyNumberFormat="1" applyFont="1" applyFill="1" applyBorder="1" applyAlignment="1">
      <alignment horizontal="center" vertical="center" shrinkToFit="1"/>
    </xf>
    <xf numFmtId="0" fontId="77" fillId="4" borderId="1" xfId="25" quotePrefix="1" applyNumberFormat="1" applyFont="1" applyFill="1" applyBorder="1" applyAlignment="1">
      <alignment horizontal="center" vertical="center" shrinkToFit="1"/>
    </xf>
    <xf numFmtId="0" fontId="77" fillId="4" borderId="1" xfId="25" applyNumberFormat="1" applyFont="1" applyFill="1" applyBorder="1" applyAlignment="1">
      <alignment horizontal="center" vertical="center" shrinkToFit="1"/>
    </xf>
    <xf numFmtId="0" fontId="81" fillId="0" borderId="0" xfId="0" applyFont="1" applyFill="1" applyAlignment="1"/>
    <xf numFmtId="0" fontId="81" fillId="0" borderId="0" xfId="0" applyFont="1">
      <alignment vertical="center"/>
    </xf>
    <xf numFmtId="0" fontId="86" fillId="0" borderId="0" xfId="0" applyFont="1" applyFill="1" applyAlignment="1"/>
    <xf numFmtId="0" fontId="81" fillId="0" borderId="1" xfId="0" applyFont="1" applyFill="1" applyBorder="1" applyAlignment="1">
      <alignment horizontal="center" vertical="center"/>
    </xf>
    <xf numFmtId="190" fontId="81" fillId="0" borderId="1" xfId="0" applyNumberFormat="1" applyFont="1" applyFill="1" applyBorder="1" applyAlignment="1">
      <alignment horizontal="center" vertical="center" shrinkToFit="1"/>
    </xf>
    <xf numFmtId="0" fontId="81" fillId="0" borderId="1" xfId="0" applyNumberFormat="1" applyFont="1" applyFill="1" applyBorder="1" applyAlignment="1">
      <alignment horizontal="center" vertical="center" shrinkToFit="1"/>
    </xf>
    <xf numFmtId="207" fontId="81" fillId="0" borderId="1" xfId="0" applyNumberFormat="1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left" vertical="center" shrinkToFit="1"/>
    </xf>
    <xf numFmtId="183" fontId="81" fillId="0" borderId="1" xfId="0" applyNumberFormat="1" applyFont="1" applyFill="1" applyBorder="1" applyAlignment="1">
      <alignment horizontal="right" vertical="center" shrinkToFit="1"/>
    </xf>
    <xf numFmtId="0" fontId="81" fillId="3" borderId="1" xfId="0" applyFont="1" applyFill="1" applyBorder="1" applyAlignment="1">
      <alignment horizontal="left" vertical="center"/>
    </xf>
    <xf numFmtId="0" fontId="81" fillId="3" borderId="1" xfId="0" applyFont="1" applyFill="1" applyBorder="1" applyAlignment="1">
      <alignment horizontal="center" vertical="center"/>
    </xf>
    <xf numFmtId="190" fontId="81" fillId="3" borderId="1" xfId="0" applyNumberFormat="1" applyFont="1" applyFill="1" applyBorder="1" applyAlignment="1">
      <alignment horizontal="center" vertical="center"/>
    </xf>
    <xf numFmtId="183" fontId="81" fillId="3" borderId="1" xfId="0" applyNumberFormat="1" applyFont="1" applyFill="1" applyBorder="1" applyAlignment="1">
      <alignment horizontal="right" vertical="center"/>
    </xf>
    <xf numFmtId="190" fontId="81" fillId="0" borderId="1" xfId="0" applyNumberFormat="1" applyFont="1" applyFill="1" applyBorder="1" applyAlignment="1">
      <alignment horizontal="right" vertical="center" shrinkToFit="1"/>
    </xf>
    <xf numFmtId="191" fontId="81" fillId="0" borderId="1" xfId="0" applyNumberFormat="1" applyFont="1" applyFill="1" applyBorder="1" applyAlignment="1">
      <alignment horizontal="right" vertical="center" shrinkToFit="1"/>
    </xf>
    <xf numFmtId="191" fontId="81" fillId="0" borderId="1" xfId="0" applyNumberFormat="1" applyFont="1" applyFill="1" applyBorder="1" applyAlignment="1">
      <alignment horizontal="center" vertical="center" shrinkToFit="1"/>
    </xf>
    <xf numFmtId="191" fontId="81" fillId="0" borderId="1" xfId="0" applyNumberFormat="1" applyFont="1" applyFill="1" applyBorder="1" applyAlignment="1">
      <alignment horizontal="center" vertical="center"/>
    </xf>
    <xf numFmtId="0" fontId="77" fillId="0" borderId="1" xfId="25" applyNumberFormat="1" applyFont="1" applyFill="1" applyBorder="1" applyAlignment="1">
      <alignment horizontal="center" vertical="center" wrapText="1" shrinkToFit="1"/>
    </xf>
    <xf numFmtId="0" fontId="81" fillId="0" borderId="32" xfId="0" applyFont="1" applyFill="1" applyBorder="1" applyAlignment="1">
      <alignment horizontal="center" vertical="center"/>
    </xf>
    <xf numFmtId="0" fontId="81" fillId="0" borderId="40" xfId="0" applyFont="1" applyFill="1" applyBorder="1" applyAlignment="1">
      <alignment horizontal="center" vertical="center"/>
    </xf>
    <xf numFmtId="0" fontId="81" fillId="0" borderId="42" xfId="0" applyFont="1" applyFill="1" applyBorder="1" applyAlignment="1">
      <alignment horizontal="center" vertical="center"/>
    </xf>
    <xf numFmtId="41" fontId="81" fillId="0" borderId="56" xfId="94" applyFont="1" applyFill="1" applyBorder="1" applyAlignment="1">
      <alignment horizontal="center" vertical="center"/>
    </xf>
    <xf numFmtId="41" fontId="81" fillId="0" borderId="86" xfId="94" applyFont="1" applyFill="1" applyBorder="1" applyAlignment="1">
      <alignment horizontal="center" vertical="center"/>
    </xf>
    <xf numFmtId="41" fontId="81" fillId="0" borderId="110" xfId="94" applyFont="1" applyFill="1" applyBorder="1" applyAlignment="1">
      <alignment horizontal="center" vertical="center"/>
    </xf>
    <xf numFmtId="192" fontId="81" fillId="3" borderId="38" xfId="0" applyNumberFormat="1" applyFont="1" applyFill="1" applyBorder="1" applyAlignment="1">
      <alignment horizontal="center" vertical="center"/>
    </xf>
    <xf numFmtId="192" fontId="81" fillId="3" borderId="37" xfId="0" applyNumberFormat="1" applyFont="1" applyFill="1" applyBorder="1" applyAlignment="1">
      <alignment horizontal="center" vertical="center"/>
    </xf>
    <xf numFmtId="0" fontId="81" fillId="3" borderId="39" xfId="0" applyFont="1" applyFill="1" applyBorder="1" applyAlignment="1">
      <alignment horizontal="center" vertical="center"/>
    </xf>
    <xf numFmtId="192" fontId="81" fillId="5" borderId="0" xfId="0" applyNumberFormat="1" applyFont="1" applyFill="1" applyAlignment="1">
      <alignment horizontal="center" vertical="center"/>
    </xf>
    <xf numFmtId="0" fontId="81" fillId="5" borderId="0" xfId="0" applyFont="1" applyFill="1" applyAlignment="1">
      <alignment horizontal="center" vertical="center"/>
    </xf>
    <xf numFmtId="192" fontId="81" fillId="0" borderId="38" xfId="0" applyNumberFormat="1" applyFont="1" applyFill="1" applyBorder="1" applyAlignment="1">
      <alignment horizontal="center" vertical="center"/>
    </xf>
    <xf numFmtId="192" fontId="81" fillId="0" borderId="39" xfId="0" applyNumberFormat="1" applyFont="1" applyFill="1" applyBorder="1" applyAlignment="1">
      <alignment horizontal="center" vertical="center"/>
    </xf>
    <xf numFmtId="192" fontId="81" fillId="0" borderId="37" xfId="0" applyNumberFormat="1" applyFont="1" applyFill="1" applyBorder="1" applyAlignment="1">
      <alignment horizontal="center" vertical="center"/>
    </xf>
    <xf numFmtId="192" fontId="81" fillId="0" borderId="0" xfId="0" applyNumberFormat="1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81" fillId="4" borderId="1" xfId="0" applyFont="1" applyFill="1" applyBorder="1" applyAlignment="1">
      <alignment horizontal="center" vertical="center"/>
    </xf>
    <xf numFmtId="192" fontId="81" fillId="4" borderId="1" xfId="0" applyNumberFormat="1" applyFont="1" applyFill="1" applyBorder="1" applyAlignment="1">
      <alignment horizontal="center" vertical="center"/>
    </xf>
    <xf numFmtId="192" fontId="81" fillId="0" borderId="1" xfId="0" applyNumberFormat="1" applyFont="1" applyFill="1" applyBorder="1" applyAlignment="1">
      <alignment horizontal="center" vertical="center"/>
    </xf>
    <xf numFmtId="41" fontId="81" fillId="0" borderId="1" xfId="94" applyFont="1" applyFill="1" applyBorder="1" applyAlignment="1">
      <alignment horizontal="center" vertical="center"/>
    </xf>
    <xf numFmtId="0" fontId="81" fillId="3" borderId="1" xfId="0" applyFont="1" applyFill="1" applyBorder="1" applyAlignment="1">
      <alignment horizontal="center" vertical="center" shrinkToFit="1"/>
    </xf>
    <xf numFmtId="192" fontId="81" fillId="3" borderId="1" xfId="0" applyNumberFormat="1" applyFont="1" applyFill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0" fontId="55" fillId="0" borderId="76" xfId="0" applyFont="1" applyBorder="1">
      <alignment vertical="center"/>
    </xf>
    <xf numFmtId="0" fontId="55" fillId="0" borderId="77" xfId="0" applyFont="1" applyBorder="1">
      <alignment vertical="center"/>
    </xf>
    <xf numFmtId="0" fontId="55" fillId="0" borderId="38" xfId="0" applyFont="1" applyBorder="1">
      <alignment vertical="center"/>
    </xf>
    <xf numFmtId="0" fontId="55" fillId="0" borderId="76" xfId="0" applyFont="1" applyBorder="1" applyAlignment="1">
      <alignment horizontal="center" vertical="center"/>
    </xf>
    <xf numFmtId="0" fontId="55" fillId="0" borderId="77" xfId="0" applyFont="1" applyBorder="1" applyAlignment="1"/>
    <xf numFmtId="0" fontId="55" fillId="0" borderId="38" xfId="0" applyFont="1" applyBorder="1" applyAlignment="1"/>
    <xf numFmtId="0" fontId="55" fillId="0" borderId="56" xfId="0" applyFont="1" applyBorder="1" applyAlignment="1"/>
    <xf numFmtId="0" fontId="55" fillId="4" borderId="1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center" vertical="center" wrapText="1"/>
    </xf>
    <xf numFmtId="0" fontId="55" fillId="4" borderId="1" xfId="0" applyNumberFormat="1" applyFont="1" applyFill="1" applyBorder="1" applyAlignment="1">
      <alignment horizontal="center" vertical="center"/>
    </xf>
    <xf numFmtId="0" fontId="55" fillId="7" borderId="1" xfId="0" applyNumberFormat="1" applyFont="1" applyFill="1" applyBorder="1" applyAlignment="1">
      <alignment horizontal="center" vertical="center"/>
    </xf>
    <xf numFmtId="183" fontId="55" fillId="7" borderId="1" xfId="0" applyNumberFormat="1" applyFont="1" applyFill="1" applyBorder="1" applyAlignment="1">
      <alignment horizontal="center" vertical="center"/>
    </xf>
    <xf numFmtId="183" fontId="55" fillId="4" borderId="1" xfId="0" applyNumberFormat="1" applyFont="1" applyFill="1" applyBorder="1" applyAlignment="1">
      <alignment horizontal="center" vertical="center"/>
    </xf>
    <xf numFmtId="0" fontId="38" fillId="4" borderId="1" xfId="37" applyFont="1" applyFill="1" applyBorder="1" applyAlignment="1">
      <alignment horizontal="center" vertical="center"/>
    </xf>
    <xf numFmtId="183" fontId="38" fillId="4" borderId="1" xfId="37" applyNumberFormat="1" applyFont="1" applyFill="1" applyBorder="1" applyAlignment="1">
      <alignment vertical="center"/>
    </xf>
    <xf numFmtId="183" fontId="38" fillId="4" borderId="1" xfId="37" applyNumberFormat="1" applyFont="1" applyFill="1" applyBorder="1" applyAlignment="1">
      <alignment horizontal="center" vertical="center"/>
    </xf>
    <xf numFmtId="185" fontId="38" fillId="4" borderId="1" xfId="37" applyNumberFormat="1" applyFont="1" applyFill="1" applyBorder="1" applyAlignment="1">
      <alignment vertical="center"/>
    </xf>
    <xf numFmtId="0" fontId="38" fillId="4" borderId="1" xfId="37" applyFont="1" applyFill="1" applyBorder="1" applyAlignment="1">
      <alignment horizontal="center" vertical="center" shrinkToFit="1"/>
    </xf>
    <xf numFmtId="195" fontId="38" fillId="4" borderId="1" xfId="37" applyNumberFormat="1" applyFont="1" applyFill="1" applyBorder="1" applyAlignment="1">
      <alignment horizontal="center" vertical="center" shrinkToFit="1"/>
    </xf>
    <xf numFmtId="0" fontId="40" fillId="4" borderId="1" xfId="37" applyFont="1" applyFill="1" applyBorder="1" applyAlignment="1">
      <alignment horizontal="center" vertical="center" shrinkToFit="1"/>
    </xf>
    <xf numFmtId="0" fontId="38" fillId="4" borderId="1" xfId="37" applyFont="1" applyFill="1" applyBorder="1" applyAlignment="1">
      <alignment horizontal="center" vertical="center" wrapText="1"/>
    </xf>
    <xf numFmtId="0" fontId="38" fillId="4" borderId="1" xfId="37" applyNumberFormat="1" applyFont="1" applyFill="1" applyBorder="1" applyAlignment="1">
      <alignment horizontal="center" vertical="center" shrinkToFit="1"/>
    </xf>
    <xf numFmtId="0" fontId="81" fillId="0" borderId="0" xfId="37" applyFont="1" applyAlignment="1">
      <alignment horizontal="center" vertical="center"/>
    </xf>
    <xf numFmtId="0" fontId="81" fillId="0" borderId="0" xfId="37" applyFont="1" applyAlignment="1">
      <alignment vertical="center"/>
    </xf>
    <xf numFmtId="0" fontId="81" fillId="0" borderId="0" xfId="37" applyFont="1" applyBorder="1" applyAlignment="1">
      <alignment horizontal="center" vertical="center"/>
    </xf>
    <xf numFmtId="43" fontId="81" fillId="0" borderId="0" xfId="37" applyNumberFormat="1" applyFont="1" applyAlignment="1">
      <alignment vertical="center"/>
    </xf>
    <xf numFmtId="41" fontId="81" fillId="0" borderId="0" xfId="37" applyNumberFormat="1" applyFont="1" applyBorder="1" applyAlignment="1">
      <alignment vertical="center"/>
    </xf>
    <xf numFmtId="0" fontId="81" fillId="0" borderId="0" xfId="37" applyFont="1" applyBorder="1" applyAlignment="1">
      <alignment vertical="center"/>
    </xf>
    <xf numFmtId="41" fontId="81" fillId="0" borderId="0" xfId="37" applyNumberFormat="1" applyFont="1" applyBorder="1" applyAlignment="1">
      <alignment horizontal="center" vertical="center"/>
    </xf>
    <xf numFmtId="186" fontId="81" fillId="0" borderId="0" xfId="37" applyNumberFormat="1" applyFont="1" applyFill="1" applyBorder="1" applyAlignment="1">
      <alignment horizontal="center" vertical="center"/>
    </xf>
    <xf numFmtId="0" fontId="81" fillId="0" borderId="1" xfId="37" applyFont="1" applyFill="1" applyBorder="1" applyAlignment="1">
      <alignment horizontal="center" vertical="center" wrapText="1"/>
    </xf>
    <xf numFmtId="0" fontId="81" fillId="0" borderId="1" xfId="37" applyFont="1" applyBorder="1" applyAlignment="1">
      <alignment horizontal="center" vertical="center" wrapText="1"/>
    </xf>
    <xf numFmtId="41" fontId="81" fillId="0" borderId="1" xfId="94" applyFont="1" applyFill="1" applyBorder="1" applyAlignment="1">
      <alignment horizontal="right" vertical="center" indent="1" shrinkToFit="1"/>
    </xf>
    <xf numFmtId="0" fontId="81" fillId="0" borderId="1" xfId="37" applyFont="1" applyBorder="1" applyAlignment="1">
      <alignment vertical="center"/>
    </xf>
    <xf numFmtId="0" fontId="81" fillId="0" borderId="1" xfId="37" applyFont="1" applyBorder="1" applyAlignment="1">
      <alignment horizontal="center" vertical="center" shrinkToFit="1"/>
    </xf>
    <xf numFmtId="41" fontId="75" fillId="0" borderId="0" xfId="25" applyFont="1" applyAlignment="1">
      <alignment vertical="center"/>
    </xf>
    <xf numFmtId="41" fontId="77" fillId="0" borderId="0" xfId="25" applyFont="1" applyAlignment="1">
      <alignment vertical="center"/>
    </xf>
    <xf numFmtId="41" fontId="77" fillId="0" borderId="0" xfId="25" applyFont="1" applyAlignment="1">
      <alignment horizontal="center" vertical="center"/>
    </xf>
    <xf numFmtId="187" fontId="77" fillId="0" borderId="0" xfId="25" quotePrefix="1" applyNumberFormat="1" applyFont="1" applyAlignment="1">
      <alignment horizontal="center" vertical="center"/>
    </xf>
    <xf numFmtId="187" fontId="77" fillId="0" borderId="0" xfId="25" applyNumberFormat="1" applyFont="1" applyAlignment="1">
      <alignment horizontal="center" vertical="center"/>
    </xf>
    <xf numFmtId="204" fontId="77" fillId="0" borderId="0" xfId="25" applyNumberFormat="1" applyFont="1" applyAlignment="1">
      <alignment vertical="center"/>
    </xf>
    <xf numFmtId="41" fontId="75" fillId="0" borderId="0" xfId="25" applyFont="1" applyAlignment="1">
      <alignment horizontal="center" vertical="center"/>
    </xf>
    <xf numFmtId="0" fontId="77" fillId="0" borderId="0" xfId="37" applyFont="1"/>
    <xf numFmtId="41" fontId="88" fillId="0" borderId="0" xfId="25" applyFont="1" applyAlignment="1">
      <alignment horizontal="center" vertical="center"/>
    </xf>
    <xf numFmtId="0" fontId="38" fillId="0" borderId="0" xfId="37" applyFont="1" applyAlignment="1">
      <alignment horizontal="center" vertical="center"/>
    </xf>
    <xf numFmtId="0" fontId="38" fillId="0" borderId="0" xfId="37" applyFont="1" applyFill="1" applyBorder="1" applyAlignment="1">
      <alignment horizontal="center" vertical="center"/>
    </xf>
    <xf numFmtId="0" fontId="38" fillId="0" borderId="1" xfId="37" applyFont="1" applyBorder="1" applyAlignment="1">
      <alignment horizontal="center" vertical="center"/>
    </xf>
    <xf numFmtId="41" fontId="38" fillId="0" borderId="0" xfId="25" applyFont="1" applyAlignment="1">
      <alignment horizontal="center" vertical="center"/>
    </xf>
    <xf numFmtId="41" fontId="38" fillId="0" borderId="0" xfId="25" applyFont="1" applyBorder="1" applyAlignment="1">
      <alignment vertical="center"/>
    </xf>
    <xf numFmtId="41" fontId="38" fillId="0" borderId="0" xfId="25" applyFont="1" applyBorder="1" applyAlignment="1">
      <alignment horizontal="center" vertical="center"/>
    </xf>
    <xf numFmtId="0" fontId="38" fillId="0" borderId="0" xfId="37" applyFont="1" applyBorder="1" applyAlignment="1">
      <alignment horizontal="center" vertical="center"/>
    </xf>
    <xf numFmtId="0" fontId="38" fillId="0" borderId="0" xfId="37" applyFont="1" applyAlignment="1">
      <alignment horizontal="left" vertical="center" indent="1"/>
    </xf>
    <xf numFmtId="41" fontId="90" fillId="0" borderId="0" xfId="25" applyFont="1" applyBorder="1" applyAlignment="1">
      <alignment horizontal="center" vertical="center"/>
    </xf>
    <xf numFmtId="3" fontId="91" fillId="0" borderId="0" xfId="0" applyNumberFormat="1" applyFont="1" applyBorder="1" applyAlignment="1">
      <alignment horizontal="center" vertical="center" wrapText="1"/>
    </xf>
    <xf numFmtId="3" fontId="38" fillId="0" borderId="0" xfId="37" applyNumberFormat="1" applyFont="1" applyBorder="1" applyAlignment="1">
      <alignment horizontal="center" vertical="center"/>
    </xf>
    <xf numFmtId="0" fontId="38" fillId="0" borderId="0" xfId="25" applyNumberFormat="1" applyFont="1" applyBorder="1" applyAlignment="1">
      <alignment horizontal="center" vertical="center"/>
    </xf>
    <xf numFmtId="0" fontId="90" fillId="0" borderId="0" xfId="25" applyNumberFormat="1" applyFont="1" applyBorder="1" applyAlignment="1">
      <alignment horizontal="center" vertical="center"/>
    </xf>
    <xf numFmtId="183" fontId="38" fillId="0" borderId="0" xfId="37" applyNumberFormat="1" applyFont="1" applyBorder="1" applyAlignment="1">
      <alignment horizontal="center" vertical="center"/>
    </xf>
    <xf numFmtId="0" fontId="38" fillId="0" borderId="0" xfId="37" applyFont="1" applyBorder="1" applyAlignment="1">
      <alignment horizontal="left" vertical="center"/>
    </xf>
    <xf numFmtId="0" fontId="38" fillId="0" borderId="1" xfId="37" applyFont="1" applyBorder="1" applyAlignment="1">
      <alignment horizontal="center" vertical="center" wrapText="1"/>
    </xf>
    <xf numFmtId="41" fontId="38" fillId="0" borderId="0" xfId="25" applyFont="1" applyBorder="1" applyAlignment="1">
      <alignment horizontal="left" vertical="center"/>
    </xf>
    <xf numFmtId="41" fontId="38" fillId="0" borderId="1" xfId="37" applyNumberFormat="1" applyFont="1" applyBorder="1" applyAlignment="1">
      <alignment horizontal="center" vertical="center"/>
    </xf>
    <xf numFmtId="41" fontId="38" fillId="0" borderId="1" xfId="37" applyNumberFormat="1" applyFont="1" applyBorder="1" applyAlignment="1">
      <alignment horizontal="center" vertical="center" wrapText="1"/>
    </xf>
    <xf numFmtId="41" fontId="38" fillId="0" borderId="0" xfId="25" applyFont="1" applyAlignment="1">
      <alignment horizontal="left" vertical="center"/>
    </xf>
    <xf numFmtId="41" fontId="90" fillId="0" borderId="0" xfId="25" applyFont="1" applyAlignment="1">
      <alignment horizontal="center" vertical="center"/>
    </xf>
    <xf numFmtId="0" fontId="38" fillId="0" borderId="0" xfId="25" applyNumberFormat="1" applyFont="1" applyAlignment="1">
      <alignment horizontal="center" vertical="center"/>
    </xf>
    <xf numFmtId="183" fontId="38" fillId="0" borderId="0" xfId="37" applyNumberFormat="1" applyFont="1" applyAlignment="1">
      <alignment horizontal="center" vertical="center"/>
    </xf>
    <xf numFmtId="0" fontId="38" fillId="0" borderId="0" xfId="37" applyFont="1" applyAlignment="1">
      <alignment vertical="center"/>
    </xf>
    <xf numFmtId="41" fontId="38" fillId="0" borderId="5" xfId="25" applyFont="1" applyBorder="1" applyAlignment="1">
      <alignment horizontal="center" vertical="center"/>
    </xf>
    <xf numFmtId="0" fontId="38" fillId="0" borderId="5" xfId="37" applyFont="1" applyBorder="1" applyAlignment="1">
      <alignment horizontal="center" vertical="center"/>
    </xf>
    <xf numFmtId="41" fontId="38" fillId="0" borderId="16" xfId="25" applyFont="1" applyBorder="1" applyAlignment="1">
      <alignment horizontal="center" vertical="center"/>
    </xf>
    <xf numFmtId="0" fontId="38" fillId="0" borderId="16" xfId="37" applyFont="1" applyBorder="1" applyAlignment="1">
      <alignment horizontal="center" vertical="center"/>
    </xf>
    <xf numFmtId="0" fontId="93" fillId="4" borderId="0" xfId="0" applyFont="1" applyFill="1" applyAlignment="1">
      <alignment vertical="center"/>
    </xf>
    <xf numFmtId="0" fontId="93" fillId="4" borderId="1" xfId="0" applyFont="1" applyFill="1" applyBorder="1" applyAlignment="1">
      <alignment horizontal="center" vertical="center"/>
    </xf>
    <xf numFmtId="0" fontId="93" fillId="4" borderId="1" xfId="0" applyFont="1" applyFill="1" applyBorder="1" applyAlignment="1">
      <alignment horizontal="distributed" vertical="center" justifyLastLine="1"/>
    </xf>
    <xf numFmtId="0" fontId="93" fillId="4" borderId="1" xfId="0" applyFont="1" applyFill="1" applyBorder="1" applyAlignment="1">
      <alignment horizontal="centerContinuous" vertical="center"/>
    </xf>
    <xf numFmtId="0" fontId="78" fillId="4" borderId="1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vertical="center"/>
    </xf>
    <xf numFmtId="3" fontId="94" fillId="0" borderId="1" xfId="0" applyNumberFormat="1" applyFont="1" applyBorder="1" applyAlignment="1">
      <alignment horizontal="right" vertical="center" wrapText="1"/>
    </xf>
    <xf numFmtId="3" fontId="94" fillId="4" borderId="1" xfId="0" applyNumberFormat="1" applyFont="1" applyFill="1" applyBorder="1" applyAlignment="1">
      <alignment horizontal="right" vertical="center" wrapText="1"/>
    </xf>
    <xf numFmtId="3" fontId="93" fillId="4" borderId="1" xfId="26" applyNumberFormat="1" applyFont="1" applyFill="1" applyBorder="1" applyAlignment="1">
      <alignment horizontal="right" vertical="center"/>
    </xf>
    <xf numFmtId="3" fontId="93" fillId="4" borderId="0" xfId="0" applyNumberFormat="1" applyFont="1" applyFill="1" applyAlignment="1">
      <alignment vertical="center"/>
    </xf>
    <xf numFmtId="205" fontId="95" fillId="0" borderId="0" xfId="0" applyNumberFormat="1" applyFont="1" applyBorder="1" applyAlignment="1">
      <alignment horizontal="right" vertical="center" wrapText="1"/>
    </xf>
    <xf numFmtId="0" fontId="94" fillId="0" borderId="1" xfId="0" applyFont="1" applyBorder="1" applyAlignment="1">
      <alignment horizontal="right" vertical="center" wrapText="1"/>
    </xf>
    <xf numFmtId="0" fontId="93" fillId="4" borderId="1" xfId="0" applyFont="1" applyFill="1" applyBorder="1" applyAlignment="1">
      <alignment vertical="center"/>
    </xf>
    <xf numFmtId="0" fontId="94" fillId="4" borderId="1" xfId="0" applyFont="1" applyFill="1" applyBorder="1" applyAlignment="1">
      <alignment horizontal="justify" vertical="center" wrapText="1"/>
    </xf>
    <xf numFmtId="0" fontId="82" fillId="4" borderId="0" xfId="0" applyFont="1" applyFill="1" applyAlignment="1">
      <alignment horizontal="right" vertical="center"/>
    </xf>
    <xf numFmtId="0" fontId="93" fillId="4" borderId="0" xfId="0" applyFont="1" applyFill="1" applyAlignment="1">
      <alignment horizontal="right" vertical="center"/>
    </xf>
    <xf numFmtId="0" fontId="81" fillId="0" borderId="0" xfId="37" applyFont="1" applyFill="1" applyAlignment="1">
      <alignment horizontal="center" vertical="center"/>
    </xf>
    <xf numFmtId="0" fontId="81" fillId="0" borderId="0" xfId="37" applyFont="1" applyFill="1" applyAlignment="1">
      <alignment vertical="center"/>
    </xf>
    <xf numFmtId="0" fontId="85" fillId="4" borderId="0" xfId="37" applyFont="1" applyFill="1" applyAlignment="1">
      <alignment vertical="center"/>
    </xf>
    <xf numFmtId="0" fontId="81" fillId="4" borderId="0" xfId="37" applyFont="1" applyFill="1" applyAlignment="1">
      <alignment vertical="center"/>
    </xf>
    <xf numFmtId="0" fontId="40" fillId="4" borderId="0" xfId="37" applyFont="1" applyFill="1" applyAlignment="1">
      <alignment vertical="center"/>
    </xf>
    <xf numFmtId="0" fontId="81" fillId="0" borderId="0" xfId="37" applyFont="1" applyFill="1" applyBorder="1" applyAlignment="1">
      <alignment vertical="center"/>
    </xf>
    <xf numFmtId="0" fontId="81" fillId="0" borderId="0" xfId="37" applyFont="1" applyFill="1" applyAlignment="1">
      <alignment vertical="center" wrapText="1"/>
    </xf>
    <xf numFmtId="0" fontId="55" fillId="4" borderId="1" xfId="37" applyFont="1" applyFill="1" applyBorder="1" applyAlignment="1">
      <alignment horizontal="center" vertical="center" wrapText="1"/>
    </xf>
    <xf numFmtId="0" fontId="55" fillId="4" borderId="1" xfId="37" applyFont="1" applyFill="1" applyBorder="1" applyAlignment="1">
      <alignment horizontal="center" vertical="center"/>
    </xf>
    <xf numFmtId="183" fontId="55" fillId="4" borderId="1" xfId="37" applyNumberFormat="1" applyFont="1" applyFill="1" applyBorder="1" applyAlignment="1">
      <alignment vertical="center"/>
    </xf>
    <xf numFmtId="183" fontId="55" fillId="4" borderId="1" xfId="37" applyNumberFormat="1" applyFont="1" applyFill="1" applyBorder="1" applyAlignment="1">
      <alignment horizontal="center" vertical="center"/>
    </xf>
    <xf numFmtId="0" fontId="81" fillId="4" borderId="0" xfId="37" applyFont="1" applyFill="1" applyBorder="1" applyAlignment="1">
      <alignment horizontal="center" vertical="center"/>
    </xf>
    <xf numFmtId="183" fontId="81" fillId="4" borderId="0" xfId="37" applyNumberFormat="1" applyFont="1" applyFill="1" applyBorder="1" applyAlignment="1">
      <alignment vertical="center"/>
    </xf>
    <xf numFmtId="183" fontId="81" fillId="4" borderId="0" xfId="37" applyNumberFormat="1" applyFont="1" applyFill="1" applyBorder="1" applyAlignment="1">
      <alignment horizontal="center" vertical="center"/>
    </xf>
    <xf numFmtId="183" fontId="81" fillId="4" borderId="14" xfId="37" applyNumberFormat="1" applyFont="1" applyFill="1" applyBorder="1" applyAlignment="1">
      <alignment horizontal="center" vertical="center"/>
    </xf>
    <xf numFmtId="0" fontId="81" fillId="0" borderId="0" xfId="37" applyFont="1" applyFill="1" applyBorder="1" applyAlignment="1">
      <alignment vertical="center" wrapText="1"/>
    </xf>
    <xf numFmtId="185" fontId="55" fillId="4" borderId="1" xfId="37" applyNumberFormat="1" applyFont="1" applyFill="1" applyBorder="1" applyAlignment="1">
      <alignment vertical="center"/>
    </xf>
    <xf numFmtId="185" fontId="81" fillId="4" borderId="0" xfId="37" applyNumberFormat="1" applyFont="1" applyFill="1" applyBorder="1" applyAlignment="1">
      <alignment vertical="center"/>
    </xf>
    <xf numFmtId="0" fontId="81" fillId="4" borderId="0" xfId="37" applyFont="1" applyFill="1" applyAlignment="1">
      <alignment horizontal="center" vertical="center"/>
    </xf>
    <xf numFmtId="0" fontId="55" fillId="4" borderId="1" xfId="37" applyFont="1" applyFill="1" applyBorder="1" applyAlignment="1">
      <alignment horizontal="center" vertical="center" shrinkToFit="1"/>
    </xf>
    <xf numFmtId="0" fontId="55" fillId="4" borderId="1" xfId="37" applyFont="1" applyFill="1" applyBorder="1" applyAlignment="1">
      <alignment horizontal="center" vertical="center" wrapText="1" shrinkToFit="1"/>
    </xf>
    <xf numFmtId="0" fontId="81" fillId="0" borderId="0" xfId="37" applyFont="1" applyFill="1" applyBorder="1" applyAlignment="1">
      <alignment vertical="center" shrinkToFit="1"/>
    </xf>
    <xf numFmtId="0" fontId="55" fillId="4" borderId="1" xfId="37" applyNumberFormat="1" applyFont="1" applyFill="1" applyBorder="1" applyAlignment="1">
      <alignment horizontal="center" vertical="center" shrinkToFit="1"/>
    </xf>
    <xf numFmtId="195" fontId="55" fillId="4" borderId="1" xfId="37" applyNumberFormat="1" applyFont="1" applyFill="1" applyBorder="1" applyAlignment="1">
      <alignment horizontal="center" vertical="center" shrinkToFit="1"/>
    </xf>
    <xf numFmtId="0" fontId="81" fillId="0" borderId="0" xfId="37" applyFont="1" applyFill="1" applyBorder="1" applyAlignment="1">
      <alignment horizontal="left" vertical="center" shrinkToFit="1"/>
    </xf>
    <xf numFmtId="0" fontId="81" fillId="4" borderId="0" xfId="37" applyFont="1" applyFill="1" applyBorder="1" applyAlignment="1">
      <alignment horizontal="center" vertical="center" shrinkToFit="1"/>
    </xf>
    <xf numFmtId="195" fontId="81" fillId="4" borderId="0" xfId="37" applyNumberFormat="1" applyFont="1" applyFill="1" applyBorder="1" applyAlignment="1">
      <alignment horizontal="center" vertical="center" shrinkToFit="1"/>
    </xf>
    <xf numFmtId="0" fontId="81" fillId="0" borderId="0" xfId="37" applyFont="1" applyFill="1" applyBorder="1" applyAlignment="1">
      <alignment horizontal="center" vertical="center" shrinkToFit="1"/>
    </xf>
    <xf numFmtId="195" fontId="81" fillId="0" borderId="0" xfId="37" applyNumberFormat="1" applyFont="1" applyFill="1" applyBorder="1" applyAlignment="1">
      <alignment horizontal="center" vertical="center" shrinkToFit="1"/>
    </xf>
    <xf numFmtId="0" fontId="77" fillId="4" borderId="0" xfId="37" applyFont="1" applyFill="1" applyAlignment="1">
      <alignment vertical="center"/>
    </xf>
    <xf numFmtId="0" fontId="96" fillId="3" borderId="37" xfId="0" applyFont="1" applyFill="1" applyBorder="1" applyAlignment="1">
      <alignment horizontal="left" vertical="center"/>
    </xf>
    <xf numFmtId="0" fontId="81" fillId="0" borderId="1" xfId="0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center" vertical="center" shrinkToFit="1"/>
    </xf>
    <xf numFmtId="0" fontId="55" fillId="4" borderId="1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/>
    </xf>
    <xf numFmtId="0" fontId="81" fillId="0" borderId="1" xfId="37" applyFont="1" applyBorder="1" applyAlignment="1">
      <alignment horizontal="center" vertical="center"/>
    </xf>
    <xf numFmtId="41" fontId="93" fillId="4" borderId="1" xfId="26" applyFont="1" applyFill="1" applyBorder="1" applyAlignment="1">
      <alignment horizontal="right" vertical="center" indent="1"/>
    </xf>
    <xf numFmtId="3" fontId="93" fillId="0" borderId="1" xfId="0" applyNumberFormat="1" applyFont="1" applyBorder="1" applyAlignment="1">
      <alignment horizontal="right" vertical="center" wrapText="1"/>
    </xf>
    <xf numFmtId="0" fontId="94" fillId="0" borderId="1" xfId="0" applyFont="1" applyBorder="1" applyAlignment="1">
      <alignment horizontal="center" vertical="center" wrapText="1"/>
    </xf>
    <xf numFmtId="3" fontId="94" fillId="0" borderId="1" xfId="0" applyNumberFormat="1" applyFont="1" applyBorder="1" applyAlignment="1">
      <alignment horizontal="right" wrapText="1"/>
    </xf>
    <xf numFmtId="0" fontId="98" fillId="0" borderId="1" xfId="0" applyFont="1" applyBorder="1" applyAlignment="1">
      <alignment horizontal="right" vertical="center" wrapText="1"/>
    </xf>
    <xf numFmtId="0" fontId="94" fillId="0" borderId="1" xfId="0" applyFont="1" applyBorder="1" applyAlignment="1">
      <alignment horizontal="right" wrapText="1"/>
    </xf>
    <xf numFmtId="0" fontId="98" fillId="0" borderId="1" xfId="0" applyFont="1" applyBorder="1" applyAlignment="1">
      <alignment horizontal="right" wrapText="1"/>
    </xf>
    <xf numFmtId="0" fontId="81" fillId="0" borderId="1" xfId="0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/>
    </xf>
    <xf numFmtId="41" fontId="81" fillId="0" borderId="38" xfId="94" applyNumberFormat="1" applyFont="1" applyFill="1" applyBorder="1" applyAlignment="1">
      <alignment horizontal="center" vertical="center" shrinkToFit="1"/>
    </xf>
    <xf numFmtId="186" fontId="81" fillId="0" borderId="39" xfId="37" applyNumberFormat="1" applyFont="1" applyFill="1" applyBorder="1" applyAlignment="1">
      <alignment horizontal="center" vertical="center"/>
    </xf>
    <xf numFmtId="186" fontId="87" fillId="0" borderId="40" xfId="37" applyNumberFormat="1" applyFont="1" applyFill="1" applyBorder="1" applyAlignment="1">
      <alignment horizontal="right" vertical="center" wrapText="1" indent="1"/>
    </xf>
    <xf numFmtId="186" fontId="87" fillId="0" borderId="40" xfId="37" applyNumberFormat="1" applyFont="1" applyFill="1" applyBorder="1" applyAlignment="1">
      <alignment horizontal="right" vertical="center" indent="1"/>
    </xf>
    <xf numFmtId="186" fontId="87" fillId="0" borderId="38" xfId="37" applyNumberFormat="1" applyFont="1" applyFill="1" applyBorder="1" applyAlignment="1">
      <alignment horizontal="right" vertical="center" wrapText="1" indent="1"/>
    </xf>
    <xf numFmtId="186" fontId="87" fillId="0" borderId="38" xfId="37" applyNumberFormat="1" applyFont="1" applyFill="1" applyBorder="1" applyAlignment="1">
      <alignment horizontal="right" vertical="center" indent="1"/>
    </xf>
    <xf numFmtId="186" fontId="87" fillId="0" borderId="35" xfId="37" applyNumberFormat="1" applyFont="1" applyFill="1" applyBorder="1" applyAlignment="1">
      <alignment horizontal="right" vertical="center" indent="1"/>
    </xf>
    <xf numFmtId="186" fontId="87" fillId="0" borderId="35" xfId="37" applyNumberFormat="1" applyFont="1" applyFill="1" applyBorder="1" applyAlignment="1">
      <alignment horizontal="right" vertical="center" wrapText="1" indent="1"/>
    </xf>
    <xf numFmtId="186" fontId="81" fillId="0" borderId="36" xfId="37" applyNumberFormat="1" applyFont="1" applyBorder="1" applyAlignment="1">
      <alignment horizontal="center" vertical="center" wrapText="1"/>
    </xf>
    <xf numFmtId="186" fontId="87" fillId="0" borderId="37" xfId="37" applyNumberFormat="1" applyFont="1" applyFill="1" applyBorder="1" applyAlignment="1">
      <alignment horizontal="right" vertical="center" indent="1"/>
    </xf>
    <xf numFmtId="186" fontId="81" fillId="0" borderId="39" xfId="37" applyNumberFormat="1" applyFont="1" applyBorder="1" applyAlignment="1">
      <alignment horizontal="center" vertical="center"/>
    </xf>
    <xf numFmtId="41" fontId="87" fillId="0" borderId="42" xfId="94" applyFont="1" applyFill="1" applyBorder="1" applyAlignment="1">
      <alignment horizontal="right" vertical="center" indent="1" shrinkToFit="1"/>
    </xf>
    <xf numFmtId="41" fontId="87" fillId="0" borderId="40" xfId="94" applyFont="1" applyFill="1" applyBorder="1" applyAlignment="1">
      <alignment horizontal="right" vertical="center" indent="1" shrinkToFit="1"/>
    </xf>
    <xf numFmtId="186" fontId="81" fillId="0" borderId="41" xfId="37" applyNumberFormat="1" applyFont="1" applyBorder="1" applyAlignment="1">
      <alignment horizontal="center" vertical="center"/>
    </xf>
    <xf numFmtId="186" fontId="87" fillId="0" borderId="34" xfId="37" applyNumberFormat="1" applyFont="1" applyFill="1" applyBorder="1" applyAlignment="1">
      <alignment horizontal="right" vertical="center" indent="1"/>
    </xf>
    <xf numFmtId="41" fontId="79" fillId="4" borderId="1" xfId="94" applyFont="1" applyFill="1" applyBorder="1" applyAlignment="1">
      <alignment horizontal="right" vertical="center" shrinkToFit="1"/>
    </xf>
    <xf numFmtId="0" fontId="49" fillId="0" borderId="0" xfId="37" applyFont="1" applyFill="1" applyBorder="1" applyAlignment="1">
      <alignment horizontal="center" vertical="center" shrinkToFit="1"/>
    </xf>
    <xf numFmtId="0" fontId="48" fillId="0" borderId="0" xfId="37" applyFont="1" applyFill="1" applyBorder="1" applyAlignment="1">
      <alignment horizontal="center" vertical="center"/>
    </xf>
    <xf numFmtId="192" fontId="57" fillId="0" borderId="49" xfId="37" applyNumberFormat="1" applyFont="1" applyFill="1" applyBorder="1" applyAlignment="1">
      <alignment horizontal="center" vertical="center"/>
    </xf>
    <xf numFmtId="192" fontId="57" fillId="0" borderId="50" xfId="37" applyNumberFormat="1" applyFont="1" applyFill="1" applyBorder="1" applyAlignment="1">
      <alignment horizontal="center" vertical="center"/>
    </xf>
    <xf numFmtId="192" fontId="57" fillId="0" borderId="29" xfId="37" applyNumberFormat="1" applyFont="1" applyFill="1" applyBorder="1" applyAlignment="1">
      <alignment horizontal="center" vertical="center"/>
    </xf>
    <xf numFmtId="192" fontId="57" fillId="0" borderId="97" xfId="37" applyNumberFormat="1" applyFont="1" applyFill="1" applyBorder="1" applyAlignment="1">
      <alignment horizontal="center" vertical="center"/>
    </xf>
    <xf numFmtId="192" fontId="57" fillId="0" borderId="15" xfId="37" applyNumberFormat="1" applyFont="1" applyFill="1" applyBorder="1" applyAlignment="1">
      <alignment horizontal="center" vertical="center"/>
    </xf>
    <xf numFmtId="192" fontId="57" fillId="0" borderId="95" xfId="37" applyNumberFormat="1" applyFont="1" applyFill="1" applyBorder="1" applyAlignment="1">
      <alignment horizontal="center" vertical="center"/>
    </xf>
    <xf numFmtId="0" fontId="48" fillId="0" borderId="0" xfId="37" quotePrefix="1" applyFont="1" applyFill="1" applyBorder="1" applyAlignment="1">
      <alignment horizontal="center" vertical="center"/>
    </xf>
    <xf numFmtId="0" fontId="50" fillId="0" borderId="0" xfId="37" applyFont="1" applyFill="1" applyBorder="1" applyAlignment="1">
      <alignment horizontal="center" vertical="center"/>
    </xf>
    <xf numFmtId="3" fontId="57" fillId="0" borderId="49" xfId="37" applyNumberFormat="1" applyFont="1" applyFill="1" applyBorder="1" applyAlignment="1">
      <alignment horizontal="center" vertical="center" wrapText="1"/>
    </xf>
    <xf numFmtId="3" fontId="57" fillId="0" borderId="49" xfId="37" applyNumberFormat="1" applyFont="1" applyFill="1" applyBorder="1" applyAlignment="1">
      <alignment horizontal="center" vertical="center"/>
    </xf>
    <xf numFmtId="3" fontId="57" fillId="0" borderId="29" xfId="37" applyNumberFormat="1" applyFont="1" applyFill="1" applyBorder="1" applyAlignment="1">
      <alignment horizontal="center" vertical="center"/>
    </xf>
    <xf numFmtId="3" fontId="57" fillId="0" borderId="15" xfId="37" applyNumberFormat="1" applyFont="1" applyFill="1" applyBorder="1" applyAlignment="1">
      <alignment horizontal="center" vertical="center"/>
    </xf>
    <xf numFmtId="0" fontId="57" fillId="0" borderId="49" xfId="37" applyFont="1" applyFill="1" applyBorder="1" applyAlignment="1">
      <alignment horizontal="center" vertical="center"/>
    </xf>
    <xf numFmtId="0" fontId="57" fillId="0" borderId="29" xfId="37" applyFont="1" applyFill="1" applyBorder="1" applyAlignment="1">
      <alignment horizontal="center" vertical="center"/>
    </xf>
    <xf numFmtId="0" fontId="57" fillId="0" borderId="15" xfId="37" applyFont="1" applyFill="1" applyBorder="1" applyAlignment="1">
      <alignment horizontal="center" vertical="center"/>
    </xf>
    <xf numFmtId="0" fontId="57" fillId="0" borderId="49" xfId="37" applyFont="1" applyFill="1" applyBorder="1" applyAlignment="1">
      <alignment horizontal="center" vertical="center" wrapText="1"/>
    </xf>
    <xf numFmtId="49" fontId="57" fillId="0" borderId="49" xfId="37" applyNumberFormat="1" applyFont="1" applyFill="1" applyBorder="1" applyAlignment="1">
      <alignment horizontal="center" vertical="center" textRotation="255"/>
    </xf>
    <xf numFmtId="49" fontId="57" fillId="0" borderId="29" xfId="37" applyNumberFormat="1" applyFont="1" applyFill="1" applyBorder="1" applyAlignment="1">
      <alignment horizontal="center" vertical="center" textRotation="255"/>
    </xf>
    <xf numFmtId="49" fontId="57" fillId="0" borderId="15" xfId="37" applyNumberFormat="1" applyFont="1" applyFill="1" applyBorder="1" applyAlignment="1">
      <alignment horizontal="center" vertical="center" textRotation="255"/>
    </xf>
    <xf numFmtId="0" fontId="57" fillId="0" borderId="48" xfId="37" applyFont="1" applyFill="1" applyBorder="1" applyAlignment="1">
      <alignment horizontal="center" vertical="center" wrapText="1"/>
    </xf>
    <xf numFmtId="0" fontId="57" fillId="0" borderId="96" xfId="37" applyFont="1" applyFill="1" applyBorder="1" applyAlignment="1">
      <alignment horizontal="center" vertical="center"/>
    </xf>
    <xf numFmtId="0" fontId="57" fillId="0" borderId="94" xfId="37" applyFont="1" applyFill="1" applyBorder="1" applyAlignment="1">
      <alignment horizontal="center" vertical="center"/>
    </xf>
    <xf numFmtId="192" fontId="57" fillId="0" borderId="49" xfId="37" applyNumberFormat="1" applyFont="1" applyFill="1" applyBorder="1" applyAlignment="1">
      <alignment horizontal="center" vertical="center" wrapText="1"/>
    </xf>
    <xf numFmtId="0" fontId="51" fillId="0" borderId="0" xfId="96" applyFont="1" applyBorder="1" applyAlignment="1">
      <alignment horizontal="center" vertical="center"/>
    </xf>
    <xf numFmtId="0" fontId="75" fillId="6" borderId="27" xfId="96" applyFont="1" applyFill="1" applyBorder="1" applyAlignment="1">
      <alignment horizontal="center" vertical="center" wrapText="1"/>
    </xf>
    <xf numFmtId="0" fontId="75" fillId="6" borderId="25" xfId="96" applyFont="1" applyFill="1" applyBorder="1" applyAlignment="1">
      <alignment horizontal="center" vertical="center" wrapText="1"/>
    </xf>
    <xf numFmtId="0" fontId="75" fillId="6" borderId="26" xfId="96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7" fillId="6" borderId="1" xfId="0" applyFont="1" applyFill="1" applyBorder="1" applyAlignment="1">
      <alignment horizontal="center" vertical="center" shrinkToFit="1"/>
    </xf>
    <xf numFmtId="0" fontId="57" fillId="6" borderId="52" xfId="0" applyFont="1" applyFill="1" applyBorder="1" applyAlignment="1">
      <alignment horizontal="center" vertical="center" shrinkToFit="1"/>
    </xf>
    <xf numFmtId="0" fontId="57" fillId="6" borderId="53" xfId="0" applyFont="1" applyFill="1" applyBorder="1" applyAlignment="1">
      <alignment horizontal="center" vertical="center" shrinkToFit="1"/>
    </xf>
    <xf numFmtId="0" fontId="57" fillId="6" borderId="44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distributed" vertical="center"/>
    </xf>
    <xf numFmtId="0" fontId="59" fillId="0" borderId="0" xfId="0" applyFont="1" applyFill="1" applyBorder="1" applyAlignment="1">
      <alignment horizontal="distributed" vertical="center"/>
    </xf>
    <xf numFmtId="0" fontId="57" fillId="0" borderId="43" xfId="0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33" xfId="0" applyFont="1" applyFill="1" applyBorder="1" applyAlignment="1">
      <alignment horizontal="center" vertical="center" shrinkToFit="1"/>
    </xf>
    <xf numFmtId="0" fontId="57" fillId="0" borderId="12" xfId="0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0" fontId="57" fillId="0" borderId="100" xfId="0" applyFont="1" applyFill="1" applyBorder="1" applyAlignment="1">
      <alignment horizontal="center" vertical="center" shrinkToFit="1"/>
    </xf>
    <xf numFmtId="0" fontId="57" fillId="0" borderId="44" xfId="0" applyFont="1" applyFill="1" applyBorder="1" applyAlignment="1">
      <alignment horizontal="center" vertical="center" shrinkToFit="1"/>
    </xf>
    <xf numFmtId="0" fontId="57" fillId="0" borderId="32" xfId="0" applyFont="1" applyFill="1" applyBorder="1" applyAlignment="1">
      <alignment horizontal="center" vertical="center" shrinkToFit="1"/>
    </xf>
    <xf numFmtId="0" fontId="57" fillId="0" borderId="11" xfId="0" applyFont="1" applyFill="1" applyBorder="1" applyAlignment="1">
      <alignment horizontal="center" vertical="center" shrinkToFit="1"/>
    </xf>
    <xf numFmtId="0" fontId="57" fillId="0" borderId="102" xfId="0" applyFont="1" applyFill="1" applyBorder="1" applyAlignment="1">
      <alignment horizontal="center" vertical="center" shrinkToFit="1"/>
    </xf>
    <xf numFmtId="0" fontId="57" fillId="0" borderId="13" xfId="0" applyFont="1" applyFill="1" applyBorder="1" applyAlignment="1">
      <alignment horizontal="center" vertical="center" shrinkToFit="1"/>
    </xf>
    <xf numFmtId="0" fontId="57" fillId="6" borderId="51" xfId="0" applyFont="1" applyFill="1" applyBorder="1" applyAlignment="1">
      <alignment horizontal="center" vertical="center" wrapText="1" shrinkToFit="1"/>
    </xf>
    <xf numFmtId="0" fontId="57" fillId="6" borderId="52" xfId="0" applyFont="1" applyFill="1" applyBorder="1" applyAlignment="1">
      <alignment horizontal="center" vertical="center" wrapText="1" shrinkToFit="1"/>
    </xf>
    <xf numFmtId="0" fontId="57" fillId="6" borderId="43" xfId="0" applyFont="1" applyFill="1" applyBorder="1" applyAlignment="1">
      <alignment horizontal="center" vertical="center" wrapText="1" shrinkToFit="1"/>
    </xf>
    <xf numFmtId="0" fontId="57" fillId="6" borderId="1" xfId="0" applyFont="1" applyFill="1" applyBorder="1" applyAlignment="1">
      <alignment horizontal="center" vertical="center" wrapText="1" shrinkToFit="1"/>
    </xf>
    <xf numFmtId="0" fontId="57" fillId="0" borderId="98" xfId="0" applyFont="1" applyFill="1" applyBorder="1" applyAlignment="1">
      <alignment horizontal="center" vertical="center" shrinkToFit="1"/>
    </xf>
    <xf numFmtId="0" fontId="57" fillId="0" borderId="14" xfId="0" applyFont="1" applyFill="1" applyBorder="1" applyAlignment="1">
      <alignment horizontal="center" vertical="center" shrinkToFit="1"/>
    </xf>
    <xf numFmtId="0" fontId="57" fillId="0" borderId="31" xfId="0" applyFont="1" applyFill="1" applyBorder="1" applyAlignment="1">
      <alignment horizontal="center" vertical="center" shrinkToFit="1"/>
    </xf>
    <xf numFmtId="0" fontId="57" fillId="0" borderId="109" xfId="0" applyFont="1" applyFill="1" applyBorder="1" applyAlignment="1">
      <alignment horizontal="center" vertical="center" shrinkToFit="1"/>
    </xf>
    <xf numFmtId="0" fontId="57" fillId="0" borderId="16" xfId="0" applyFont="1" applyFill="1" applyBorder="1" applyAlignment="1">
      <alignment horizontal="center" vertical="center" shrinkToFit="1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28" xfId="0" applyFont="1" applyFill="1" applyBorder="1" applyAlignment="1">
      <alignment horizontal="center" vertical="center" shrinkToFit="1"/>
    </xf>
    <xf numFmtId="0" fontId="57" fillId="0" borderId="99" xfId="0" applyFont="1" applyFill="1" applyBorder="1" applyAlignment="1">
      <alignment horizontal="center" vertical="center" shrinkToFit="1"/>
    </xf>
    <xf numFmtId="0" fontId="57" fillId="0" borderId="24" xfId="0" applyFont="1" applyFill="1" applyBorder="1" applyAlignment="1">
      <alignment horizontal="center" vertical="center" shrinkToFit="1"/>
    </xf>
    <xf numFmtId="0" fontId="57" fillId="0" borderId="101" xfId="0" applyFont="1" applyFill="1" applyBorder="1" applyAlignment="1">
      <alignment horizontal="center" vertical="center" shrinkToFit="1"/>
    </xf>
    <xf numFmtId="3" fontId="78" fillId="0" borderId="0" xfId="0" applyNumberFormat="1" applyFont="1" applyBorder="1" applyAlignment="1">
      <alignment horizontal="left" vertical="center" shrinkToFit="1"/>
    </xf>
    <xf numFmtId="0" fontId="49" fillId="0" borderId="0" xfId="0" applyFont="1" applyAlignment="1">
      <alignment horizontal="center" vertical="center"/>
    </xf>
    <xf numFmtId="0" fontId="51" fillId="0" borderId="0" xfId="0" applyFont="1" applyAlignment="1"/>
    <xf numFmtId="3" fontId="78" fillId="0" borderId="98" xfId="0" applyNumberFormat="1" applyFont="1" applyBorder="1" applyAlignment="1">
      <alignment horizontal="center" vertical="center" wrapText="1"/>
    </xf>
    <xf numFmtId="3" fontId="78" fillId="0" borderId="10" xfId="0" applyNumberFormat="1" applyFont="1" applyBorder="1" applyAlignment="1">
      <alignment horizontal="center" vertical="center"/>
    </xf>
    <xf numFmtId="3" fontId="78" fillId="0" borderId="109" xfId="0" applyNumberFormat="1" applyFont="1" applyBorder="1" applyAlignment="1">
      <alignment horizontal="center" vertical="center"/>
    </xf>
    <xf numFmtId="3" fontId="78" fillId="0" borderId="1" xfId="0" applyNumberFormat="1" applyFont="1" applyBorder="1" applyAlignment="1">
      <alignment horizontal="center" vertical="center" wrapText="1"/>
    </xf>
    <xf numFmtId="3" fontId="78" fillId="0" borderId="1" xfId="0" applyNumberFormat="1" applyFont="1" applyBorder="1" applyAlignment="1">
      <alignment horizontal="center" vertical="center"/>
    </xf>
    <xf numFmtId="3" fontId="78" fillId="6" borderId="27" xfId="0" applyNumberFormat="1" applyFont="1" applyFill="1" applyBorder="1" applyAlignment="1">
      <alignment horizontal="center" vertical="center"/>
    </xf>
    <xf numFmtId="3" fontId="78" fillId="6" borderId="25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/>
    <xf numFmtId="0" fontId="9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81" fillId="0" borderId="1" xfId="0" applyFont="1" applyFill="1" applyBorder="1" applyAlignment="1">
      <alignment horizontal="center" vertical="center" shrinkToFit="1"/>
    </xf>
    <xf numFmtId="0" fontId="43" fillId="0" borderId="66" xfId="0" applyFont="1" applyBorder="1" applyAlignment="1">
      <alignment horizontal="left" vertical="center" indent="1" shrinkToFit="1"/>
    </xf>
    <xf numFmtId="0" fontId="43" fillId="0" borderId="67" xfId="0" applyFont="1" applyBorder="1" applyAlignment="1">
      <alignment horizontal="left" vertical="center" indent="1" shrinkToFit="1"/>
    </xf>
    <xf numFmtId="0" fontId="43" fillId="0" borderId="68" xfId="0" applyFont="1" applyBorder="1" applyAlignment="1">
      <alignment horizontal="left" vertical="center" indent="1" shrinkToFit="1"/>
    </xf>
    <xf numFmtId="0" fontId="43" fillId="0" borderId="69" xfId="0" applyFont="1" applyBorder="1" applyAlignment="1">
      <alignment horizontal="left" vertical="center" indent="1" shrinkToFit="1"/>
    </xf>
    <xf numFmtId="0" fontId="44" fillId="0" borderId="34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2" fillId="0" borderId="70" xfId="0" applyFont="1" applyBorder="1" applyAlignment="1">
      <alignment horizontal="left" vertical="center"/>
    </xf>
    <xf numFmtId="0" fontId="42" fillId="0" borderId="71" xfId="0" applyFont="1" applyBorder="1" applyAlignment="1">
      <alignment horizontal="left" vertical="center"/>
    </xf>
    <xf numFmtId="0" fontId="42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42" fillId="0" borderId="18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2" fillId="0" borderId="57" xfId="0" applyFont="1" applyBorder="1" applyAlignment="1">
      <alignment horizontal="left" vertical="center"/>
    </xf>
    <xf numFmtId="0" fontId="42" fillId="0" borderId="87" xfId="0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28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42" fillId="0" borderId="82" xfId="0" applyFont="1" applyBorder="1" applyAlignment="1">
      <alignment vertical="center"/>
    </xf>
    <xf numFmtId="0" fontId="42" fillId="0" borderId="24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42" fillId="0" borderId="60" xfId="0" applyFont="1" applyBorder="1" applyAlignment="1">
      <alignment vertical="center"/>
    </xf>
    <xf numFmtId="3" fontId="42" fillId="0" borderId="65" xfId="95" applyNumberFormat="1" applyFont="1" applyFill="1" applyBorder="1" applyAlignment="1">
      <alignment horizontal="center" vertical="center"/>
    </xf>
    <xf numFmtId="3" fontId="42" fillId="0" borderId="23" xfId="95" applyNumberFormat="1" applyFont="1" applyFill="1" applyBorder="1" applyAlignment="1">
      <alignment horizontal="center" vertical="center"/>
    </xf>
    <xf numFmtId="0" fontId="42" fillId="0" borderId="20" xfId="0" applyFont="1" applyBorder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192" fontId="42" fillId="0" borderId="35" xfId="0" applyNumberFormat="1" applyFont="1" applyBorder="1" applyAlignment="1">
      <alignment horizontal="center" vertical="center"/>
    </xf>
    <xf numFmtId="192" fontId="42" fillId="0" borderId="40" xfId="0" applyNumberFormat="1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82" xfId="0" applyFont="1" applyBorder="1" applyAlignment="1">
      <alignment horizontal="left" vertical="center"/>
    </xf>
    <xf numFmtId="0" fontId="42" fillId="0" borderId="24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42" fillId="0" borderId="60" xfId="0" applyFont="1" applyBorder="1" applyAlignment="1">
      <alignment horizontal="left" vertical="center"/>
    </xf>
    <xf numFmtId="192" fontId="42" fillId="0" borderId="65" xfId="0" applyNumberFormat="1" applyFont="1" applyBorder="1" applyAlignment="1">
      <alignment horizontal="center" vertical="center"/>
    </xf>
    <xf numFmtId="192" fontId="42" fillId="0" borderId="23" xfId="0" applyNumberFormat="1" applyFont="1" applyBorder="1" applyAlignment="1">
      <alignment horizontal="center" vertical="center"/>
    </xf>
    <xf numFmtId="0" fontId="42" fillId="4" borderId="20" xfId="0" applyFont="1" applyFill="1" applyBorder="1" applyAlignment="1">
      <alignment horizontal="center" vertical="center"/>
    </xf>
    <xf numFmtId="0" fontId="42" fillId="4" borderId="21" xfId="0" applyFont="1" applyFill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181" fontId="81" fillId="0" borderId="35" xfId="37" applyNumberFormat="1" applyFont="1" applyFill="1" applyBorder="1" applyAlignment="1">
      <alignment horizontal="center" vertical="center" shrinkToFit="1"/>
    </xf>
    <xf numFmtId="181" fontId="81" fillId="0" borderId="36" xfId="37" applyNumberFormat="1" applyFont="1" applyFill="1" applyBorder="1" applyAlignment="1">
      <alignment horizontal="center" vertical="center" shrinkToFit="1"/>
    </xf>
    <xf numFmtId="181" fontId="81" fillId="0" borderId="41" xfId="37" applyNumberFormat="1" applyFont="1" applyFill="1" applyBorder="1" applyAlignment="1">
      <alignment horizontal="center" vertical="center" shrinkToFit="1"/>
    </xf>
    <xf numFmtId="181" fontId="52" fillId="0" borderId="16" xfId="37" applyNumberFormat="1" applyFont="1" applyFill="1" applyBorder="1" applyAlignment="1">
      <alignment horizontal="center" vertical="center" shrinkToFit="1"/>
    </xf>
    <xf numFmtId="181" fontId="81" fillId="0" borderId="34" xfId="37" applyNumberFormat="1" applyFont="1" applyFill="1" applyBorder="1" applyAlignment="1">
      <alignment horizontal="center" vertical="center" shrinkToFit="1"/>
    </xf>
    <xf numFmtId="181" fontId="81" fillId="0" borderId="42" xfId="37" applyNumberFormat="1" applyFont="1" applyFill="1" applyBorder="1" applyAlignment="1">
      <alignment horizontal="center" vertical="center" shrinkToFit="1"/>
    </xf>
    <xf numFmtId="181" fontId="81" fillId="0" borderId="40" xfId="37" applyNumberFormat="1" applyFont="1" applyFill="1" applyBorder="1" applyAlignment="1">
      <alignment horizontal="center" vertical="center" shrinkToFit="1"/>
    </xf>
    <xf numFmtId="182" fontId="81" fillId="0" borderId="35" xfId="37" applyNumberFormat="1" applyFont="1" applyFill="1" applyBorder="1" applyAlignment="1">
      <alignment horizontal="center" vertical="center" shrinkToFit="1"/>
    </xf>
    <xf numFmtId="182" fontId="81" fillId="0" borderId="40" xfId="37" applyNumberFormat="1" applyFont="1" applyFill="1" applyBorder="1" applyAlignment="1">
      <alignment horizontal="center" vertical="center" shrinkToFit="1"/>
    </xf>
    <xf numFmtId="0" fontId="77" fillId="6" borderId="1" xfId="25" applyNumberFormat="1" applyFont="1" applyFill="1" applyBorder="1" applyAlignment="1">
      <alignment horizontal="center" vertical="center" wrapText="1"/>
    </xf>
    <xf numFmtId="0" fontId="77" fillId="0" borderId="1" xfId="25" applyNumberFormat="1" applyFont="1" applyFill="1" applyBorder="1" applyAlignment="1">
      <alignment horizontal="center" vertical="center" shrinkToFit="1"/>
    </xf>
    <xf numFmtId="0" fontId="52" fillId="0" borderId="0" xfId="25" applyNumberFormat="1" applyFont="1" applyFill="1" applyBorder="1" applyAlignment="1">
      <alignment horizontal="center" vertical="center" shrinkToFit="1"/>
    </xf>
    <xf numFmtId="0" fontId="77" fillId="6" borderId="1" xfId="25" applyNumberFormat="1" applyFont="1" applyFill="1" applyBorder="1" applyAlignment="1">
      <alignment horizontal="center" vertical="center"/>
    </xf>
    <xf numFmtId="0" fontId="77" fillId="6" borderId="1" xfId="25" applyNumberFormat="1" applyFont="1" applyFill="1" applyBorder="1" applyAlignment="1">
      <alignment horizontal="center" vertical="center" shrinkToFit="1"/>
    </xf>
    <xf numFmtId="190" fontId="81" fillId="0" borderId="1" xfId="0" applyNumberFormat="1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 wrapText="1"/>
    </xf>
    <xf numFmtId="0" fontId="81" fillId="0" borderId="35" xfId="0" applyFont="1" applyFill="1" applyBorder="1" applyAlignment="1">
      <alignment horizontal="center" vertical="center"/>
    </xf>
    <xf numFmtId="0" fontId="81" fillId="0" borderId="38" xfId="0" applyFont="1" applyFill="1" applyBorder="1" applyAlignment="1">
      <alignment horizontal="center" vertical="center"/>
    </xf>
    <xf numFmtId="0" fontId="81" fillId="0" borderId="36" xfId="0" applyFont="1" applyFill="1" applyBorder="1" applyAlignment="1">
      <alignment horizontal="center" vertical="center"/>
    </xf>
    <xf numFmtId="0" fontId="81" fillId="0" borderId="39" xfId="0" applyFont="1" applyFill="1" applyBorder="1" applyAlignment="1">
      <alignment horizontal="center" vertical="center"/>
    </xf>
    <xf numFmtId="0" fontId="81" fillId="0" borderId="41" xfId="0" applyFont="1" applyFill="1" applyBorder="1" applyAlignment="1">
      <alignment horizontal="center" vertical="center"/>
    </xf>
    <xf numFmtId="0" fontId="81" fillId="0" borderId="1" xfId="0" applyFont="1" applyBorder="1">
      <alignment vertical="center"/>
    </xf>
    <xf numFmtId="0" fontId="81" fillId="4" borderId="37" xfId="0" applyFont="1" applyFill="1" applyBorder="1" applyAlignment="1">
      <alignment horizontal="center" vertical="center"/>
    </xf>
    <xf numFmtId="0" fontId="81" fillId="4" borderId="38" xfId="0" applyFont="1" applyFill="1" applyBorder="1" applyAlignment="1">
      <alignment horizontal="center" vertical="center"/>
    </xf>
    <xf numFmtId="0" fontId="81" fillId="0" borderId="34" xfId="0" applyFont="1" applyFill="1" applyBorder="1" applyAlignment="1">
      <alignment horizontal="center" vertical="center"/>
    </xf>
    <xf numFmtId="0" fontId="81" fillId="0" borderId="35" xfId="0" applyFont="1" applyBorder="1">
      <alignment vertical="center"/>
    </xf>
    <xf numFmtId="0" fontId="81" fillId="0" borderId="1" xfId="0" applyFont="1" applyFill="1" applyBorder="1" applyAlignment="1">
      <alignment horizontal="center" vertical="center" wrapText="1"/>
    </xf>
    <xf numFmtId="0" fontId="81" fillId="0" borderId="37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/>
    <xf numFmtId="0" fontId="53" fillId="4" borderId="16" xfId="0" applyFont="1" applyFill="1" applyBorder="1" applyAlignment="1">
      <alignment horizontal="left" vertical="center"/>
    </xf>
    <xf numFmtId="0" fontId="55" fillId="4" borderId="1" xfId="0" applyFont="1" applyFill="1" applyBorder="1" applyAlignment="1">
      <alignment horizontal="center" vertical="center"/>
    </xf>
    <xf numFmtId="0" fontId="38" fillId="4" borderId="1" xfId="37" applyFont="1" applyFill="1" applyBorder="1" applyAlignment="1">
      <alignment horizontal="center" vertical="center"/>
    </xf>
    <xf numFmtId="183" fontId="38" fillId="4" borderId="1" xfId="37" applyNumberFormat="1" applyFont="1" applyFill="1" applyBorder="1" applyAlignment="1">
      <alignment horizontal="center" vertical="center"/>
    </xf>
    <xf numFmtId="0" fontId="52" fillId="4" borderId="0" xfId="37" applyFont="1" applyFill="1" applyAlignment="1">
      <alignment horizontal="center" vertical="center"/>
    </xf>
    <xf numFmtId="0" fontId="55" fillId="4" borderId="1" xfId="37" applyFont="1" applyFill="1" applyBorder="1" applyAlignment="1">
      <alignment horizontal="center" vertical="center" shrinkToFit="1"/>
    </xf>
    <xf numFmtId="0" fontId="81" fillId="4" borderId="0" xfId="37" applyFont="1" applyFill="1" applyBorder="1" applyAlignment="1">
      <alignment horizontal="right" vertical="center"/>
    </xf>
    <xf numFmtId="0" fontId="38" fillId="4" borderId="0" xfId="37" applyFont="1" applyFill="1" applyBorder="1" applyAlignment="1">
      <alignment horizontal="right" vertical="center"/>
    </xf>
    <xf numFmtId="0" fontId="55" fillId="4" borderId="1" xfId="37" applyFont="1" applyFill="1" applyBorder="1" applyAlignment="1">
      <alignment horizontal="center" vertical="center" wrapText="1"/>
    </xf>
    <xf numFmtId="0" fontId="55" fillId="4" borderId="1" xfId="37" applyFont="1" applyFill="1" applyBorder="1" applyAlignment="1">
      <alignment horizontal="center" vertical="center"/>
    </xf>
    <xf numFmtId="0" fontId="38" fillId="4" borderId="16" xfId="37" applyFont="1" applyFill="1" applyBorder="1" applyAlignment="1">
      <alignment horizontal="right" vertical="center"/>
    </xf>
    <xf numFmtId="0" fontId="38" fillId="4" borderId="1" xfId="37" applyFont="1" applyFill="1" applyBorder="1" applyAlignment="1">
      <alignment horizontal="center" vertical="center" shrinkToFit="1"/>
    </xf>
    <xf numFmtId="0" fontId="38" fillId="4" borderId="1" xfId="37" applyFont="1" applyFill="1" applyBorder="1" applyAlignment="1">
      <alignment horizontal="center" vertical="center" wrapText="1"/>
    </xf>
    <xf numFmtId="183" fontId="55" fillId="4" borderId="1" xfId="37" applyNumberFormat="1" applyFont="1" applyFill="1" applyBorder="1" applyAlignment="1">
      <alignment horizontal="center" vertical="center"/>
    </xf>
    <xf numFmtId="0" fontId="40" fillId="4" borderId="1" xfId="37" applyFont="1" applyFill="1" applyBorder="1" applyAlignment="1">
      <alignment horizontal="center" vertical="center" shrinkToFit="1"/>
    </xf>
    <xf numFmtId="0" fontId="81" fillId="0" borderId="0" xfId="37" applyFont="1" applyBorder="1" applyAlignment="1">
      <alignment horizontal="center" vertical="center"/>
    </xf>
    <xf numFmtId="0" fontId="81" fillId="0" borderId="1" xfId="37" applyFont="1" applyBorder="1" applyAlignment="1">
      <alignment horizontal="center" vertical="center" wrapText="1"/>
    </xf>
    <xf numFmtId="0" fontId="81" fillId="0" borderId="1" xfId="37" applyFont="1" applyBorder="1" applyAlignment="1">
      <alignment horizontal="center" vertical="center"/>
    </xf>
    <xf numFmtId="186" fontId="81" fillId="0" borderId="39" xfId="37" applyNumberFormat="1" applyFont="1" applyBorder="1" applyAlignment="1">
      <alignment horizontal="center" vertical="center"/>
    </xf>
    <xf numFmtId="0" fontId="81" fillId="0" borderId="39" xfId="0" applyFont="1" applyBorder="1" applyAlignment="1">
      <alignment horizontal="center" vertical="center"/>
    </xf>
    <xf numFmtId="0" fontId="52" fillId="0" borderId="0" xfId="37" applyFont="1" applyAlignment="1">
      <alignment horizontal="center" vertical="center"/>
    </xf>
    <xf numFmtId="0" fontId="81" fillId="0" borderId="1" xfId="37" applyFont="1" applyFill="1" applyBorder="1" applyAlignment="1">
      <alignment horizontal="center" vertical="center"/>
    </xf>
    <xf numFmtId="0" fontId="81" fillId="0" borderId="24" xfId="37" applyFont="1" applyBorder="1" applyAlignment="1">
      <alignment horizontal="left" vertical="center" wrapText="1"/>
    </xf>
    <xf numFmtId="0" fontId="81" fillId="0" borderId="16" xfId="37" applyFont="1" applyBorder="1" applyAlignment="1">
      <alignment horizontal="left" vertical="center" wrapText="1"/>
    </xf>
    <xf numFmtId="0" fontId="81" fillId="0" borderId="2" xfId="37" applyFont="1" applyBorder="1" applyAlignment="1">
      <alignment horizontal="left" vertical="center" wrapText="1"/>
    </xf>
    <xf numFmtId="0" fontId="81" fillId="0" borderId="1" xfId="37" applyFont="1" applyFill="1" applyBorder="1" applyAlignment="1">
      <alignment horizontal="center" vertical="center" wrapText="1"/>
    </xf>
    <xf numFmtId="41" fontId="52" fillId="0" borderId="0" xfId="25" applyFont="1" applyAlignment="1">
      <alignment horizontal="center" vertical="center"/>
    </xf>
    <xf numFmtId="41" fontId="77" fillId="0" borderId="0" xfId="25" applyFont="1" applyAlignment="1">
      <alignment horizontal="center" vertical="center"/>
    </xf>
    <xf numFmtId="41" fontId="75" fillId="0" borderId="0" xfId="25" applyFont="1" applyAlignment="1">
      <alignment horizontal="center" vertical="center"/>
    </xf>
    <xf numFmtId="186" fontId="77" fillId="0" borderId="0" xfId="25" applyNumberFormat="1" applyFont="1" applyAlignment="1">
      <alignment horizontal="right" vertical="center"/>
    </xf>
    <xf numFmtId="188" fontId="77" fillId="0" borderId="0" xfId="25" applyNumberFormat="1" applyFont="1" applyAlignment="1">
      <alignment horizontal="center" vertical="center"/>
    </xf>
    <xf numFmtId="41" fontId="77" fillId="0" borderId="0" xfId="25" applyFont="1" applyAlignment="1">
      <alignment horizontal="right" vertical="center"/>
    </xf>
    <xf numFmtId="41" fontId="77" fillId="0" borderId="0" xfId="25" applyNumberFormat="1" applyFont="1" applyAlignment="1">
      <alignment horizontal="right" vertical="center"/>
    </xf>
    <xf numFmtId="187" fontId="77" fillId="0" borderId="0" xfId="25" quotePrefix="1" applyNumberFormat="1" applyFont="1" applyAlignment="1">
      <alignment horizontal="center" vertical="center"/>
    </xf>
    <xf numFmtId="191" fontId="77" fillId="0" borderId="0" xfId="25" applyNumberFormat="1" applyFont="1" applyAlignment="1">
      <alignment horizontal="right" vertical="center"/>
    </xf>
    <xf numFmtId="41" fontId="88" fillId="0" borderId="0" xfId="25" applyFont="1" applyAlignment="1">
      <alignment horizontal="right" vertical="center"/>
    </xf>
    <xf numFmtId="188" fontId="88" fillId="0" borderId="0" xfId="25" applyNumberFormat="1" applyFont="1" applyAlignment="1">
      <alignment horizontal="center" vertical="center"/>
    </xf>
    <xf numFmtId="41" fontId="77" fillId="0" borderId="0" xfId="94" applyFont="1" applyAlignment="1">
      <alignment horizontal="center" vertical="center"/>
    </xf>
    <xf numFmtId="188" fontId="77" fillId="0" borderId="0" xfId="25" applyNumberFormat="1" applyFont="1" applyAlignment="1">
      <alignment horizontal="right" vertical="center"/>
    </xf>
    <xf numFmtId="41" fontId="88" fillId="0" borderId="0" xfId="25" applyFont="1" applyAlignment="1">
      <alignment horizontal="center" vertical="center"/>
    </xf>
    <xf numFmtId="189" fontId="77" fillId="0" borderId="0" xfId="25" applyNumberFormat="1" applyFont="1" applyAlignment="1">
      <alignment horizontal="center" vertical="center"/>
    </xf>
    <xf numFmtId="41" fontId="77" fillId="0" borderId="0" xfId="25" applyFont="1" applyAlignment="1">
      <alignment horizontal="left" vertical="center"/>
    </xf>
    <xf numFmtId="41" fontId="88" fillId="0" borderId="0" xfId="94" applyFont="1" applyAlignment="1">
      <alignment horizontal="center" vertical="center"/>
    </xf>
    <xf numFmtId="186" fontId="77" fillId="0" borderId="0" xfId="25" applyNumberFormat="1" applyFont="1" applyAlignment="1">
      <alignment horizontal="center" vertical="center"/>
    </xf>
    <xf numFmtId="190" fontId="77" fillId="0" borderId="0" xfId="25" applyNumberFormat="1" applyFont="1" applyAlignment="1">
      <alignment horizontal="right" vertical="center"/>
    </xf>
    <xf numFmtId="41" fontId="38" fillId="0" borderId="1" xfId="25" applyNumberFormat="1" applyFont="1" applyFill="1" applyBorder="1" applyAlignment="1">
      <alignment horizontal="center" vertical="center" shrinkToFit="1"/>
    </xf>
    <xf numFmtId="41" fontId="38" fillId="0" borderId="18" xfId="25" applyNumberFormat="1" applyFont="1" applyFill="1" applyBorder="1" applyAlignment="1">
      <alignment horizontal="center" vertical="center" shrinkToFit="1"/>
    </xf>
    <xf numFmtId="41" fontId="38" fillId="0" borderId="1" xfId="25" applyFont="1" applyFill="1" applyBorder="1" applyAlignment="1">
      <alignment horizontal="center" vertical="center"/>
    </xf>
    <xf numFmtId="41" fontId="38" fillId="0" borderId="18" xfId="25" applyFont="1" applyFill="1" applyBorder="1" applyAlignment="1">
      <alignment horizontal="center" vertical="center"/>
    </xf>
    <xf numFmtId="41" fontId="90" fillId="0" borderId="1" xfId="25" applyFont="1" applyFill="1" applyBorder="1" applyAlignment="1">
      <alignment horizontal="center" vertical="center"/>
    </xf>
    <xf numFmtId="41" fontId="90" fillId="0" borderId="18" xfId="25" applyFont="1" applyFill="1" applyBorder="1" applyAlignment="1">
      <alignment horizontal="center" vertical="center"/>
    </xf>
    <xf numFmtId="41" fontId="90" fillId="0" borderId="1" xfId="25" applyNumberFormat="1" applyFont="1" applyFill="1" applyBorder="1" applyAlignment="1">
      <alignment horizontal="center" vertical="center"/>
    </xf>
    <xf numFmtId="41" fontId="90" fillId="0" borderId="18" xfId="25" applyNumberFormat="1" applyFont="1" applyFill="1" applyBorder="1" applyAlignment="1">
      <alignment horizontal="center" vertical="center"/>
    </xf>
    <xf numFmtId="41" fontId="38" fillId="0" borderId="19" xfId="25" applyFont="1" applyBorder="1" applyAlignment="1">
      <alignment horizontal="left" vertical="center"/>
    </xf>
    <xf numFmtId="41" fontId="38" fillId="0" borderId="1" xfId="25" applyFont="1" applyBorder="1" applyAlignment="1">
      <alignment horizontal="left" vertical="center"/>
    </xf>
    <xf numFmtId="0" fontId="38" fillId="0" borderId="0" xfId="37" applyFont="1" applyFill="1" applyBorder="1" applyAlignment="1">
      <alignment horizontal="center" vertical="center"/>
    </xf>
    <xf numFmtId="41" fontId="90" fillId="0" borderId="0" xfId="25" applyFont="1" applyBorder="1" applyAlignment="1">
      <alignment horizontal="center" vertical="center"/>
    </xf>
    <xf numFmtId="0" fontId="38" fillId="0" borderId="0" xfId="25" applyNumberFormat="1" applyFont="1" applyBorder="1" applyAlignment="1">
      <alignment horizontal="center" vertical="center"/>
    </xf>
    <xf numFmtId="0" fontId="38" fillId="0" borderId="0" xfId="37" applyFont="1" applyBorder="1" applyAlignment="1">
      <alignment horizontal="center" vertical="center"/>
    </xf>
    <xf numFmtId="0" fontId="38" fillId="6" borderId="1" xfId="37" applyFont="1" applyFill="1" applyBorder="1" applyAlignment="1">
      <alignment horizontal="center" vertical="center"/>
    </xf>
    <xf numFmtId="0" fontId="38" fillId="0" borderId="0" xfId="37" applyFont="1" applyBorder="1" applyAlignment="1">
      <alignment horizontal="left" vertical="center"/>
    </xf>
    <xf numFmtId="0" fontId="38" fillId="0" borderId="1" xfId="37" applyFont="1" applyBorder="1" applyAlignment="1">
      <alignment horizontal="center" vertical="center"/>
    </xf>
    <xf numFmtId="183" fontId="38" fillId="0" borderId="0" xfId="37" applyNumberFormat="1" applyFont="1" applyBorder="1" applyAlignment="1">
      <alignment horizontal="center" vertical="center"/>
    </xf>
    <xf numFmtId="0" fontId="38" fillId="0" borderId="1" xfId="37" applyFont="1" applyBorder="1" applyAlignment="1">
      <alignment horizontal="center" vertical="center" wrapText="1"/>
    </xf>
    <xf numFmtId="0" fontId="38" fillId="0" borderId="19" xfId="37" applyFont="1" applyBorder="1" applyAlignment="1">
      <alignment horizontal="left" vertical="center"/>
    </xf>
    <xf numFmtId="0" fontId="38" fillId="0" borderId="1" xfId="37" applyFont="1" applyBorder="1" applyAlignment="1">
      <alignment horizontal="left" vertical="center"/>
    </xf>
    <xf numFmtId="0" fontId="38" fillId="0" borderId="5" xfId="37" applyFont="1" applyBorder="1" applyAlignment="1">
      <alignment horizontal="left" vertical="center"/>
    </xf>
    <xf numFmtId="0" fontId="92" fillId="0" borderId="0" xfId="37" applyFont="1" applyAlignment="1">
      <alignment horizontal="center" vertical="center"/>
    </xf>
    <xf numFmtId="41" fontId="38" fillId="0" borderId="1" xfId="25" applyFont="1" applyBorder="1" applyAlignment="1">
      <alignment horizontal="center" vertical="center"/>
    </xf>
    <xf numFmtId="0" fontId="38" fillId="0" borderId="5" xfId="37" applyFont="1" applyBorder="1" applyAlignment="1">
      <alignment horizontal="center" vertical="center"/>
    </xf>
    <xf numFmtId="41" fontId="38" fillId="0" borderId="5" xfId="94" applyFont="1" applyBorder="1" applyAlignment="1">
      <alignment horizontal="center" vertical="center"/>
    </xf>
    <xf numFmtId="41" fontId="38" fillId="0" borderId="5" xfId="25" applyFont="1" applyFill="1" applyBorder="1" applyAlignment="1">
      <alignment horizontal="center" vertical="center"/>
    </xf>
    <xf numFmtId="0" fontId="38" fillId="0" borderId="5" xfId="25" applyNumberFormat="1" applyFont="1" applyBorder="1" applyAlignment="1">
      <alignment horizontal="center" vertical="center"/>
    </xf>
    <xf numFmtId="0" fontId="38" fillId="0" borderId="16" xfId="37" applyFont="1" applyBorder="1" applyAlignment="1">
      <alignment horizontal="center" vertical="center"/>
    </xf>
    <xf numFmtId="41" fontId="38" fillId="0" borderId="16" xfId="94" applyFont="1" applyBorder="1" applyAlignment="1">
      <alignment horizontal="center" vertical="center"/>
    </xf>
    <xf numFmtId="0" fontId="38" fillId="0" borderId="16" xfId="37" applyFont="1" applyBorder="1" applyAlignment="1">
      <alignment horizontal="left" vertical="center"/>
    </xf>
    <xf numFmtId="0" fontId="38" fillId="0" borderId="2" xfId="37" applyFont="1" applyBorder="1" applyAlignment="1">
      <alignment horizontal="left" vertical="center"/>
    </xf>
    <xf numFmtId="0" fontId="93" fillId="4" borderId="1" xfId="0" applyFont="1" applyFill="1" applyBorder="1" applyAlignment="1">
      <alignment horizontal="center" vertical="center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573"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FF00FF"/>
      </font>
    </dxf>
    <dxf>
      <font>
        <color rgb="FFFF00FF"/>
      </font>
      <fill>
        <patternFill patternType="none">
          <bgColor indexed="65"/>
        </patternFill>
      </fill>
    </dxf>
    <dxf>
      <font>
        <color rgb="FF00B0F0"/>
      </font>
    </dxf>
    <dxf>
      <font>
        <color rgb="FF0070C0"/>
        <name val="맑은 고딕"/>
        <scheme val="none"/>
      </font>
    </dxf>
    <dxf>
      <font>
        <color rgb="FF00B05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45</xdr:row>
      <xdr:rowOff>217394</xdr:rowOff>
    </xdr:from>
    <xdr:to>
      <xdr:col>50</xdr:col>
      <xdr:colOff>142875</xdr:colOff>
      <xdr:row>47</xdr:row>
      <xdr:rowOff>75639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161035" y="11580159"/>
          <a:ext cx="1946546" cy="35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38100</xdr:rowOff>
    </xdr:from>
    <xdr:to>
      <xdr:col>40</xdr:col>
      <xdr:colOff>142875</xdr:colOff>
      <xdr:row>22</xdr:row>
      <xdr:rowOff>152400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23925"/>
          <a:ext cx="6581775" cy="3876675"/>
        </a:xfrm>
        <a:prstGeom prst="rect">
          <a:avLst/>
        </a:prstGeom>
      </xdr:spPr>
    </xdr:pic>
    <xdr:clientData/>
  </xdr:twoCellAnchor>
  <xdr:twoCellAnchor>
    <xdr:from>
      <xdr:col>11</xdr:col>
      <xdr:colOff>140454</xdr:colOff>
      <xdr:row>4</xdr:row>
      <xdr:rowOff>87085</xdr:rowOff>
    </xdr:from>
    <xdr:to>
      <xdr:col>14</xdr:col>
      <xdr:colOff>146957</xdr:colOff>
      <xdr:row>19</xdr:row>
      <xdr:rowOff>0</xdr:rowOff>
    </xdr:to>
    <xdr:sp macro="" textlink="">
      <xdr:nvSpPr>
        <xdr:cNvPr id="3" name="자유형 2"/>
        <xdr:cNvSpPr/>
      </xdr:nvSpPr>
      <xdr:spPr>
        <a:xfrm>
          <a:off x="1936597" y="1398814"/>
          <a:ext cx="496360" cy="2803072"/>
        </a:xfrm>
        <a:custGeom>
          <a:avLst/>
          <a:gdLst>
            <a:gd name="connsiteX0" fmla="*/ 420160 w 496360"/>
            <a:gd name="connsiteY0" fmla="*/ 0 h 2803072"/>
            <a:gd name="connsiteX1" fmla="*/ 338517 w 496360"/>
            <a:gd name="connsiteY1" fmla="*/ 451757 h 2803072"/>
            <a:gd name="connsiteX2" fmla="*/ 273203 w 496360"/>
            <a:gd name="connsiteY2" fmla="*/ 778329 h 2803072"/>
            <a:gd name="connsiteX3" fmla="*/ 153460 w 496360"/>
            <a:gd name="connsiteY3" fmla="*/ 957943 h 2803072"/>
            <a:gd name="connsiteX4" fmla="*/ 6503 w 496360"/>
            <a:gd name="connsiteY4" fmla="*/ 1240972 h 2803072"/>
            <a:gd name="connsiteX5" fmla="*/ 28274 w 496360"/>
            <a:gd name="connsiteY5" fmla="*/ 1534886 h 2803072"/>
            <a:gd name="connsiteX6" fmla="*/ 50046 w 496360"/>
            <a:gd name="connsiteY6" fmla="*/ 1817915 h 2803072"/>
            <a:gd name="connsiteX7" fmla="*/ 169789 w 496360"/>
            <a:gd name="connsiteY7" fmla="*/ 1992086 h 2803072"/>
            <a:gd name="connsiteX8" fmla="*/ 371174 w 496360"/>
            <a:gd name="connsiteY8" fmla="*/ 2198915 h 2803072"/>
            <a:gd name="connsiteX9" fmla="*/ 469146 w 496360"/>
            <a:gd name="connsiteY9" fmla="*/ 2487386 h 2803072"/>
            <a:gd name="connsiteX10" fmla="*/ 496360 w 496360"/>
            <a:gd name="connsiteY10" fmla="*/ 2803072 h 28030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496360" h="2803072">
              <a:moveTo>
                <a:pt x="420160" y="0"/>
              </a:moveTo>
              <a:cubicBezTo>
                <a:pt x="391585" y="161018"/>
                <a:pt x="363010" y="322036"/>
                <a:pt x="338517" y="451757"/>
              </a:cubicBezTo>
              <a:cubicBezTo>
                <a:pt x="314024" y="581478"/>
                <a:pt x="304046" y="693965"/>
                <a:pt x="273203" y="778329"/>
              </a:cubicBezTo>
              <a:cubicBezTo>
                <a:pt x="242360" y="862693"/>
                <a:pt x="197910" y="880836"/>
                <a:pt x="153460" y="957943"/>
              </a:cubicBezTo>
              <a:cubicBezTo>
                <a:pt x="109010" y="1035050"/>
                <a:pt x="27367" y="1144815"/>
                <a:pt x="6503" y="1240972"/>
              </a:cubicBezTo>
              <a:cubicBezTo>
                <a:pt x="-14361" y="1337129"/>
                <a:pt x="21017" y="1438729"/>
                <a:pt x="28274" y="1534886"/>
              </a:cubicBezTo>
              <a:cubicBezTo>
                <a:pt x="35531" y="1631043"/>
                <a:pt x="26460" y="1741715"/>
                <a:pt x="50046" y="1817915"/>
              </a:cubicBezTo>
              <a:cubicBezTo>
                <a:pt x="73632" y="1894115"/>
                <a:pt x="116268" y="1928586"/>
                <a:pt x="169789" y="1992086"/>
              </a:cubicBezTo>
              <a:cubicBezTo>
                <a:pt x="223310" y="2055586"/>
                <a:pt x="321281" y="2116365"/>
                <a:pt x="371174" y="2198915"/>
              </a:cubicBezTo>
              <a:cubicBezTo>
                <a:pt x="421067" y="2281465"/>
                <a:pt x="448282" y="2386693"/>
                <a:pt x="469146" y="2487386"/>
              </a:cubicBezTo>
              <a:cubicBezTo>
                <a:pt x="490010" y="2588079"/>
                <a:pt x="484567" y="2753179"/>
                <a:pt x="496360" y="2803072"/>
              </a:cubicBezTo>
            </a:path>
          </a:pathLst>
        </a:cu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92528</xdr:colOff>
      <xdr:row>2</xdr:row>
      <xdr:rowOff>179614</xdr:rowOff>
    </xdr:from>
    <xdr:to>
      <xdr:col>23</xdr:col>
      <xdr:colOff>157843</xdr:colOff>
      <xdr:row>4</xdr:row>
      <xdr:rowOff>108857</xdr:rowOff>
    </xdr:to>
    <xdr:sp macro="" textlink="">
      <xdr:nvSpPr>
        <xdr:cNvPr id="4" name="TextBox 3"/>
        <xdr:cNvSpPr txBox="1"/>
      </xdr:nvSpPr>
      <xdr:spPr>
        <a:xfrm>
          <a:off x="2541814" y="1066800"/>
          <a:ext cx="137160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칠곡중앙대로</a:t>
          </a:r>
          <a:r>
            <a:rPr lang="en-US" altLang="ko-KR" sz="1100"/>
            <a:t>99</a:t>
          </a:r>
          <a:r>
            <a:rPr lang="ko-KR" altLang="en-US" sz="1100"/>
            <a:t>길</a:t>
          </a:r>
        </a:p>
      </xdr:txBody>
    </xdr:sp>
    <xdr:clientData/>
  </xdr:twoCellAnchor>
  <xdr:twoCellAnchor>
    <xdr:from>
      <xdr:col>5</xdr:col>
      <xdr:colOff>97971</xdr:colOff>
      <xdr:row>18</xdr:row>
      <xdr:rowOff>5443</xdr:rowOff>
    </xdr:from>
    <xdr:to>
      <xdr:col>14</xdr:col>
      <xdr:colOff>0</xdr:colOff>
      <xdr:row>20</xdr:row>
      <xdr:rowOff>32658</xdr:rowOff>
    </xdr:to>
    <xdr:sp macro="" textlink="">
      <xdr:nvSpPr>
        <xdr:cNvPr id="9" name="TextBox 8"/>
        <xdr:cNvSpPr txBox="1"/>
      </xdr:nvSpPr>
      <xdr:spPr>
        <a:xfrm>
          <a:off x="914400" y="4044043"/>
          <a:ext cx="137160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매천초등학교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28"/>
  <sheetViews>
    <sheetView view="pageBreakPreview" topLeftCell="A16" zoomScale="85" zoomScaleNormal="75" zoomScaleSheetLayoutView="85" workbookViewId="0">
      <selection activeCell="L40" sqref="L40"/>
    </sheetView>
  </sheetViews>
  <sheetFormatPr defaultColWidth="3.1640625" defaultRowHeight="20.100000000000001" customHeight="1"/>
  <cols>
    <col min="1" max="63" width="3.1640625" style="186"/>
    <col min="64" max="64" width="4" style="186" bestFit="1" customWidth="1"/>
    <col min="65" max="16384" width="3.1640625" style="186"/>
  </cols>
  <sheetData>
    <row r="1" spans="1:52" ht="20.100000000000001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5"/>
    </row>
    <row r="2" spans="1:52" ht="20.100000000000001" customHeight="1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9"/>
    </row>
    <row r="3" spans="1:52" s="196" customFormat="1" ht="20.100000000000001" customHeight="1">
      <c r="A3" s="190"/>
      <c r="B3" s="191"/>
      <c r="C3" s="659" t="str">
        <f>C32</f>
        <v>2021년도</v>
      </c>
      <c r="D3" s="659"/>
      <c r="E3" s="659"/>
      <c r="F3" s="659"/>
      <c r="G3" s="659"/>
      <c r="H3" s="659"/>
      <c r="I3" s="659"/>
      <c r="J3" s="659"/>
      <c r="K3" s="659"/>
      <c r="L3" s="192"/>
      <c r="M3" s="193"/>
      <c r="N3" s="193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4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5"/>
    </row>
    <row r="4" spans="1:52" s="196" customFormat="1" ht="20.100000000000001" customHeight="1">
      <c r="A4" s="190"/>
      <c r="B4" s="191"/>
      <c r="C4" s="659"/>
      <c r="D4" s="659"/>
      <c r="E4" s="659"/>
      <c r="F4" s="659"/>
      <c r="G4" s="659"/>
      <c r="H4" s="659"/>
      <c r="I4" s="659"/>
      <c r="J4" s="659"/>
      <c r="K4" s="659"/>
      <c r="L4" s="192"/>
      <c r="M4" s="193"/>
      <c r="N4" s="193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4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5"/>
    </row>
    <row r="5" spans="1:52" s="196" customFormat="1" ht="20.100000000000001" customHeight="1">
      <c r="A5" s="190"/>
      <c r="B5" s="191"/>
      <c r="C5" s="197"/>
      <c r="D5" s="197"/>
      <c r="E5" s="197"/>
      <c r="F5" s="197"/>
      <c r="G5" s="197"/>
      <c r="H5" s="197"/>
      <c r="I5" s="197"/>
      <c r="J5" s="197"/>
      <c r="K5" s="192"/>
      <c r="L5" s="192"/>
      <c r="M5" s="193"/>
      <c r="N5" s="193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4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5"/>
    </row>
    <row r="6" spans="1:52" s="196" customFormat="1" ht="20.100000000000001" customHeight="1">
      <c r="A6" s="190"/>
      <c r="B6" s="191"/>
      <c r="C6" s="197"/>
      <c r="D6" s="197"/>
      <c r="E6" s="197"/>
      <c r="F6" s="197"/>
      <c r="G6" s="197"/>
      <c r="H6" s="197"/>
      <c r="I6" s="197"/>
      <c r="J6" s="197"/>
      <c r="K6" s="192"/>
      <c r="L6" s="192"/>
      <c r="M6" s="193"/>
      <c r="N6" s="193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4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5"/>
    </row>
    <row r="7" spans="1:52" s="200" customFormat="1" ht="20.100000000000001" customHeight="1">
      <c r="A7" s="198"/>
      <c r="B7" s="199"/>
      <c r="C7" s="658" t="str">
        <f>C35</f>
        <v>관음로(칠곡중앙대로99길~매천초등학교) 노면표시 도색공사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58"/>
      <c r="S7" s="658"/>
      <c r="T7" s="658"/>
      <c r="U7" s="658"/>
      <c r="V7" s="658"/>
      <c r="W7" s="658"/>
      <c r="X7" s="658"/>
      <c r="Y7" s="658"/>
      <c r="Z7" s="658"/>
      <c r="AA7" s="658"/>
      <c r="AB7" s="658"/>
      <c r="AC7" s="658"/>
      <c r="AD7" s="658"/>
      <c r="AE7" s="658"/>
      <c r="AF7" s="658"/>
      <c r="AG7" s="658"/>
      <c r="AH7" s="658"/>
      <c r="AI7" s="658"/>
      <c r="AJ7" s="658"/>
      <c r="AK7" s="658"/>
      <c r="AL7" s="658"/>
      <c r="AM7" s="658"/>
      <c r="AN7" s="658"/>
      <c r="AO7" s="658"/>
      <c r="AP7" s="658"/>
      <c r="AQ7" s="658"/>
      <c r="AR7" s="658"/>
      <c r="AS7" s="658"/>
      <c r="AT7" s="658"/>
      <c r="AU7" s="658"/>
      <c r="AV7" s="658"/>
      <c r="AW7" s="658"/>
      <c r="AX7" s="658"/>
      <c r="AZ7" s="201"/>
    </row>
    <row r="8" spans="1:52" s="200" customFormat="1" ht="20.100000000000001" customHeight="1">
      <c r="A8" s="198"/>
      <c r="B8" s="199"/>
      <c r="C8" s="658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8"/>
      <c r="AV8" s="658"/>
      <c r="AW8" s="658"/>
      <c r="AX8" s="658"/>
      <c r="AZ8" s="201"/>
    </row>
    <row r="9" spans="1:52" s="200" customFormat="1" ht="20.100000000000001" customHeight="1">
      <c r="A9" s="198"/>
      <c r="B9" s="199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Z9" s="201"/>
    </row>
    <row r="10" spans="1:52" s="200" customFormat="1" ht="20.100000000000001" customHeight="1">
      <c r="A10" s="198"/>
      <c r="B10" s="199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Z10" s="201"/>
    </row>
    <row r="11" spans="1:52" s="200" customFormat="1" ht="20.100000000000001" customHeight="1">
      <c r="A11" s="198"/>
      <c r="B11" s="199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Z11" s="201"/>
    </row>
    <row r="12" spans="1:52" s="200" customFormat="1" ht="20.100000000000001" customHeight="1">
      <c r="A12" s="198"/>
      <c r="B12" s="199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Z12" s="201"/>
    </row>
    <row r="13" spans="1:52" s="200" customFormat="1" ht="20.100000000000001" customHeight="1">
      <c r="A13" s="198"/>
      <c r="B13" s="199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Z13" s="201"/>
    </row>
    <row r="14" spans="1:52" s="200" customFormat="1" ht="20.100000000000001" customHeight="1">
      <c r="A14" s="198"/>
      <c r="B14" s="199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Z14" s="201"/>
    </row>
    <row r="15" spans="1:52" s="200" customFormat="1" ht="20.100000000000001" customHeight="1">
      <c r="A15" s="198"/>
      <c r="B15" s="199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Z15" s="201"/>
    </row>
    <row r="16" spans="1:52" s="200" customFormat="1" ht="20.100000000000001" customHeight="1">
      <c r="A16" s="198"/>
      <c r="B16" s="199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Z16" s="201"/>
    </row>
    <row r="17" spans="1:54" s="200" customFormat="1" ht="20.100000000000001" customHeight="1">
      <c r="A17" s="198"/>
      <c r="B17" s="199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Z17" s="201"/>
    </row>
    <row r="18" spans="1:54" s="200" customFormat="1" ht="20.100000000000001" customHeight="1">
      <c r="A18" s="198"/>
      <c r="B18" s="199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Z18" s="201"/>
    </row>
    <row r="19" spans="1:54" s="200" customFormat="1" ht="20.100000000000001" customHeight="1">
      <c r="A19" s="198"/>
      <c r="B19" s="199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Z19" s="201"/>
    </row>
    <row r="20" spans="1:54" s="200" customFormat="1" ht="20.100000000000001" customHeight="1">
      <c r="A20" s="198"/>
      <c r="B20" s="199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Z20" s="201"/>
    </row>
    <row r="21" spans="1:54" s="200" customFormat="1" ht="20.100000000000001" customHeight="1">
      <c r="A21" s="198"/>
      <c r="B21" s="199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Z21" s="201"/>
    </row>
    <row r="22" spans="1:54" s="200" customFormat="1" ht="20.100000000000001" customHeight="1">
      <c r="A22" s="198"/>
      <c r="B22" s="199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Z22" s="201"/>
    </row>
    <row r="23" spans="1:54" s="200" customFormat="1" ht="20.100000000000001" customHeight="1">
      <c r="A23" s="198"/>
      <c r="B23" s="199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Z23" s="201"/>
    </row>
    <row r="24" spans="1:54" s="200" customFormat="1" ht="20.100000000000001" customHeight="1">
      <c r="A24" s="198"/>
      <c r="B24" s="199"/>
      <c r="C24" s="203"/>
      <c r="D24" s="203"/>
      <c r="E24" s="204"/>
      <c r="F24" s="204"/>
      <c r="G24" s="204"/>
      <c r="H24" s="204"/>
      <c r="I24" s="204"/>
      <c r="J24" s="205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7"/>
      <c r="AH24" s="206"/>
      <c r="AZ24" s="201"/>
    </row>
    <row r="25" spans="1:54" s="200" customFormat="1" ht="20.100000000000001" customHeight="1" thickBot="1">
      <c r="A25" s="208"/>
      <c r="B25" s="209"/>
      <c r="C25" s="210"/>
      <c r="D25" s="210"/>
      <c r="E25" s="211"/>
      <c r="F25" s="211"/>
      <c r="G25" s="211"/>
      <c r="H25" s="211"/>
      <c r="I25" s="211"/>
      <c r="J25" s="212"/>
      <c r="K25" s="213"/>
      <c r="L25" s="213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7"/>
      <c r="BA25" s="218"/>
      <c r="BB25" s="218"/>
    </row>
    <row r="26" spans="1:54" s="192" customFormat="1" ht="20.100000000000001" customHeight="1">
      <c r="A26" s="679" t="s">
        <v>713</v>
      </c>
      <c r="B26" s="672"/>
      <c r="C26" s="672"/>
      <c r="D26" s="676"/>
      <c r="E26" s="676"/>
      <c r="F26" s="676"/>
      <c r="G26" s="676"/>
      <c r="H26" s="676"/>
      <c r="I26" s="676"/>
      <c r="J26" s="676"/>
      <c r="K26" s="675" t="s">
        <v>714</v>
      </c>
      <c r="L26" s="672"/>
      <c r="M26" s="672"/>
      <c r="N26" s="672"/>
      <c r="O26" s="672"/>
      <c r="P26" s="672"/>
      <c r="Q26" s="672"/>
      <c r="R26" s="672"/>
      <c r="S26" s="672"/>
      <c r="T26" s="672"/>
      <c r="U26" s="668" t="s">
        <v>715</v>
      </c>
      <c r="V26" s="669"/>
      <c r="W26" s="669"/>
      <c r="X26" s="660"/>
      <c r="Y26" s="660"/>
      <c r="Z26" s="660"/>
      <c r="AA26" s="660"/>
      <c r="AB26" s="660"/>
      <c r="AC26" s="660"/>
      <c r="AD26" s="660"/>
      <c r="AE26" s="682" t="s">
        <v>716</v>
      </c>
      <c r="AF26" s="660"/>
      <c r="AG26" s="660"/>
      <c r="AH26" s="660"/>
      <c r="AI26" s="660"/>
      <c r="AJ26" s="660"/>
      <c r="AK26" s="660"/>
      <c r="AL26" s="660"/>
      <c r="AM26" s="660"/>
      <c r="AN26" s="660"/>
      <c r="AO26" s="660" t="s">
        <v>922</v>
      </c>
      <c r="AP26" s="660"/>
      <c r="AQ26" s="660"/>
      <c r="AR26" s="660"/>
      <c r="AS26" s="660"/>
      <c r="AT26" s="660"/>
      <c r="AU26" s="660"/>
      <c r="AV26" s="660"/>
      <c r="AW26" s="660"/>
      <c r="AX26" s="660"/>
      <c r="AY26" s="660"/>
      <c r="AZ26" s="661"/>
    </row>
    <row r="27" spans="1:54" s="192" customFormat="1" ht="20.100000000000001" customHeight="1">
      <c r="A27" s="680"/>
      <c r="B27" s="673"/>
      <c r="C27" s="673"/>
      <c r="D27" s="677"/>
      <c r="E27" s="677"/>
      <c r="F27" s="677"/>
      <c r="G27" s="677"/>
      <c r="H27" s="677"/>
      <c r="I27" s="677"/>
      <c r="J27" s="677"/>
      <c r="K27" s="673"/>
      <c r="L27" s="673"/>
      <c r="M27" s="673"/>
      <c r="N27" s="673"/>
      <c r="O27" s="673"/>
      <c r="P27" s="673"/>
      <c r="Q27" s="673"/>
      <c r="R27" s="673"/>
      <c r="S27" s="673"/>
      <c r="T27" s="673"/>
      <c r="U27" s="670"/>
      <c r="V27" s="670"/>
      <c r="W27" s="670"/>
      <c r="X27" s="662"/>
      <c r="Y27" s="662"/>
      <c r="Z27" s="662"/>
      <c r="AA27" s="662"/>
      <c r="AB27" s="662"/>
      <c r="AC27" s="662"/>
      <c r="AD27" s="662"/>
      <c r="AE27" s="662"/>
      <c r="AF27" s="662"/>
      <c r="AG27" s="662"/>
      <c r="AH27" s="662"/>
      <c r="AI27" s="662"/>
      <c r="AJ27" s="662"/>
      <c r="AK27" s="662"/>
      <c r="AL27" s="662"/>
      <c r="AM27" s="662"/>
      <c r="AN27" s="662"/>
      <c r="AO27" s="662"/>
      <c r="AP27" s="662"/>
      <c r="AQ27" s="662"/>
      <c r="AR27" s="662"/>
      <c r="AS27" s="662"/>
      <c r="AT27" s="662"/>
      <c r="AU27" s="662"/>
      <c r="AV27" s="662"/>
      <c r="AW27" s="662"/>
      <c r="AX27" s="662"/>
      <c r="AY27" s="662"/>
      <c r="AZ27" s="663"/>
    </row>
    <row r="28" spans="1:54" s="192" customFormat="1" ht="20.100000000000001" customHeight="1">
      <c r="A28" s="680"/>
      <c r="B28" s="673"/>
      <c r="C28" s="673"/>
      <c r="D28" s="677"/>
      <c r="E28" s="677"/>
      <c r="F28" s="677"/>
      <c r="G28" s="677"/>
      <c r="H28" s="677"/>
      <c r="I28" s="677"/>
      <c r="J28" s="677"/>
      <c r="K28" s="673"/>
      <c r="L28" s="673"/>
      <c r="M28" s="673"/>
      <c r="N28" s="673"/>
      <c r="O28" s="673"/>
      <c r="P28" s="673"/>
      <c r="Q28" s="673"/>
      <c r="R28" s="673"/>
      <c r="S28" s="673"/>
      <c r="T28" s="673"/>
      <c r="U28" s="670"/>
      <c r="V28" s="670"/>
      <c r="W28" s="670"/>
      <c r="X28" s="662"/>
      <c r="Y28" s="662"/>
      <c r="Z28" s="662"/>
      <c r="AA28" s="662"/>
      <c r="AB28" s="662"/>
      <c r="AC28" s="662"/>
      <c r="AD28" s="662"/>
      <c r="AE28" s="662"/>
      <c r="AF28" s="662"/>
      <c r="AG28" s="662"/>
      <c r="AH28" s="662"/>
      <c r="AI28" s="662"/>
      <c r="AJ28" s="662"/>
      <c r="AK28" s="662"/>
      <c r="AL28" s="662"/>
      <c r="AM28" s="662"/>
      <c r="AN28" s="662"/>
      <c r="AO28" s="662"/>
      <c r="AP28" s="662"/>
      <c r="AQ28" s="662"/>
      <c r="AR28" s="662"/>
      <c r="AS28" s="662"/>
      <c r="AT28" s="662"/>
      <c r="AU28" s="662"/>
      <c r="AV28" s="662"/>
      <c r="AW28" s="662"/>
      <c r="AX28" s="662"/>
      <c r="AY28" s="662"/>
      <c r="AZ28" s="663"/>
    </row>
    <row r="29" spans="1:54" s="192" customFormat="1" ht="20.100000000000001" customHeight="1">
      <c r="A29" s="681"/>
      <c r="B29" s="674"/>
      <c r="C29" s="674"/>
      <c r="D29" s="678"/>
      <c r="E29" s="678"/>
      <c r="F29" s="678"/>
      <c r="G29" s="678"/>
      <c r="H29" s="678"/>
      <c r="I29" s="678"/>
      <c r="J29" s="678"/>
      <c r="K29" s="674"/>
      <c r="L29" s="674"/>
      <c r="M29" s="674"/>
      <c r="N29" s="674"/>
      <c r="O29" s="674"/>
      <c r="P29" s="674"/>
      <c r="Q29" s="674"/>
      <c r="R29" s="674"/>
      <c r="S29" s="674"/>
      <c r="T29" s="674"/>
      <c r="U29" s="671"/>
      <c r="V29" s="671"/>
      <c r="W29" s="671"/>
      <c r="X29" s="664"/>
      <c r="Y29" s="664"/>
      <c r="Z29" s="664"/>
      <c r="AA29" s="664"/>
      <c r="AB29" s="664"/>
      <c r="AC29" s="664"/>
      <c r="AD29" s="664"/>
      <c r="AE29" s="664"/>
      <c r="AF29" s="664"/>
      <c r="AG29" s="664"/>
      <c r="AH29" s="664"/>
      <c r="AI29" s="664"/>
      <c r="AJ29" s="664"/>
      <c r="AK29" s="664"/>
      <c r="AL29" s="664"/>
      <c r="AM29" s="664"/>
      <c r="AN29" s="664"/>
      <c r="AO29" s="664"/>
      <c r="AP29" s="664"/>
      <c r="AQ29" s="664"/>
      <c r="AR29" s="664"/>
      <c r="AS29" s="664"/>
      <c r="AT29" s="664"/>
      <c r="AU29" s="664"/>
      <c r="AV29" s="664"/>
      <c r="AW29" s="664"/>
      <c r="AX29" s="664"/>
      <c r="AY29" s="664"/>
      <c r="AZ29" s="665"/>
    </row>
    <row r="30" spans="1:54" s="192" customFormat="1" ht="20.100000000000001" customHeight="1">
      <c r="A30" s="219"/>
      <c r="B30" s="220"/>
      <c r="C30" s="220"/>
      <c r="D30" s="221"/>
      <c r="E30" s="221"/>
      <c r="F30" s="221"/>
      <c r="G30" s="221"/>
      <c r="H30" s="221"/>
      <c r="I30" s="221"/>
      <c r="J30" s="221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2"/>
      <c r="V30" s="222"/>
      <c r="W30" s="222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5"/>
    </row>
    <row r="31" spans="1:54" s="192" customFormat="1" ht="20.100000000000001" customHeight="1">
      <c r="A31" s="226"/>
      <c r="B31" s="227"/>
      <c r="C31" s="227"/>
      <c r="D31" s="228"/>
      <c r="E31" s="228"/>
      <c r="F31" s="228"/>
      <c r="G31" s="228"/>
      <c r="H31" s="228"/>
      <c r="I31" s="228"/>
      <c r="J31" s="228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9"/>
      <c r="V31" s="229"/>
      <c r="W31" s="229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30"/>
    </row>
    <row r="32" spans="1:54" s="192" customFormat="1" ht="20.100000000000001" customHeight="1">
      <c r="A32" s="231"/>
      <c r="B32" s="232"/>
      <c r="C32" s="666" t="s">
        <v>911</v>
      </c>
      <c r="D32" s="666"/>
      <c r="E32" s="666"/>
      <c r="F32" s="666"/>
      <c r="G32" s="666"/>
      <c r="H32" s="666"/>
      <c r="I32" s="666"/>
      <c r="J32" s="666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4"/>
      <c r="AH32" s="233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6"/>
    </row>
    <row r="33" spans="1:54" s="192" customFormat="1" ht="20.100000000000001" customHeight="1">
      <c r="A33" s="231"/>
      <c r="B33" s="232"/>
      <c r="C33" s="666"/>
      <c r="D33" s="666"/>
      <c r="E33" s="666"/>
      <c r="F33" s="666"/>
      <c r="G33" s="666"/>
      <c r="H33" s="666"/>
      <c r="I33" s="666"/>
      <c r="J33" s="666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4"/>
      <c r="AH33" s="233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6"/>
    </row>
    <row r="34" spans="1:54" s="192" customFormat="1" ht="20.100000000000001" customHeight="1">
      <c r="A34" s="231"/>
      <c r="B34" s="232"/>
      <c r="C34" s="237"/>
      <c r="D34" s="237"/>
      <c r="E34" s="237"/>
      <c r="F34" s="237"/>
      <c r="G34" s="237"/>
      <c r="H34" s="237"/>
      <c r="I34" s="237"/>
      <c r="J34" s="237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4"/>
      <c r="AH34" s="233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6"/>
    </row>
    <row r="35" spans="1:54" s="200" customFormat="1" ht="20.100000000000001" customHeight="1">
      <c r="A35" s="238"/>
      <c r="B35" s="239"/>
      <c r="C35" s="658" t="s">
        <v>910</v>
      </c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  <c r="T35" s="658"/>
      <c r="U35" s="658"/>
      <c r="V35" s="658"/>
      <c r="W35" s="658"/>
      <c r="X35" s="658"/>
      <c r="Y35" s="658"/>
      <c r="Z35" s="658"/>
      <c r="AA35" s="658"/>
      <c r="AB35" s="658"/>
      <c r="AC35" s="658"/>
      <c r="AD35" s="658"/>
      <c r="AE35" s="658"/>
      <c r="AF35" s="658"/>
      <c r="AG35" s="658"/>
      <c r="AH35" s="658"/>
      <c r="AI35" s="658"/>
      <c r="AJ35" s="658"/>
      <c r="AK35" s="658"/>
      <c r="AL35" s="658"/>
      <c r="AM35" s="658"/>
      <c r="AN35" s="658"/>
      <c r="AO35" s="658"/>
      <c r="AP35" s="658"/>
      <c r="AQ35" s="658"/>
      <c r="AR35" s="658"/>
      <c r="AS35" s="658"/>
      <c r="AT35" s="658"/>
      <c r="AU35" s="658"/>
      <c r="AV35" s="658"/>
      <c r="AW35" s="658"/>
      <c r="AX35" s="658"/>
      <c r="AY35" s="204"/>
      <c r="AZ35" s="240"/>
    </row>
    <row r="36" spans="1:54" s="200" customFormat="1" ht="20.100000000000001" customHeight="1">
      <c r="A36" s="238"/>
      <c r="B36" s="241"/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8"/>
      <c r="T36" s="658"/>
      <c r="U36" s="658"/>
      <c r="V36" s="658"/>
      <c r="W36" s="658"/>
      <c r="X36" s="658"/>
      <c r="Y36" s="658"/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58"/>
      <c r="AN36" s="658"/>
      <c r="AO36" s="658"/>
      <c r="AP36" s="658"/>
      <c r="AQ36" s="658"/>
      <c r="AR36" s="658"/>
      <c r="AS36" s="658"/>
      <c r="AT36" s="658"/>
      <c r="AU36" s="658"/>
      <c r="AV36" s="658"/>
      <c r="AW36" s="658"/>
      <c r="AX36" s="658"/>
      <c r="AY36" s="242"/>
      <c r="AZ36" s="240"/>
    </row>
    <row r="37" spans="1:54" s="246" customFormat="1" ht="20.100000000000001" customHeight="1">
      <c r="A37" s="243"/>
      <c r="B37" s="244"/>
      <c r="C37" s="245"/>
      <c r="D37" s="245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8"/>
    </row>
    <row r="38" spans="1:54" s="246" customFormat="1" ht="20.100000000000001" customHeight="1">
      <c r="A38" s="243"/>
      <c r="B38" s="244"/>
      <c r="C38" s="245"/>
      <c r="D38" s="245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8"/>
    </row>
    <row r="39" spans="1:54" s="246" customFormat="1" ht="24.95" customHeight="1">
      <c r="A39" s="243"/>
      <c r="B39" s="249"/>
      <c r="C39" s="250"/>
      <c r="D39" s="251" t="s">
        <v>863</v>
      </c>
      <c r="F39" s="252"/>
      <c r="G39" s="252"/>
      <c r="H39" s="252"/>
      <c r="I39" s="252"/>
      <c r="J39" s="252"/>
      <c r="K39" s="251"/>
      <c r="L39" s="251" t="s">
        <v>919</v>
      </c>
      <c r="M39" s="252"/>
      <c r="N39" s="252"/>
      <c r="O39" s="252"/>
      <c r="P39" s="252"/>
      <c r="Q39" s="252"/>
      <c r="R39" s="251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48"/>
    </row>
    <row r="40" spans="1:54" s="251" customFormat="1" ht="24.95" customHeight="1">
      <c r="A40" s="254"/>
      <c r="B40" s="255"/>
      <c r="C40" s="256"/>
      <c r="L40" s="251" t="s">
        <v>920</v>
      </c>
      <c r="AZ40" s="257"/>
    </row>
    <row r="41" spans="1:54" s="251" customFormat="1" ht="24.95" customHeight="1">
      <c r="A41" s="254"/>
      <c r="B41" s="258"/>
      <c r="C41" s="259"/>
      <c r="D41" s="259"/>
      <c r="L41" s="251" t="s">
        <v>921</v>
      </c>
      <c r="AZ41" s="257"/>
    </row>
    <row r="42" spans="1:54" s="263" customFormat="1" ht="24.95" customHeight="1">
      <c r="A42" s="260"/>
      <c r="B42" s="261"/>
      <c r="C42" s="262"/>
      <c r="D42" s="262"/>
      <c r="E42" s="261"/>
      <c r="F42" s="261"/>
      <c r="G42" s="261"/>
      <c r="H42" s="261"/>
      <c r="I42" s="261"/>
      <c r="J42" s="261"/>
      <c r="K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Z42" s="264"/>
    </row>
    <row r="43" spans="1:54" s="200" customFormat="1" ht="20.100000000000001" customHeight="1">
      <c r="A43" s="198"/>
      <c r="B43" s="199"/>
      <c r="C43" s="265"/>
      <c r="D43" s="265"/>
      <c r="E43" s="266"/>
      <c r="F43" s="266"/>
      <c r="G43" s="266"/>
      <c r="H43" s="266"/>
      <c r="I43" s="266"/>
      <c r="J43" s="266"/>
      <c r="K43" s="266"/>
      <c r="L43" s="267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7"/>
      <c r="AT43" s="267"/>
      <c r="AU43" s="267"/>
      <c r="AV43" s="267"/>
      <c r="AW43" s="267"/>
      <c r="AX43" s="267"/>
      <c r="AY43" s="267"/>
      <c r="AZ43" s="268"/>
    </row>
    <row r="44" spans="1:54" s="246" customFormat="1" ht="20.100000000000001" customHeight="1">
      <c r="A44" s="243"/>
      <c r="B44" s="249"/>
      <c r="C44" s="667" t="str">
        <f>"총공사비 : 금"&amp;TEXT((원가계산서!G34),"#,##0원")&amp;"(금"&amp;NUMBERSTRING(원가계산서!G34,1)&amp;"원)"</f>
        <v>총공사비 : 금0원(금영원)</v>
      </c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/>
      <c r="O44" s="667"/>
      <c r="P44" s="667"/>
      <c r="Q44" s="667"/>
      <c r="R44" s="667"/>
      <c r="S44" s="667"/>
      <c r="T44" s="667"/>
      <c r="U44" s="667"/>
      <c r="V44" s="667"/>
      <c r="W44" s="667"/>
      <c r="X44" s="667"/>
      <c r="Y44" s="667"/>
      <c r="Z44" s="667"/>
      <c r="AA44" s="667"/>
      <c r="AB44" s="667"/>
      <c r="AC44" s="667"/>
      <c r="AD44" s="667"/>
      <c r="AE44" s="667"/>
      <c r="AF44" s="667"/>
      <c r="AG44" s="667"/>
      <c r="AH44" s="667"/>
      <c r="AI44" s="667"/>
      <c r="AJ44" s="667"/>
      <c r="AK44" s="667"/>
      <c r="AL44" s="667"/>
      <c r="AM44" s="667"/>
      <c r="AN44" s="667"/>
      <c r="AO44" s="667"/>
      <c r="AP44" s="667"/>
      <c r="AQ44" s="667"/>
      <c r="AR44" s="667"/>
      <c r="AS44" s="667"/>
      <c r="AT44" s="667"/>
      <c r="AU44" s="667"/>
      <c r="AV44" s="667"/>
      <c r="AW44" s="667"/>
      <c r="AX44" s="667"/>
      <c r="AY44" s="253"/>
      <c r="AZ44" s="248"/>
    </row>
    <row r="45" spans="1:54" s="274" customFormat="1" ht="20.100000000000001" customHeight="1">
      <c r="A45" s="269"/>
      <c r="B45" s="270"/>
      <c r="C45" s="667"/>
      <c r="D45" s="667"/>
      <c r="E45" s="667"/>
      <c r="F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7"/>
      <c r="S45" s="667"/>
      <c r="T45" s="667"/>
      <c r="U45" s="667"/>
      <c r="V45" s="667"/>
      <c r="W45" s="667"/>
      <c r="X45" s="667"/>
      <c r="Y45" s="667"/>
      <c r="Z45" s="667"/>
      <c r="AA45" s="667"/>
      <c r="AB45" s="667"/>
      <c r="AC45" s="667"/>
      <c r="AD45" s="667"/>
      <c r="AE45" s="667"/>
      <c r="AF45" s="667"/>
      <c r="AG45" s="667"/>
      <c r="AH45" s="667"/>
      <c r="AI45" s="667"/>
      <c r="AJ45" s="667"/>
      <c r="AK45" s="667"/>
      <c r="AL45" s="667"/>
      <c r="AM45" s="667"/>
      <c r="AN45" s="667"/>
      <c r="AO45" s="667"/>
      <c r="AP45" s="667"/>
      <c r="AQ45" s="667"/>
      <c r="AR45" s="667"/>
      <c r="AS45" s="667"/>
      <c r="AT45" s="667"/>
      <c r="AU45" s="667"/>
      <c r="AV45" s="667"/>
      <c r="AW45" s="667"/>
      <c r="AX45" s="667"/>
      <c r="AY45" s="271"/>
      <c r="AZ45" s="272"/>
      <c r="BA45" s="273"/>
      <c r="BB45" s="273"/>
    </row>
    <row r="46" spans="1:54" s="274" customFormat="1" ht="20.100000000000001" customHeight="1">
      <c r="A46" s="269"/>
      <c r="B46" s="270"/>
      <c r="C46" s="275"/>
      <c r="D46" s="275"/>
      <c r="E46" s="275"/>
      <c r="F46" s="276"/>
      <c r="G46" s="276"/>
      <c r="H46" s="276"/>
      <c r="I46" s="276"/>
      <c r="J46" s="276"/>
      <c r="K46" s="276"/>
      <c r="L46" s="276"/>
      <c r="M46" s="276"/>
      <c r="N46" s="276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8"/>
      <c r="AE46" s="278"/>
      <c r="AF46" s="278"/>
      <c r="AG46" s="278"/>
      <c r="AH46" s="278"/>
      <c r="AI46" s="278"/>
      <c r="AJ46" s="278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2"/>
      <c r="BA46" s="273"/>
      <c r="BB46" s="273"/>
    </row>
    <row r="47" spans="1:54" s="246" customFormat="1" ht="20.100000000000001" customHeight="1">
      <c r="A47" s="243"/>
      <c r="B47" s="244"/>
      <c r="C47" s="245"/>
      <c r="D47" s="245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8"/>
    </row>
    <row r="48" spans="1:54" s="282" customFormat="1" ht="20.100000000000001" customHeight="1" thickBot="1">
      <c r="A48" s="279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1"/>
    </row>
    <row r="49" spans="1:2" s="282" customFormat="1" ht="20.100000000000001" customHeight="1"/>
    <row r="50" spans="1:2" s="282" customFormat="1" ht="20.100000000000001" customHeight="1"/>
    <row r="51" spans="1:2" s="282" customFormat="1" ht="20.100000000000001" customHeight="1"/>
    <row r="52" spans="1:2" s="282" customFormat="1" ht="20.100000000000001" customHeight="1"/>
    <row r="53" spans="1:2" s="282" customFormat="1" ht="20.100000000000001" customHeight="1"/>
    <row r="54" spans="1:2" s="282" customFormat="1" ht="20.100000000000001" customHeight="1"/>
    <row r="55" spans="1:2" s="282" customFormat="1" ht="20.100000000000001" customHeight="1"/>
    <row r="56" spans="1:2" s="282" customFormat="1" ht="20.100000000000001" customHeight="1"/>
    <row r="57" spans="1:2" s="282" customFormat="1" ht="20.100000000000001" customHeight="1"/>
    <row r="58" spans="1:2" s="282" customFormat="1" ht="20.100000000000001" customHeight="1"/>
    <row r="59" spans="1:2" s="282" customFormat="1" ht="20.100000000000001" customHeight="1"/>
    <row r="60" spans="1:2" s="282" customFormat="1" ht="20.100000000000001" customHeight="1"/>
    <row r="61" spans="1:2" s="282" customFormat="1" ht="20.100000000000001" customHeight="1"/>
    <row r="62" spans="1:2" s="284" customFormat="1" ht="20.100000000000001" customHeight="1">
      <c r="A62" s="283"/>
      <c r="B62" s="283"/>
    </row>
    <row r="63" spans="1:2" s="282" customFormat="1" ht="20.100000000000001" customHeight="1"/>
    <row r="64" spans="1:2" s="282" customFormat="1" ht="20.100000000000001" customHeight="1"/>
    <row r="65" s="282" customFormat="1" ht="20.100000000000001" customHeight="1"/>
    <row r="66" s="282" customFormat="1" ht="20.100000000000001" customHeight="1"/>
    <row r="67" s="282" customFormat="1" ht="20.100000000000001" customHeight="1"/>
    <row r="68" s="282" customFormat="1" ht="20.100000000000001" customHeight="1"/>
    <row r="69" s="282" customFormat="1" ht="20.100000000000001" customHeight="1"/>
    <row r="70" s="282" customFormat="1" ht="20.100000000000001" customHeight="1"/>
    <row r="71" s="282" customFormat="1" ht="20.100000000000001" customHeight="1"/>
    <row r="72" s="282" customFormat="1" ht="20.100000000000001" customHeight="1"/>
    <row r="73" s="282" customFormat="1" ht="20.100000000000001" customHeight="1"/>
    <row r="74" s="282" customFormat="1" ht="20.100000000000001" customHeight="1"/>
    <row r="75" s="282" customFormat="1" ht="20.100000000000001" customHeight="1"/>
    <row r="76" s="282" customFormat="1" ht="20.100000000000001" customHeight="1"/>
    <row r="77" s="282" customFormat="1" ht="20.100000000000001" customHeight="1"/>
    <row r="78" s="282" customFormat="1" ht="20.100000000000001" customHeight="1"/>
    <row r="79" s="282" customFormat="1" ht="20.100000000000001" customHeight="1"/>
    <row r="80" s="282" customFormat="1" ht="20.100000000000001" customHeight="1"/>
    <row r="81" spans="1:2" s="282" customFormat="1" ht="20.100000000000001" customHeight="1"/>
    <row r="82" spans="1:2" s="282" customFormat="1" ht="20.100000000000001" customHeight="1"/>
    <row r="83" spans="1:2" s="282" customFormat="1" ht="20.100000000000001" customHeight="1"/>
    <row r="84" spans="1:2" s="284" customFormat="1" ht="20.100000000000001" customHeight="1">
      <c r="A84" s="283"/>
      <c r="B84" s="283"/>
    </row>
    <row r="85" spans="1:2" s="282" customFormat="1" ht="20.100000000000001" customHeight="1"/>
    <row r="86" spans="1:2" s="282" customFormat="1" ht="20.100000000000001" customHeight="1"/>
    <row r="87" spans="1:2" s="282" customFormat="1" ht="20.100000000000001" customHeight="1"/>
    <row r="88" spans="1:2" s="282" customFormat="1" ht="20.100000000000001" customHeight="1"/>
    <row r="89" spans="1:2" s="282" customFormat="1" ht="20.100000000000001" customHeight="1"/>
    <row r="90" spans="1:2" s="282" customFormat="1" ht="20.100000000000001" customHeight="1"/>
    <row r="91" spans="1:2" s="282" customFormat="1" ht="20.100000000000001" customHeight="1"/>
    <row r="92" spans="1:2" s="282" customFormat="1" ht="20.100000000000001" customHeight="1"/>
    <row r="93" spans="1:2" s="282" customFormat="1" ht="20.100000000000001" customHeight="1"/>
    <row r="94" spans="1:2" s="282" customFormat="1" ht="20.100000000000001" customHeight="1"/>
    <row r="95" spans="1:2" s="282" customFormat="1" ht="20.100000000000001" customHeight="1"/>
    <row r="96" spans="1:2" s="282" customFormat="1" ht="20.100000000000001" customHeight="1"/>
    <row r="97" spans="1:2" s="282" customFormat="1" ht="20.100000000000001" customHeight="1"/>
    <row r="98" spans="1:2" s="282" customFormat="1" ht="20.100000000000001" customHeight="1"/>
    <row r="99" spans="1:2" s="282" customFormat="1" ht="20.100000000000001" customHeight="1"/>
    <row r="100" spans="1:2" s="282" customFormat="1" ht="20.100000000000001" customHeight="1"/>
    <row r="101" spans="1:2" s="282" customFormat="1" ht="20.100000000000001" customHeight="1"/>
    <row r="102" spans="1:2" s="282" customFormat="1" ht="20.100000000000001" customHeight="1"/>
    <row r="103" spans="1:2" s="282" customFormat="1" ht="20.100000000000001" customHeight="1"/>
    <row r="104" spans="1:2" s="282" customFormat="1" ht="20.100000000000001" customHeight="1"/>
    <row r="105" spans="1:2" s="282" customFormat="1" ht="20.100000000000001" customHeight="1"/>
    <row r="106" spans="1:2" s="284" customFormat="1" ht="20.100000000000001" customHeight="1">
      <c r="A106" s="283"/>
      <c r="B106" s="283"/>
    </row>
    <row r="107" spans="1:2" s="282" customFormat="1" ht="20.100000000000001" customHeight="1"/>
    <row r="108" spans="1:2" s="282" customFormat="1" ht="20.100000000000001" customHeight="1"/>
    <row r="109" spans="1:2" s="282" customFormat="1" ht="20.100000000000001" customHeight="1"/>
    <row r="110" spans="1:2" s="282" customFormat="1" ht="20.100000000000001" customHeight="1"/>
    <row r="111" spans="1:2" s="282" customFormat="1" ht="20.100000000000001" customHeight="1"/>
    <row r="112" spans="1:2" s="282" customFormat="1" ht="20.100000000000001" customHeight="1"/>
    <row r="113" spans="1:2" s="282" customFormat="1" ht="20.100000000000001" customHeight="1"/>
    <row r="114" spans="1:2" s="282" customFormat="1" ht="20.100000000000001" customHeight="1"/>
    <row r="115" spans="1:2" s="282" customFormat="1" ht="20.100000000000001" customHeight="1"/>
    <row r="116" spans="1:2" s="282" customFormat="1" ht="20.100000000000001" customHeight="1"/>
    <row r="117" spans="1:2" s="282" customFormat="1" ht="20.100000000000001" customHeight="1"/>
    <row r="118" spans="1:2" s="282" customFormat="1" ht="20.100000000000001" customHeight="1"/>
    <row r="119" spans="1:2" s="282" customFormat="1" ht="20.100000000000001" customHeight="1"/>
    <row r="120" spans="1:2" s="282" customFormat="1" ht="20.100000000000001" customHeight="1"/>
    <row r="121" spans="1:2" s="282" customFormat="1" ht="20.100000000000001" customHeight="1"/>
    <row r="122" spans="1:2" s="282" customFormat="1" ht="20.100000000000001" customHeight="1"/>
    <row r="123" spans="1:2" s="282" customFormat="1" ht="20.100000000000001" customHeight="1"/>
    <row r="124" spans="1:2" s="282" customFormat="1" ht="20.100000000000001" customHeight="1"/>
    <row r="125" spans="1:2" s="282" customFormat="1" ht="20.100000000000001" customHeight="1"/>
    <row r="126" spans="1:2" s="282" customFormat="1" ht="20.100000000000001" customHeight="1"/>
    <row r="127" spans="1:2" s="282" customFormat="1" ht="20.100000000000001" customHeight="1"/>
    <row r="128" spans="1:2" s="284" customFormat="1" ht="20.100000000000001" customHeight="1">
      <c r="A128" s="283"/>
      <c r="B128" s="283"/>
    </row>
  </sheetData>
  <mergeCells count="14">
    <mergeCell ref="C7:AX8"/>
    <mergeCell ref="C3:K4"/>
    <mergeCell ref="AO26:AZ29"/>
    <mergeCell ref="C32:J33"/>
    <mergeCell ref="C44:AX45"/>
    <mergeCell ref="U26:W29"/>
    <mergeCell ref="N26:T29"/>
    <mergeCell ref="K26:M29"/>
    <mergeCell ref="D26:J29"/>
    <mergeCell ref="A26:C29"/>
    <mergeCell ref="C35:AX36"/>
    <mergeCell ref="AH26:AN29"/>
    <mergeCell ref="AE26:AG29"/>
    <mergeCell ref="X26:AD29"/>
  </mergeCells>
  <phoneticPr fontId="2" type="noConversion"/>
  <printOptions horizontalCentered="1" verticalCentered="1"/>
  <pageMargins left="0.78740157480314965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9"/>
  <sheetViews>
    <sheetView view="pageBreakPreview" zoomScale="115" zoomScaleSheetLayoutView="115" workbookViewId="0">
      <pane ySplit="4" topLeftCell="A5" activePane="bottomLeft" state="frozen"/>
      <selection activeCell="E1748" sqref="E1748"/>
      <selection pane="bottomLeft" activeCell="E1748" sqref="E1748"/>
    </sheetView>
  </sheetViews>
  <sheetFormatPr defaultRowHeight="21.95" customHeight="1"/>
  <cols>
    <col min="1" max="1" width="6.6640625" style="465" customWidth="1"/>
    <col min="2" max="6" width="7.33203125" style="465" customWidth="1"/>
    <col min="7" max="8" width="6.33203125" style="465" customWidth="1"/>
    <col min="9" max="9" width="8.83203125" style="465" customWidth="1"/>
    <col min="10" max="11" width="6.33203125" style="465" customWidth="1"/>
    <col min="12" max="12" width="8.83203125" style="465" customWidth="1"/>
    <col min="13" max="13" width="6.33203125" style="465" customWidth="1"/>
    <col min="14" max="14" width="8.83203125" style="465" customWidth="1"/>
    <col min="15" max="16" width="6.33203125" style="465" customWidth="1"/>
    <col min="17" max="17" width="8.83203125" style="465" customWidth="1"/>
    <col min="18" max="19" width="6.33203125" style="465" customWidth="1"/>
    <col min="20" max="21" width="8.83203125" style="465" customWidth="1"/>
    <col min="22" max="22" width="8.83203125" style="465" hidden="1" customWidth="1"/>
    <col min="23" max="23" width="8.83203125" style="465" customWidth="1"/>
    <col min="24" max="27" width="9.33203125" style="465" hidden="1" customWidth="1"/>
    <col min="28" max="16384" width="9.33203125" style="465"/>
  </cols>
  <sheetData>
    <row r="1" spans="1:27" s="466" customFormat="1" ht="35.1" customHeight="1">
      <c r="A1" s="169" t="s">
        <v>546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</row>
    <row r="2" spans="1:27" s="401" customFormat="1" ht="21.95" customHeight="1">
      <c r="A2" s="736" t="s">
        <v>723</v>
      </c>
      <c r="B2" s="736" t="s">
        <v>547</v>
      </c>
      <c r="C2" s="736" t="s">
        <v>548</v>
      </c>
      <c r="D2" s="736" t="s">
        <v>549</v>
      </c>
      <c r="E2" s="736" t="s">
        <v>550</v>
      </c>
      <c r="F2" s="736" t="s">
        <v>551</v>
      </c>
      <c r="G2" s="736" t="s">
        <v>788</v>
      </c>
      <c r="H2" s="736"/>
      <c r="I2" s="736"/>
      <c r="J2" s="736" t="s">
        <v>641</v>
      </c>
      <c r="K2" s="736"/>
      <c r="L2" s="736"/>
      <c r="M2" s="736" t="s">
        <v>552</v>
      </c>
      <c r="N2" s="736"/>
      <c r="O2" s="736" t="s">
        <v>789</v>
      </c>
      <c r="P2" s="736"/>
      <c r="Q2" s="736"/>
      <c r="R2" s="736" t="s">
        <v>553</v>
      </c>
      <c r="S2" s="736"/>
      <c r="T2" s="736"/>
      <c r="U2" s="736" t="s">
        <v>554</v>
      </c>
      <c r="V2" s="736" t="s">
        <v>555</v>
      </c>
      <c r="W2" s="736"/>
      <c r="X2" s="838" t="s">
        <v>556</v>
      </c>
      <c r="Y2" s="838"/>
      <c r="Z2" s="402" t="s">
        <v>557</v>
      </c>
      <c r="AA2" s="838" t="s">
        <v>558</v>
      </c>
    </row>
    <row r="3" spans="1:27" s="401" customFormat="1" ht="21.95" customHeight="1">
      <c r="A3" s="736"/>
      <c r="B3" s="736"/>
      <c r="C3" s="736"/>
      <c r="D3" s="736"/>
      <c r="E3" s="736"/>
      <c r="F3" s="736"/>
      <c r="G3" s="837" t="s">
        <v>793</v>
      </c>
      <c r="H3" s="837"/>
      <c r="I3" s="837"/>
      <c r="J3" s="837" t="s">
        <v>793</v>
      </c>
      <c r="K3" s="837"/>
      <c r="L3" s="837"/>
      <c r="M3" s="736" t="s">
        <v>792</v>
      </c>
      <c r="N3" s="736"/>
      <c r="O3" s="837" t="s">
        <v>790</v>
      </c>
      <c r="P3" s="837"/>
      <c r="Q3" s="837"/>
      <c r="R3" s="837" t="s">
        <v>791</v>
      </c>
      <c r="S3" s="837"/>
      <c r="T3" s="837"/>
      <c r="U3" s="736"/>
      <c r="V3" s="402" t="s">
        <v>559</v>
      </c>
      <c r="W3" s="402" t="s">
        <v>560</v>
      </c>
      <c r="X3" s="467" t="s">
        <v>559</v>
      </c>
      <c r="Y3" s="467" t="s">
        <v>560</v>
      </c>
      <c r="Z3" s="467" t="s">
        <v>560</v>
      </c>
      <c r="AA3" s="838"/>
    </row>
    <row r="4" spans="1:27" s="401" customFormat="1" ht="21.95" customHeight="1">
      <c r="A4" s="736"/>
      <c r="B4" s="736"/>
      <c r="C4" s="736"/>
      <c r="D4" s="736"/>
      <c r="E4" s="736"/>
      <c r="F4" s="736"/>
      <c r="G4" s="468" t="s">
        <v>561</v>
      </c>
      <c r="H4" s="469" t="s">
        <v>562</v>
      </c>
      <c r="I4" s="468" t="s">
        <v>563</v>
      </c>
      <c r="J4" s="468" t="s">
        <v>561</v>
      </c>
      <c r="K4" s="469" t="s">
        <v>562</v>
      </c>
      <c r="L4" s="468" t="s">
        <v>563</v>
      </c>
      <c r="M4" s="402" t="s">
        <v>562</v>
      </c>
      <c r="N4" s="470" t="s">
        <v>564</v>
      </c>
      <c r="O4" s="402" t="s">
        <v>561</v>
      </c>
      <c r="P4" s="402" t="s">
        <v>565</v>
      </c>
      <c r="Q4" s="468" t="s">
        <v>564</v>
      </c>
      <c r="R4" s="402" t="s">
        <v>561</v>
      </c>
      <c r="S4" s="402" t="s">
        <v>565</v>
      </c>
      <c r="T4" s="468" t="s">
        <v>564</v>
      </c>
      <c r="U4" s="736"/>
      <c r="V4" s="402" t="s">
        <v>566</v>
      </c>
      <c r="W4" s="402" t="s">
        <v>566</v>
      </c>
      <c r="X4" s="467" t="s">
        <v>567</v>
      </c>
      <c r="Y4" s="467" t="s">
        <v>567</v>
      </c>
      <c r="Z4" s="467" t="s">
        <v>568</v>
      </c>
      <c r="AA4" s="838"/>
    </row>
    <row r="5" spans="1:27" s="401" customFormat="1" ht="21.95" customHeight="1">
      <c r="A5" s="402" t="s">
        <v>569</v>
      </c>
      <c r="B5" s="402"/>
      <c r="C5" s="402"/>
      <c r="D5" s="402"/>
      <c r="E5" s="402"/>
      <c r="F5" s="471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72">
        <f>INT(SUM(V7:V9))</f>
        <v>0</v>
      </c>
      <c r="W5" s="472">
        <f>INT(SUM(W7:Z9))</f>
        <v>1846</v>
      </c>
      <c r="X5" s="472">
        <f>INT(SUM(X7:X8))</f>
        <v>0</v>
      </c>
      <c r="Y5" s="472">
        <f>INT(SUM(Y7:Y8))</f>
        <v>0</v>
      </c>
      <c r="Z5" s="472">
        <f>INT(SUM(Z7:Z8))</f>
        <v>0</v>
      </c>
      <c r="AA5" s="472">
        <f>INT(SUM(AA7:AA8))</f>
        <v>0</v>
      </c>
    </row>
    <row r="6" spans="1:27" s="401" customFormat="1" ht="21.95" customHeight="1">
      <c r="A6" s="624" t="s">
        <v>903</v>
      </c>
      <c r="B6" s="474"/>
      <c r="C6" s="474"/>
      <c r="D6" s="474"/>
      <c r="E6" s="474"/>
      <c r="F6" s="473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6"/>
      <c r="W6" s="476"/>
      <c r="X6" s="476"/>
      <c r="Y6" s="476"/>
      <c r="Z6" s="476"/>
      <c r="AA6" s="476"/>
    </row>
    <row r="7" spans="1:27" s="464" customFormat="1" ht="21.95" customHeight="1">
      <c r="A7" s="502">
        <v>1</v>
      </c>
      <c r="B7" s="402" t="s">
        <v>560</v>
      </c>
      <c r="C7" s="402" t="s">
        <v>555</v>
      </c>
      <c r="D7" s="402" t="str">
        <f t="shared" ref="D7:D9" si="0">IF($C7="융착식","P3-R5",IF($C7="상온경화형","P7-R5",IF(C7="수용성페인트","P4-R5",)))</f>
        <v>P3-R5</v>
      </c>
      <c r="E7" s="402" t="str">
        <f t="shared" ref="E7:E9" si="1">IF(F7="횡단보도","백색",IF(F7="정지선","백색",IF(F7="정차금지대","백색",IF(F7="주차선","백색"))))</f>
        <v>백색</v>
      </c>
      <c r="F7" s="402" t="s">
        <v>570</v>
      </c>
      <c r="G7" s="477"/>
      <c r="H7" s="469"/>
      <c r="I7" s="477">
        <f t="shared" ref="I7:I9" si="2">(G7*H7)*3</f>
        <v>0</v>
      </c>
      <c r="J7" s="469">
        <v>15</v>
      </c>
      <c r="K7" s="402">
        <v>1</v>
      </c>
      <c r="L7" s="477">
        <f t="shared" ref="L7:L9" si="3">J7*K7*3</f>
        <v>45</v>
      </c>
      <c r="M7" s="402"/>
      <c r="N7" s="477">
        <f t="shared" ref="N7:N9" si="4">M7*1.25</f>
        <v>0</v>
      </c>
      <c r="O7" s="402"/>
      <c r="P7" s="402"/>
      <c r="Q7" s="477">
        <f t="shared" ref="Q7:Q9" si="5">O7*P7</f>
        <v>0</v>
      </c>
      <c r="R7" s="402"/>
      <c r="S7" s="402"/>
      <c r="T7" s="477">
        <f t="shared" ref="T7:T9" si="6">R7*S7</f>
        <v>0</v>
      </c>
      <c r="U7" s="478">
        <f t="shared" ref="U7:U9" si="7">INT(T7+Q7+L7+N7+I7)</f>
        <v>45</v>
      </c>
      <c r="V7" s="479" t="str">
        <f t="shared" ref="V7:V9" si="8">IF(AND($B7=V$3,$D7=V$4,$C7=V$2),$U7,"")</f>
        <v/>
      </c>
      <c r="W7" s="479">
        <f t="shared" ref="W7:W9" si="9">IF(AND($B7=W$3,$D7=W$4,$C7=V$2),$U7,"")</f>
        <v>45</v>
      </c>
      <c r="X7" s="480" t="str">
        <f t="shared" ref="X7:X9" si="10">IF(AND($B7=X$3,$D7=X$4,$C7=X$2),$U7,"")</f>
        <v/>
      </c>
      <c r="Y7" s="480" t="str">
        <f t="shared" ref="Y7:Y9" si="11">IF(AND($B7=Y$3,$D7=Y$4,$C7=X$2),$U7,"")</f>
        <v/>
      </c>
      <c r="Z7" s="480" t="str">
        <f t="shared" ref="Z7:Z9" si="12">IF(AND($B7=Z$3,$D7=Z$4,$C7=Z$2),$U7,"")</f>
        <v/>
      </c>
      <c r="AA7" s="480" t="str">
        <f t="shared" ref="AA7:AA9" si="13">IF(B$7=$AA$2,$U7,"")</f>
        <v/>
      </c>
    </row>
    <row r="8" spans="1:27" s="464" customFormat="1" ht="21.95" customHeight="1">
      <c r="A8" s="502">
        <v>2</v>
      </c>
      <c r="B8" s="402" t="s">
        <v>571</v>
      </c>
      <c r="C8" s="402" t="s">
        <v>572</v>
      </c>
      <c r="D8" s="402" t="str">
        <f t="shared" si="0"/>
        <v>P3-R5</v>
      </c>
      <c r="E8" s="402" t="str">
        <f t="shared" si="1"/>
        <v>백색</v>
      </c>
      <c r="F8" s="402" t="s">
        <v>573</v>
      </c>
      <c r="G8" s="477">
        <v>4.25</v>
      </c>
      <c r="H8" s="469">
        <v>58</v>
      </c>
      <c r="I8" s="477">
        <f t="shared" si="2"/>
        <v>739.5</v>
      </c>
      <c r="J8" s="469">
        <v>24</v>
      </c>
      <c r="K8" s="402">
        <v>1</v>
      </c>
      <c r="L8" s="477">
        <f t="shared" si="3"/>
        <v>72</v>
      </c>
      <c r="M8" s="402">
        <v>6</v>
      </c>
      <c r="N8" s="477">
        <f t="shared" si="4"/>
        <v>7.5</v>
      </c>
      <c r="O8" s="402">
        <v>19</v>
      </c>
      <c r="P8" s="402">
        <v>2</v>
      </c>
      <c r="Q8" s="477">
        <f t="shared" si="5"/>
        <v>38</v>
      </c>
      <c r="R8" s="402">
        <v>1</v>
      </c>
      <c r="S8" s="402">
        <v>9</v>
      </c>
      <c r="T8" s="477">
        <f t="shared" si="6"/>
        <v>9</v>
      </c>
      <c r="U8" s="478">
        <f t="shared" si="7"/>
        <v>866</v>
      </c>
      <c r="V8" s="479" t="str">
        <f t="shared" si="8"/>
        <v/>
      </c>
      <c r="W8" s="479">
        <f t="shared" si="9"/>
        <v>866</v>
      </c>
      <c r="X8" s="480" t="str">
        <f t="shared" si="10"/>
        <v/>
      </c>
      <c r="Y8" s="480" t="str">
        <f t="shared" si="11"/>
        <v/>
      </c>
      <c r="Z8" s="480" t="str">
        <f t="shared" si="12"/>
        <v/>
      </c>
      <c r="AA8" s="480" t="str">
        <f t="shared" si="13"/>
        <v/>
      </c>
    </row>
    <row r="9" spans="1:27" ht="21.95" customHeight="1">
      <c r="A9" s="502">
        <v>3</v>
      </c>
      <c r="B9" s="628" t="s">
        <v>248</v>
      </c>
      <c r="C9" s="628" t="s">
        <v>539</v>
      </c>
      <c r="D9" s="628" t="str">
        <f t="shared" si="0"/>
        <v>P3-R5</v>
      </c>
      <c r="E9" s="628" t="str">
        <f t="shared" si="1"/>
        <v>백색</v>
      </c>
      <c r="F9" s="628" t="s">
        <v>33</v>
      </c>
      <c r="G9" s="477">
        <v>4.25</v>
      </c>
      <c r="H9" s="469">
        <v>63</v>
      </c>
      <c r="I9" s="477">
        <f t="shared" si="2"/>
        <v>803.25</v>
      </c>
      <c r="J9" s="469">
        <v>26</v>
      </c>
      <c r="K9" s="628">
        <v>1</v>
      </c>
      <c r="L9" s="477">
        <f t="shared" si="3"/>
        <v>78</v>
      </c>
      <c r="M9" s="628">
        <v>6</v>
      </c>
      <c r="N9" s="477">
        <f t="shared" si="4"/>
        <v>7.5</v>
      </c>
      <c r="O9" s="628">
        <v>19</v>
      </c>
      <c r="P9" s="628">
        <v>2</v>
      </c>
      <c r="Q9" s="477">
        <f t="shared" si="5"/>
        <v>38</v>
      </c>
      <c r="R9" s="628">
        <v>1</v>
      </c>
      <c r="S9" s="628">
        <v>9</v>
      </c>
      <c r="T9" s="477">
        <f t="shared" si="6"/>
        <v>9</v>
      </c>
      <c r="U9" s="478">
        <f t="shared" si="7"/>
        <v>935</v>
      </c>
      <c r="V9" s="479" t="str">
        <f t="shared" si="8"/>
        <v/>
      </c>
      <c r="W9" s="479">
        <f t="shared" si="9"/>
        <v>935</v>
      </c>
      <c r="X9" s="480" t="str">
        <f t="shared" si="10"/>
        <v/>
      </c>
      <c r="Y9" s="480" t="str">
        <f t="shared" si="11"/>
        <v/>
      </c>
      <c r="Z9" s="480" t="str">
        <f t="shared" si="12"/>
        <v/>
      </c>
      <c r="AA9" s="480" t="str">
        <f t="shared" si="13"/>
        <v/>
      </c>
    </row>
  </sheetData>
  <mergeCells count="20">
    <mergeCell ref="R3:T3"/>
    <mergeCell ref="AA2:AA4"/>
    <mergeCell ref="R2:T2"/>
    <mergeCell ref="U2:U4"/>
    <mergeCell ref="V2:W2"/>
    <mergeCell ref="X2:Y2"/>
    <mergeCell ref="A2:A4"/>
    <mergeCell ref="B2:B4"/>
    <mergeCell ref="C2:C4"/>
    <mergeCell ref="D2:D4"/>
    <mergeCell ref="E2:E4"/>
    <mergeCell ref="F2:F4"/>
    <mergeCell ref="G2:I2"/>
    <mergeCell ref="J2:L2"/>
    <mergeCell ref="M2:N2"/>
    <mergeCell ref="O2:Q2"/>
    <mergeCell ref="J3:L3"/>
    <mergeCell ref="G3:I3"/>
    <mergeCell ref="M3:N3"/>
    <mergeCell ref="O3:Q3"/>
  </mergeCells>
  <phoneticPr fontId="2" type="noConversion"/>
  <conditionalFormatting sqref="B7:AA8">
    <cfRule type="expression" dxfId="572" priority="156" stopIfTrue="1">
      <formula>$B7="신설"</formula>
    </cfRule>
  </conditionalFormatting>
  <conditionalFormatting sqref="B7:AA8">
    <cfRule type="expression" dxfId="571" priority="154" stopIfTrue="1">
      <formula>$B7="제거"</formula>
    </cfRule>
  </conditionalFormatting>
  <conditionalFormatting sqref="B7:AA8">
    <cfRule type="expression" dxfId="570" priority="155" stopIfTrue="1">
      <formula>$B7="재도색"</formula>
    </cfRule>
  </conditionalFormatting>
  <conditionalFormatting sqref="B9:AA9">
    <cfRule type="expression" dxfId="569" priority="3" stopIfTrue="1">
      <formula>$B9="신설"</formula>
    </cfRule>
  </conditionalFormatting>
  <conditionalFormatting sqref="B9:AA9">
    <cfRule type="expression" dxfId="568" priority="2" stopIfTrue="1">
      <formula>$B9="제거"</formula>
    </cfRule>
  </conditionalFormatting>
  <conditionalFormatting sqref="B9:AA9">
    <cfRule type="expression" dxfId="567" priority="1" stopIfTrue="1">
      <formula>$B9="재도색"</formula>
    </cfRule>
  </conditionalFormatting>
  <printOptions horizontalCentered="1"/>
  <pageMargins left="0.47244094488188981" right="0.31496062992125984" top="0.59055118110236227" bottom="0.59055118110236227" header="0.19685039370078741" footer="0.19685039370078741"/>
  <pageSetup paperSize="9" scale="95" orientation="landscape" r:id="rId1"/>
  <ignoredErrors>
    <ignoredError sqref="W6:W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95"/>
  <sheetViews>
    <sheetView view="pageBreakPreview" zoomScale="115" zoomScaleNormal="70" zoomScaleSheetLayoutView="115" workbookViewId="0">
      <pane ySplit="7" topLeftCell="A8" activePane="bottomLeft" state="frozen"/>
      <selection activeCell="E1748" sqref="E1748"/>
      <selection pane="bottomLeft" activeCell="E1748" sqref="E1748"/>
    </sheetView>
  </sheetViews>
  <sheetFormatPr defaultRowHeight="21.95" customHeight="1"/>
  <cols>
    <col min="1" max="6" width="7.33203125" style="465" customWidth="1"/>
    <col min="7" max="18" width="7.6640625" style="465" customWidth="1"/>
    <col min="19" max="24" width="7.6640625" style="465" hidden="1" customWidth="1"/>
    <col min="25" max="25" width="7.6640625" style="465" customWidth="1"/>
    <col min="26" max="26" width="8.6640625" style="465" customWidth="1"/>
    <col min="27" max="27" width="8.83203125" style="465" customWidth="1"/>
    <col min="28" max="28" width="7.6640625" style="465" customWidth="1"/>
    <col min="29" max="49" width="9.33203125" style="465" hidden="1" customWidth="1"/>
    <col min="50" max="16384" width="9.33203125" style="465"/>
  </cols>
  <sheetData>
    <row r="1" spans="1:50" s="497" customFormat="1" ht="35.1" customHeight="1">
      <c r="A1" s="168" t="s">
        <v>710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5"/>
    </row>
    <row r="2" spans="1:50" s="401" customFormat="1" ht="21.95" customHeight="1">
      <c r="A2" s="838" t="s">
        <v>529</v>
      </c>
      <c r="B2" s="736" t="s">
        <v>530</v>
      </c>
      <c r="C2" s="736" t="s">
        <v>531</v>
      </c>
      <c r="D2" s="736" t="s">
        <v>532</v>
      </c>
      <c r="E2" s="736" t="s">
        <v>533</v>
      </c>
      <c r="F2" s="736" t="s">
        <v>28</v>
      </c>
      <c r="G2" s="839" t="s">
        <v>534</v>
      </c>
      <c r="H2" s="840" t="s">
        <v>535</v>
      </c>
      <c r="I2" s="840"/>
      <c r="J2" s="840"/>
      <c r="K2" s="839" t="s">
        <v>536</v>
      </c>
      <c r="L2" s="851" t="s">
        <v>537</v>
      </c>
      <c r="M2" s="851"/>
      <c r="N2" s="851"/>
      <c r="O2" s="851" t="s">
        <v>538</v>
      </c>
      <c r="P2" s="851"/>
      <c r="Q2" s="851"/>
      <c r="R2" s="851"/>
      <c r="S2" s="838" t="s">
        <v>353</v>
      </c>
      <c r="T2" s="846"/>
      <c r="U2" s="846"/>
      <c r="V2" s="846"/>
      <c r="W2" s="846"/>
      <c r="X2" s="846"/>
      <c r="Y2" s="838" t="s">
        <v>248</v>
      </c>
      <c r="Z2" s="846"/>
      <c r="AA2" s="846"/>
      <c r="AB2" s="846"/>
      <c r="AC2" s="846"/>
      <c r="AD2" s="846"/>
      <c r="AE2" s="849" t="s">
        <v>353</v>
      </c>
      <c r="AF2" s="850"/>
      <c r="AG2" s="850"/>
      <c r="AH2" s="850"/>
      <c r="AI2" s="850"/>
      <c r="AJ2" s="850"/>
      <c r="AK2" s="841" t="s">
        <v>248</v>
      </c>
      <c r="AL2" s="841"/>
      <c r="AM2" s="841"/>
      <c r="AN2" s="841"/>
      <c r="AO2" s="841"/>
      <c r="AP2" s="841"/>
      <c r="AQ2" s="841" t="s">
        <v>248</v>
      </c>
      <c r="AR2" s="841"/>
      <c r="AS2" s="841"/>
      <c r="AT2" s="841"/>
      <c r="AU2" s="841"/>
      <c r="AV2" s="841"/>
      <c r="AW2" s="843" t="s">
        <v>189</v>
      </c>
      <c r="AX2" s="482"/>
    </row>
    <row r="3" spans="1:50" s="401" customFormat="1" ht="21.95" customHeight="1">
      <c r="A3" s="838"/>
      <c r="B3" s="736"/>
      <c r="C3" s="736"/>
      <c r="D3" s="736"/>
      <c r="E3" s="736"/>
      <c r="F3" s="736"/>
      <c r="G3" s="839"/>
      <c r="H3" s="840"/>
      <c r="I3" s="840"/>
      <c r="J3" s="840"/>
      <c r="K3" s="839"/>
      <c r="L3" s="851"/>
      <c r="M3" s="851"/>
      <c r="N3" s="851"/>
      <c r="O3" s="851"/>
      <c r="P3" s="851"/>
      <c r="Q3" s="851"/>
      <c r="R3" s="851"/>
      <c r="S3" s="838" t="s">
        <v>539</v>
      </c>
      <c r="T3" s="846"/>
      <c r="U3" s="846"/>
      <c r="V3" s="846"/>
      <c r="W3" s="846"/>
      <c r="X3" s="846"/>
      <c r="Y3" s="839" t="s">
        <v>539</v>
      </c>
      <c r="Z3" s="839"/>
      <c r="AA3" s="839"/>
      <c r="AB3" s="839"/>
      <c r="AC3" s="839"/>
      <c r="AD3" s="839"/>
      <c r="AE3" s="847" t="s">
        <v>540</v>
      </c>
      <c r="AF3" s="848"/>
      <c r="AG3" s="848"/>
      <c r="AH3" s="848"/>
      <c r="AI3" s="848"/>
      <c r="AJ3" s="848"/>
      <c r="AK3" s="848" t="s">
        <v>540</v>
      </c>
      <c r="AL3" s="848"/>
      <c r="AM3" s="848"/>
      <c r="AN3" s="848"/>
      <c r="AO3" s="848"/>
      <c r="AP3" s="848"/>
      <c r="AQ3" s="848" t="s">
        <v>319</v>
      </c>
      <c r="AR3" s="848"/>
      <c r="AS3" s="848"/>
      <c r="AT3" s="848"/>
      <c r="AU3" s="848"/>
      <c r="AV3" s="848"/>
      <c r="AW3" s="844"/>
      <c r="AX3" s="482"/>
    </row>
    <row r="4" spans="1:50" s="401" customFormat="1" ht="21.95" customHeight="1">
      <c r="A4" s="838"/>
      <c r="B4" s="736"/>
      <c r="C4" s="736"/>
      <c r="D4" s="736"/>
      <c r="E4" s="736"/>
      <c r="F4" s="736"/>
      <c r="G4" s="839"/>
      <c r="H4" s="840"/>
      <c r="I4" s="840"/>
      <c r="J4" s="840"/>
      <c r="K4" s="839"/>
      <c r="L4" s="851"/>
      <c r="M4" s="851"/>
      <c r="N4" s="851"/>
      <c r="O4" s="851"/>
      <c r="P4" s="851"/>
      <c r="Q4" s="851"/>
      <c r="R4" s="851"/>
      <c r="S4" s="838" t="s">
        <v>354</v>
      </c>
      <c r="T4" s="838"/>
      <c r="U4" s="838" t="s">
        <v>355</v>
      </c>
      <c r="V4" s="838"/>
      <c r="W4" s="838"/>
      <c r="X4" s="838"/>
      <c r="Y4" s="838" t="s">
        <v>354</v>
      </c>
      <c r="Z4" s="838"/>
      <c r="AA4" s="838" t="s">
        <v>355</v>
      </c>
      <c r="AB4" s="838"/>
      <c r="AC4" s="839"/>
      <c r="AD4" s="839"/>
      <c r="AE4" s="852" t="s">
        <v>357</v>
      </c>
      <c r="AF4" s="842"/>
      <c r="AG4" s="842" t="s">
        <v>391</v>
      </c>
      <c r="AH4" s="842"/>
      <c r="AI4" s="842"/>
      <c r="AJ4" s="842"/>
      <c r="AK4" s="842" t="s">
        <v>357</v>
      </c>
      <c r="AL4" s="842"/>
      <c r="AM4" s="842" t="s">
        <v>391</v>
      </c>
      <c r="AN4" s="842"/>
      <c r="AO4" s="842"/>
      <c r="AP4" s="842"/>
      <c r="AQ4" s="842" t="s">
        <v>356</v>
      </c>
      <c r="AR4" s="842"/>
      <c r="AS4" s="842" t="s">
        <v>390</v>
      </c>
      <c r="AT4" s="842"/>
      <c r="AU4" s="842"/>
      <c r="AV4" s="842"/>
      <c r="AW4" s="844"/>
      <c r="AX4" s="482"/>
    </row>
    <row r="5" spans="1:50" s="401" customFormat="1" ht="21.95" customHeight="1">
      <c r="A5" s="838"/>
      <c r="B5" s="736"/>
      <c r="C5" s="736"/>
      <c r="D5" s="736"/>
      <c r="E5" s="736"/>
      <c r="F5" s="736"/>
      <c r="G5" s="839"/>
      <c r="H5" s="840"/>
      <c r="I5" s="840"/>
      <c r="J5" s="840"/>
      <c r="K5" s="839"/>
      <c r="L5" s="851"/>
      <c r="M5" s="851"/>
      <c r="N5" s="851"/>
      <c r="O5" s="851"/>
      <c r="P5" s="851"/>
      <c r="Q5" s="851"/>
      <c r="R5" s="851"/>
      <c r="S5" s="838" t="s">
        <v>350</v>
      </c>
      <c r="T5" s="838"/>
      <c r="U5" s="838" t="s">
        <v>351</v>
      </c>
      <c r="V5" s="838"/>
      <c r="W5" s="838" t="s">
        <v>292</v>
      </c>
      <c r="X5" s="838"/>
      <c r="Y5" s="838" t="s">
        <v>350</v>
      </c>
      <c r="Z5" s="838"/>
      <c r="AA5" s="838" t="s">
        <v>351</v>
      </c>
      <c r="AB5" s="838"/>
      <c r="AC5" s="838" t="s">
        <v>292</v>
      </c>
      <c r="AD5" s="838"/>
      <c r="AE5" s="852" t="s">
        <v>350</v>
      </c>
      <c r="AF5" s="842"/>
      <c r="AG5" s="842" t="s">
        <v>351</v>
      </c>
      <c r="AH5" s="842"/>
      <c r="AI5" s="842" t="s">
        <v>292</v>
      </c>
      <c r="AJ5" s="842"/>
      <c r="AK5" s="842" t="s">
        <v>350</v>
      </c>
      <c r="AL5" s="842"/>
      <c r="AM5" s="842" t="s">
        <v>351</v>
      </c>
      <c r="AN5" s="842"/>
      <c r="AO5" s="842" t="s">
        <v>292</v>
      </c>
      <c r="AP5" s="842"/>
      <c r="AQ5" s="842" t="s">
        <v>350</v>
      </c>
      <c r="AR5" s="842"/>
      <c r="AS5" s="842" t="s">
        <v>351</v>
      </c>
      <c r="AT5" s="842"/>
      <c r="AU5" s="842" t="s">
        <v>292</v>
      </c>
      <c r="AV5" s="842"/>
      <c r="AW5" s="844"/>
    </row>
    <row r="6" spans="1:50" s="401" customFormat="1" ht="21.95" customHeight="1">
      <c r="A6" s="838"/>
      <c r="B6" s="736"/>
      <c r="C6" s="736"/>
      <c r="D6" s="736"/>
      <c r="E6" s="736"/>
      <c r="F6" s="736"/>
      <c r="G6" s="839"/>
      <c r="H6" s="498" t="s">
        <v>541</v>
      </c>
      <c r="I6" s="498" t="s">
        <v>542</v>
      </c>
      <c r="J6" s="498" t="s">
        <v>17</v>
      </c>
      <c r="K6" s="839"/>
      <c r="L6" s="467" t="s">
        <v>534</v>
      </c>
      <c r="M6" s="467" t="s">
        <v>536</v>
      </c>
      <c r="N6" s="467" t="s">
        <v>543</v>
      </c>
      <c r="O6" s="467" t="s">
        <v>534</v>
      </c>
      <c r="P6" s="467" t="s">
        <v>535</v>
      </c>
      <c r="Q6" s="467" t="s">
        <v>536</v>
      </c>
      <c r="R6" s="467" t="s">
        <v>543</v>
      </c>
      <c r="S6" s="467" t="s">
        <v>257</v>
      </c>
      <c r="T6" s="467" t="s">
        <v>258</v>
      </c>
      <c r="U6" s="467" t="s">
        <v>257</v>
      </c>
      <c r="V6" s="467" t="s">
        <v>258</v>
      </c>
      <c r="W6" s="467" t="s">
        <v>257</v>
      </c>
      <c r="X6" s="467" t="s">
        <v>258</v>
      </c>
      <c r="Y6" s="467" t="s">
        <v>257</v>
      </c>
      <c r="Z6" s="467" t="s">
        <v>258</v>
      </c>
      <c r="AA6" s="467" t="s">
        <v>257</v>
      </c>
      <c r="AB6" s="467" t="s">
        <v>258</v>
      </c>
      <c r="AC6" s="467" t="s">
        <v>257</v>
      </c>
      <c r="AD6" s="467" t="s">
        <v>258</v>
      </c>
      <c r="AE6" s="484" t="s">
        <v>257</v>
      </c>
      <c r="AF6" s="483" t="s">
        <v>258</v>
      </c>
      <c r="AG6" s="483" t="s">
        <v>257</v>
      </c>
      <c r="AH6" s="483" t="s">
        <v>258</v>
      </c>
      <c r="AI6" s="483" t="s">
        <v>257</v>
      </c>
      <c r="AJ6" s="483" t="s">
        <v>258</v>
      </c>
      <c r="AK6" s="483" t="s">
        <v>257</v>
      </c>
      <c r="AL6" s="483" t="s">
        <v>258</v>
      </c>
      <c r="AM6" s="483" t="s">
        <v>257</v>
      </c>
      <c r="AN6" s="483" t="s">
        <v>258</v>
      </c>
      <c r="AO6" s="483" t="s">
        <v>257</v>
      </c>
      <c r="AP6" s="483" t="s">
        <v>258</v>
      </c>
      <c r="AQ6" s="483" t="s">
        <v>257</v>
      </c>
      <c r="AR6" s="483" t="s">
        <v>258</v>
      </c>
      <c r="AS6" s="483" t="s">
        <v>257</v>
      </c>
      <c r="AT6" s="483" t="s">
        <v>258</v>
      </c>
      <c r="AU6" s="483" t="s">
        <v>257</v>
      </c>
      <c r="AV6" s="483" t="s">
        <v>258</v>
      </c>
      <c r="AW6" s="845"/>
    </row>
    <row r="7" spans="1:50" s="401" customFormat="1" ht="21.95" customHeight="1">
      <c r="A7" s="467" t="s">
        <v>544</v>
      </c>
      <c r="B7" s="402"/>
      <c r="C7" s="402"/>
      <c r="D7" s="402"/>
      <c r="E7" s="402"/>
      <c r="F7" s="402"/>
      <c r="G7" s="498"/>
      <c r="H7" s="498"/>
      <c r="I7" s="499"/>
      <c r="J7" s="499"/>
      <c r="K7" s="498"/>
      <c r="L7" s="500"/>
      <c r="M7" s="500"/>
      <c r="N7" s="500"/>
      <c r="O7" s="500"/>
      <c r="P7" s="500"/>
      <c r="Q7" s="500"/>
      <c r="R7" s="500"/>
      <c r="S7" s="500">
        <f t="shared" ref="S7:X7" si="0">SUM(S8:S9)</f>
        <v>0</v>
      </c>
      <c r="T7" s="500">
        <f t="shared" si="0"/>
        <v>0</v>
      </c>
      <c r="U7" s="500">
        <f t="shared" si="0"/>
        <v>0</v>
      </c>
      <c r="V7" s="500">
        <f t="shared" si="0"/>
        <v>0</v>
      </c>
      <c r="W7" s="500">
        <f t="shared" si="0"/>
        <v>0</v>
      </c>
      <c r="X7" s="500">
        <f t="shared" si="0"/>
        <v>0</v>
      </c>
      <c r="Y7" s="501">
        <f>SUM(Y8:Y95)</f>
        <v>657</v>
      </c>
      <c r="Z7" s="501">
        <f>SUM(Z8:Z95)</f>
        <v>9469</v>
      </c>
      <c r="AA7" s="501">
        <f>SUM(AA8:AA95)</f>
        <v>9183</v>
      </c>
      <c r="AB7" s="501">
        <f>SUM(AB8:AB95)</f>
        <v>1559</v>
      </c>
      <c r="AC7" s="501">
        <f t="shared" ref="AC7:AW7" si="1">SUM(AC8:AC9)</f>
        <v>0</v>
      </c>
      <c r="AD7" s="501">
        <f t="shared" si="1"/>
        <v>0</v>
      </c>
      <c r="AE7" s="487">
        <f t="shared" si="1"/>
        <v>0</v>
      </c>
      <c r="AF7" s="485">
        <f t="shared" si="1"/>
        <v>0</v>
      </c>
      <c r="AG7" s="485">
        <f t="shared" si="1"/>
        <v>0</v>
      </c>
      <c r="AH7" s="485">
        <f t="shared" si="1"/>
        <v>0</v>
      </c>
      <c r="AI7" s="485">
        <f t="shared" si="1"/>
        <v>0</v>
      </c>
      <c r="AJ7" s="485">
        <f t="shared" si="1"/>
        <v>0</v>
      </c>
      <c r="AK7" s="485">
        <f t="shared" si="1"/>
        <v>0</v>
      </c>
      <c r="AL7" s="485">
        <f t="shared" si="1"/>
        <v>0</v>
      </c>
      <c r="AM7" s="485">
        <f t="shared" si="1"/>
        <v>0</v>
      </c>
      <c r="AN7" s="485">
        <f t="shared" si="1"/>
        <v>0</v>
      </c>
      <c r="AO7" s="485">
        <f t="shared" si="1"/>
        <v>0</v>
      </c>
      <c r="AP7" s="485">
        <f t="shared" si="1"/>
        <v>0</v>
      </c>
      <c r="AQ7" s="485">
        <f t="shared" si="1"/>
        <v>0</v>
      </c>
      <c r="AR7" s="485">
        <f t="shared" si="1"/>
        <v>0</v>
      </c>
      <c r="AS7" s="485">
        <f t="shared" si="1"/>
        <v>0</v>
      </c>
      <c r="AT7" s="485">
        <f t="shared" si="1"/>
        <v>0</v>
      </c>
      <c r="AU7" s="485">
        <f t="shared" si="1"/>
        <v>0</v>
      </c>
      <c r="AV7" s="485">
        <f t="shared" si="1"/>
        <v>0</v>
      </c>
      <c r="AW7" s="486">
        <f t="shared" si="1"/>
        <v>0</v>
      </c>
    </row>
    <row r="8" spans="1:50" s="492" customFormat="1" ht="21.95" customHeight="1">
      <c r="A8" s="624" t="s">
        <v>902</v>
      </c>
      <c r="B8" s="502"/>
      <c r="C8" s="502"/>
      <c r="D8" s="502"/>
      <c r="E8" s="502"/>
      <c r="F8" s="502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3"/>
      <c r="AE8" s="489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90"/>
      <c r="AX8" s="491"/>
    </row>
    <row r="9" spans="1:50" s="401" customFormat="1" ht="21.95" customHeight="1">
      <c r="A9" s="467">
        <v>1</v>
      </c>
      <c r="B9" s="402" t="s">
        <v>248</v>
      </c>
      <c r="C9" s="402" t="s">
        <v>539</v>
      </c>
      <c r="D9" s="402" t="str">
        <f t="shared" ref="D9" si="2">IF(AND($E9="황색",$C9="융착식"),"P3-R4",IF(AND($E9="백색",$C9="융착식"),"P3-R5",IF(AND($E9="황색",$C9="상온경화형"),"P7-R4",IF(AND($E9="백색",$C9="상온경화형"),"P7-R5",IF(AND($E9="황색",$C9="수용성페인트"),"P4-R4",IF(AND($E9="백색",$C9="수용성페인트"),"P4-R5",))))))</f>
        <v>P3-R5</v>
      </c>
      <c r="E9" s="402" t="str">
        <f t="shared" ref="E9" si="3">IF(F9="차선","백색",IF(F9="유도선","백색",IF(F9="유턴선","백색",IF(F9="버스차선","청색",IF(F9="중앙선","황색",IF(F9="노견선","황색",""))))))</f>
        <v>백색</v>
      </c>
      <c r="F9" s="402" t="s">
        <v>907</v>
      </c>
      <c r="G9" s="498"/>
      <c r="H9" s="498">
        <v>1</v>
      </c>
      <c r="I9" s="498">
        <v>16</v>
      </c>
      <c r="J9" s="498">
        <f t="shared" ref="J9:J87" si="4">H9*I9</f>
        <v>16</v>
      </c>
      <c r="K9" s="498"/>
      <c r="L9" s="467">
        <f t="shared" ref="L9:L87" si="5">IF((G9&gt;10),G9,0)</f>
        <v>0</v>
      </c>
      <c r="M9" s="467">
        <f t="shared" ref="M9:M87" si="6">IF((K9&gt;10),K9,0)</f>
        <v>0</v>
      </c>
      <c r="N9" s="467">
        <f t="shared" ref="N9:N87" si="7">INT(L9+M9)</f>
        <v>0</v>
      </c>
      <c r="O9" s="467">
        <f t="shared" ref="O9:O87" si="8">IF((G9&lt;11),G9,0)</f>
        <v>0</v>
      </c>
      <c r="P9" s="467">
        <f t="shared" ref="P9:P87" si="9">J9</f>
        <v>16</v>
      </c>
      <c r="Q9" s="467">
        <f t="shared" ref="Q9:Q87" si="10">IF((K9&lt;11),K9,0)</f>
        <v>0</v>
      </c>
      <c r="R9" s="467">
        <f t="shared" ref="R9:R87" si="11">INT(O9+P9+Q9)</f>
        <v>16</v>
      </c>
      <c r="S9" s="500" t="str">
        <f t="shared" ref="S9:S95" si="12">IF(AND($B9=$S$2,$C9=$S$3,$D9=$S$4,$E9=$S$5),$N9,"")</f>
        <v/>
      </c>
      <c r="T9" s="500" t="str">
        <f t="shared" ref="T9:T95" si="13">IF(AND($B9=$S$2,$C9=$S$3,$D9=$S$4,$E9=$S$5),$R9,"")</f>
        <v/>
      </c>
      <c r="U9" s="500" t="str">
        <f t="shared" ref="U9:U95" si="14">IF(AND($B9=$S$2,$C9=$S$3,$D9=$U$4,$E9=$U$5),$N9,"")</f>
        <v/>
      </c>
      <c r="V9" s="500" t="str">
        <f t="shared" ref="V9:V95" si="15">IF(AND($B9=$S$2,$C9=$S$3,$D9=$U$4,$E9=$U$5),$R9,"")</f>
        <v/>
      </c>
      <c r="W9" s="500" t="str">
        <f t="shared" ref="W9:W95" si="16">IF(AND($B9=$S$2,$C9=$S$3,$D9=$W$4,$E9=$W$5),$N9,"")</f>
        <v/>
      </c>
      <c r="X9" s="500" t="str">
        <f t="shared" ref="X9:X95" si="17">IF(AND($B9=$S$2,$C9=$S$3,$D9=$W$4,$E9=$W$5),$R9,"")</f>
        <v/>
      </c>
      <c r="Y9" s="500">
        <f t="shared" ref="Y9:Y95" si="18">IF(AND($B9=$Y$2,$C9=$Y$3,$D9=$Y$4,$E9=$Y$5),$N9,"")</f>
        <v>0</v>
      </c>
      <c r="Z9" s="500">
        <f t="shared" ref="Z9:Z95" si="19">IF(AND($B9=$Y$2,$C9=$Y$3,$D9=$Y$4,$E9=$Y$5),$R9,"")</f>
        <v>16</v>
      </c>
      <c r="AA9" s="500" t="str">
        <f t="shared" ref="AA9:AA95" si="20">IF(AND($B9=$Y$2,$C9=$Y$3,$D9=$AA$4,$E9=$AA$5),$N9,"")</f>
        <v/>
      </c>
      <c r="AB9" s="500" t="str">
        <f t="shared" ref="AB9:AB95" si="21">IF(AND($B9=$Y$2,$C9=$Y$3,$D9=$AA$4,$E9=$AA$5),$R9,"")</f>
        <v/>
      </c>
      <c r="AC9" s="500" t="str">
        <f>IF(AND($B9=$Y$2,$C9=$Y$3,$D9=$AC$4,$E9=$AC$5),$N9,"")</f>
        <v/>
      </c>
      <c r="AD9" s="500" t="str">
        <f>IF(AND($B9=$Y$2,$C9=$Y$3,$D9=$AC$4,$E9=$AC$5),$R9,"")</f>
        <v/>
      </c>
      <c r="AE9" s="495" t="str">
        <f>IF(AND($B9=$AE$2,$C9=$AE$3,$D9=$AE$4,$E9=$AE$5),$N9,"")</f>
        <v/>
      </c>
      <c r="AF9" s="493" t="str">
        <f>IF(AND($B9=$AE$2,$C9=$AE$3,$D9=$AE$4,$E9=$AE$5),$R9,"")</f>
        <v/>
      </c>
      <c r="AG9" s="493" t="str">
        <f>IF(AND($B9=$AE$2,$C9=$AE$3,$D9=$AG$4,$E9=$AG$5),$N9,"")</f>
        <v/>
      </c>
      <c r="AH9" s="493" t="str">
        <f>IF(AND($B9=$AE$2,$C9=$AE$3,$D9=$AG$4,$E9=$AG$5),$R9,"")</f>
        <v/>
      </c>
      <c r="AI9" s="493" t="str">
        <f>IF(AND($B9=$AE$2,$C9=$AE$3,$D9=$AI$4,$E9=$AI$5),$N9,"")</f>
        <v/>
      </c>
      <c r="AJ9" s="493" t="str">
        <f>IF(AND($B9=$AE$2,$C9=$AE$3,$D9=$AI$4,$E9=$AI$5),$R9,"")</f>
        <v/>
      </c>
      <c r="AK9" s="493" t="str">
        <f>IF(AND($B9=$AK$2,$C9=$AK$3,$D9=$AK$4,$E9=$AK$5),$N9,"")</f>
        <v/>
      </c>
      <c r="AL9" s="493" t="str">
        <f>IF(AND($B9=$AK$2,$C9=$AK$3,$D9=$AK$4,$E9=$AK$5),$R9,"")</f>
        <v/>
      </c>
      <c r="AM9" s="493" t="str">
        <f>IF(AND($B9=$AK$2,$C9=$AK$3,$D9=$AM$4,$E9=$AM$5),$N9,"")</f>
        <v/>
      </c>
      <c r="AN9" s="493" t="str">
        <f>IF(AND($B9=$AK$2,$C9=$AK$3,$D9=$AM$4,$E9=$AM$5),$R9,"")</f>
        <v/>
      </c>
      <c r="AO9" s="493" t="str">
        <f>IF(AND($B9=$AK$2,$C9=$AK$3,$D9=$AO$4,$E9=$AO$5),$N9,"")</f>
        <v/>
      </c>
      <c r="AP9" s="493" t="str">
        <f>IF(AND($B9=$AK$2,$C9=$AK$3,$D9=$AO$4,$E9=$AO$5),$R9,"")</f>
        <v/>
      </c>
      <c r="AQ9" s="493" t="str">
        <f>IF(AND($B9=$AQ$2,$C9=$AQ$3,$D9=$AQ$4,$E9=$AQ$5),$N9,"")</f>
        <v/>
      </c>
      <c r="AR9" s="493" t="str">
        <f>IF(AND($B9=$AQ$2,$C9=$AQ$3,$D9=$AQ$4,$E9=$AQ$5),$R9,"")</f>
        <v/>
      </c>
      <c r="AS9" s="493" t="str">
        <f>IF(AND($B9=$AQ$2,$C9=$AQ$3,$D9=$AS$4,$E9=$AS$5),$N9,"")</f>
        <v/>
      </c>
      <c r="AT9" s="493" t="str">
        <f>IF(AND($B9=$AQ$2,$C9=$AQ$3,$D9=$AS$4,$E9=$AS$5),$R9,"")</f>
        <v/>
      </c>
      <c r="AU9" s="493" t="str">
        <f>IF(AND($B9=$AQ$2,$C9=$AQ$3,$D9=$AU$4,$E9=$AU$5),$N9,"")</f>
        <v/>
      </c>
      <c r="AV9" s="493" t="str">
        <f>IF(AND($B9=$AQ$2,$C9=$AQ$3,$D9=$AU$4,$E9=$AU$5),$R9,"")</f>
        <v/>
      </c>
      <c r="AW9" s="494" t="str">
        <f>IF(AND($AW$2=$B9),($R9+$N9),"")</f>
        <v/>
      </c>
      <c r="AX9" s="496"/>
    </row>
    <row r="10" spans="1:50" ht="21.95" customHeight="1">
      <c r="A10" s="474">
        <v>2</v>
      </c>
      <c r="B10" s="628" t="s">
        <v>248</v>
      </c>
      <c r="C10" s="628" t="s">
        <v>539</v>
      </c>
      <c r="D10" s="628" t="str">
        <f t="shared" ref="D10:D41" si="22">IF(AND($E10="황색",$C10="융착식"),"P3-R4",IF(AND($E10="백색",$C10="융착식"),"P3-R5",IF(AND($E10="황색",$C10="상온경화형"),"P7-R4",IF(AND($E10="백색",$C10="상온경화형"),"P7-R5",IF(AND($E10="황색",$C10="수용성페인트"),"P4-R4",IF(AND($E10="백색",$C10="수용성페인트"),"P4-R5",))))))</f>
        <v>P3-R5</v>
      </c>
      <c r="E10" s="628" t="str">
        <f t="shared" ref="E10:E63" si="23">IF(F10="차선","백색",IF(F10="유도선","백색",IF(F10="유턴선","백색",IF(F10="버스차선","청색",IF(F10="중앙선","황색",IF(F10="노견선","황색",""))))))</f>
        <v>백색</v>
      </c>
      <c r="F10" s="628" t="s">
        <v>545</v>
      </c>
      <c r="G10" s="630"/>
      <c r="H10" s="630">
        <v>5</v>
      </c>
      <c r="I10" s="630">
        <v>24</v>
      </c>
      <c r="J10" s="630">
        <f t="shared" ref="J10:J71" si="24">H10*I10</f>
        <v>120</v>
      </c>
      <c r="K10" s="630">
        <v>8</v>
      </c>
      <c r="L10" s="629">
        <f t="shared" ref="L10:L71" si="25">IF((G10&gt;10),G10,0)</f>
        <v>0</v>
      </c>
      <c r="M10" s="629">
        <f t="shared" ref="M10:M71" si="26">IF((K10&gt;10),K10,0)</f>
        <v>0</v>
      </c>
      <c r="N10" s="629">
        <f t="shared" ref="N10:N71" si="27">INT(L10+M10)</f>
        <v>0</v>
      </c>
      <c r="O10" s="504">
        <f t="shared" ref="O10:O71" si="28">IF((G10&lt;11),G10,0)</f>
        <v>0</v>
      </c>
      <c r="P10" s="629">
        <f t="shared" ref="P10:P71" si="29">J10</f>
        <v>120</v>
      </c>
      <c r="Q10" s="629">
        <f t="shared" ref="Q10:Q71" si="30">IF((K10&lt;11),K10,0)</f>
        <v>8</v>
      </c>
      <c r="R10" s="629">
        <f t="shared" ref="R10:R71" si="31">INT(O10+P10+Q10)</f>
        <v>128</v>
      </c>
      <c r="S10" s="500" t="str">
        <f t="shared" si="12"/>
        <v/>
      </c>
      <c r="T10" s="500" t="str">
        <f t="shared" si="13"/>
        <v/>
      </c>
      <c r="U10" s="500" t="str">
        <f t="shared" si="14"/>
        <v/>
      </c>
      <c r="V10" s="500" t="str">
        <f t="shared" si="15"/>
        <v/>
      </c>
      <c r="W10" s="500" t="str">
        <f t="shared" si="16"/>
        <v/>
      </c>
      <c r="X10" s="500" t="str">
        <f t="shared" si="17"/>
        <v/>
      </c>
      <c r="Y10" s="500">
        <f t="shared" si="18"/>
        <v>0</v>
      </c>
      <c r="Z10" s="500">
        <f t="shared" si="19"/>
        <v>128</v>
      </c>
      <c r="AA10" s="500" t="str">
        <f t="shared" si="20"/>
        <v/>
      </c>
      <c r="AB10" s="500" t="str">
        <f t="shared" si="21"/>
        <v/>
      </c>
    </row>
    <row r="11" spans="1:50" ht="21.95" customHeight="1">
      <c r="A11" s="474">
        <v>3</v>
      </c>
      <c r="B11" s="628" t="s">
        <v>248</v>
      </c>
      <c r="C11" s="628" t="s">
        <v>539</v>
      </c>
      <c r="D11" s="628" t="str">
        <f t="shared" si="22"/>
        <v>P3-R5</v>
      </c>
      <c r="E11" s="628" t="str">
        <f t="shared" si="23"/>
        <v>백색</v>
      </c>
      <c r="F11" s="628" t="s">
        <v>545</v>
      </c>
      <c r="G11" s="630"/>
      <c r="H11" s="630">
        <v>5</v>
      </c>
      <c r="I11" s="630">
        <v>24</v>
      </c>
      <c r="J11" s="630">
        <f t="shared" si="24"/>
        <v>120</v>
      </c>
      <c r="K11" s="630">
        <v>8</v>
      </c>
      <c r="L11" s="629">
        <f t="shared" si="25"/>
        <v>0</v>
      </c>
      <c r="M11" s="629">
        <f t="shared" si="26"/>
        <v>0</v>
      </c>
      <c r="N11" s="629">
        <f t="shared" si="27"/>
        <v>0</v>
      </c>
      <c r="O11" s="504">
        <f t="shared" si="28"/>
        <v>0</v>
      </c>
      <c r="P11" s="629">
        <f t="shared" si="29"/>
        <v>120</v>
      </c>
      <c r="Q11" s="629">
        <f t="shared" si="30"/>
        <v>8</v>
      </c>
      <c r="R11" s="629">
        <f t="shared" si="31"/>
        <v>128</v>
      </c>
      <c r="S11" s="500" t="str">
        <f t="shared" si="12"/>
        <v/>
      </c>
      <c r="T11" s="500" t="str">
        <f t="shared" si="13"/>
        <v/>
      </c>
      <c r="U11" s="500" t="str">
        <f t="shared" si="14"/>
        <v/>
      </c>
      <c r="V11" s="500" t="str">
        <f t="shared" si="15"/>
        <v/>
      </c>
      <c r="W11" s="500" t="str">
        <f t="shared" si="16"/>
        <v/>
      </c>
      <c r="X11" s="500" t="str">
        <f t="shared" si="17"/>
        <v/>
      </c>
      <c r="Y11" s="500">
        <f t="shared" si="18"/>
        <v>0</v>
      </c>
      <c r="Z11" s="500">
        <f t="shared" si="19"/>
        <v>128</v>
      </c>
      <c r="AA11" s="500" t="str">
        <f t="shared" si="20"/>
        <v/>
      </c>
      <c r="AB11" s="500" t="str">
        <f t="shared" si="21"/>
        <v/>
      </c>
    </row>
    <row r="12" spans="1:50" ht="21.95" customHeight="1">
      <c r="A12" s="474">
        <v>4</v>
      </c>
      <c r="B12" s="628" t="s">
        <v>248</v>
      </c>
      <c r="C12" s="628" t="s">
        <v>539</v>
      </c>
      <c r="D12" s="628" t="str">
        <f t="shared" si="22"/>
        <v>P3-R5</v>
      </c>
      <c r="E12" s="628" t="str">
        <f t="shared" si="23"/>
        <v>백색</v>
      </c>
      <c r="F12" s="628" t="s">
        <v>545</v>
      </c>
      <c r="G12" s="630">
        <v>9</v>
      </c>
      <c r="H12" s="630">
        <v>5</v>
      </c>
      <c r="I12" s="630">
        <v>23</v>
      </c>
      <c r="J12" s="630">
        <f t="shared" si="24"/>
        <v>115</v>
      </c>
      <c r="K12" s="630">
        <v>3</v>
      </c>
      <c r="L12" s="629">
        <f t="shared" si="25"/>
        <v>0</v>
      </c>
      <c r="M12" s="629">
        <f t="shared" si="26"/>
        <v>0</v>
      </c>
      <c r="N12" s="629">
        <f t="shared" si="27"/>
        <v>0</v>
      </c>
      <c r="O12" s="504">
        <f t="shared" si="28"/>
        <v>9</v>
      </c>
      <c r="P12" s="629">
        <f t="shared" si="29"/>
        <v>115</v>
      </c>
      <c r="Q12" s="629">
        <f t="shared" si="30"/>
        <v>3</v>
      </c>
      <c r="R12" s="629">
        <f t="shared" si="31"/>
        <v>127</v>
      </c>
      <c r="S12" s="500" t="str">
        <f t="shared" si="12"/>
        <v/>
      </c>
      <c r="T12" s="500" t="str">
        <f t="shared" si="13"/>
        <v/>
      </c>
      <c r="U12" s="500" t="str">
        <f t="shared" si="14"/>
        <v/>
      </c>
      <c r="V12" s="500" t="str">
        <f t="shared" si="15"/>
        <v/>
      </c>
      <c r="W12" s="500" t="str">
        <f t="shared" si="16"/>
        <v/>
      </c>
      <c r="X12" s="500" t="str">
        <f t="shared" si="17"/>
        <v/>
      </c>
      <c r="Y12" s="500">
        <f t="shared" si="18"/>
        <v>0</v>
      </c>
      <c r="Z12" s="500">
        <f t="shared" si="19"/>
        <v>127</v>
      </c>
      <c r="AA12" s="500" t="str">
        <f t="shared" si="20"/>
        <v/>
      </c>
      <c r="AB12" s="500" t="str">
        <f t="shared" si="21"/>
        <v/>
      </c>
    </row>
    <row r="13" spans="1:50" ht="21.95" customHeight="1">
      <c r="A13" s="474">
        <v>5</v>
      </c>
      <c r="B13" s="628" t="s">
        <v>248</v>
      </c>
      <c r="C13" s="628" t="s">
        <v>539</v>
      </c>
      <c r="D13" s="628" t="str">
        <f t="shared" si="22"/>
        <v>P3-R5</v>
      </c>
      <c r="E13" s="628" t="str">
        <f t="shared" si="23"/>
        <v>백색</v>
      </c>
      <c r="F13" s="628" t="s">
        <v>545</v>
      </c>
      <c r="G13" s="630"/>
      <c r="H13" s="630">
        <v>5</v>
      </c>
      <c r="I13" s="630">
        <v>24</v>
      </c>
      <c r="J13" s="630">
        <f t="shared" si="24"/>
        <v>120</v>
      </c>
      <c r="K13" s="630">
        <v>8</v>
      </c>
      <c r="L13" s="629">
        <f t="shared" si="25"/>
        <v>0</v>
      </c>
      <c r="M13" s="629">
        <f t="shared" si="26"/>
        <v>0</v>
      </c>
      <c r="N13" s="629">
        <f t="shared" si="27"/>
        <v>0</v>
      </c>
      <c r="O13" s="504">
        <f t="shared" si="28"/>
        <v>0</v>
      </c>
      <c r="P13" s="629">
        <f t="shared" si="29"/>
        <v>120</v>
      </c>
      <c r="Q13" s="629">
        <f t="shared" si="30"/>
        <v>8</v>
      </c>
      <c r="R13" s="629">
        <f t="shared" si="31"/>
        <v>128</v>
      </c>
      <c r="S13" s="500" t="str">
        <f t="shared" si="12"/>
        <v/>
      </c>
      <c r="T13" s="500" t="str">
        <f t="shared" si="13"/>
        <v/>
      </c>
      <c r="U13" s="500" t="str">
        <f t="shared" si="14"/>
        <v/>
      </c>
      <c r="V13" s="500" t="str">
        <f t="shared" si="15"/>
        <v/>
      </c>
      <c r="W13" s="500" t="str">
        <f t="shared" si="16"/>
        <v/>
      </c>
      <c r="X13" s="500" t="str">
        <f t="shared" si="17"/>
        <v/>
      </c>
      <c r="Y13" s="500">
        <f t="shared" si="18"/>
        <v>0</v>
      </c>
      <c r="Z13" s="500">
        <f t="shared" si="19"/>
        <v>128</v>
      </c>
      <c r="AA13" s="500" t="str">
        <f t="shared" si="20"/>
        <v/>
      </c>
      <c r="AB13" s="500" t="str">
        <f t="shared" si="21"/>
        <v/>
      </c>
    </row>
    <row r="14" spans="1:50" ht="21.95" customHeight="1">
      <c r="A14" s="474">
        <v>1</v>
      </c>
      <c r="B14" s="628" t="s">
        <v>248</v>
      </c>
      <c r="C14" s="628" t="s">
        <v>539</v>
      </c>
      <c r="D14" s="628" t="str">
        <f t="shared" si="22"/>
        <v>P3-R5</v>
      </c>
      <c r="E14" s="628" t="str">
        <f t="shared" si="23"/>
        <v>백색</v>
      </c>
      <c r="F14" s="628" t="s">
        <v>545</v>
      </c>
      <c r="G14" s="630"/>
      <c r="H14" s="630">
        <v>5</v>
      </c>
      <c r="I14" s="630">
        <v>24</v>
      </c>
      <c r="J14" s="630">
        <f t="shared" si="24"/>
        <v>120</v>
      </c>
      <c r="K14" s="630"/>
      <c r="L14" s="629">
        <f t="shared" si="25"/>
        <v>0</v>
      </c>
      <c r="M14" s="629">
        <f t="shared" si="26"/>
        <v>0</v>
      </c>
      <c r="N14" s="629">
        <f t="shared" si="27"/>
        <v>0</v>
      </c>
      <c r="O14" s="504">
        <f t="shared" si="28"/>
        <v>0</v>
      </c>
      <c r="P14" s="629">
        <f t="shared" si="29"/>
        <v>120</v>
      </c>
      <c r="Q14" s="629">
        <f t="shared" si="30"/>
        <v>0</v>
      </c>
      <c r="R14" s="629">
        <f t="shared" si="31"/>
        <v>120</v>
      </c>
      <c r="S14" s="500" t="str">
        <f t="shared" si="12"/>
        <v/>
      </c>
      <c r="T14" s="500" t="str">
        <f t="shared" si="13"/>
        <v/>
      </c>
      <c r="U14" s="500" t="str">
        <f t="shared" si="14"/>
        <v/>
      </c>
      <c r="V14" s="500" t="str">
        <f t="shared" si="15"/>
        <v/>
      </c>
      <c r="W14" s="500" t="str">
        <f t="shared" si="16"/>
        <v/>
      </c>
      <c r="X14" s="500" t="str">
        <f t="shared" si="17"/>
        <v/>
      </c>
      <c r="Y14" s="500">
        <f t="shared" si="18"/>
        <v>0</v>
      </c>
      <c r="Z14" s="500">
        <f t="shared" si="19"/>
        <v>120</v>
      </c>
      <c r="AA14" s="500" t="str">
        <f t="shared" si="20"/>
        <v/>
      </c>
      <c r="AB14" s="500" t="str">
        <f t="shared" si="21"/>
        <v/>
      </c>
    </row>
    <row r="15" spans="1:50" ht="21.95" customHeight="1">
      <c r="A15" s="474">
        <v>2</v>
      </c>
      <c r="B15" s="628" t="s">
        <v>248</v>
      </c>
      <c r="C15" s="628" t="s">
        <v>539</v>
      </c>
      <c r="D15" s="628" t="str">
        <f t="shared" si="22"/>
        <v>P3-R5</v>
      </c>
      <c r="E15" s="628" t="str">
        <f t="shared" si="23"/>
        <v>백색</v>
      </c>
      <c r="F15" s="628" t="s">
        <v>545</v>
      </c>
      <c r="G15" s="630">
        <v>10</v>
      </c>
      <c r="H15" s="630">
        <v>5</v>
      </c>
      <c r="I15" s="630">
        <v>24</v>
      </c>
      <c r="J15" s="630">
        <f t="shared" si="24"/>
        <v>120</v>
      </c>
      <c r="K15" s="630"/>
      <c r="L15" s="629">
        <f t="shared" si="25"/>
        <v>0</v>
      </c>
      <c r="M15" s="629">
        <f t="shared" si="26"/>
        <v>0</v>
      </c>
      <c r="N15" s="629">
        <f t="shared" si="27"/>
        <v>0</v>
      </c>
      <c r="O15" s="504">
        <f t="shared" si="28"/>
        <v>10</v>
      </c>
      <c r="P15" s="629">
        <f t="shared" si="29"/>
        <v>120</v>
      </c>
      <c r="Q15" s="629">
        <f t="shared" si="30"/>
        <v>0</v>
      </c>
      <c r="R15" s="629">
        <f t="shared" si="31"/>
        <v>130</v>
      </c>
      <c r="S15" s="500" t="str">
        <f t="shared" si="12"/>
        <v/>
      </c>
      <c r="T15" s="500" t="str">
        <f t="shared" si="13"/>
        <v/>
      </c>
      <c r="U15" s="500" t="str">
        <f t="shared" si="14"/>
        <v/>
      </c>
      <c r="V15" s="500" t="str">
        <f t="shared" si="15"/>
        <v/>
      </c>
      <c r="W15" s="500" t="str">
        <f t="shared" si="16"/>
        <v/>
      </c>
      <c r="X15" s="500" t="str">
        <f t="shared" si="17"/>
        <v/>
      </c>
      <c r="Y15" s="500">
        <f t="shared" si="18"/>
        <v>0</v>
      </c>
      <c r="Z15" s="500">
        <f t="shared" si="19"/>
        <v>130</v>
      </c>
      <c r="AA15" s="500" t="str">
        <f t="shared" si="20"/>
        <v/>
      </c>
      <c r="AB15" s="500" t="str">
        <f t="shared" si="21"/>
        <v/>
      </c>
    </row>
    <row r="16" spans="1:50" ht="21.95" customHeight="1">
      <c r="A16" s="474">
        <v>3</v>
      </c>
      <c r="B16" s="628" t="s">
        <v>248</v>
      </c>
      <c r="C16" s="628" t="s">
        <v>539</v>
      </c>
      <c r="D16" s="628" t="str">
        <f t="shared" si="22"/>
        <v>P3-R5</v>
      </c>
      <c r="E16" s="628" t="str">
        <f t="shared" si="23"/>
        <v>백색</v>
      </c>
      <c r="F16" s="628" t="s">
        <v>545</v>
      </c>
      <c r="G16" s="630"/>
      <c r="H16" s="630">
        <v>5</v>
      </c>
      <c r="I16" s="630">
        <v>24</v>
      </c>
      <c r="J16" s="630">
        <f t="shared" si="24"/>
        <v>120</v>
      </c>
      <c r="K16" s="630"/>
      <c r="L16" s="629">
        <f t="shared" si="25"/>
        <v>0</v>
      </c>
      <c r="M16" s="629">
        <f t="shared" si="26"/>
        <v>0</v>
      </c>
      <c r="N16" s="629">
        <f t="shared" si="27"/>
        <v>0</v>
      </c>
      <c r="O16" s="504">
        <f t="shared" si="28"/>
        <v>0</v>
      </c>
      <c r="P16" s="629">
        <f t="shared" si="29"/>
        <v>120</v>
      </c>
      <c r="Q16" s="629">
        <f t="shared" si="30"/>
        <v>0</v>
      </c>
      <c r="R16" s="629">
        <f t="shared" si="31"/>
        <v>120</v>
      </c>
      <c r="S16" s="500" t="str">
        <f t="shared" si="12"/>
        <v/>
      </c>
      <c r="T16" s="500" t="str">
        <f t="shared" si="13"/>
        <v/>
      </c>
      <c r="U16" s="500" t="str">
        <f t="shared" si="14"/>
        <v/>
      </c>
      <c r="V16" s="500" t="str">
        <f t="shared" si="15"/>
        <v/>
      </c>
      <c r="W16" s="500" t="str">
        <f t="shared" si="16"/>
        <v/>
      </c>
      <c r="X16" s="500" t="str">
        <f t="shared" si="17"/>
        <v/>
      </c>
      <c r="Y16" s="500">
        <f t="shared" si="18"/>
        <v>0</v>
      </c>
      <c r="Z16" s="500">
        <f t="shared" si="19"/>
        <v>120</v>
      </c>
      <c r="AA16" s="500" t="str">
        <f t="shared" si="20"/>
        <v/>
      </c>
      <c r="AB16" s="500" t="str">
        <f t="shared" si="21"/>
        <v/>
      </c>
    </row>
    <row r="17" spans="1:28" ht="21.95" customHeight="1">
      <c r="A17" s="474">
        <v>4</v>
      </c>
      <c r="B17" s="628" t="s">
        <v>248</v>
      </c>
      <c r="C17" s="628" t="s">
        <v>539</v>
      </c>
      <c r="D17" s="628" t="str">
        <f t="shared" si="22"/>
        <v>P3-R5</v>
      </c>
      <c r="E17" s="628" t="str">
        <f t="shared" si="23"/>
        <v>백색</v>
      </c>
      <c r="F17" s="628" t="s">
        <v>545</v>
      </c>
      <c r="G17" s="630">
        <v>10</v>
      </c>
      <c r="H17" s="630">
        <v>5</v>
      </c>
      <c r="I17" s="630">
        <v>23</v>
      </c>
      <c r="J17" s="630">
        <f t="shared" si="24"/>
        <v>115</v>
      </c>
      <c r="K17" s="630"/>
      <c r="L17" s="629">
        <f t="shared" si="25"/>
        <v>0</v>
      </c>
      <c r="M17" s="629">
        <f t="shared" si="26"/>
        <v>0</v>
      </c>
      <c r="N17" s="629">
        <f t="shared" si="27"/>
        <v>0</v>
      </c>
      <c r="O17" s="504">
        <f t="shared" si="28"/>
        <v>10</v>
      </c>
      <c r="P17" s="629">
        <f t="shared" si="29"/>
        <v>115</v>
      </c>
      <c r="Q17" s="629">
        <f t="shared" si="30"/>
        <v>0</v>
      </c>
      <c r="R17" s="629">
        <f t="shared" si="31"/>
        <v>125</v>
      </c>
      <c r="S17" s="500" t="str">
        <f t="shared" si="12"/>
        <v/>
      </c>
      <c r="T17" s="500" t="str">
        <f t="shared" si="13"/>
        <v/>
      </c>
      <c r="U17" s="500" t="str">
        <f t="shared" si="14"/>
        <v/>
      </c>
      <c r="V17" s="500" t="str">
        <f t="shared" si="15"/>
        <v/>
      </c>
      <c r="W17" s="500" t="str">
        <f t="shared" si="16"/>
        <v/>
      </c>
      <c r="X17" s="500" t="str">
        <f t="shared" si="17"/>
        <v/>
      </c>
      <c r="Y17" s="500">
        <f t="shared" si="18"/>
        <v>0</v>
      </c>
      <c r="Z17" s="500">
        <f t="shared" si="19"/>
        <v>125</v>
      </c>
      <c r="AA17" s="500" t="str">
        <f t="shared" si="20"/>
        <v/>
      </c>
      <c r="AB17" s="500" t="str">
        <f t="shared" si="21"/>
        <v/>
      </c>
    </row>
    <row r="18" spans="1:28" ht="21.95" customHeight="1">
      <c r="A18" s="474">
        <v>5</v>
      </c>
      <c r="B18" s="628" t="s">
        <v>248</v>
      </c>
      <c r="C18" s="628" t="s">
        <v>539</v>
      </c>
      <c r="D18" s="628" t="str">
        <f t="shared" si="22"/>
        <v>P3-R5</v>
      </c>
      <c r="E18" s="628" t="str">
        <f t="shared" si="23"/>
        <v>백색</v>
      </c>
      <c r="F18" s="628" t="s">
        <v>545</v>
      </c>
      <c r="G18" s="630"/>
      <c r="H18" s="630">
        <v>5</v>
      </c>
      <c r="I18" s="630">
        <v>24</v>
      </c>
      <c r="J18" s="630">
        <f t="shared" si="24"/>
        <v>120</v>
      </c>
      <c r="K18" s="630"/>
      <c r="L18" s="629">
        <f t="shared" si="25"/>
        <v>0</v>
      </c>
      <c r="M18" s="629">
        <f t="shared" si="26"/>
        <v>0</v>
      </c>
      <c r="N18" s="629">
        <f t="shared" si="27"/>
        <v>0</v>
      </c>
      <c r="O18" s="504">
        <f t="shared" si="28"/>
        <v>0</v>
      </c>
      <c r="P18" s="629">
        <f t="shared" si="29"/>
        <v>120</v>
      </c>
      <c r="Q18" s="629">
        <f t="shared" si="30"/>
        <v>0</v>
      </c>
      <c r="R18" s="629">
        <f t="shared" si="31"/>
        <v>120</v>
      </c>
      <c r="S18" s="500" t="str">
        <f t="shared" si="12"/>
        <v/>
      </c>
      <c r="T18" s="500" t="str">
        <f t="shared" si="13"/>
        <v/>
      </c>
      <c r="U18" s="500" t="str">
        <f t="shared" si="14"/>
        <v/>
      </c>
      <c r="V18" s="500" t="str">
        <f t="shared" si="15"/>
        <v/>
      </c>
      <c r="W18" s="500" t="str">
        <f t="shared" si="16"/>
        <v/>
      </c>
      <c r="X18" s="500" t="str">
        <f t="shared" si="17"/>
        <v/>
      </c>
      <c r="Y18" s="500">
        <f t="shared" si="18"/>
        <v>0</v>
      </c>
      <c r="Z18" s="500">
        <f t="shared" si="19"/>
        <v>120</v>
      </c>
      <c r="AA18" s="500" t="str">
        <f t="shared" si="20"/>
        <v/>
      </c>
      <c r="AB18" s="500" t="str">
        <f t="shared" si="21"/>
        <v/>
      </c>
    </row>
    <row r="19" spans="1:28" ht="21.95" customHeight="1">
      <c r="A19" s="629">
        <v>6</v>
      </c>
      <c r="B19" s="628" t="s">
        <v>248</v>
      </c>
      <c r="C19" s="628" t="s">
        <v>539</v>
      </c>
      <c r="D19" s="628" t="str">
        <f t="shared" si="22"/>
        <v>P3-R5</v>
      </c>
      <c r="E19" s="628" t="str">
        <f t="shared" si="23"/>
        <v>백색</v>
      </c>
      <c r="F19" s="628" t="s">
        <v>545</v>
      </c>
      <c r="G19" s="630"/>
      <c r="H19" s="630">
        <v>5</v>
      </c>
      <c r="I19" s="630">
        <v>3</v>
      </c>
      <c r="J19" s="630">
        <f t="shared" si="24"/>
        <v>15</v>
      </c>
      <c r="K19" s="630"/>
      <c r="L19" s="629">
        <f t="shared" si="25"/>
        <v>0</v>
      </c>
      <c r="M19" s="629">
        <f t="shared" si="26"/>
        <v>0</v>
      </c>
      <c r="N19" s="629">
        <f t="shared" si="27"/>
        <v>0</v>
      </c>
      <c r="O19" s="504">
        <f t="shared" si="28"/>
        <v>0</v>
      </c>
      <c r="P19" s="629">
        <f t="shared" si="29"/>
        <v>15</v>
      </c>
      <c r="Q19" s="629">
        <f t="shared" si="30"/>
        <v>0</v>
      </c>
      <c r="R19" s="629">
        <f t="shared" si="31"/>
        <v>15</v>
      </c>
      <c r="S19" s="500" t="str">
        <f t="shared" si="12"/>
        <v/>
      </c>
      <c r="T19" s="500" t="str">
        <f t="shared" si="13"/>
        <v/>
      </c>
      <c r="U19" s="500" t="str">
        <f t="shared" si="14"/>
        <v/>
      </c>
      <c r="V19" s="500" t="str">
        <f t="shared" si="15"/>
        <v/>
      </c>
      <c r="W19" s="500" t="str">
        <f t="shared" si="16"/>
        <v/>
      </c>
      <c r="X19" s="500" t="str">
        <f t="shared" si="17"/>
        <v/>
      </c>
      <c r="Y19" s="500">
        <f t="shared" si="18"/>
        <v>0</v>
      </c>
      <c r="Z19" s="500">
        <f t="shared" si="19"/>
        <v>15</v>
      </c>
      <c r="AA19" s="500" t="str">
        <f t="shared" si="20"/>
        <v/>
      </c>
      <c r="AB19" s="500" t="str">
        <f t="shared" si="21"/>
        <v/>
      </c>
    </row>
    <row r="20" spans="1:28" ht="21.95" customHeight="1">
      <c r="A20" s="629">
        <v>7</v>
      </c>
      <c r="B20" s="628" t="s">
        <v>248</v>
      </c>
      <c r="C20" s="628" t="s">
        <v>539</v>
      </c>
      <c r="D20" s="628" t="str">
        <f t="shared" si="22"/>
        <v>P3-R5</v>
      </c>
      <c r="E20" s="628" t="str">
        <f t="shared" si="23"/>
        <v>백색</v>
      </c>
      <c r="F20" s="628" t="s">
        <v>907</v>
      </c>
      <c r="G20" s="630"/>
      <c r="H20" s="630">
        <v>1</v>
      </c>
      <c r="I20" s="630">
        <v>5</v>
      </c>
      <c r="J20" s="630">
        <f t="shared" si="24"/>
        <v>5</v>
      </c>
      <c r="K20" s="630"/>
      <c r="L20" s="629">
        <f t="shared" si="25"/>
        <v>0</v>
      </c>
      <c r="M20" s="629">
        <f t="shared" si="26"/>
        <v>0</v>
      </c>
      <c r="N20" s="629">
        <f t="shared" si="27"/>
        <v>0</v>
      </c>
      <c r="O20" s="504">
        <f t="shared" si="28"/>
        <v>0</v>
      </c>
      <c r="P20" s="629">
        <f t="shared" si="29"/>
        <v>5</v>
      </c>
      <c r="Q20" s="629">
        <f t="shared" si="30"/>
        <v>0</v>
      </c>
      <c r="R20" s="629">
        <f t="shared" si="31"/>
        <v>5</v>
      </c>
      <c r="S20" s="500" t="str">
        <f t="shared" si="12"/>
        <v/>
      </c>
      <c r="T20" s="500" t="str">
        <f t="shared" si="13"/>
        <v/>
      </c>
      <c r="U20" s="500" t="str">
        <f t="shared" si="14"/>
        <v/>
      </c>
      <c r="V20" s="500" t="str">
        <f t="shared" si="15"/>
        <v/>
      </c>
      <c r="W20" s="500" t="str">
        <f t="shared" si="16"/>
        <v/>
      </c>
      <c r="X20" s="500" t="str">
        <f t="shared" si="17"/>
        <v/>
      </c>
      <c r="Y20" s="500">
        <f t="shared" si="18"/>
        <v>0</v>
      </c>
      <c r="Z20" s="500">
        <f t="shared" si="19"/>
        <v>5</v>
      </c>
      <c r="AA20" s="500" t="str">
        <f t="shared" si="20"/>
        <v/>
      </c>
      <c r="AB20" s="500" t="str">
        <f t="shared" si="21"/>
        <v/>
      </c>
    </row>
    <row r="21" spans="1:28" ht="21.95" customHeight="1">
      <c r="A21" s="629">
        <v>1</v>
      </c>
      <c r="B21" s="628" t="s">
        <v>248</v>
      </c>
      <c r="C21" s="628" t="s">
        <v>539</v>
      </c>
      <c r="D21" s="628" t="str">
        <f t="shared" si="22"/>
        <v>P3-R5</v>
      </c>
      <c r="E21" s="628" t="str">
        <f t="shared" si="23"/>
        <v>백색</v>
      </c>
      <c r="F21" s="628" t="s">
        <v>907</v>
      </c>
      <c r="G21" s="630"/>
      <c r="H21" s="630">
        <v>1</v>
      </c>
      <c r="I21" s="630">
        <v>26</v>
      </c>
      <c r="J21" s="630">
        <f t="shared" si="24"/>
        <v>26</v>
      </c>
      <c r="K21" s="630"/>
      <c r="L21" s="629">
        <f t="shared" si="25"/>
        <v>0</v>
      </c>
      <c r="M21" s="629">
        <f t="shared" si="26"/>
        <v>0</v>
      </c>
      <c r="N21" s="629">
        <f t="shared" si="27"/>
        <v>0</v>
      </c>
      <c r="O21" s="504">
        <f t="shared" si="28"/>
        <v>0</v>
      </c>
      <c r="P21" s="629">
        <f t="shared" si="29"/>
        <v>26</v>
      </c>
      <c r="Q21" s="629">
        <f t="shared" si="30"/>
        <v>0</v>
      </c>
      <c r="R21" s="629">
        <f t="shared" si="31"/>
        <v>26</v>
      </c>
      <c r="S21" s="500" t="str">
        <f t="shared" si="12"/>
        <v/>
      </c>
      <c r="T21" s="500" t="str">
        <f t="shared" si="13"/>
        <v/>
      </c>
      <c r="U21" s="500" t="str">
        <f t="shared" si="14"/>
        <v/>
      </c>
      <c r="V21" s="500" t="str">
        <f t="shared" si="15"/>
        <v/>
      </c>
      <c r="W21" s="500" t="str">
        <f t="shared" si="16"/>
        <v/>
      </c>
      <c r="X21" s="500" t="str">
        <f t="shared" si="17"/>
        <v/>
      </c>
      <c r="Y21" s="500">
        <f t="shared" si="18"/>
        <v>0</v>
      </c>
      <c r="Z21" s="500">
        <f t="shared" si="19"/>
        <v>26</v>
      </c>
      <c r="AA21" s="500" t="str">
        <f t="shared" si="20"/>
        <v/>
      </c>
      <c r="AB21" s="500" t="str">
        <f t="shared" si="21"/>
        <v/>
      </c>
    </row>
    <row r="22" spans="1:28" ht="21.95" customHeight="1">
      <c r="A22" s="474">
        <v>2</v>
      </c>
      <c r="B22" s="628" t="s">
        <v>248</v>
      </c>
      <c r="C22" s="628" t="s">
        <v>539</v>
      </c>
      <c r="D22" s="628" t="str">
        <f t="shared" si="22"/>
        <v>P3-R5</v>
      </c>
      <c r="E22" s="628" t="str">
        <f t="shared" si="23"/>
        <v>백색</v>
      </c>
      <c r="F22" s="628" t="s">
        <v>545</v>
      </c>
      <c r="G22" s="630">
        <v>10</v>
      </c>
      <c r="H22" s="630">
        <v>5</v>
      </c>
      <c r="I22" s="630">
        <v>21</v>
      </c>
      <c r="J22" s="630">
        <f t="shared" si="24"/>
        <v>105</v>
      </c>
      <c r="K22" s="630">
        <v>2</v>
      </c>
      <c r="L22" s="629">
        <f t="shared" si="25"/>
        <v>0</v>
      </c>
      <c r="M22" s="629">
        <f t="shared" si="26"/>
        <v>0</v>
      </c>
      <c r="N22" s="629">
        <f t="shared" si="27"/>
        <v>0</v>
      </c>
      <c r="O22" s="504">
        <f t="shared" si="28"/>
        <v>10</v>
      </c>
      <c r="P22" s="629">
        <f t="shared" si="29"/>
        <v>105</v>
      </c>
      <c r="Q22" s="629">
        <f t="shared" si="30"/>
        <v>2</v>
      </c>
      <c r="R22" s="629">
        <f t="shared" si="31"/>
        <v>117</v>
      </c>
      <c r="S22" s="500" t="str">
        <f t="shared" si="12"/>
        <v/>
      </c>
      <c r="T22" s="500" t="str">
        <f t="shared" si="13"/>
        <v/>
      </c>
      <c r="U22" s="500" t="str">
        <f t="shared" si="14"/>
        <v/>
      </c>
      <c r="V22" s="500" t="str">
        <f t="shared" si="15"/>
        <v/>
      </c>
      <c r="W22" s="500" t="str">
        <f t="shared" si="16"/>
        <v/>
      </c>
      <c r="X22" s="500" t="str">
        <f t="shared" si="17"/>
        <v/>
      </c>
      <c r="Y22" s="500">
        <f t="shared" si="18"/>
        <v>0</v>
      </c>
      <c r="Z22" s="500">
        <f t="shared" si="19"/>
        <v>117</v>
      </c>
      <c r="AA22" s="500" t="str">
        <f t="shared" si="20"/>
        <v/>
      </c>
      <c r="AB22" s="500" t="str">
        <f t="shared" si="21"/>
        <v/>
      </c>
    </row>
    <row r="23" spans="1:28" ht="21.95" customHeight="1">
      <c r="A23" s="474">
        <v>3</v>
      </c>
      <c r="B23" s="628" t="s">
        <v>248</v>
      </c>
      <c r="C23" s="628" t="s">
        <v>539</v>
      </c>
      <c r="D23" s="628" t="str">
        <f t="shared" si="22"/>
        <v>P3-R5</v>
      </c>
      <c r="E23" s="628" t="str">
        <f t="shared" si="23"/>
        <v>백색</v>
      </c>
      <c r="F23" s="628" t="s">
        <v>545</v>
      </c>
      <c r="G23" s="630">
        <v>14</v>
      </c>
      <c r="H23" s="630">
        <v>5</v>
      </c>
      <c r="I23" s="630">
        <v>21</v>
      </c>
      <c r="J23" s="630">
        <f t="shared" si="24"/>
        <v>105</v>
      </c>
      <c r="K23" s="630">
        <v>8</v>
      </c>
      <c r="L23" s="629">
        <f t="shared" si="25"/>
        <v>14</v>
      </c>
      <c r="M23" s="629">
        <f t="shared" si="26"/>
        <v>0</v>
      </c>
      <c r="N23" s="629">
        <f t="shared" si="27"/>
        <v>14</v>
      </c>
      <c r="O23" s="504">
        <f t="shared" si="28"/>
        <v>0</v>
      </c>
      <c r="P23" s="629">
        <f t="shared" si="29"/>
        <v>105</v>
      </c>
      <c r="Q23" s="629">
        <f t="shared" si="30"/>
        <v>8</v>
      </c>
      <c r="R23" s="629">
        <f t="shared" si="31"/>
        <v>113</v>
      </c>
      <c r="S23" s="500" t="str">
        <f t="shared" si="12"/>
        <v/>
      </c>
      <c r="T23" s="500" t="str">
        <f t="shared" si="13"/>
        <v/>
      </c>
      <c r="U23" s="500" t="str">
        <f t="shared" si="14"/>
        <v/>
      </c>
      <c r="V23" s="500" t="str">
        <f t="shared" si="15"/>
        <v/>
      </c>
      <c r="W23" s="500" t="str">
        <f t="shared" si="16"/>
        <v/>
      </c>
      <c r="X23" s="500" t="str">
        <f t="shared" si="17"/>
        <v/>
      </c>
      <c r="Y23" s="500">
        <f t="shared" si="18"/>
        <v>14</v>
      </c>
      <c r="Z23" s="500">
        <f t="shared" si="19"/>
        <v>113</v>
      </c>
      <c r="AA23" s="500" t="str">
        <f t="shared" si="20"/>
        <v/>
      </c>
      <c r="AB23" s="500" t="str">
        <f t="shared" si="21"/>
        <v/>
      </c>
    </row>
    <row r="24" spans="1:28" ht="21.95" customHeight="1">
      <c r="A24" s="474">
        <v>4</v>
      </c>
      <c r="B24" s="628" t="s">
        <v>248</v>
      </c>
      <c r="C24" s="628" t="s">
        <v>539</v>
      </c>
      <c r="D24" s="628" t="str">
        <f t="shared" si="22"/>
        <v>P3-R5</v>
      </c>
      <c r="E24" s="628" t="str">
        <f t="shared" si="23"/>
        <v>백색</v>
      </c>
      <c r="F24" s="628" t="s">
        <v>545</v>
      </c>
      <c r="G24" s="630">
        <v>9</v>
      </c>
      <c r="H24" s="630">
        <v>5</v>
      </c>
      <c r="I24" s="630">
        <v>22</v>
      </c>
      <c r="J24" s="630">
        <f t="shared" si="24"/>
        <v>110</v>
      </c>
      <c r="K24" s="630">
        <v>3</v>
      </c>
      <c r="L24" s="629">
        <f t="shared" si="25"/>
        <v>0</v>
      </c>
      <c r="M24" s="629">
        <f t="shared" si="26"/>
        <v>0</v>
      </c>
      <c r="N24" s="629">
        <f t="shared" si="27"/>
        <v>0</v>
      </c>
      <c r="O24" s="504">
        <f t="shared" si="28"/>
        <v>9</v>
      </c>
      <c r="P24" s="629">
        <f t="shared" si="29"/>
        <v>110</v>
      </c>
      <c r="Q24" s="629">
        <f t="shared" si="30"/>
        <v>3</v>
      </c>
      <c r="R24" s="629">
        <f t="shared" si="31"/>
        <v>122</v>
      </c>
      <c r="S24" s="500" t="str">
        <f t="shared" si="12"/>
        <v/>
      </c>
      <c r="T24" s="500" t="str">
        <f t="shared" si="13"/>
        <v/>
      </c>
      <c r="U24" s="500" t="str">
        <f t="shared" si="14"/>
        <v/>
      </c>
      <c r="V24" s="500" t="str">
        <f t="shared" si="15"/>
        <v/>
      </c>
      <c r="W24" s="500" t="str">
        <f t="shared" si="16"/>
        <v/>
      </c>
      <c r="X24" s="500" t="str">
        <f t="shared" si="17"/>
        <v/>
      </c>
      <c r="Y24" s="500">
        <f t="shared" si="18"/>
        <v>0</v>
      </c>
      <c r="Z24" s="500">
        <f t="shared" si="19"/>
        <v>122</v>
      </c>
      <c r="AA24" s="500" t="str">
        <f t="shared" si="20"/>
        <v/>
      </c>
      <c r="AB24" s="500" t="str">
        <f t="shared" si="21"/>
        <v/>
      </c>
    </row>
    <row r="25" spans="1:28" ht="21.95" customHeight="1">
      <c r="A25" s="474">
        <v>5</v>
      </c>
      <c r="B25" s="628" t="s">
        <v>248</v>
      </c>
      <c r="C25" s="628" t="s">
        <v>539</v>
      </c>
      <c r="D25" s="628" t="str">
        <f t="shared" si="22"/>
        <v>P3-R5</v>
      </c>
      <c r="E25" s="628" t="str">
        <f t="shared" si="23"/>
        <v>백색</v>
      </c>
      <c r="F25" s="628" t="s">
        <v>545</v>
      </c>
      <c r="G25" s="630">
        <v>14</v>
      </c>
      <c r="H25" s="630">
        <v>5</v>
      </c>
      <c r="I25" s="630">
        <v>21</v>
      </c>
      <c r="J25" s="630">
        <f t="shared" si="24"/>
        <v>105</v>
      </c>
      <c r="K25" s="630">
        <v>8</v>
      </c>
      <c r="L25" s="629">
        <f t="shared" si="25"/>
        <v>14</v>
      </c>
      <c r="M25" s="629">
        <f t="shared" si="26"/>
        <v>0</v>
      </c>
      <c r="N25" s="629">
        <f t="shared" si="27"/>
        <v>14</v>
      </c>
      <c r="O25" s="504">
        <f t="shared" si="28"/>
        <v>0</v>
      </c>
      <c r="P25" s="629">
        <f t="shared" si="29"/>
        <v>105</v>
      </c>
      <c r="Q25" s="629">
        <f t="shared" si="30"/>
        <v>8</v>
      </c>
      <c r="R25" s="629">
        <f t="shared" si="31"/>
        <v>113</v>
      </c>
      <c r="S25" s="500" t="str">
        <f t="shared" si="12"/>
        <v/>
      </c>
      <c r="T25" s="500" t="str">
        <f t="shared" si="13"/>
        <v/>
      </c>
      <c r="U25" s="500" t="str">
        <f t="shared" si="14"/>
        <v/>
      </c>
      <c r="V25" s="500" t="str">
        <f t="shared" si="15"/>
        <v/>
      </c>
      <c r="W25" s="500" t="str">
        <f t="shared" si="16"/>
        <v/>
      </c>
      <c r="X25" s="500" t="str">
        <f t="shared" si="17"/>
        <v/>
      </c>
      <c r="Y25" s="500">
        <f t="shared" si="18"/>
        <v>14</v>
      </c>
      <c r="Z25" s="500">
        <f t="shared" si="19"/>
        <v>113</v>
      </c>
      <c r="AA25" s="500" t="str">
        <f t="shared" si="20"/>
        <v/>
      </c>
      <c r="AB25" s="500" t="str">
        <f t="shared" si="21"/>
        <v/>
      </c>
    </row>
    <row r="26" spans="1:28" ht="21.95" customHeight="1">
      <c r="A26" s="474">
        <v>1</v>
      </c>
      <c r="B26" s="628" t="s">
        <v>248</v>
      </c>
      <c r="C26" s="628" t="s">
        <v>539</v>
      </c>
      <c r="D26" s="628" t="str">
        <f t="shared" si="22"/>
        <v>P3-R5</v>
      </c>
      <c r="E26" s="628" t="str">
        <f t="shared" si="23"/>
        <v>백색</v>
      </c>
      <c r="F26" s="628" t="s">
        <v>545</v>
      </c>
      <c r="G26" s="630">
        <v>18</v>
      </c>
      <c r="H26" s="630">
        <v>5</v>
      </c>
      <c r="I26" s="630">
        <v>42</v>
      </c>
      <c r="J26" s="630">
        <f t="shared" si="24"/>
        <v>210</v>
      </c>
      <c r="K26" s="630">
        <v>11</v>
      </c>
      <c r="L26" s="629">
        <f t="shared" si="25"/>
        <v>18</v>
      </c>
      <c r="M26" s="629">
        <f t="shared" si="26"/>
        <v>11</v>
      </c>
      <c r="N26" s="629">
        <f t="shared" si="27"/>
        <v>29</v>
      </c>
      <c r="O26" s="504">
        <f t="shared" si="28"/>
        <v>0</v>
      </c>
      <c r="P26" s="629">
        <f t="shared" si="29"/>
        <v>210</v>
      </c>
      <c r="Q26" s="629">
        <f t="shared" si="30"/>
        <v>0</v>
      </c>
      <c r="R26" s="629">
        <f t="shared" si="31"/>
        <v>210</v>
      </c>
      <c r="S26" s="500" t="str">
        <f t="shared" si="12"/>
        <v/>
      </c>
      <c r="T26" s="500" t="str">
        <f t="shared" si="13"/>
        <v/>
      </c>
      <c r="U26" s="500" t="str">
        <f t="shared" si="14"/>
        <v/>
      </c>
      <c r="V26" s="500" t="str">
        <f t="shared" si="15"/>
        <v/>
      </c>
      <c r="W26" s="500" t="str">
        <f t="shared" si="16"/>
        <v/>
      </c>
      <c r="X26" s="500" t="str">
        <f t="shared" si="17"/>
        <v/>
      </c>
      <c r="Y26" s="500">
        <f t="shared" si="18"/>
        <v>29</v>
      </c>
      <c r="Z26" s="500">
        <f t="shared" si="19"/>
        <v>210</v>
      </c>
      <c r="AA26" s="500" t="str">
        <f t="shared" si="20"/>
        <v/>
      </c>
      <c r="AB26" s="500" t="str">
        <f t="shared" si="21"/>
        <v/>
      </c>
    </row>
    <row r="27" spans="1:28" ht="21.95" customHeight="1">
      <c r="A27" s="474">
        <v>2</v>
      </c>
      <c r="B27" s="628" t="s">
        <v>248</v>
      </c>
      <c r="C27" s="628" t="s">
        <v>539</v>
      </c>
      <c r="D27" s="628" t="str">
        <f t="shared" si="22"/>
        <v>P3-R5</v>
      </c>
      <c r="E27" s="628" t="str">
        <f t="shared" si="23"/>
        <v>백색</v>
      </c>
      <c r="F27" s="628" t="s">
        <v>545</v>
      </c>
      <c r="G27" s="630">
        <v>23</v>
      </c>
      <c r="H27" s="630">
        <v>5</v>
      </c>
      <c r="I27" s="630">
        <v>41</v>
      </c>
      <c r="J27" s="630">
        <f t="shared" si="24"/>
        <v>205</v>
      </c>
      <c r="K27" s="630">
        <v>7</v>
      </c>
      <c r="L27" s="629">
        <f t="shared" si="25"/>
        <v>23</v>
      </c>
      <c r="M27" s="629">
        <f t="shared" si="26"/>
        <v>0</v>
      </c>
      <c r="N27" s="629">
        <f t="shared" si="27"/>
        <v>23</v>
      </c>
      <c r="O27" s="504">
        <f t="shared" si="28"/>
        <v>0</v>
      </c>
      <c r="P27" s="629">
        <f t="shared" si="29"/>
        <v>205</v>
      </c>
      <c r="Q27" s="629">
        <f t="shared" si="30"/>
        <v>7</v>
      </c>
      <c r="R27" s="629">
        <f t="shared" si="31"/>
        <v>212</v>
      </c>
      <c r="S27" s="500" t="str">
        <f t="shared" si="12"/>
        <v/>
      </c>
      <c r="T27" s="500" t="str">
        <f t="shared" si="13"/>
        <v/>
      </c>
      <c r="U27" s="500" t="str">
        <f t="shared" si="14"/>
        <v/>
      </c>
      <c r="V27" s="500" t="str">
        <f t="shared" si="15"/>
        <v/>
      </c>
      <c r="W27" s="500" t="str">
        <f t="shared" si="16"/>
        <v/>
      </c>
      <c r="X27" s="500" t="str">
        <f t="shared" si="17"/>
        <v/>
      </c>
      <c r="Y27" s="500">
        <f t="shared" si="18"/>
        <v>23</v>
      </c>
      <c r="Z27" s="500">
        <f t="shared" si="19"/>
        <v>212</v>
      </c>
      <c r="AA27" s="500" t="str">
        <f t="shared" si="20"/>
        <v/>
      </c>
      <c r="AB27" s="500" t="str">
        <f t="shared" si="21"/>
        <v/>
      </c>
    </row>
    <row r="28" spans="1:28" ht="21.95" customHeight="1">
      <c r="A28" s="474">
        <v>3</v>
      </c>
      <c r="B28" s="628" t="s">
        <v>248</v>
      </c>
      <c r="C28" s="628" t="s">
        <v>539</v>
      </c>
      <c r="D28" s="628" t="str">
        <f t="shared" si="22"/>
        <v>P3-R5</v>
      </c>
      <c r="E28" s="628" t="str">
        <f t="shared" si="23"/>
        <v>백색</v>
      </c>
      <c r="F28" s="628" t="s">
        <v>545</v>
      </c>
      <c r="G28" s="630">
        <v>18</v>
      </c>
      <c r="H28" s="630">
        <v>5</v>
      </c>
      <c r="I28" s="630">
        <v>42</v>
      </c>
      <c r="J28" s="630">
        <f t="shared" si="24"/>
        <v>210</v>
      </c>
      <c r="K28" s="630">
        <v>11</v>
      </c>
      <c r="L28" s="629">
        <f t="shared" si="25"/>
        <v>18</v>
      </c>
      <c r="M28" s="629">
        <f t="shared" si="26"/>
        <v>11</v>
      </c>
      <c r="N28" s="629">
        <f t="shared" si="27"/>
        <v>29</v>
      </c>
      <c r="O28" s="504">
        <f t="shared" si="28"/>
        <v>0</v>
      </c>
      <c r="P28" s="629">
        <f t="shared" si="29"/>
        <v>210</v>
      </c>
      <c r="Q28" s="629">
        <f t="shared" si="30"/>
        <v>0</v>
      </c>
      <c r="R28" s="629">
        <f t="shared" si="31"/>
        <v>210</v>
      </c>
      <c r="S28" s="500" t="str">
        <f t="shared" si="12"/>
        <v/>
      </c>
      <c r="T28" s="500" t="str">
        <f t="shared" si="13"/>
        <v/>
      </c>
      <c r="U28" s="500" t="str">
        <f t="shared" si="14"/>
        <v/>
      </c>
      <c r="V28" s="500" t="str">
        <f t="shared" si="15"/>
        <v/>
      </c>
      <c r="W28" s="500" t="str">
        <f t="shared" si="16"/>
        <v/>
      </c>
      <c r="X28" s="500" t="str">
        <f t="shared" si="17"/>
        <v/>
      </c>
      <c r="Y28" s="500">
        <f t="shared" si="18"/>
        <v>29</v>
      </c>
      <c r="Z28" s="500">
        <f t="shared" si="19"/>
        <v>210</v>
      </c>
      <c r="AA28" s="500" t="str">
        <f t="shared" si="20"/>
        <v/>
      </c>
      <c r="AB28" s="500" t="str">
        <f t="shared" si="21"/>
        <v/>
      </c>
    </row>
    <row r="29" spans="1:28" ht="21.95" customHeight="1">
      <c r="A29" s="474">
        <v>4</v>
      </c>
      <c r="B29" s="628" t="s">
        <v>248</v>
      </c>
      <c r="C29" s="628" t="s">
        <v>539</v>
      </c>
      <c r="D29" s="628" t="str">
        <f t="shared" si="22"/>
        <v>P3-R5</v>
      </c>
      <c r="E29" s="628" t="str">
        <f t="shared" si="23"/>
        <v>백색</v>
      </c>
      <c r="F29" s="628" t="s">
        <v>545</v>
      </c>
      <c r="G29" s="630">
        <v>23</v>
      </c>
      <c r="H29" s="630">
        <v>5</v>
      </c>
      <c r="I29" s="630">
        <v>42</v>
      </c>
      <c r="J29" s="630">
        <f t="shared" si="24"/>
        <v>210</v>
      </c>
      <c r="K29" s="630">
        <v>7</v>
      </c>
      <c r="L29" s="629">
        <f t="shared" si="25"/>
        <v>23</v>
      </c>
      <c r="M29" s="629">
        <f t="shared" si="26"/>
        <v>0</v>
      </c>
      <c r="N29" s="629">
        <f t="shared" si="27"/>
        <v>23</v>
      </c>
      <c r="O29" s="504">
        <f t="shared" si="28"/>
        <v>0</v>
      </c>
      <c r="P29" s="629">
        <f t="shared" si="29"/>
        <v>210</v>
      </c>
      <c r="Q29" s="629">
        <f t="shared" si="30"/>
        <v>7</v>
      </c>
      <c r="R29" s="629">
        <f t="shared" si="31"/>
        <v>217</v>
      </c>
      <c r="S29" s="500" t="str">
        <f t="shared" si="12"/>
        <v/>
      </c>
      <c r="T29" s="500" t="str">
        <f t="shared" si="13"/>
        <v/>
      </c>
      <c r="U29" s="500" t="str">
        <f t="shared" si="14"/>
        <v/>
      </c>
      <c r="V29" s="500" t="str">
        <f t="shared" si="15"/>
        <v/>
      </c>
      <c r="W29" s="500" t="str">
        <f t="shared" si="16"/>
        <v/>
      </c>
      <c r="X29" s="500" t="str">
        <f t="shared" si="17"/>
        <v/>
      </c>
      <c r="Y29" s="500">
        <f t="shared" si="18"/>
        <v>23</v>
      </c>
      <c r="Z29" s="500">
        <f t="shared" si="19"/>
        <v>217</v>
      </c>
      <c r="AA29" s="500" t="str">
        <f t="shared" si="20"/>
        <v/>
      </c>
      <c r="AB29" s="500" t="str">
        <f t="shared" si="21"/>
        <v/>
      </c>
    </row>
    <row r="30" spans="1:28" ht="21.95" customHeight="1">
      <c r="A30" s="474">
        <v>5</v>
      </c>
      <c r="B30" s="628" t="s">
        <v>248</v>
      </c>
      <c r="C30" s="628" t="s">
        <v>539</v>
      </c>
      <c r="D30" s="628" t="str">
        <f t="shared" si="22"/>
        <v>P3-R5</v>
      </c>
      <c r="E30" s="628" t="str">
        <f t="shared" si="23"/>
        <v>백색</v>
      </c>
      <c r="F30" s="628" t="s">
        <v>545</v>
      </c>
      <c r="G30" s="630">
        <v>18</v>
      </c>
      <c r="H30" s="630">
        <v>5</v>
      </c>
      <c r="I30" s="630">
        <v>42</v>
      </c>
      <c r="J30" s="630">
        <f t="shared" si="24"/>
        <v>210</v>
      </c>
      <c r="K30" s="630">
        <v>11</v>
      </c>
      <c r="L30" s="629">
        <f t="shared" si="25"/>
        <v>18</v>
      </c>
      <c r="M30" s="629">
        <f t="shared" si="26"/>
        <v>11</v>
      </c>
      <c r="N30" s="629">
        <f t="shared" si="27"/>
        <v>29</v>
      </c>
      <c r="O30" s="504">
        <f t="shared" si="28"/>
        <v>0</v>
      </c>
      <c r="P30" s="629">
        <f t="shared" si="29"/>
        <v>210</v>
      </c>
      <c r="Q30" s="629">
        <f t="shared" si="30"/>
        <v>0</v>
      </c>
      <c r="R30" s="629">
        <f t="shared" si="31"/>
        <v>210</v>
      </c>
      <c r="S30" s="500" t="str">
        <f t="shared" si="12"/>
        <v/>
      </c>
      <c r="T30" s="500" t="str">
        <f t="shared" si="13"/>
        <v/>
      </c>
      <c r="U30" s="500" t="str">
        <f t="shared" si="14"/>
        <v/>
      </c>
      <c r="V30" s="500" t="str">
        <f t="shared" si="15"/>
        <v/>
      </c>
      <c r="W30" s="500" t="str">
        <f t="shared" si="16"/>
        <v/>
      </c>
      <c r="X30" s="500" t="str">
        <f t="shared" si="17"/>
        <v/>
      </c>
      <c r="Y30" s="500">
        <f t="shared" si="18"/>
        <v>29</v>
      </c>
      <c r="Z30" s="500">
        <f t="shared" si="19"/>
        <v>210</v>
      </c>
      <c r="AA30" s="500" t="str">
        <f t="shared" si="20"/>
        <v/>
      </c>
      <c r="AB30" s="500" t="str">
        <f t="shared" si="21"/>
        <v/>
      </c>
    </row>
    <row r="31" spans="1:28" ht="21.95" customHeight="1">
      <c r="A31" s="629">
        <v>1</v>
      </c>
      <c r="B31" s="628" t="s">
        <v>248</v>
      </c>
      <c r="C31" s="628" t="s">
        <v>539</v>
      </c>
      <c r="D31" s="628" t="str">
        <f t="shared" si="22"/>
        <v>P3-R5</v>
      </c>
      <c r="E31" s="628" t="str">
        <f t="shared" si="23"/>
        <v>백색</v>
      </c>
      <c r="F31" s="628" t="s">
        <v>907</v>
      </c>
      <c r="G31" s="630"/>
      <c r="H31" s="630">
        <v>1</v>
      </c>
      <c r="I31" s="630">
        <v>20</v>
      </c>
      <c r="J31" s="630">
        <f t="shared" si="24"/>
        <v>20</v>
      </c>
      <c r="K31" s="630"/>
      <c r="L31" s="629">
        <f t="shared" si="25"/>
        <v>0</v>
      </c>
      <c r="M31" s="629">
        <f t="shared" si="26"/>
        <v>0</v>
      </c>
      <c r="N31" s="629">
        <f t="shared" si="27"/>
        <v>0</v>
      </c>
      <c r="O31" s="504">
        <f t="shared" si="28"/>
        <v>0</v>
      </c>
      <c r="P31" s="629">
        <f t="shared" si="29"/>
        <v>20</v>
      </c>
      <c r="Q31" s="629">
        <f t="shared" si="30"/>
        <v>0</v>
      </c>
      <c r="R31" s="629">
        <f t="shared" si="31"/>
        <v>20</v>
      </c>
      <c r="S31" s="500" t="str">
        <f t="shared" si="12"/>
        <v/>
      </c>
      <c r="T31" s="500" t="str">
        <f t="shared" si="13"/>
        <v/>
      </c>
      <c r="U31" s="500" t="str">
        <f t="shared" si="14"/>
        <v/>
      </c>
      <c r="V31" s="500" t="str">
        <f t="shared" si="15"/>
        <v/>
      </c>
      <c r="W31" s="500" t="str">
        <f t="shared" si="16"/>
        <v/>
      </c>
      <c r="X31" s="500" t="str">
        <f t="shared" si="17"/>
        <v/>
      </c>
      <c r="Y31" s="500">
        <f t="shared" si="18"/>
        <v>0</v>
      </c>
      <c r="Z31" s="500">
        <f t="shared" si="19"/>
        <v>20</v>
      </c>
      <c r="AA31" s="500" t="str">
        <f t="shared" si="20"/>
        <v/>
      </c>
      <c r="AB31" s="500" t="str">
        <f t="shared" si="21"/>
        <v/>
      </c>
    </row>
    <row r="32" spans="1:28" ht="21.95" customHeight="1">
      <c r="A32" s="474">
        <v>2</v>
      </c>
      <c r="B32" s="628" t="s">
        <v>248</v>
      </c>
      <c r="C32" s="628" t="s">
        <v>539</v>
      </c>
      <c r="D32" s="628" t="str">
        <f t="shared" si="22"/>
        <v>P3-R5</v>
      </c>
      <c r="E32" s="628" t="str">
        <f t="shared" si="23"/>
        <v>백색</v>
      </c>
      <c r="F32" s="628" t="s">
        <v>545</v>
      </c>
      <c r="G32" s="630">
        <v>14</v>
      </c>
      <c r="H32" s="630">
        <v>5</v>
      </c>
      <c r="I32" s="630">
        <v>21</v>
      </c>
      <c r="J32" s="630">
        <f t="shared" si="24"/>
        <v>105</v>
      </c>
      <c r="K32" s="630">
        <v>5</v>
      </c>
      <c r="L32" s="629">
        <f t="shared" si="25"/>
        <v>14</v>
      </c>
      <c r="M32" s="629">
        <f t="shared" si="26"/>
        <v>0</v>
      </c>
      <c r="N32" s="629">
        <f t="shared" si="27"/>
        <v>14</v>
      </c>
      <c r="O32" s="504">
        <f t="shared" si="28"/>
        <v>0</v>
      </c>
      <c r="P32" s="629">
        <f t="shared" si="29"/>
        <v>105</v>
      </c>
      <c r="Q32" s="629">
        <f t="shared" si="30"/>
        <v>5</v>
      </c>
      <c r="R32" s="629">
        <f t="shared" si="31"/>
        <v>110</v>
      </c>
      <c r="S32" s="500" t="str">
        <f t="shared" si="12"/>
        <v/>
      </c>
      <c r="T32" s="500" t="str">
        <f t="shared" si="13"/>
        <v/>
      </c>
      <c r="U32" s="500" t="str">
        <f t="shared" si="14"/>
        <v/>
      </c>
      <c r="V32" s="500" t="str">
        <f t="shared" si="15"/>
        <v/>
      </c>
      <c r="W32" s="500" t="str">
        <f t="shared" si="16"/>
        <v/>
      </c>
      <c r="X32" s="500" t="str">
        <f t="shared" si="17"/>
        <v/>
      </c>
      <c r="Y32" s="500">
        <f t="shared" si="18"/>
        <v>14</v>
      </c>
      <c r="Z32" s="500">
        <f t="shared" si="19"/>
        <v>110</v>
      </c>
      <c r="AA32" s="500" t="str">
        <f t="shared" si="20"/>
        <v/>
      </c>
      <c r="AB32" s="500" t="str">
        <f t="shared" si="21"/>
        <v/>
      </c>
    </row>
    <row r="33" spans="1:28" ht="21.95" customHeight="1">
      <c r="A33" s="474">
        <v>3</v>
      </c>
      <c r="B33" s="628" t="s">
        <v>248</v>
      </c>
      <c r="C33" s="628" t="s">
        <v>539</v>
      </c>
      <c r="D33" s="628" t="str">
        <f t="shared" si="22"/>
        <v>P3-R5</v>
      </c>
      <c r="E33" s="628" t="str">
        <f t="shared" si="23"/>
        <v>백색</v>
      </c>
      <c r="F33" s="628" t="s">
        <v>545</v>
      </c>
      <c r="G33" s="630">
        <v>9</v>
      </c>
      <c r="H33" s="630">
        <v>5</v>
      </c>
      <c r="I33" s="630">
        <v>22</v>
      </c>
      <c r="J33" s="630">
        <f t="shared" si="24"/>
        <v>110</v>
      </c>
      <c r="K33" s="630">
        <v>10</v>
      </c>
      <c r="L33" s="629">
        <f t="shared" si="25"/>
        <v>0</v>
      </c>
      <c r="M33" s="629">
        <f t="shared" si="26"/>
        <v>0</v>
      </c>
      <c r="N33" s="629">
        <f t="shared" si="27"/>
        <v>0</v>
      </c>
      <c r="O33" s="504">
        <f t="shared" si="28"/>
        <v>9</v>
      </c>
      <c r="P33" s="629">
        <f t="shared" si="29"/>
        <v>110</v>
      </c>
      <c r="Q33" s="629">
        <f t="shared" si="30"/>
        <v>10</v>
      </c>
      <c r="R33" s="629">
        <f t="shared" si="31"/>
        <v>129</v>
      </c>
      <c r="S33" s="500" t="str">
        <f t="shared" si="12"/>
        <v/>
      </c>
      <c r="T33" s="500" t="str">
        <f t="shared" si="13"/>
        <v/>
      </c>
      <c r="U33" s="500" t="str">
        <f t="shared" si="14"/>
        <v/>
      </c>
      <c r="V33" s="500" t="str">
        <f t="shared" si="15"/>
        <v/>
      </c>
      <c r="W33" s="500" t="str">
        <f t="shared" si="16"/>
        <v/>
      </c>
      <c r="X33" s="500" t="str">
        <f t="shared" si="17"/>
        <v/>
      </c>
      <c r="Y33" s="500">
        <f t="shared" si="18"/>
        <v>0</v>
      </c>
      <c r="Z33" s="500">
        <f t="shared" si="19"/>
        <v>129</v>
      </c>
      <c r="AA33" s="500" t="str">
        <f t="shared" si="20"/>
        <v/>
      </c>
      <c r="AB33" s="500" t="str">
        <f t="shared" si="21"/>
        <v/>
      </c>
    </row>
    <row r="34" spans="1:28" ht="21.95" customHeight="1">
      <c r="A34" s="474">
        <v>4</v>
      </c>
      <c r="B34" s="628" t="s">
        <v>248</v>
      </c>
      <c r="C34" s="628" t="s">
        <v>539</v>
      </c>
      <c r="D34" s="628" t="str">
        <f t="shared" si="22"/>
        <v>P3-R5</v>
      </c>
      <c r="E34" s="628" t="str">
        <f t="shared" si="23"/>
        <v>백색</v>
      </c>
      <c r="F34" s="628" t="s">
        <v>545</v>
      </c>
      <c r="G34" s="630">
        <v>13</v>
      </c>
      <c r="H34" s="630">
        <v>5</v>
      </c>
      <c r="I34" s="630">
        <v>22</v>
      </c>
      <c r="J34" s="630">
        <f t="shared" si="24"/>
        <v>110</v>
      </c>
      <c r="K34" s="630">
        <v>5</v>
      </c>
      <c r="L34" s="629">
        <f t="shared" si="25"/>
        <v>13</v>
      </c>
      <c r="M34" s="629">
        <f t="shared" si="26"/>
        <v>0</v>
      </c>
      <c r="N34" s="629">
        <f t="shared" si="27"/>
        <v>13</v>
      </c>
      <c r="O34" s="504">
        <f t="shared" si="28"/>
        <v>0</v>
      </c>
      <c r="P34" s="629">
        <f t="shared" si="29"/>
        <v>110</v>
      </c>
      <c r="Q34" s="629">
        <f t="shared" si="30"/>
        <v>5</v>
      </c>
      <c r="R34" s="629">
        <f t="shared" si="31"/>
        <v>115</v>
      </c>
      <c r="S34" s="500" t="str">
        <f t="shared" si="12"/>
        <v/>
      </c>
      <c r="T34" s="500" t="str">
        <f t="shared" si="13"/>
        <v/>
      </c>
      <c r="U34" s="500" t="str">
        <f t="shared" si="14"/>
        <v/>
      </c>
      <c r="V34" s="500" t="str">
        <f t="shared" si="15"/>
        <v/>
      </c>
      <c r="W34" s="500" t="str">
        <f t="shared" si="16"/>
        <v/>
      </c>
      <c r="X34" s="500" t="str">
        <f t="shared" si="17"/>
        <v/>
      </c>
      <c r="Y34" s="500">
        <f t="shared" si="18"/>
        <v>13</v>
      </c>
      <c r="Z34" s="500">
        <f t="shared" si="19"/>
        <v>115</v>
      </c>
      <c r="AA34" s="500" t="str">
        <f t="shared" si="20"/>
        <v/>
      </c>
      <c r="AB34" s="500" t="str">
        <f t="shared" si="21"/>
        <v/>
      </c>
    </row>
    <row r="35" spans="1:28" ht="21.95" customHeight="1">
      <c r="A35" s="474">
        <v>5</v>
      </c>
      <c r="B35" s="628" t="s">
        <v>248</v>
      </c>
      <c r="C35" s="628" t="s">
        <v>539</v>
      </c>
      <c r="D35" s="628" t="str">
        <f t="shared" si="22"/>
        <v>P3-R5</v>
      </c>
      <c r="E35" s="628" t="str">
        <f t="shared" si="23"/>
        <v>백색</v>
      </c>
      <c r="F35" s="628" t="s">
        <v>545</v>
      </c>
      <c r="G35" s="630">
        <v>9</v>
      </c>
      <c r="H35" s="630">
        <v>5</v>
      </c>
      <c r="I35" s="630">
        <v>22</v>
      </c>
      <c r="J35" s="630">
        <f t="shared" si="24"/>
        <v>110</v>
      </c>
      <c r="K35" s="630">
        <v>10</v>
      </c>
      <c r="L35" s="629">
        <f t="shared" si="25"/>
        <v>0</v>
      </c>
      <c r="M35" s="629">
        <f t="shared" si="26"/>
        <v>0</v>
      </c>
      <c r="N35" s="629">
        <f t="shared" si="27"/>
        <v>0</v>
      </c>
      <c r="O35" s="504">
        <f t="shared" si="28"/>
        <v>9</v>
      </c>
      <c r="P35" s="629">
        <f t="shared" si="29"/>
        <v>110</v>
      </c>
      <c r="Q35" s="629">
        <f t="shared" si="30"/>
        <v>10</v>
      </c>
      <c r="R35" s="629">
        <f t="shared" si="31"/>
        <v>129</v>
      </c>
      <c r="S35" s="500" t="str">
        <f t="shared" si="12"/>
        <v/>
      </c>
      <c r="T35" s="500" t="str">
        <f t="shared" si="13"/>
        <v/>
      </c>
      <c r="U35" s="500" t="str">
        <f t="shared" si="14"/>
        <v/>
      </c>
      <c r="V35" s="500" t="str">
        <f t="shared" si="15"/>
        <v/>
      </c>
      <c r="W35" s="500" t="str">
        <f t="shared" si="16"/>
        <v/>
      </c>
      <c r="X35" s="500" t="str">
        <f t="shared" si="17"/>
        <v/>
      </c>
      <c r="Y35" s="500">
        <f t="shared" si="18"/>
        <v>0</v>
      </c>
      <c r="Z35" s="500">
        <f t="shared" si="19"/>
        <v>129</v>
      </c>
      <c r="AA35" s="500" t="str">
        <f t="shared" si="20"/>
        <v/>
      </c>
      <c r="AB35" s="500" t="str">
        <f t="shared" si="21"/>
        <v/>
      </c>
    </row>
    <row r="36" spans="1:28" ht="21.95" customHeight="1">
      <c r="A36" s="474">
        <v>1</v>
      </c>
      <c r="B36" s="628" t="s">
        <v>248</v>
      </c>
      <c r="C36" s="628" t="s">
        <v>539</v>
      </c>
      <c r="D36" s="628" t="str">
        <f t="shared" si="22"/>
        <v>P3-R5</v>
      </c>
      <c r="E36" s="628" t="str">
        <f t="shared" si="23"/>
        <v>백색</v>
      </c>
      <c r="F36" s="628" t="s">
        <v>545</v>
      </c>
      <c r="G36" s="630">
        <v>22</v>
      </c>
      <c r="H36" s="630">
        <v>5</v>
      </c>
      <c r="I36" s="630">
        <v>20</v>
      </c>
      <c r="J36" s="630">
        <f t="shared" si="24"/>
        <v>100</v>
      </c>
      <c r="K36" s="630">
        <v>8</v>
      </c>
      <c r="L36" s="629">
        <f t="shared" si="25"/>
        <v>22</v>
      </c>
      <c r="M36" s="629">
        <f t="shared" si="26"/>
        <v>0</v>
      </c>
      <c r="N36" s="629">
        <f t="shared" si="27"/>
        <v>22</v>
      </c>
      <c r="O36" s="504">
        <f t="shared" si="28"/>
        <v>0</v>
      </c>
      <c r="P36" s="629">
        <f t="shared" si="29"/>
        <v>100</v>
      </c>
      <c r="Q36" s="629">
        <f t="shared" si="30"/>
        <v>8</v>
      </c>
      <c r="R36" s="629">
        <f t="shared" si="31"/>
        <v>108</v>
      </c>
      <c r="S36" s="500" t="str">
        <f t="shared" si="12"/>
        <v/>
      </c>
      <c r="T36" s="500" t="str">
        <f t="shared" si="13"/>
        <v/>
      </c>
      <c r="U36" s="500" t="str">
        <f t="shared" si="14"/>
        <v/>
      </c>
      <c r="V36" s="500" t="str">
        <f t="shared" si="15"/>
        <v/>
      </c>
      <c r="W36" s="500" t="str">
        <f t="shared" si="16"/>
        <v/>
      </c>
      <c r="X36" s="500" t="str">
        <f t="shared" si="17"/>
        <v/>
      </c>
      <c r="Y36" s="500">
        <f t="shared" si="18"/>
        <v>22</v>
      </c>
      <c r="Z36" s="500">
        <f t="shared" si="19"/>
        <v>108</v>
      </c>
      <c r="AA36" s="500" t="str">
        <f t="shared" si="20"/>
        <v/>
      </c>
      <c r="AB36" s="500" t="str">
        <f t="shared" si="21"/>
        <v/>
      </c>
    </row>
    <row r="37" spans="1:28" ht="21.95" customHeight="1">
      <c r="A37" s="474">
        <v>2</v>
      </c>
      <c r="B37" s="628" t="s">
        <v>248</v>
      </c>
      <c r="C37" s="628" t="s">
        <v>539</v>
      </c>
      <c r="D37" s="628" t="str">
        <f t="shared" si="22"/>
        <v>P3-R5</v>
      </c>
      <c r="E37" s="628" t="str">
        <f t="shared" si="23"/>
        <v>백색</v>
      </c>
      <c r="F37" s="628" t="s">
        <v>545</v>
      </c>
      <c r="G37" s="630">
        <v>26</v>
      </c>
      <c r="H37" s="630">
        <v>5</v>
      </c>
      <c r="I37" s="630">
        <v>20</v>
      </c>
      <c r="J37" s="630">
        <f t="shared" si="24"/>
        <v>100</v>
      </c>
      <c r="K37" s="630">
        <v>3</v>
      </c>
      <c r="L37" s="629">
        <f t="shared" si="25"/>
        <v>26</v>
      </c>
      <c r="M37" s="629">
        <f t="shared" si="26"/>
        <v>0</v>
      </c>
      <c r="N37" s="629">
        <f t="shared" si="27"/>
        <v>26</v>
      </c>
      <c r="O37" s="504">
        <f t="shared" si="28"/>
        <v>0</v>
      </c>
      <c r="P37" s="629">
        <f t="shared" si="29"/>
        <v>100</v>
      </c>
      <c r="Q37" s="629">
        <f t="shared" si="30"/>
        <v>3</v>
      </c>
      <c r="R37" s="629">
        <f t="shared" si="31"/>
        <v>103</v>
      </c>
      <c r="S37" s="500" t="str">
        <f t="shared" si="12"/>
        <v/>
      </c>
      <c r="T37" s="500" t="str">
        <f t="shared" si="13"/>
        <v/>
      </c>
      <c r="U37" s="500" t="str">
        <f t="shared" si="14"/>
        <v/>
      </c>
      <c r="V37" s="500" t="str">
        <f t="shared" si="15"/>
        <v/>
      </c>
      <c r="W37" s="500" t="str">
        <f t="shared" si="16"/>
        <v/>
      </c>
      <c r="X37" s="500" t="str">
        <f t="shared" si="17"/>
        <v/>
      </c>
      <c r="Y37" s="500">
        <f t="shared" si="18"/>
        <v>26</v>
      </c>
      <c r="Z37" s="500">
        <f t="shared" si="19"/>
        <v>103</v>
      </c>
      <c r="AA37" s="500" t="str">
        <f t="shared" si="20"/>
        <v/>
      </c>
      <c r="AB37" s="500" t="str">
        <f t="shared" si="21"/>
        <v/>
      </c>
    </row>
    <row r="38" spans="1:28" ht="21.95" customHeight="1">
      <c r="A38" s="474">
        <v>3</v>
      </c>
      <c r="B38" s="628" t="s">
        <v>248</v>
      </c>
      <c r="C38" s="628" t="s">
        <v>539</v>
      </c>
      <c r="D38" s="628" t="str">
        <f t="shared" si="22"/>
        <v>P3-R5</v>
      </c>
      <c r="E38" s="628" t="str">
        <f t="shared" si="23"/>
        <v>백색</v>
      </c>
      <c r="F38" s="628" t="s">
        <v>545</v>
      </c>
      <c r="G38" s="630">
        <v>22</v>
      </c>
      <c r="H38" s="630">
        <v>5</v>
      </c>
      <c r="I38" s="630">
        <v>20</v>
      </c>
      <c r="J38" s="630">
        <f t="shared" si="24"/>
        <v>100</v>
      </c>
      <c r="K38" s="630">
        <v>8</v>
      </c>
      <c r="L38" s="629">
        <f t="shared" si="25"/>
        <v>22</v>
      </c>
      <c r="M38" s="629">
        <f t="shared" si="26"/>
        <v>0</v>
      </c>
      <c r="N38" s="629">
        <f t="shared" si="27"/>
        <v>22</v>
      </c>
      <c r="O38" s="504">
        <f t="shared" si="28"/>
        <v>0</v>
      </c>
      <c r="P38" s="629">
        <f t="shared" si="29"/>
        <v>100</v>
      </c>
      <c r="Q38" s="629">
        <f t="shared" si="30"/>
        <v>8</v>
      </c>
      <c r="R38" s="629">
        <f t="shared" si="31"/>
        <v>108</v>
      </c>
      <c r="S38" s="500" t="str">
        <f t="shared" si="12"/>
        <v/>
      </c>
      <c r="T38" s="500" t="str">
        <f t="shared" si="13"/>
        <v/>
      </c>
      <c r="U38" s="500" t="str">
        <f t="shared" si="14"/>
        <v/>
      </c>
      <c r="V38" s="500" t="str">
        <f t="shared" si="15"/>
        <v/>
      </c>
      <c r="W38" s="500" t="str">
        <f t="shared" si="16"/>
        <v/>
      </c>
      <c r="X38" s="500" t="str">
        <f t="shared" si="17"/>
        <v/>
      </c>
      <c r="Y38" s="500">
        <f t="shared" si="18"/>
        <v>22</v>
      </c>
      <c r="Z38" s="500">
        <f t="shared" si="19"/>
        <v>108</v>
      </c>
      <c r="AA38" s="500" t="str">
        <f t="shared" si="20"/>
        <v/>
      </c>
      <c r="AB38" s="500" t="str">
        <f t="shared" si="21"/>
        <v/>
      </c>
    </row>
    <row r="39" spans="1:28" ht="21.95" customHeight="1">
      <c r="A39" s="474">
        <v>4</v>
      </c>
      <c r="B39" s="628" t="s">
        <v>248</v>
      </c>
      <c r="C39" s="628" t="s">
        <v>539</v>
      </c>
      <c r="D39" s="628" t="str">
        <f t="shared" si="22"/>
        <v>P3-R5</v>
      </c>
      <c r="E39" s="628" t="str">
        <f t="shared" si="23"/>
        <v>백색</v>
      </c>
      <c r="F39" s="628" t="s">
        <v>545</v>
      </c>
      <c r="G39" s="630">
        <v>26</v>
      </c>
      <c r="H39" s="630">
        <v>5</v>
      </c>
      <c r="I39" s="630">
        <v>21</v>
      </c>
      <c r="J39" s="630">
        <f t="shared" si="24"/>
        <v>105</v>
      </c>
      <c r="K39" s="630">
        <v>3</v>
      </c>
      <c r="L39" s="629">
        <f t="shared" si="25"/>
        <v>26</v>
      </c>
      <c r="M39" s="629">
        <f t="shared" si="26"/>
        <v>0</v>
      </c>
      <c r="N39" s="629">
        <f t="shared" si="27"/>
        <v>26</v>
      </c>
      <c r="O39" s="504">
        <f t="shared" si="28"/>
        <v>0</v>
      </c>
      <c r="P39" s="629">
        <f t="shared" si="29"/>
        <v>105</v>
      </c>
      <c r="Q39" s="629">
        <f t="shared" si="30"/>
        <v>3</v>
      </c>
      <c r="R39" s="629">
        <f t="shared" si="31"/>
        <v>108</v>
      </c>
      <c r="S39" s="500" t="str">
        <f t="shared" si="12"/>
        <v/>
      </c>
      <c r="T39" s="500" t="str">
        <f t="shared" si="13"/>
        <v/>
      </c>
      <c r="U39" s="500" t="str">
        <f t="shared" si="14"/>
        <v/>
      </c>
      <c r="V39" s="500" t="str">
        <f t="shared" si="15"/>
        <v/>
      </c>
      <c r="W39" s="500" t="str">
        <f t="shared" si="16"/>
        <v/>
      </c>
      <c r="X39" s="500" t="str">
        <f t="shared" si="17"/>
        <v/>
      </c>
      <c r="Y39" s="500">
        <f t="shared" si="18"/>
        <v>26</v>
      </c>
      <c r="Z39" s="500">
        <f t="shared" si="19"/>
        <v>108</v>
      </c>
      <c r="AA39" s="500" t="str">
        <f t="shared" si="20"/>
        <v/>
      </c>
      <c r="AB39" s="500" t="str">
        <f t="shared" si="21"/>
        <v/>
      </c>
    </row>
    <row r="40" spans="1:28" ht="21.95" customHeight="1">
      <c r="A40" s="474">
        <v>5</v>
      </c>
      <c r="B40" s="628" t="s">
        <v>248</v>
      </c>
      <c r="C40" s="628" t="s">
        <v>539</v>
      </c>
      <c r="D40" s="628" t="str">
        <f t="shared" si="22"/>
        <v>P3-R5</v>
      </c>
      <c r="E40" s="628" t="str">
        <f t="shared" si="23"/>
        <v>백색</v>
      </c>
      <c r="F40" s="628" t="s">
        <v>545</v>
      </c>
      <c r="G40" s="630">
        <v>22</v>
      </c>
      <c r="H40" s="630">
        <v>5</v>
      </c>
      <c r="I40" s="630">
        <v>20</v>
      </c>
      <c r="J40" s="630">
        <f t="shared" si="24"/>
        <v>100</v>
      </c>
      <c r="K40" s="630">
        <v>8</v>
      </c>
      <c r="L40" s="629">
        <f t="shared" si="25"/>
        <v>22</v>
      </c>
      <c r="M40" s="629">
        <f t="shared" si="26"/>
        <v>0</v>
      </c>
      <c r="N40" s="629">
        <f t="shared" si="27"/>
        <v>22</v>
      </c>
      <c r="O40" s="504">
        <f t="shared" si="28"/>
        <v>0</v>
      </c>
      <c r="P40" s="629">
        <f t="shared" si="29"/>
        <v>100</v>
      </c>
      <c r="Q40" s="629">
        <f t="shared" si="30"/>
        <v>8</v>
      </c>
      <c r="R40" s="629">
        <f t="shared" si="31"/>
        <v>108</v>
      </c>
      <c r="S40" s="500" t="str">
        <f t="shared" si="12"/>
        <v/>
      </c>
      <c r="T40" s="500" t="str">
        <f t="shared" si="13"/>
        <v/>
      </c>
      <c r="U40" s="500" t="str">
        <f t="shared" si="14"/>
        <v/>
      </c>
      <c r="V40" s="500" t="str">
        <f t="shared" si="15"/>
        <v/>
      </c>
      <c r="W40" s="500" t="str">
        <f t="shared" si="16"/>
        <v/>
      </c>
      <c r="X40" s="500" t="str">
        <f t="shared" si="17"/>
        <v/>
      </c>
      <c r="Y40" s="500">
        <f t="shared" si="18"/>
        <v>22</v>
      </c>
      <c r="Z40" s="500">
        <f t="shared" si="19"/>
        <v>108</v>
      </c>
      <c r="AA40" s="500" t="str">
        <f t="shared" si="20"/>
        <v/>
      </c>
      <c r="AB40" s="500" t="str">
        <f t="shared" si="21"/>
        <v/>
      </c>
    </row>
    <row r="41" spans="1:28" ht="21.95" customHeight="1">
      <c r="A41" s="474">
        <v>6</v>
      </c>
      <c r="B41" s="628" t="s">
        <v>248</v>
      </c>
      <c r="C41" s="628" t="s">
        <v>539</v>
      </c>
      <c r="D41" s="628" t="str">
        <f t="shared" si="22"/>
        <v>P3-R5</v>
      </c>
      <c r="E41" s="628" t="str">
        <f t="shared" si="23"/>
        <v>백색</v>
      </c>
      <c r="F41" s="628" t="s">
        <v>545</v>
      </c>
      <c r="G41" s="630">
        <v>8</v>
      </c>
      <c r="H41" s="630"/>
      <c r="I41" s="630"/>
      <c r="J41" s="630">
        <f t="shared" si="24"/>
        <v>0</v>
      </c>
      <c r="K41" s="630"/>
      <c r="L41" s="629">
        <f t="shared" si="25"/>
        <v>0</v>
      </c>
      <c r="M41" s="629">
        <f t="shared" si="26"/>
        <v>0</v>
      </c>
      <c r="N41" s="629">
        <f t="shared" si="27"/>
        <v>0</v>
      </c>
      <c r="O41" s="504">
        <f t="shared" si="28"/>
        <v>8</v>
      </c>
      <c r="P41" s="629">
        <f t="shared" si="29"/>
        <v>0</v>
      </c>
      <c r="Q41" s="629">
        <f t="shared" si="30"/>
        <v>0</v>
      </c>
      <c r="R41" s="629">
        <f t="shared" si="31"/>
        <v>8</v>
      </c>
      <c r="S41" s="500" t="str">
        <f t="shared" si="12"/>
        <v/>
      </c>
      <c r="T41" s="500" t="str">
        <f t="shared" si="13"/>
        <v/>
      </c>
      <c r="U41" s="500" t="str">
        <f t="shared" si="14"/>
        <v/>
      </c>
      <c r="V41" s="500" t="str">
        <f t="shared" si="15"/>
        <v/>
      </c>
      <c r="W41" s="500" t="str">
        <f t="shared" si="16"/>
        <v/>
      </c>
      <c r="X41" s="500" t="str">
        <f t="shared" si="17"/>
        <v/>
      </c>
      <c r="Y41" s="500">
        <f t="shared" si="18"/>
        <v>0</v>
      </c>
      <c r="Z41" s="500">
        <f t="shared" si="19"/>
        <v>8</v>
      </c>
      <c r="AA41" s="500" t="str">
        <f t="shared" si="20"/>
        <v/>
      </c>
      <c r="AB41" s="500" t="str">
        <f t="shared" si="21"/>
        <v/>
      </c>
    </row>
    <row r="42" spans="1:28" ht="21.95" customHeight="1">
      <c r="A42" s="629">
        <v>1</v>
      </c>
      <c r="B42" s="628" t="s">
        <v>248</v>
      </c>
      <c r="C42" s="628" t="s">
        <v>539</v>
      </c>
      <c r="D42" s="628" t="str">
        <f t="shared" ref="D42:D64" si="32">IF(AND($E42="황색",$C42="융착식"),"P3-R4",IF(AND($E42="백색",$C42="융착식"),"P3-R5",IF(AND($E42="황색",$C42="상온경화형"),"P7-R4",IF(AND($E42="백색",$C42="상온경화형"),"P7-R5",IF(AND($E42="황색",$C42="수용성페인트"),"P4-R4",IF(AND($E42="백색",$C42="수용성페인트"),"P4-R5",))))))</f>
        <v>P3-R5</v>
      </c>
      <c r="E42" s="628" t="str">
        <f t="shared" si="23"/>
        <v>백색</v>
      </c>
      <c r="F42" s="628" t="s">
        <v>907</v>
      </c>
      <c r="G42" s="630"/>
      <c r="H42" s="630">
        <v>1</v>
      </c>
      <c r="I42" s="630">
        <v>14</v>
      </c>
      <c r="J42" s="630">
        <f t="shared" si="24"/>
        <v>14</v>
      </c>
      <c r="K42" s="630"/>
      <c r="L42" s="629">
        <f t="shared" si="25"/>
        <v>0</v>
      </c>
      <c r="M42" s="629">
        <f t="shared" si="26"/>
        <v>0</v>
      </c>
      <c r="N42" s="629">
        <f t="shared" si="27"/>
        <v>0</v>
      </c>
      <c r="O42" s="504">
        <f t="shared" si="28"/>
        <v>0</v>
      </c>
      <c r="P42" s="629">
        <f t="shared" si="29"/>
        <v>14</v>
      </c>
      <c r="Q42" s="629">
        <f t="shared" si="30"/>
        <v>0</v>
      </c>
      <c r="R42" s="629">
        <f t="shared" si="31"/>
        <v>14</v>
      </c>
      <c r="S42" s="500" t="str">
        <f t="shared" si="12"/>
        <v/>
      </c>
      <c r="T42" s="500" t="str">
        <f t="shared" si="13"/>
        <v/>
      </c>
      <c r="U42" s="500" t="str">
        <f t="shared" si="14"/>
        <v/>
      </c>
      <c r="V42" s="500" t="str">
        <f t="shared" si="15"/>
        <v/>
      </c>
      <c r="W42" s="500" t="str">
        <f t="shared" si="16"/>
        <v/>
      </c>
      <c r="X42" s="500" t="str">
        <f t="shared" si="17"/>
        <v/>
      </c>
      <c r="Y42" s="500">
        <f t="shared" si="18"/>
        <v>0</v>
      </c>
      <c r="Z42" s="500">
        <f t="shared" si="19"/>
        <v>14</v>
      </c>
      <c r="AA42" s="500" t="str">
        <f t="shared" si="20"/>
        <v/>
      </c>
      <c r="AB42" s="500" t="str">
        <f t="shared" si="21"/>
        <v/>
      </c>
    </row>
    <row r="43" spans="1:28" ht="21.95" customHeight="1">
      <c r="A43" s="629">
        <v>2</v>
      </c>
      <c r="B43" s="628" t="s">
        <v>248</v>
      </c>
      <c r="C43" s="628" t="s">
        <v>539</v>
      </c>
      <c r="D43" s="628" t="str">
        <f t="shared" si="32"/>
        <v>P3-R5</v>
      </c>
      <c r="E43" s="628" t="str">
        <f t="shared" si="23"/>
        <v>백색</v>
      </c>
      <c r="F43" s="628" t="s">
        <v>545</v>
      </c>
      <c r="G43" s="630"/>
      <c r="H43" s="630">
        <v>5</v>
      </c>
      <c r="I43" s="630">
        <v>8</v>
      </c>
      <c r="J43" s="630">
        <f t="shared" si="24"/>
        <v>40</v>
      </c>
      <c r="K43" s="630"/>
      <c r="L43" s="629">
        <f t="shared" si="25"/>
        <v>0</v>
      </c>
      <c r="M43" s="629">
        <f t="shared" si="26"/>
        <v>0</v>
      </c>
      <c r="N43" s="629">
        <f t="shared" si="27"/>
        <v>0</v>
      </c>
      <c r="O43" s="504">
        <f t="shared" si="28"/>
        <v>0</v>
      </c>
      <c r="P43" s="629">
        <f t="shared" si="29"/>
        <v>40</v>
      </c>
      <c r="Q43" s="629">
        <f t="shared" si="30"/>
        <v>0</v>
      </c>
      <c r="R43" s="629">
        <f t="shared" si="31"/>
        <v>40</v>
      </c>
      <c r="S43" s="500" t="str">
        <f t="shared" si="12"/>
        <v/>
      </c>
      <c r="T43" s="500" t="str">
        <f t="shared" si="13"/>
        <v/>
      </c>
      <c r="U43" s="500" t="str">
        <f t="shared" si="14"/>
        <v/>
      </c>
      <c r="V43" s="500" t="str">
        <f t="shared" si="15"/>
        <v/>
      </c>
      <c r="W43" s="500" t="str">
        <f t="shared" si="16"/>
        <v/>
      </c>
      <c r="X43" s="500" t="str">
        <f t="shared" si="17"/>
        <v/>
      </c>
      <c r="Y43" s="500">
        <f t="shared" si="18"/>
        <v>0</v>
      </c>
      <c r="Z43" s="500">
        <f t="shared" si="19"/>
        <v>40</v>
      </c>
      <c r="AA43" s="500" t="str">
        <f t="shared" si="20"/>
        <v/>
      </c>
      <c r="AB43" s="500" t="str">
        <f t="shared" si="21"/>
        <v/>
      </c>
    </row>
    <row r="44" spans="1:28" ht="21.95" customHeight="1">
      <c r="A44" s="474">
        <v>3</v>
      </c>
      <c r="B44" s="628" t="s">
        <v>248</v>
      </c>
      <c r="C44" s="628" t="s">
        <v>539</v>
      </c>
      <c r="D44" s="628" t="str">
        <f t="shared" si="32"/>
        <v>P3-R5</v>
      </c>
      <c r="E44" s="628" t="str">
        <f t="shared" si="23"/>
        <v>백색</v>
      </c>
      <c r="F44" s="628" t="s">
        <v>545</v>
      </c>
      <c r="G44" s="630">
        <v>32</v>
      </c>
      <c r="H44" s="630">
        <v>5</v>
      </c>
      <c r="I44" s="630">
        <v>18</v>
      </c>
      <c r="J44" s="630">
        <f t="shared" si="24"/>
        <v>90</v>
      </c>
      <c r="K44" s="630"/>
      <c r="L44" s="629">
        <f t="shared" si="25"/>
        <v>32</v>
      </c>
      <c r="M44" s="629">
        <f t="shared" si="26"/>
        <v>0</v>
      </c>
      <c r="N44" s="629">
        <f t="shared" si="27"/>
        <v>32</v>
      </c>
      <c r="O44" s="504">
        <f t="shared" si="28"/>
        <v>0</v>
      </c>
      <c r="P44" s="629">
        <f t="shared" si="29"/>
        <v>90</v>
      </c>
      <c r="Q44" s="629">
        <f t="shared" si="30"/>
        <v>0</v>
      </c>
      <c r="R44" s="629">
        <f t="shared" si="31"/>
        <v>90</v>
      </c>
      <c r="S44" s="500" t="str">
        <f t="shared" si="12"/>
        <v/>
      </c>
      <c r="T44" s="500" t="str">
        <f t="shared" si="13"/>
        <v/>
      </c>
      <c r="U44" s="500" t="str">
        <f t="shared" si="14"/>
        <v/>
      </c>
      <c r="V44" s="500" t="str">
        <f t="shared" si="15"/>
        <v/>
      </c>
      <c r="W44" s="500" t="str">
        <f t="shared" si="16"/>
        <v/>
      </c>
      <c r="X44" s="500" t="str">
        <f t="shared" si="17"/>
        <v/>
      </c>
      <c r="Y44" s="500">
        <f t="shared" si="18"/>
        <v>32</v>
      </c>
      <c r="Z44" s="500">
        <f t="shared" si="19"/>
        <v>90</v>
      </c>
      <c r="AA44" s="500" t="str">
        <f t="shared" si="20"/>
        <v/>
      </c>
      <c r="AB44" s="500" t="str">
        <f t="shared" si="21"/>
        <v/>
      </c>
    </row>
    <row r="45" spans="1:28" ht="21.95" customHeight="1">
      <c r="A45" s="474">
        <v>4</v>
      </c>
      <c r="B45" s="628" t="s">
        <v>248</v>
      </c>
      <c r="C45" s="628" t="s">
        <v>539</v>
      </c>
      <c r="D45" s="628" t="str">
        <f t="shared" si="32"/>
        <v>P3-R5</v>
      </c>
      <c r="E45" s="628" t="str">
        <f t="shared" si="23"/>
        <v>백색</v>
      </c>
      <c r="F45" s="628" t="s">
        <v>545</v>
      </c>
      <c r="G45" s="630">
        <v>26</v>
      </c>
      <c r="H45" s="630">
        <v>5</v>
      </c>
      <c r="I45" s="630">
        <v>224</v>
      </c>
      <c r="J45" s="630">
        <f t="shared" si="24"/>
        <v>1120</v>
      </c>
      <c r="K45" s="630">
        <v>15</v>
      </c>
      <c r="L45" s="629">
        <f t="shared" si="25"/>
        <v>26</v>
      </c>
      <c r="M45" s="629">
        <f t="shared" si="26"/>
        <v>15</v>
      </c>
      <c r="N45" s="629">
        <f t="shared" si="27"/>
        <v>41</v>
      </c>
      <c r="O45" s="504">
        <f t="shared" si="28"/>
        <v>0</v>
      </c>
      <c r="P45" s="629">
        <f t="shared" si="29"/>
        <v>1120</v>
      </c>
      <c r="Q45" s="629">
        <f t="shared" si="30"/>
        <v>0</v>
      </c>
      <c r="R45" s="629">
        <f t="shared" si="31"/>
        <v>1120</v>
      </c>
      <c r="S45" s="500" t="str">
        <f t="shared" si="12"/>
        <v/>
      </c>
      <c r="T45" s="500" t="str">
        <f t="shared" si="13"/>
        <v/>
      </c>
      <c r="U45" s="500" t="str">
        <f t="shared" si="14"/>
        <v/>
      </c>
      <c r="V45" s="500" t="str">
        <f t="shared" si="15"/>
        <v/>
      </c>
      <c r="W45" s="500" t="str">
        <f t="shared" si="16"/>
        <v/>
      </c>
      <c r="X45" s="500" t="str">
        <f t="shared" si="17"/>
        <v/>
      </c>
      <c r="Y45" s="500">
        <f t="shared" si="18"/>
        <v>41</v>
      </c>
      <c r="Z45" s="500">
        <f t="shared" si="19"/>
        <v>1120</v>
      </c>
      <c r="AA45" s="500" t="str">
        <f t="shared" si="20"/>
        <v/>
      </c>
      <c r="AB45" s="500" t="str">
        <f t="shared" si="21"/>
        <v/>
      </c>
    </row>
    <row r="46" spans="1:28" ht="21.95" customHeight="1">
      <c r="A46" s="474">
        <v>5</v>
      </c>
      <c r="B46" s="628" t="s">
        <v>248</v>
      </c>
      <c r="C46" s="628" t="s">
        <v>539</v>
      </c>
      <c r="D46" s="628" t="str">
        <f t="shared" si="32"/>
        <v>P3-R5</v>
      </c>
      <c r="E46" s="628" t="str">
        <f t="shared" si="23"/>
        <v>백색</v>
      </c>
      <c r="F46" s="628" t="s">
        <v>545</v>
      </c>
      <c r="G46" s="630">
        <v>32</v>
      </c>
      <c r="H46" s="630">
        <v>5</v>
      </c>
      <c r="I46" s="630">
        <v>24</v>
      </c>
      <c r="J46" s="630">
        <f t="shared" si="24"/>
        <v>120</v>
      </c>
      <c r="K46" s="630"/>
      <c r="L46" s="629">
        <f t="shared" si="25"/>
        <v>32</v>
      </c>
      <c r="M46" s="629">
        <f t="shared" si="26"/>
        <v>0</v>
      </c>
      <c r="N46" s="629">
        <f t="shared" si="27"/>
        <v>32</v>
      </c>
      <c r="O46" s="504">
        <f t="shared" si="28"/>
        <v>0</v>
      </c>
      <c r="P46" s="629">
        <f t="shared" si="29"/>
        <v>120</v>
      </c>
      <c r="Q46" s="629">
        <f t="shared" si="30"/>
        <v>0</v>
      </c>
      <c r="R46" s="629">
        <f t="shared" si="31"/>
        <v>120</v>
      </c>
      <c r="S46" s="500" t="str">
        <f t="shared" si="12"/>
        <v/>
      </c>
      <c r="T46" s="500" t="str">
        <f t="shared" si="13"/>
        <v/>
      </c>
      <c r="U46" s="500" t="str">
        <f t="shared" si="14"/>
        <v/>
      </c>
      <c r="V46" s="500" t="str">
        <f t="shared" si="15"/>
        <v/>
      </c>
      <c r="W46" s="500" t="str">
        <f t="shared" si="16"/>
        <v/>
      </c>
      <c r="X46" s="500" t="str">
        <f t="shared" si="17"/>
        <v/>
      </c>
      <c r="Y46" s="500">
        <f t="shared" si="18"/>
        <v>32</v>
      </c>
      <c r="Z46" s="500">
        <f t="shared" si="19"/>
        <v>120</v>
      </c>
      <c r="AA46" s="500" t="str">
        <f t="shared" si="20"/>
        <v/>
      </c>
      <c r="AB46" s="500" t="str">
        <f t="shared" si="21"/>
        <v/>
      </c>
    </row>
    <row r="47" spans="1:28" ht="21.95" customHeight="1">
      <c r="A47" s="629">
        <v>6</v>
      </c>
      <c r="B47" s="628" t="s">
        <v>248</v>
      </c>
      <c r="C47" s="628" t="s">
        <v>539</v>
      </c>
      <c r="D47" s="628" t="str">
        <f t="shared" si="32"/>
        <v>P3-R5</v>
      </c>
      <c r="E47" s="628" t="str">
        <f t="shared" si="23"/>
        <v>백색</v>
      </c>
      <c r="F47" s="628" t="s">
        <v>545</v>
      </c>
      <c r="G47" s="630">
        <v>26</v>
      </c>
      <c r="H47" s="630">
        <v>5</v>
      </c>
      <c r="I47" s="630">
        <v>6</v>
      </c>
      <c r="J47" s="630">
        <f t="shared" si="24"/>
        <v>30</v>
      </c>
      <c r="K47" s="630">
        <v>20</v>
      </c>
      <c r="L47" s="629">
        <f t="shared" si="25"/>
        <v>26</v>
      </c>
      <c r="M47" s="629">
        <f t="shared" si="26"/>
        <v>20</v>
      </c>
      <c r="N47" s="629">
        <f t="shared" si="27"/>
        <v>46</v>
      </c>
      <c r="O47" s="504">
        <f t="shared" si="28"/>
        <v>0</v>
      </c>
      <c r="P47" s="629">
        <f t="shared" si="29"/>
        <v>30</v>
      </c>
      <c r="Q47" s="629">
        <f t="shared" si="30"/>
        <v>0</v>
      </c>
      <c r="R47" s="629">
        <f t="shared" si="31"/>
        <v>30</v>
      </c>
      <c r="S47" s="500" t="str">
        <f t="shared" si="12"/>
        <v/>
      </c>
      <c r="T47" s="500" t="str">
        <f t="shared" si="13"/>
        <v/>
      </c>
      <c r="U47" s="500" t="str">
        <f t="shared" si="14"/>
        <v/>
      </c>
      <c r="V47" s="500" t="str">
        <f t="shared" si="15"/>
        <v/>
      </c>
      <c r="W47" s="500" t="str">
        <f t="shared" si="16"/>
        <v/>
      </c>
      <c r="X47" s="500" t="str">
        <f t="shared" si="17"/>
        <v/>
      </c>
      <c r="Y47" s="500">
        <f t="shared" si="18"/>
        <v>46</v>
      </c>
      <c r="Z47" s="500">
        <f t="shared" si="19"/>
        <v>30</v>
      </c>
      <c r="AA47" s="500" t="str">
        <f t="shared" si="20"/>
        <v/>
      </c>
      <c r="AB47" s="500" t="str">
        <f t="shared" si="21"/>
        <v/>
      </c>
    </row>
    <row r="48" spans="1:28" ht="21.95" customHeight="1">
      <c r="A48" s="629">
        <v>7</v>
      </c>
      <c r="B48" s="628" t="s">
        <v>248</v>
      </c>
      <c r="C48" s="628" t="s">
        <v>539</v>
      </c>
      <c r="D48" s="628" t="str">
        <f t="shared" si="32"/>
        <v>P3-R5</v>
      </c>
      <c r="E48" s="628" t="str">
        <f t="shared" si="23"/>
        <v>백색</v>
      </c>
      <c r="F48" s="628" t="s">
        <v>545</v>
      </c>
      <c r="G48" s="630">
        <v>32</v>
      </c>
      <c r="H48" s="630">
        <v>5</v>
      </c>
      <c r="I48" s="630">
        <v>8</v>
      </c>
      <c r="J48" s="630">
        <f t="shared" si="24"/>
        <v>40</v>
      </c>
      <c r="K48" s="630"/>
      <c r="L48" s="629">
        <f t="shared" si="25"/>
        <v>32</v>
      </c>
      <c r="M48" s="629">
        <f t="shared" si="26"/>
        <v>0</v>
      </c>
      <c r="N48" s="629">
        <f t="shared" si="27"/>
        <v>32</v>
      </c>
      <c r="O48" s="504">
        <f t="shared" si="28"/>
        <v>0</v>
      </c>
      <c r="P48" s="629">
        <f t="shared" si="29"/>
        <v>40</v>
      </c>
      <c r="Q48" s="629">
        <f t="shared" si="30"/>
        <v>0</v>
      </c>
      <c r="R48" s="629">
        <f t="shared" si="31"/>
        <v>40</v>
      </c>
      <c r="S48" s="500" t="str">
        <f t="shared" si="12"/>
        <v/>
      </c>
      <c r="T48" s="500" t="str">
        <f t="shared" si="13"/>
        <v/>
      </c>
      <c r="U48" s="500" t="str">
        <f t="shared" si="14"/>
        <v/>
      </c>
      <c r="V48" s="500" t="str">
        <f t="shared" si="15"/>
        <v/>
      </c>
      <c r="W48" s="500" t="str">
        <f t="shared" si="16"/>
        <v/>
      </c>
      <c r="X48" s="500" t="str">
        <f t="shared" si="17"/>
        <v/>
      </c>
      <c r="Y48" s="500">
        <f t="shared" si="18"/>
        <v>32</v>
      </c>
      <c r="Z48" s="500">
        <f t="shared" si="19"/>
        <v>40</v>
      </c>
      <c r="AA48" s="500" t="str">
        <f t="shared" si="20"/>
        <v/>
      </c>
      <c r="AB48" s="500" t="str">
        <f t="shared" si="21"/>
        <v/>
      </c>
    </row>
    <row r="49" spans="1:28" ht="21.95" customHeight="1">
      <c r="A49" s="629">
        <v>1</v>
      </c>
      <c r="B49" s="628" t="s">
        <v>248</v>
      </c>
      <c r="C49" s="628" t="s">
        <v>539</v>
      </c>
      <c r="D49" s="628" t="str">
        <f t="shared" si="32"/>
        <v>P3-R5</v>
      </c>
      <c r="E49" s="628" t="str">
        <f t="shared" si="23"/>
        <v>백색</v>
      </c>
      <c r="F49" s="628" t="s">
        <v>545</v>
      </c>
      <c r="G49" s="630">
        <v>8</v>
      </c>
      <c r="H49" s="630"/>
      <c r="I49" s="630"/>
      <c r="J49" s="630">
        <f t="shared" si="24"/>
        <v>0</v>
      </c>
      <c r="K49" s="630"/>
      <c r="L49" s="629">
        <f t="shared" si="25"/>
        <v>0</v>
      </c>
      <c r="M49" s="629">
        <f t="shared" si="26"/>
        <v>0</v>
      </c>
      <c r="N49" s="629">
        <f t="shared" si="27"/>
        <v>0</v>
      </c>
      <c r="O49" s="504">
        <f t="shared" si="28"/>
        <v>8</v>
      </c>
      <c r="P49" s="629">
        <f t="shared" si="29"/>
        <v>0</v>
      </c>
      <c r="Q49" s="629">
        <f t="shared" si="30"/>
        <v>0</v>
      </c>
      <c r="R49" s="629">
        <f t="shared" si="31"/>
        <v>8</v>
      </c>
      <c r="S49" s="500" t="str">
        <f t="shared" si="12"/>
        <v/>
      </c>
      <c r="T49" s="500" t="str">
        <f t="shared" si="13"/>
        <v/>
      </c>
      <c r="U49" s="500" t="str">
        <f t="shared" si="14"/>
        <v/>
      </c>
      <c r="V49" s="500" t="str">
        <f t="shared" si="15"/>
        <v/>
      </c>
      <c r="W49" s="500" t="str">
        <f t="shared" si="16"/>
        <v/>
      </c>
      <c r="X49" s="500" t="str">
        <f t="shared" si="17"/>
        <v/>
      </c>
      <c r="Y49" s="500">
        <f t="shared" si="18"/>
        <v>0</v>
      </c>
      <c r="Z49" s="500">
        <f t="shared" si="19"/>
        <v>8</v>
      </c>
      <c r="AA49" s="500" t="str">
        <f t="shared" si="20"/>
        <v/>
      </c>
      <c r="AB49" s="500" t="str">
        <f t="shared" si="21"/>
        <v/>
      </c>
    </row>
    <row r="50" spans="1:28" ht="21.95" customHeight="1">
      <c r="A50" s="629">
        <v>2</v>
      </c>
      <c r="B50" s="628" t="s">
        <v>248</v>
      </c>
      <c r="C50" s="628" t="s">
        <v>539</v>
      </c>
      <c r="D50" s="628" t="str">
        <f t="shared" si="32"/>
        <v>P3-R5</v>
      </c>
      <c r="E50" s="628" t="str">
        <f t="shared" si="23"/>
        <v>백색</v>
      </c>
      <c r="F50" s="628" t="s">
        <v>545</v>
      </c>
      <c r="G50" s="630">
        <v>8</v>
      </c>
      <c r="H50" s="630"/>
      <c r="I50" s="630"/>
      <c r="J50" s="630">
        <f t="shared" si="24"/>
        <v>0</v>
      </c>
      <c r="K50" s="630"/>
      <c r="L50" s="629">
        <f t="shared" si="25"/>
        <v>0</v>
      </c>
      <c r="M50" s="629">
        <f t="shared" si="26"/>
        <v>0</v>
      </c>
      <c r="N50" s="629">
        <f t="shared" si="27"/>
        <v>0</v>
      </c>
      <c r="O50" s="504">
        <f t="shared" si="28"/>
        <v>8</v>
      </c>
      <c r="P50" s="629">
        <f t="shared" si="29"/>
        <v>0</v>
      </c>
      <c r="Q50" s="629">
        <f t="shared" si="30"/>
        <v>0</v>
      </c>
      <c r="R50" s="629">
        <f t="shared" si="31"/>
        <v>8</v>
      </c>
      <c r="S50" s="500" t="str">
        <f t="shared" si="12"/>
        <v/>
      </c>
      <c r="T50" s="500" t="str">
        <f t="shared" si="13"/>
        <v/>
      </c>
      <c r="U50" s="500" t="str">
        <f t="shared" si="14"/>
        <v/>
      </c>
      <c r="V50" s="500" t="str">
        <f t="shared" si="15"/>
        <v/>
      </c>
      <c r="W50" s="500" t="str">
        <f t="shared" si="16"/>
        <v/>
      </c>
      <c r="X50" s="500" t="str">
        <f t="shared" si="17"/>
        <v/>
      </c>
      <c r="Y50" s="500">
        <f t="shared" si="18"/>
        <v>0</v>
      </c>
      <c r="Z50" s="500">
        <f t="shared" si="19"/>
        <v>8</v>
      </c>
      <c r="AA50" s="500" t="str">
        <f t="shared" si="20"/>
        <v/>
      </c>
      <c r="AB50" s="500" t="str">
        <f t="shared" si="21"/>
        <v/>
      </c>
    </row>
    <row r="51" spans="1:28" ht="21.95" customHeight="1">
      <c r="A51" s="629">
        <v>3</v>
      </c>
      <c r="B51" s="628" t="s">
        <v>248</v>
      </c>
      <c r="C51" s="628" t="s">
        <v>539</v>
      </c>
      <c r="D51" s="628" t="str">
        <f t="shared" si="32"/>
        <v>P3-R5</v>
      </c>
      <c r="E51" s="628" t="str">
        <f t="shared" si="23"/>
        <v>백색</v>
      </c>
      <c r="F51" s="628" t="s">
        <v>545</v>
      </c>
      <c r="G51" s="630">
        <v>10</v>
      </c>
      <c r="H51" s="630">
        <v>5</v>
      </c>
      <c r="I51" s="630">
        <v>229</v>
      </c>
      <c r="J51" s="630">
        <f t="shared" si="24"/>
        <v>1145</v>
      </c>
      <c r="K51" s="630">
        <v>4</v>
      </c>
      <c r="L51" s="629">
        <f t="shared" si="25"/>
        <v>0</v>
      </c>
      <c r="M51" s="629">
        <f t="shared" si="26"/>
        <v>0</v>
      </c>
      <c r="N51" s="629">
        <f t="shared" si="27"/>
        <v>0</v>
      </c>
      <c r="O51" s="504">
        <f t="shared" si="28"/>
        <v>10</v>
      </c>
      <c r="P51" s="629">
        <f t="shared" si="29"/>
        <v>1145</v>
      </c>
      <c r="Q51" s="629">
        <f t="shared" si="30"/>
        <v>4</v>
      </c>
      <c r="R51" s="629">
        <f t="shared" si="31"/>
        <v>1159</v>
      </c>
      <c r="S51" s="500" t="str">
        <f t="shared" si="12"/>
        <v/>
      </c>
      <c r="T51" s="500" t="str">
        <f t="shared" si="13"/>
        <v/>
      </c>
      <c r="U51" s="500" t="str">
        <f t="shared" si="14"/>
        <v/>
      </c>
      <c r="V51" s="500" t="str">
        <f t="shared" si="15"/>
        <v/>
      </c>
      <c r="W51" s="500" t="str">
        <f t="shared" si="16"/>
        <v/>
      </c>
      <c r="X51" s="500" t="str">
        <f t="shared" si="17"/>
        <v/>
      </c>
      <c r="Y51" s="500">
        <f t="shared" si="18"/>
        <v>0</v>
      </c>
      <c r="Z51" s="500">
        <f t="shared" si="19"/>
        <v>1159</v>
      </c>
      <c r="AA51" s="500" t="str">
        <f t="shared" si="20"/>
        <v/>
      </c>
      <c r="AB51" s="500" t="str">
        <f t="shared" si="21"/>
        <v/>
      </c>
    </row>
    <row r="52" spans="1:28" ht="21.95" customHeight="1">
      <c r="A52" s="629">
        <v>4</v>
      </c>
      <c r="B52" s="628" t="s">
        <v>248</v>
      </c>
      <c r="C52" s="628" t="s">
        <v>539</v>
      </c>
      <c r="D52" s="628" t="str">
        <f t="shared" si="32"/>
        <v>P3-R5</v>
      </c>
      <c r="E52" s="628" t="str">
        <f t="shared" si="23"/>
        <v>백색</v>
      </c>
      <c r="F52" s="628" t="s">
        <v>545</v>
      </c>
      <c r="G52" s="630"/>
      <c r="H52" s="630">
        <v>5</v>
      </c>
      <c r="I52" s="630">
        <v>9</v>
      </c>
      <c r="J52" s="630">
        <f t="shared" si="24"/>
        <v>45</v>
      </c>
      <c r="K52" s="630"/>
      <c r="L52" s="629">
        <f t="shared" si="25"/>
        <v>0</v>
      </c>
      <c r="M52" s="629">
        <f t="shared" si="26"/>
        <v>0</v>
      </c>
      <c r="N52" s="629">
        <f t="shared" si="27"/>
        <v>0</v>
      </c>
      <c r="O52" s="504">
        <f t="shared" si="28"/>
        <v>0</v>
      </c>
      <c r="P52" s="629">
        <f t="shared" si="29"/>
        <v>45</v>
      </c>
      <c r="Q52" s="629">
        <f t="shared" si="30"/>
        <v>0</v>
      </c>
      <c r="R52" s="629">
        <f t="shared" si="31"/>
        <v>45</v>
      </c>
      <c r="S52" s="500" t="str">
        <f t="shared" si="12"/>
        <v/>
      </c>
      <c r="T52" s="500" t="str">
        <f t="shared" si="13"/>
        <v/>
      </c>
      <c r="U52" s="500" t="str">
        <f t="shared" si="14"/>
        <v/>
      </c>
      <c r="V52" s="500" t="str">
        <f t="shared" si="15"/>
        <v/>
      </c>
      <c r="W52" s="500" t="str">
        <f t="shared" si="16"/>
        <v/>
      </c>
      <c r="X52" s="500" t="str">
        <f t="shared" si="17"/>
        <v/>
      </c>
      <c r="Y52" s="500">
        <f t="shared" si="18"/>
        <v>0</v>
      </c>
      <c r="Z52" s="500">
        <f t="shared" si="19"/>
        <v>45</v>
      </c>
      <c r="AA52" s="500" t="str">
        <f t="shared" si="20"/>
        <v/>
      </c>
      <c r="AB52" s="500" t="str">
        <f t="shared" si="21"/>
        <v/>
      </c>
    </row>
    <row r="53" spans="1:28" ht="21.95" customHeight="1">
      <c r="A53" s="629">
        <v>5</v>
      </c>
      <c r="B53" s="628" t="s">
        <v>248</v>
      </c>
      <c r="C53" s="628" t="s">
        <v>539</v>
      </c>
      <c r="D53" s="628" t="str">
        <f t="shared" si="32"/>
        <v>P3-R5</v>
      </c>
      <c r="E53" s="628" t="str">
        <f t="shared" si="23"/>
        <v>백색</v>
      </c>
      <c r="F53" s="628" t="s">
        <v>545</v>
      </c>
      <c r="G53" s="630">
        <v>28</v>
      </c>
      <c r="H53" s="630">
        <v>5</v>
      </c>
      <c r="I53" s="630">
        <v>29</v>
      </c>
      <c r="J53" s="630">
        <f t="shared" si="24"/>
        <v>145</v>
      </c>
      <c r="K53" s="630">
        <v>4</v>
      </c>
      <c r="L53" s="629">
        <f t="shared" si="25"/>
        <v>28</v>
      </c>
      <c r="M53" s="629">
        <f t="shared" si="26"/>
        <v>0</v>
      </c>
      <c r="N53" s="629">
        <f t="shared" si="27"/>
        <v>28</v>
      </c>
      <c r="O53" s="504">
        <f t="shared" si="28"/>
        <v>0</v>
      </c>
      <c r="P53" s="629">
        <f t="shared" si="29"/>
        <v>145</v>
      </c>
      <c r="Q53" s="629">
        <f t="shared" si="30"/>
        <v>4</v>
      </c>
      <c r="R53" s="629">
        <f t="shared" si="31"/>
        <v>149</v>
      </c>
      <c r="S53" s="500" t="str">
        <f t="shared" si="12"/>
        <v/>
      </c>
      <c r="T53" s="500" t="str">
        <f t="shared" si="13"/>
        <v/>
      </c>
      <c r="U53" s="500" t="str">
        <f t="shared" si="14"/>
        <v/>
      </c>
      <c r="V53" s="500" t="str">
        <f t="shared" si="15"/>
        <v/>
      </c>
      <c r="W53" s="500" t="str">
        <f t="shared" si="16"/>
        <v/>
      </c>
      <c r="X53" s="500" t="str">
        <f t="shared" si="17"/>
        <v/>
      </c>
      <c r="Y53" s="500">
        <f t="shared" si="18"/>
        <v>28</v>
      </c>
      <c r="Z53" s="500">
        <f t="shared" si="19"/>
        <v>149</v>
      </c>
      <c r="AA53" s="500" t="str">
        <f t="shared" si="20"/>
        <v/>
      </c>
      <c r="AB53" s="500" t="str">
        <f t="shared" si="21"/>
        <v/>
      </c>
    </row>
    <row r="54" spans="1:28" ht="21.95" customHeight="1">
      <c r="A54" s="629">
        <v>6</v>
      </c>
      <c r="B54" s="628" t="s">
        <v>248</v>
      </c>
      <c r="C54" s="628" t="s">
        <v>539</v>
      </c>
      <c r="D54" s="628" t="str">
        <f t="shared" si="32"/>
        <v>P3-R5</v>
      </c>
      <c r="E54" s="628" t="str">
        <f t="shared" si="23"/>
        <v>백색</v>
      </c>
      <c r="F54" s="628" t="s">
        <v>545</v>
      </c>
      <c r="G54" s="630">
        <v>15</v>
      </c>
      <c r="H54" s="630">
        <v>5</v>
      </c>
      <c r="I54" s="630">
        <v>2</v>
      </c>
      <c r="J54" s="630">
        <f t="shared" si="24"/>
        <v>10</v>
      </c>
      <c r="K54" s="630"/>
      <c r="L54" s="629">
        <f t="shared" si="25"/>
        <v>15</v>
      </c>
      <c r="M54" s="629">
        <f t="shared" si="26"/>
        <v>0</v>
      </c>
      <c r="N54" s="629">
        <f t="shared" si="27"/>
        <v>15</v>
      </c>
      <c r="O54" s="504">
        <f t="shared" si="28"/>
        <v>0</v>
      </c>
      <c r="P54" s="629">
        <f t="shared" si="29"/>
        <v>10</v>
      </c>
      <c r="Q54" s="629">
        <f t="shared" si="30"/>
        <v>0</v>
      </c>
      <c r="R54" s="629">
        <f t="shared" si="31"/>
        <v>10</v>
      </c>
      <c r="S54" s="500" t="str">
        <f t="shared" si="12"/>
        <v/>
      </c>
      <c r="T54" s="500" t="str">
        <f t="shared" si="13"/>
        <v/>
      </c>
      <c r="U54" s="500" t="str">
        <f t="shared" si="14"/>
        <v/>
      </c>
      <c r="V54" s="500" t="str">
        <f t="shared" si="15"/>
        <v/>
      </c>
      <c r="W54" s="500" t="str">
        <f t="shared" si="16"/>
        <v/>
      </c>
      <c r="X54" s="500" t="str">
        <f t="shared" si="17"/>
        <v/>
      </c>
      <c r="Y54" s="500">
        <f t="shared" si="18"/>
        <v>15</v>
      </c>
      <c r="Z54" s="500">
        <f t="shared" si="19"/>
        <v>10</v>
      </c>
      <c r="AA54" s="500" t="str">
        <f t="shared" si="20"/>
        <v/>
      </c>
      <c r="AB54" s="500" t="str">
        <f t="shared" si="21"/>
        <v/>
      </c>
    </row>
    <row r="55" spans="1:28" ht="21.95" customHeight="1">
      <c r="A55" s="629">
        <v>1</v>
      </c>
      <c r="B55" s="628" t="s">
        <v>248</v>
      </c>
      <c r="C55" s="628" t="s">
        <v>539</v>
      </c>
      <c r="D55" s="628" t="str">
        <f t="shared" si="32"/>
        <v>P3-R5</v>
      </c>
      <c r="E55" s="628" t="str">
        <f t="shared" si="23"/>
        <v>백색</v>
      </c>
      <c r="F55" s="628" t="s">
        <v>545</v>
      </c>
      <c r="G55" s="630"/>
      <c r="H55" s="630">
        <v>5</v>
      </c>
      <c r="I55" s="630">
        <v>11</v>
      </c>
      <c r="J55" s="630">
        <f t="shared" si="24"/>
        <v>55</v>
      </c>
      <c r="K55" s="630"/>
      <c r="L55" s="629">
        <f t="shared" si="25"/>
        <v>0</v>
      </c>
      <c r="M55" s="629">
        <f t="shared" si="26"/>
        <v>0</v>
      </c>
      <c r="N55" s="629">
        <f t="shared" si="27"/>
        <v>0</v>
      </c>
      <c r="O55" s="504">
        <f t="shared" si="28"/>
        <v>0</v>
      </c>
      <c r="P55" s="629">
        <f t="shared" si="29"/>
        <v>55</v>
      </c>
      <c r="Q55" s="629">
        <f t="shared" si="30"/>
        <v>0</v>
      </c>
      <c r="R55" s="629">
        <f t="shared" si="31"/>
        <v>55</v>
      </c>
      <c r="S55" s="500" t="str">
        <f t="shared" si="12"/>
        <v/>
      </c>
      <c r="T55" s="500" t="str">
        <f t="shared" si="13"/>
        <v/>
      </c>
      <c r="U55" s="500" t="str">
        <f t="shared" si="14"/>
        <v/>
      </c>
      <c r="V55" s="500" t="str">
        <f t="shared" si="15"/>
        <v/>
      </c>
      <c r="W55" s="500" t="str">
        <f t="shared" si="16"/>
        <v/>
      </c>
      <c r="X55" s="500" t="str">
        <f t="shared" si="17"/>
        <v/>
      </c>
      <c r="Y55" s="500">
        <f t="shared" si="18"/>
        <v>0</v>
      </c>
      <c r="Z55" s="500">
        <f t="shared" si="19"/>
        <v>55</v>
      </c>
      <c r="AA55" s="500" t="str">
        <f t="shared" si="20"/>
        <v/>
      </c>
      <c r="AB55" s="500" t="str">
        <f t="shared" si="21"/>
        <v/>
      </c>
    </row>
    <row r="56" spans="1:28" ht="21.95" customHeight="1">
      <c r="A56" s="629">
        <v>1</v>
      </c>
      <c r="B56" s="628" t="s">
        <v>248</v>
      </c>
      <c r="C56" s="628" t="s">
        <v>539</v>
      </c>
      <c r="D56" s="628" t="str">
        <f t="shared" si="32"/>
        <v>P3-R5</v>
      </c>
      <c r="E56" s="628" t="str">
        <f t="shared" si="23"/>
        <v>백색</v>
      </c>
      <c r="F56" s="628" t="s">
        <v>545</v>
      </c>
      <c r="G56" s="630"/>
      <c r="H56" s="630">
        <v>5</v>
      </c>
      <c r="I56" s="630">
        <v>154</v>
      </c>
      <c r="J56" s="630">
        <f t="shared" si="24"/>
        <v>770</v>
      </c>
      <c r="K56" s="630">
        <v>6</v>
      </c>
      <c r="L56" s="629">
        <f t="shared" si="25"/>
        <v>0</v>
      </c>
      <c r="M56" s="629">
        <f t="shared" si="26"/>
        <v>0</v>
      </c>
      <c r="N56" s="629">
        <f t="shared" si="27"/>
        <v>0</v>
      </c>
      <c r="O56" s="504">
        <f t="shared" si="28"/>
        <v>0</v>
      </c>
      <c r="P56" s="629">
        <f t="shared" si="29"/>
        <v>770</v>
      </c>
      <c r="Q56" s="629">
        <f t="shared" si="30"/>
        <v>6</v>
      </c>
      <c r="R56" s="629">
        <f t="shared" si="31"/>
        <v>776</v>
      </c>
      <c r="S56" s="500" t="str">
        <f t="shared" si="12"/>
        <v/>
      </c>
      <c r="T56" s="500" t="str">
        <f t="shared" si="13"/>
        <v/>
      </c>
      <c r="U56" s="500" t="str">
        <f t="shared" si="14"/>
        <v/>
      </c>
      <c r="V56" s="500" t="str">
        <f t="shared" si="15"/>
        <v/>
      </c>
      <c r="W56" s="500" t="str">
        <f t="shared" si="16"/>
        <v/>
      </c>
      <c r="X56" s="500" t="str">
        <f t="shared" si="17"/>
        <v/>
      </c>
      <c r="Y56" s="500">
        <f t="shared" si="18"/>
        <v>0</v>
      </c>
      <c r="Z56" s="500">
        <f t="shared" si="19"/>
        <v>776</v>
      </c>
      <c r="AA56" s="500" t="str">
        <f t="shared" si="20"/>
        <v/>
      </c>
      <c r="AB56" s="500" t="str">
        <f t="shared" si="21"/>
        <v/>
      </c>
    </row>
    <row r="57" spans="1:28" ht="21.95" customHeight="1">
      <c r="A57" s="629">
        <v>1</v>
      </c>
      <c r="B57" s="628" t="s">
        <v>248</v>
      </c>
      <c r="C57" s="628" t="s">
        <v>539</v>
      </c>
      <c r="D57" s="628" t="str">
        <f t="shared" si="32"/>
        <v>P3-R5</v>
      </c>
      <c r="E57" s="628" t="str">
        <f t="shared" si="23"/>
        <v>백색</v>
      </c>
      <c r="F57" s="628" t="s">
        <v>545</v>
      </c>
      <c r="G57" s="630">
        <v>16</v>
      </c>
      <c r="H57" s="630">
        <v>5</v>
      </c>
      <c r="I57" s="630">
        <v>152</v>
      </c>
      <c r="J57" s="630">
        <f t="shared" si="24"/>
        <v>760</v>
      </c>
      <c r="K57" s="630"/>
      <c r="L57" s="629">
        <f t="shared" si="25"/>
        <v>16</v>
      </c>
      <c r="M57" s="629">
        <f t="shared" si="26"/>
        <v>0</v>
      </c>
      <c r="N57" s="629">
        <f t="shared" si="27"/>
        <v>16</v>
      </c>
      <c r="O57" s="504">
        <f t="shared" si="28"/>
        <v>0</v>
      </c>
      <c r="P57" s="629">
        <f t="shared" si="29"/>
        <v>760</v>
      </c>
      <c r="Q57" s="629">
        <f t="shared" si="30"/>
        <v>0</v>
      </c>
      <c r="R57" s="629">
        <f t="shared" si="31"/>
        <v>760</v>
      </c>
      <c r="S57" s="500" t="str">
        <f t="shared" si="12"/>
        <v/>
      </c>
      <c r="T57" s="500" t="str">
        <f t="shared" si="13"/>
        <v/>
      </c>
      <c r="U57" s="500" t="str">
        <f t="shared" si="14"/>
        <v/>
      </c>
      <c r="V57" s="500" t="str">
        <f t="shared" si="15"/>
        <v/>
      </c>
      <c r="W57" s="500" t="str">
        <f t="shared" si="16"/>
        <v/>
      </c>
      <c r="X57" s="500" t="str">
        <f t="shared" si="17"/>
        <v/>
      </c>
      <c r="Y57" s="500">
        <f t="shared" si="18"/>
        <v>16</v>
      </c>
      <c r="Z57" s="500">
        <f t="shared" si="19"/>
        <v>760</v>
      </c>
      <c r="AA57" s="500" t="str">
        <f t="shared" si="20"/>
        <v/>
      </c>
      <c r="AB57" s="500" t="str">
        <f t="shared" si="21"/>
        <v/>
      </c>
    </row>
    <row r="58" spans="1:28" ht="21.95" customHeight="1">
      <c r="A58" s="629">
        <v>1</v>
      </c>
      <c r="B58" s="628" t="s">
        <v>248</v>
      </c>
      <c r="C58" s="628" t="s">
        <v>539</v>
      </c>
      <c r="D58" s="628" t="str">
        <f t="shared" si="32"/>
        <v>P3-R5</v>
      </c>
      <c r="E58" s="628" t="str">
        <f t="shared" si="23"/>
        <v>백색</v>
      </c>
      <c r="F58" s="628" t="s">
        <v>545</v>
      </c>
      <c r="G58" s="630">
        <v>82</v>
      </c>
      <c r="H58" s="630">
        <v>3</v>
      </c>
      <c r="I58" s="630">
        <v>13</v>
      </c>
      <c r="J58" s="630">
        <f t="shared" si="24"/>
        <v>39</v>
      </c>
      <c r="K58" s="630"/>
      <c r="L58" s="629">
        <f t="shared" si="25"/>
        <v>82</v>
      </c>
      <c r="M58" s="629">
        <f t="shared" si="26"/>
        <v>0</v>
      </c>
      <c r="N58" s="629">
        <f t="shared" si="27"/>
        <v>82</v>
      </c>
      <c r="O58" s="504">
        <f t="shared" si="28"/>
        <v>0</v>
      </c>
      <c r="P58" s="629">
        <f t="shared" si="29"/>
        <v>39</v>
      </c>
      <c r="Q58" s="629">
        <f t="shared" si="30"/>
        <v>0</v>
      </c>
      <c r="R58" s="629">
        <f t="shared" si="31"/>
        <v>39</v>
      </c>
      <c r="S58" s="500" t="str">
        <f t="shared" si="12"/>
        <v/>
      </c>
      <c r="T58" s="500" t="str">
        <f t="shared" si="13"/>
        <v/>
      </c>
      <c r="U58" s="500" t="str">
        <f t="shared" si="14"/>
        <v/>
      </c>
      <c r="V58" s="500" t="str">
        <f t="shared" si="15"/>
        <v/>
      </c>
      <c r="W58" s="500" t="str">
        <f t="shared" si="16"/>
        <v/>
      </c>
      <c r="X58" s="500" t="str">
        <f t="shared" si="17"/>
        <v/>
      </c>
      <c r="Y58" s="500">
        <f t="shared" si="18"/>
        <v>82</v>
      </c>
      <c r="Z58" s="500">
        <f t="shared" si="19"/>
        <v>39</v>
      </c>
      <c r="AA58" s="500" t="str">
        <f t="shared" si="20"/>
        <v/>
      </c>
      <c r="AB58" s="500" t="str">
        <f t="shared" si="21"/>
        <v/>
      </c>
    </row>
    <row r="59" spans="1:28" ht="21.95" customHeight="1">
      <c r="A59" s="629">
        <v>1</v>
      </c>
      <c r="B59" s="628" t="s">
        <v>248</v>
      </c>
      <c r="C59" s="628" t="s">
        <v>539</v>
      </c>
      <c r="D59" s="628" t="str">
        <f t="shared" si="32"/>
        <v>P3-R5</v>
      </c>
      <c r="E59" s="628" t="str">
        <f t="shared" si="23"/>
        <v>백색</v>
      </c>
      <c r="F59" s="628" t="s">
        <v>545</v>
      </c>
      <c r="G59" s="630"/>
      <c r="H59" s="630">
        <v>5</v>
      </c>
      <c r="I59" s="630">
        <v>152</v>
      </c>
      <c r="J59" s="630">
        <f t="shared" si="24"/>
        <v>760</v>
      </c>
      <c r="K59" s="630"/>
      <c r="L59" s="629">
        <f t="shared" si="25"/>
        <v>0</v>
      </c>
      <c r="M59" s="629">
        <f t="shared" si="26"/>
        <v>0</v>
      </c>
      <c r="N59" s="629">
        <f t="shared" si="27"/>
        <v>0</v>
      </c>
      <c r="O59" s="504">
        <f t="shared" si="28"/>
        <v>0</v>
      </c>
      <c r="P59" s="629">
        <f t="shared" si="29"/>
        <v>760</v>
      </c>
      <c r="Q59" s="629">
        <f t="shared" si="30"/>
        <v>0</v>
      </c>
      <c r="R59" s="629">
        <f t="shared" si="31"/>
        <v>760</v>
      </c>
      <c r="S59" s="500" t="str">
        <f t="shared" si="12"/>
        <v/>
      </c>
      <c r="T59" s="500" t="str">
        <f t="shared" si="13"/>
        <v/>
      </c>
      <c r="U59" s="500" t="str">
        <f t="shared" si="14"/>
        <v/>
      </c>
      <c r="V59" s="500" t="str">
        <f t="shared" si="15"/>
        <v/>
      </c>
      <c r="W59" s="500" t="str">
        <f t="shared" si="16"/>
        <v/>
      </c>
      <c r="X59" s="500" t="str">
        <f t="shared" si="17"/>
        <v/>
      </c>
      <c r="Y59" s="500">
        <f t="shared" si="18"/>
        <v>0</v>
      </c>
      <c r="Z59" s="500">
        <f t="shared" si="19"/>
        <v>760</v>
      </c>
      <c r="AA59" s="500" t="str">
        <f t="shared" si="20"/>
        <v/>
      </c>
      <c r="AB59" s="500" t="str">
        <f t="shared" si="21"/>
        <v/>
      </c>
    </row>
    <row r="60" spans="1:28" ht="21.95" customHeight="1">
      <c r="A60" s="629">
        <v>1</v>
      </c>
      <c r="B60" s="628" t="s">
        <v>248</v>
      </c>
      <c r="C60" s="628" t="s">
        <v>539</v>
      </c>
      <c r="D60" s="628" t="str">
        <f t="shared" si="32"/>
        <v>P3-R5</v>
      </c>
      <c r="E60" s="628" t="str">
        <f t="shared" si="23"/>
        <v>백색</v>
      </c>
      <c r="F60" s="628" t="s">
        <v>545</v>
      </c>
      <c r="G60" s="630"/>
      <c r="H60" s="630">
        <v>5</v>
      </c>
      <c r="I60" s="630">
        <v>16</v>
      </c>
      <c r="J60" s="630">
        <f t="shared" si="24"/>
        <v>80</v>
      </c>
      <c r="K60" s="630"/>
      <c r="L60" s="629">
        <f t="shared" si="25"/>
        <v>0</v>
      </c>
      <c r="M60" s="629">
        <f t="shared" si="26"/>
        <v>0</v>
      </c>
      <c r="N60" s="629">
        <f t="shared" si="27"/>
        <v>0</v>
      </c>
      <c r="O60" s="504">
        <f t="shared" si="28"/>
        <v>0</v>
      </c>
      <c r="P60" s="629">
        <f t="shared" si="29"/>
        <v>80</v>
      </c>
      <c r="Q60" s="629">
        <f t="shared" si="30"/>
        <v>0</v>
      </c>
      <c r="R60" s="629">
        <f t="shared" si="31"/>
        <v>80</v>
      </c>
      <c r="S60" s="500" t="str">
        <f t="shared" si="12"/>
        <v/>
      </c>
      <c r="T60" s="500" t="str">
        <f t="shared" si="13"/>
        <v/>
      </c>
      <c r="U60" s="500" t="str">
        <f t="shared" si="14"/>
        <v/>
      </c>
      <c r="V60" s="500" t="str">
        <f t="shared" si="15"/>
        <v/>
      </c>
      <c r="W60" s="500" t="str">
        <f t="shared" si="16"/>
        <v/>
      </c>
      <c r="X60" s="500" t="str">
        <f t="shared" si="17"/>
        <v/>
      </c>
      <c r="Y60" s="500">
        <f t="shared" si="18"/>
        <v>0</v>
      </c>
      <c r="Z60" s="500">
        <f t="shared" si="19"/>
        <v>80</v>
      </c>
      <c r="AA60" s="500" t="str">
        <f t="shared" si="20"/>
        <v/>
      </c>
      <c r="AB60" s="500" t="str">
        <f t="shared" si="21"/>
        <v/>
      </c>
    </row>
    <row r="61" spans="1:28" ht="21.95" customHeight="1">
      <c r="A61" s="640">
        <v>1</v>
      </c>
      <c r="B61" s="639" t="s">
        <v>248</v>
      </c>
      <c r="C61" s="639" t="s">
        <v>539</v>
      </c>
      <c r="D61" s="639" t="str">
        <f t="shared" si="32"/>
        <v>P3-R5</v>
      </c>
      <c r="E61" s="639" t="str">
        <f t="shared" ref="E61" si="33">IF(F61="차선","백색",IF(F61="유도선","백색",IF(F61="유턴선","백색",IF(F61="버스차선","청색",IF(F61="중앙선","황색",IF(F61="노견선","황색",""))))))</f>
        <v>백색</v>
      </c>
      <c r="F61" s="639" t="s">
        <v>545</v>
      </c>
      <c r="G61" s="641"/>
      <c r="H61" s="641">
        <v>5</v>
      </c>
      <c r="I61" s="641">
        <v>13</v>
      </c>
      <c r="J61" s="641">
        <f t="shared" ref="J61" si="34">H61*I61</f>
        <v>65</v>
      </c>
      <c r="K61" s="641"/>
      <c r="L61" s="640">
        <f t="shared" ref="L61" si="35">IF((G61&gt;10),G61,0)</f>
        <v>0</v>
      </c>
      <c r="M61" s="640">
        <f t="shared" ref="M61" si="36">IF((K61&gt;10),K61,0)</f>
        <v>0</v>
      </c>
      <c r="N61" s="640">
        <f t="shared" ref="N61" si="37">INT(L61+M61)</f>
        <v>0</v>
      </c>
      <c r="O61" s="504">
        <f t="shared" ref="O61" si="38">IF((G61&lt;11),G61,0)</f>
        <v>0</v>
      </c>
      <c r="P61" s="640">
        <f t="shared" ref="P61" si="39">J61</f>
        <v>65</v>
      </c>
      <c r="Q61" s="640">
        <f t="shared" ref="Q61" si="40">IF((K61&lt;11),K61,0)</f>
        <v>0</v>
      </c>
      <c r="R61" s="640">
        <f t="shared" ref="R61" si="41">INT(O61+P61+Q61)</f>
        <v>65</v>
      </c>
      <c r="S61" s="500" t="str">
        <f t="shared" si="12"/>
        <v/>
      </c>
      <c r="T61" s="500" t="str">
        <f t="shared" si="13"/>
        <v/>
      </c>
      <c r="U61" s="500" t="str">
        <f t="shared" si="14"/>
        <v/>
      </c>
      <c r="V61" s="500" t="str">
        <f t="shared" si="15"/>
        <v/>
      </c>
      <c r="W61" s="500" t="str">
        <f t="shared" si="16"/>
        <v/>
      </c>
      <c r="X61" s="500" t="str">
        <f t="shared" si="17"/>
        <v/>
      </c>
      <c r="Y61" s="500">
        <f t="shared" si="18"/>
        <v>0</v>
      </c>
      <c r="Z61" s="500">
        <f t="shared" si="19"/>
        <v>65</v>
      </c>
      <c r="AA61" s="500" t="str">
        <f t="shared" si="20"/>
        <v/>
      </c>
      <c r="AB61" s="500" t="str">
        <f t="shared" si="21"/>
        <v/>
      </c>
    </row>
    <row r="62" spans="1:28" ht="21.95" customHeight="1">
      <c r="A62" s="629">
        <v>1</v>
      </c>
      <c r="B62" s="628" t="s">
        <v>248</v>
      </c>
      <c r="C62" s="628" t="s">
        <v>539</v>
      </c>
      <c r="D62" s="628" t="str">
        <f t="shared" si="32"/>
        <v>P3-R5</v>
      </c>
      <c r="E62" s="628" t="str">
        <f t="shared" si="23"/>
        <v>백색</v>
      </c>
      <c r="F62" s="628" t="s">
        <v>907</v>
      </c>
      <c r="G62" s="630"/>
      <c r="H62" s="630">
        <v>1</v>
      </c>
      <c r="I62" s="630">
        <v>18</v>
      </c>
      <c r="J62" s="630">
        <f t="shared" si="24"/>
        <v>18</v>
      </c>
      <c r="K62" s="630"/>
      <c r="L62" s="629">
        <f t="shared" si="25"/>
        <v>0</v>
      </c>
      <c r="M62" s="629">
        <f t="shared" si="26"/>
        <v>0</v>
      </c>
      <c r="N62" s="629">
        <f t="shared" si="27"/>
        <v>0</v>
      </c>
      <c r="O62" s="504">
        <f t="shared" si="28"/>
        <v>0</v>
      </c>
      <c r="P62" s="629">
        <f t="shared" si="29"/>
        <v>18</v>
      </c>
      <c r="Q62" s="629">
        <f t="shared" si="30"/>
        <v>0</v>
      </c>
      <c r="R62" s="629">
        <f t="shared" si="31"/>
        <v>18</v>
      </c>
      <c r="S62" s="500" t="str">
        <f t="shared" si="12"/>
        <v/>
      </c>
      <c r="T62" s="500" t="str">
        <f t="shared" si="13"/>
        <v/>
      </c>
      <c r="U62" s="500" t="str">
        <f t="shared" si="14"/>
        <v/>
      </c>
      <c r="V62" s="500" t="str">
        <f t="shared" si="15"/>
        <v/>
      </c>
      <c r="W62" s="500" t="str">
        <f t="shared" si="16"/>
        <v/>
      </c>
      <c r="X62" s="500" t="str">
        <f t="shared" si="17"/>
        <v/>
      </c>
      <c r="Y62" s="500">
        <f t="shared" si="18"/>
        <v>0</v>
      </c>
      <c r="Z62" s="500">
        <f t="shared" si="19"/>
        <v>18</v>
      </c>
      <c r="AA62" s="500" t="str">
        <f t="shared" si="20"/>
        <v/>
      </c>
      <c r="AB62" s="500" t="str">
        <f t="shared" si="21"/>
        <v/>
      </c>
    </row>
    <row r="63" spans="1:28" ht="21.95" customHeight="1">
      <c r="A63" s="629">
        <v>2</v>
      </c>
      <c r="B63" s="628" t="s">
        <v>248</v>
      </c>
      <c r="C63" s="628" t="s">
        <v>539</v>
      </c>
      <c r="D63" s="628" t="str">
        <f t="shared" si="32"/>
        <v>P3-R5</v>
      </c>
      <c r="E63" s="628" t="str">
        <f t="shared" si="23"/>
        <v>백색</v>
      </c>
      <c r="F63" s="628" t="s">
        <v>545</v>
      </c>
      <c r="G63" s="630">
        <v>27</v>
      </c>
      <c r="H63" s="630">
        <v>5</v>
      </c>
      <c r="I63" s="630">
        <v>65</v>
      </c>
      <c r="J63" s="630">
        <f t="shared" si="24"/>
        <v>325</v>
      </c>
      <c r="K63" s="630"/>
      <c r="L63" s="629">
        <f t="shared" si="25"/>
        <v>27</v>
      </c>
      <c r="M63" s="629">
        <f t="shared" si="26"/>
        <v>0</v>
      </c>
      <c r="N63" s="629">
        <f t="shared" si="27"/>
        <v>27</v>
      </c>
      <c r="O63" s="504">
        <f t="shared" si="28"/>
        <v>0</v>
      </c>
      <c r="P63" s="629">
        <f t="shared" si="29"/>
        <v>325</v>
      </c>
      <c r="Q63" s="629">
        <f t="shared" si="30"/>
        <v>0</v>
      </c>
      <c r="R63" s="629">
        <f t="shared" si="31"/>
        <v>325</v>
      </c>
      <c r="S63" s="500" t="str">
        <f t="shared" si="12"/>
        <v/>
      </c>
      <c r="T63" s="500" t="str">
        <f t="shared" si="13"/>
        <v/>
      </c>
      <c r="U63" s="500" t="str">
        <f t="shared" si="14"/>
        <v/>
      </c>
      <c r="V63" s="500" t="str">
        <f t="shared" si="15"/>
        <v/>
      </c>
      <c r="W63" s="500" t="str">
        <f t="shared" si="16"/>
        <v/>
      </c>
      <c r="X63" s="500" t="str">
        <f t="shared" si="17"/>
        <v/>
      </c>
      <c r="Y63" s="500">
        <f t="shared" si="18"/>
        <v>27</v>
      </c>
      <c r="Z63" s="500">
        <f t="shared" si="19"/>
        <v>325</v>
      </c>
      <c r="AA63" s="500" t="str">
        <f t="shared" si="20"/>
        <v/>
      </c>
      <c r="AB63" s="500" t="str">
        <f t="shared" si="21"/>
        <v/>
      </c>
    </row>
    <row r="64" spans="1:28" ht="21.95" customHeight="1">
      <c r="A64" s="629">
        <v>1</v>
      </c>
      <c r="B64" s="628" t="s">
        <v>248</v>
      </c>
      <c r="C64" s="628" t="s">
        <v>539</v>
      </c>
      <c r="D64" s="628" t="str">
        <f t="shared" si="32"/>
        <v>P3-R4</v>
      </c>
      <c r="E64" s="628" t="s">
        <v>904</v>
      </c>
      <c r="F64" s="628" t="s">
        <v>905</v>
      </c>
      <c r="G64" s="630">
        <v>7</v>
      </c>
      <c r="H64" s="630"/>
      <c r="I64" s="630"/>
      <c r="J64" s="630">
        <f t="shared" si="24"/>
        <v>0</v>
      </c>
      <c r="K64" s="630">
        <v>7</v>
      </c>
      <c r="L64" s="629">
        <f t="shared" si="25"/>
        <v>0</v>
      </c>
      <c r="M64" s="629">
        <f t="shared" si="26"/>
        <v>0</v>
      </c>
      <c r="N64" s="629">
        <f t="shared" si="27"/>
        <v>0</v>
      </c>
      <c r="O64" s="504">
        <f t="shared" si="28"/>
        <v>7</v>
      </c>
      <c r="P64" s="629">
        <f t="shared" si="29"/>
        <v>0</v>
      </c>
      <c r="Q64" s="629">
        <f t="shared" si="30"/>
        <v>7</v>
      </c>
      <c r="R64" s="629">
        <f t="shared" si="31"/>
        <v>14</v>
      </c>
      <c r="S64" s="500" t="str">
        <f t="shared" si="12"/>
        <v/>
      </c>
      <c r="T64" s="500" t="str">
        <f t="shared" si="13"/>
        <v/>
      </c>
      <c r="U64" s="500" t="str">
        <f t="shared" si="14"/>
        <v/>
      </c>
      <c r="V64" s="500" t="str">
        <f t="shared" si="15"/>
        <v/>
      </c>
      <c r="W64" s="500" t="str">
        <f t="shared" si="16"/>
        <v/>
      </c>
      <c r="X64" s="500" t="str">
        <f t="shared" si="17"/>
        <v/>
      </c>
      <c r="Y64" s="500" t="str">
        <f t="shared" si="18"/>
        <v/>
      </c>
      <c r="Z64" s="500" t="str">
        <f t="shared" si="19"/>
        <v/>
      </c>
      <c r="AA64" s="500">
        <f t="shared" si="20"/>
        <v>0</v>
      </c>
      <c r="AB64" s="500">
        <f t="shared" si="21"/>
        <v>14</v>
      </c>
    </row>
    <row r="65" spans="1:28" ht="21.95" customHeight="1">
      <c r="A65" s="629">
        <v>2</v>
      </c>
      <c r="B65" s="628" t="s">
        <v>248</v>
      </c>
      <c r="C65" s="628" t="s">
        <v>539</v>
      </c>
      <c r="D65" s="628" t="str">
        <f t="shared" ref="D65:D95" si="42">IF(AND($E65="황색",$C65="융착식"),"P3-R4",IF(AND($E65="백색",$C65="융착식"),"P3-R5",IF(AND($E65="황색",$C65="상온경화형"),"P7-R4",IF(AND($E65="백색",$C65="상온경화형"),"P7-R5",IF(AND($E65="황색",$C65="수용성페인트"),"P4-R4",IF(AND($E65="백색",$C65="수용성페인트"),"P4-R5",))))))</f>
        <v>P3-R4</v>
      </c>
      <c r="E65" s="628" t="s">
        <v>904</v>
      </c>
      <c r="F65" s="628" t="s">
        <v>905</v>
      </c>
      <c r="G65" s="630">
        <v>15</v>
      </c>
      <c r="H65" s="630"/>
      <c r="I65" s="630"/>
      <c r="J65" s="630">
        <f t="shared" si="24"/>
        <v>0</v>
      </c>
      <c r="K65" s="630">
        <v>15</v>
      </c>
      <c r="L65" s="629">
        <f t="shared" si="25"/>
        <v>15</v>
      </c>
      <c r="M65" s="629">
        <f t="shared" si="26"/>
        <v>15</v>
      </c>
      <c r="N65" s="629">
        <f t="shared" si="27"/>
        <v>30</v>
      </c>
      <c r="O65" s="504">
        <f t="shared" si="28"/>
        <v>0</v>
      </c>
      <c r="P65" s="629">
        <f t="shared" si="29"/>
        <v>0</v>
      </c>
      <c r="Q65" s="629">
        <f t="shared" si="30"/>
        <v>0</v>
      </c>
      <c r="R65" s="629">
        <f t="shared" si="31"/>
        <v>0</v>
      </c>
      <c r="S65" s="500" t="str">
        <f t="shared" si="12"/>
        <v/>
      </c>
      <c r="T65" s="500" t="str">
        <f t="shared" si="13"/>
        <v/>
      </c>
      <c r="U65" s="500" t="str">
        <f t="shared" si="14"/>
        <v/>
      </c>
      <c r="V65" s="500" t="str">
        <f t="shared" si="15"/>
        <v/>
      </c>
      <c r="W65" s="500" t="str">
        <f t="shared" si="16"/>
        <v/>
      </c>
      <c r="X65" s="500" t="str">
        <f t="shared" si="17"/>
        <v/>
      </c>
      <c r="Y65" s="500" t="str">
        <f t="shared" si="18"/>
        <v/>
      </c>
      <c r="Z65" s="500" t="str">
        <f t="shared" si="19"/>
        <v/>
      </c>
      <c r="AA65" s="500">
        <f t="shared" si="20"/>
        <v>30</v>
      </c>
      <c r="AB65" s="500">
        <f t="shared" si="21"/>
        <v>0</v>
      </c>
    </row>
    <row r="66" spans="1:28" ht="21.95" customHeight="1">
      <c r="A66" s="629">
        <v>3</v>
      </c>
      <c r="B66" s="628" t="s">
        <v>248</v>
      </c>
      <c r="C66" s="628" t="s">
        <v>539</v>
      </c>
      <c r="D66" s="628" t="str">
        <f t="shared" si="42"/>
        <v>P3-R4</v>
      </c>
      <c r="E66" s="628" t="s">
        <v>904</v>
      </c>
      <c r="F66" s="628" t="s">
        <v>905</v>
      </c>
      <c r="G66" s="630">
        <v>1980</v>
      </c>
      <c r="H66" s="630"/>
      <c r="I66" s="630"/>
      <c r="J66" s="630">
        <f t="shared" si="24"/>
        <v>0</v>
      </c>
      <c r="K66" s="630">
        <v>1980</v>
      </c>
      <c r="L66" s="629">
        <f t="shared" si="25"/>
        <v>1980</v>
      </c>
      <c r="M66" s="629">
        <f t="shared" si="26"/>
        <v>1980</v>
      </c>
      <c r="N66" s="629">
        <f t="shared" si="27"/>
        <v>3960</v>
      </c>
      <c r="O66" s="504">
        <f t="shared" si="28"/>
        <v>0</v>
      </c>
      <c r="P66" s="629">
        <f t="shared" si="29"/>
        <v>0</v>
      </c>
      <c r="Q66" s="629">
        <f t="shared" si="30"/>
        <v>0</v>
      </c>
      <c r="R66" s="629">
        <f t="shared" si="31"/>
        <v>0</v>
      </c>
      <c r="S66" s="500" t="str">
        <f t="shared" si="12"/>
        <v/>
      </c>
      <c r="T66" s="500" t="str">
        <f t="shared" si="13"/>
        <v/>
      </c>
      <c r="U66" s="500" t="str">
        <f t="shared" si="14"/>
        <v/>
      </c>
      <c r="V66" s="500" t="str">
        <f t="shared" si="15"/>
        <v/>
      </c>
      <c r="W66" s="500" t="str">
        <f t="shared" si="16"/>
        <v/>
      </c>
      <c r="X66" s="500" t="str">
        <f t="shared" si="17"/>
        <v/>
      </c>
      <c r="Y66" s="500" t="str">
        <f t="shared" si="18"/>
        <v/>
      </c>
      <c r="Z66" s="500" t="str">
        <f t="shared" si="19"/>
        <v/>
      </c>
      <c r="AA66" s="500">
        <f t="shared" si="20"/>
        <v>3960</v>
      </c>
      <c r="AB66" s="500">
        <f t="shared" si="21"/>
        <v>0</v>
      </c>
    </row>
    <row r="67" spans="1:28" ht="21.95" customHeight="1">
      <c r="A67" s="629">
        <v>4</v>
      </c>
      <c r="B67" s="628" t="s">
        <v>248</v>
      </c>
      <c r="C67" s="628" t="s">
        <v>539</v>
      </c>
      <c r="D67" s="628" t="str">
        <f t="shared" si="42"/>
        <v>P3-R4</v>
      </c>
      <c r="E67" s="628" t="s">
        <v>904</v>
      </c>
      <c r="F67" s="628" t="s">
        <v>905</v>
      </c>
      <c r="G67" s="630">
        <v>7</v>
      </c>
      <c r="H67" s="630"/>
      <c r="I67" s="630"/>
      <c r="J67" s="630">
        <f t="shared" si="24"/>
        <v>0</v>
      </c>
      <c r="K67" s="630">
        <v>7</v>
      </c>
      <c r="L67" s="629">
        <f t="shared" si="25"/>
        <v>0</v>
      </c>
      <c r="M67" s="629">
        <f t="shared" si="26"/>
        <v>0</v>
      </c>
      <c r="N67" s="629">
        <f t="shared" si="27"/>
        <v>0</v>
      </c>
      <c r="O67" s="504">
        <f t="shared" si="28"/>
        <v>7</v>
      </c>
      <c r="P67" s="629">
        <f t="shared" si="29"/>
        <v>0</v>
      </c>
      <c r="Q67" s="629">
        <f t="shared" si="30"/>
        <v>7</v>
      </c>
      <c r="R67" s="629">
        <f t="shared" si="31"/>
        <v>14</v>
      </c>
      <c r="S67" s="500" t="str">
        <f t="shared" si="12"/>
        <v/>
      </c>
      <c r="T67" s="500" t="str">
        <f t="shared" si="13"/>
        <v/>
      </c>
      <c r="U67" s="500" t="str">
        <f t="shared" si="14"/>
        <v/>
      </c>
      <c r="V67" s="500" t="str">
        <f t="shared" si="15"/>
        <v/>
      </c>
      <c r="W67" s="500" t="str">
        <f t="shared" si="16"/>
        <v/>
      </c>
      <c r="X67" s="500" t="str">
        <f t="shared" si="17"/>
        <v/>
      </c>
      <c r="Y67" s="500" t="str">
        <f t="shared" si="18"/>
        <v/>
      </c>
      <c r="Z67" s="500" t="str">
        <f t="shared" si="19"/>
        <v/>
      </c>
      <c r="AA67" s="500">
        <f t="shared" si="20"/>
        <v>0</v>
      </c>
      <c r="AB67" s="500">
        <f t="shared" si="21"/>
        <v>14</v>
      </c>
    </row>
    <row r="68" spans="1:28" ht="21.95" customHeight="1">
      <c r="A68" s="629">
        <v>1</v>
      </c>
      <c r="B68" s="628" t="s">
        <v>248</v>
      </c>
      <c r="C68" s="628" t="s">
        <v>539</v>
      </c>
      <c r="D68" s="628" t="str">
        <f t="shared" si="42"/>
        <v>P3-R4</v>
      </c>
      <c r="E68" s="628" t="s">
        <v>904</v>
      </c>
      <c r="F68" s="628" t="s">
        <v>906</v>
      </c>
      <c r="G68" s="630">
        <v>40</v>
      </c>
      <c r="H68" s="630">
        <v>3</v>
      </c>
      <c r="I68" s="630">
        <v>33</v>
      </c>
      <c r="J68" s="630">
        <f t="shared" si="24"/>
        <v>99</v>
      </c>
      <c r="K68" s="630">
        <v>80</v>
      </c>
      <c r="L68" s="629">
        <f t="shared" si="25"/>
        <v>40</v>
      </c>
      <c r="M68" s="629">
        <f t="shared" si="26"/>
        <v>80</v>
      </c>
      <c r="N68" s="629">
        <f t="shared" si="27"/>
        <v>120</v>
      </c>
      <c r="O68" s="504">
        <f t="shared" si="28"/>
        <v>0</v>
      </c>
      <c r="P68" s="629">
        <f t="shared" si="29"/>
        <v>99</v>
      </c>
      <c r="Q68" s="629">
        <f t="shared" si="30"/>
        <v>0</v>
      </c>
      <c r="R68" s="629">
        <f t="shared" si="31"/>
        <v>99</v>
      </c>
      <c r="S68" s="500" t="str">
        <f t="shared" si="12"/>
        <v/>
      </c>
      <c r="T68" s="500" t="str">
        <f t="shared" si="13"/>
        <v/>
      </c>
      <c r="U68" s="500" t="str">
        <f t="shared" si="14"/>
        <v/>
      </c>
      <c r="V68" s="500" t="str">
        <f t="shared" si="15"/>
        <v/>
      </c>
      <c r="W68" s="500" t="str">
        <f t="shared" si="16"/>
        <v/>
      </c>
      <c r="X68" s="500" t="str">
        <f t="shared" si="17"/>
        <v/>
      </c>
      <c r="Y68" s="500" t="str">
        <f t="shared" si="18"/>
        <v/>
      </c>
      <c r="Z68" s="500" t="str">
        <f t="shared" si="19"/>
        <v/>
      </c>
      <c r="AA68" s="500">
        <f t="shared" si="20"/>
        <v>120</v>
      </c>
      <c r="AB68" s="500">
        <f t="shared" si="21"/>
        <v>99</v>
      </c>
    </row>
    <row r="69" spans="1:28" ht="21.95" customHeight="1">
      <c r="A69" s="629">
        <v>2</v>
      </c>
      <c r="B69" s="628" t="s">
        <v>248</v>
      </c>
      <c r="C69" s="628" t="s">
        <v>539</v>
      </c>
      <c r="D69" s="628" t="str">
        <f t="shared" si="42"/>
        <v>P3-R4</v>
      </c>
      <c r="E69" s="628" t="s">
        <v>904</v>
      </c>
      <c r="F69" s="628" t="s">
        <v>906</v>
      </c>
      <c r="G69" s="630">
        <v>20</v>
      </c>
      <c r="H69" s="630">
        <v>3</v>
      </c>
      <c r="I69" s="630">
        <v>45</v>
      </c>
      <c r="J69" s="630">
        <f t="shared" si="24"/>
        <v>135</v>
      </c>
      <c r="K69" s="630">
        <v>20</v>
      </c>
      <c r="L69" s="629">
        <f t="shared" si="25"/>
        <v>20</v>
      </c>
      <c r="M69" s="629">
        <f t="shared" si="26"/>
        <v>20</v>
      </c>
      <c r="N69" s="629">
        <f t="shared" si="27"/>
        <v>40</v>
      </c>
      <c r="O69" s="504">
        <f t="shared" si="28"/>
        <v>0</v>
      </c>
      <c r="P69" s="629">
        <f t="shared" si="29"/>
        <v>135</v>
      </c>
      <c r="Q69" s="629">
        <f t="shared" si="30"/>
        <v>0</v>
      </c>
      <c r="R69" s="629">
        <f t="shared" si="31"/>
        <v>135</v>
      </c>
      <c r="S69" s="500" t="str">
        <f t="shared" si="12"/>
        <v/>
      </c>
      <c r="T69" s="500" t="str">
        <f t="shared" si="13"/>
        <v/>
      </c>
      <c r="U69" s="500" t="str">
        <f t="shared" si="14"/>
        <v/>
      </c>
      <c r="V69" s="500" t="str">
        <f t="shared" si="15"/>
        <v/>
      </c>
      <c r="W69" s="500" t="str">
        <f t="shared" si="16"/>
        <v/>
      </c>
      <c r="X69" s="500" t="str">
        <f t="shared" si="17"/>
        <v/>
      </c>
      <c r="Y69" s="500" t="str">
        <f t="shared" si="18"/>
        <v/>
      </c>
      <c r="Z69" s="500" t="str">
        <f t="shared" si="19"/>
        <v/>
      </c>
      <c r="AA69" s="500">
        <f t="shared" si="20"/>
        <v>40</v>
      </c>
      <c r="AB69" s="500">
        <f t="shared" si="21"/>
        <v>135</v>
      </c>
    </row>
    <row r="70" spans="1:28" ht="21.95" customHeight="1">
      <c r="A70" s="629">
        <v>1</v>
      </c>
      <c r="B70" s="628" t="s">
        <v>248</v>
      </c>
      <c r="C70" s="628" t="s">
        <v>539</v>
      </c>
      <c r="D70" s="628" t="str">
        <f t="shared" si="42"/>
        <v>P3-R4</v>
      </c>
      <c r="E70" s="628" t="s">
        <v>904</v>
      </c>
      <c r="F70" s="628" t="s">
        <v>906</v>
      </c>
      <c r="G70" s="630">
        <v>80</v>
      </c>
      <c r="H70" s="630">
        <v>3</v>
      </c>
      <c r="I70" s="630">
        <v>35</v>
      </c>
      <c r="J70" s="630">
        <f t="shared" si="24"/>
        <v>105</v>
      </c>
      <c r="K70" s="630">
        <v>20</v>
      </c>
      <c r="L70" s="629">
        <f t="shared" si="25"/>
        <v>80</v>
      </c>
      <c r="M70" s="629">
        <f t="shared" si="26"/>
        <v>20</v>
      </c>
      <c r="N70" s="629">
        <f t="shared" si="27"/>
        <v>100</v>
      </c>
      <c r="O70" s="504">
        <f t="shared" si="28"/>
        <v>0</v>
      </c>
      <c r="P70" s="629">
        <f t="shared" si="29"/>
        <v>105</v>
      </c>
      <c r="Q70" s="629">
        <f t="shared" si="30"/>
        <v>0</v>
      </c>
      <c r="R70" s="629">
        <f t="shared" si="31"/>
        <v>105</v>
      </c>
      <c r="S70" s="500" t="str">
        <f t="shared" si="12"/>
        <v/>
      </c>
      <c r="T70" s="500" t="str">
        <f t="shared" si="13"/>
        <v/>
      </c>
      <c r="U70" s="500" t="str">
        <f t="shared" si="14"/>
        <v/>
      </c>
      <c r="V70" s="500" t="str">
        <f t="shared" si="15"/>
        <v/>
      </c>
      <c r="W70" s="500" t="str">
        <f t="shared" si="16"/>
        <v/>
      </c>
      <c r="X70" s="500" t="str">
        <f t="shared" si="17"/>
        <v/>
      </c>
      <c r="Y70" s="500" t="str">
        <f t="shared" si="18"/>
        <v/>
      </c>
      <c r="Z70" s="500" t="str">
        <f t="shared" si="19"/>
        <v/>
      </c>
      <c r="AA70" s="500">
        <f t="shared" si="20"/>
        <v>100</v>
      </c>
      <c r="AB70" s="500">
        <f t="shared" si="21"/>
        <v>105</v>
      </c>
    </row>
    <row r="71" spans="1:28" ht="21.95" customHeight="1">
      <c r="A71" s="629">
        <v>2</v>
      </c>
      <c r="B71" s="628" t="s">
        <v>248</v>
      </c>
      <c r="C71" s="628" t="s">
        <v>539</v>
      </c>
      <c r="D71" s="628" t="str">
        <f t="shared" si="42"/>
        <v>P3-R4</v>
      </c>
      <c r="E71" s="628" t="s">
        <v>904</v>
      </c>
      <c r="F71" s="628" t="s">
        <v>906</v>
      </c>
      <c r="G71" s="630">
        <v>8</v>
      </c>
      <c r="H71" s="630"/>
      <c r="I71" s="630"/>
      <c r="J71" s="630">
        <f t="shared" si="24"/>
        <v>0</v>
      </c>
      <c r="K71" s="630">
        <v>8</v>
      </c>
      <c r="L71" s="629">
        <f t="shared" si="25"/>
        <v>0</v>
      </c>
      <c r="M71" s="629">
        <f t="shared" si="26"/>
        <v>0</v>
      </c>
      <c r="N71" s="629">
        <f t="shared" si="27"/>
        <v>0</v>
      </c>
      <c r="O71" s="504">
        <f t="shared" si="28"/>
        <v>8</v>
      </c>
      <c r="P71" s="629">
        <f t="shared" si="29"/>
        <v>0</v>
      </c>
      <c r="Q71" s="629">
        <f t="shared" si="30"/>
        <v>8</v>
      </c>
      <c r="R71" s="629">
        <f t="shared" si="31"/>
        <v>16</v>
      </c>
      <c r="S71" s="500" t="str">
        <f t="shared" si="12"/>
        <v/>
      </c>
      <c r="T71" s="500" t="str">
        <f t="shared" si="13"/>
        <v/>
      </c>
      <c r="U71" s="500" t="str">
        <f t="shared" si="14"/>
        <v/>
      </c>
      <c r="V71" s="500" t="str">
        <f t="shared" si="15"/>
        <v/>
      </c>
      <c r="W71" s="500" t="str">
        <f t="shared" si="16"/>
        <v/>
      </c>
      <c r="X71" s="500" t="str">
        <f t="shared" si="17"/>
        <v/>
      </c>
      <c r="Y71" s="500" t="str">
        <f t="shared" si="18"/>
        <v/>
      </c>
      <c r="Z71" s="500" t="str">
        <f t="shared" si="19"/>
        <v/>
      </c>
      <c r="AA71" s="500">
        <f t="shared" si="20"/>
        <v>0</v>
      </c>
      <c r="AB71" s="500">
        <f t="shared" si="21"/>
        <v>16</v>
      </c>
    </row>
    <row r="72" spans="1:28" ht="21.95" customHeight="1">
      <c r="A72" s="629">
        <v>3</v>
      </c>
      <c r="B72" s="628" t="s">
        <v>248</v>
      </c>
      <c r="C72" s="628" t="s">
        <v>539</v>
      </c>
      <c r="D72" s="628" t="str">
        <f t="shared" si="42"/>
        <v>P3-R4</v>
      </c>
      <c r="E72" s="628" t="s">
        <v>904</v>
      </c>
      <c r="F72" s="628" t="s">
        <v>906</v>
      </c>
      <c r="G72" s="630">
        <v>110</v>
      </c>
      <c r="H72" s="630">
        <v>3</v>
      </c>
      <c r="I72" s="630">
        <v>29</v>
      </c>
      <c r="J72" s="630">
        <f t="shared" si="4"/>
        <v>87</v>
      </c>
      <c r="K72" s="630">
        <v>20</v>
      </c>
      <c r="L72" s="629">
        <f t="shared" si="5"/>
        <v>110</v>
      </c>
      <c r="M72" s="629">
        <f t="shared" si="6"/>
        <v>20</v>
      </c>
      <c r="N72" s="629">
        <f t="shared" si="7"/>
        <v>130</v>
      </c>
      <c r="O72" s="504">
        <f t="shared" si="8"/>
        <v>0</v>
      </c>
      <c r="P72" s="629">
        <f t="shared" si="9"/>
        <v>87</v>
      </c>
      <c r="Q72" s="629">
        <f t="shared" si="10"/>
        <v>0</v>
      </c>
      <c r="R72" s="629">
        <f t="shared" si="11"/>
        <v>87</v>
      </c>
      <c r="S72" s="500" t="str">
        <f t="shared" si="12"/>
        <v/>
      </c>
      <c r="T72" s="500" t="str">
        <f t="shared" si="13"/>
        <v/>
      </c>
      <c r="U72" s="500" t="str">
        <f t="shared" si="14"/>
        <v/>
      </c>
      <c r="V72" s="500" t="str">
        <f t="shared" si="15"/>
        <v/>
      </c>
      <c r="W72" s="500" t="str">
        <f t="shared" si="16"/>
        <v/>
      </c>
      <c r="X72" s="500" t="str">
        <f t="shared" si="17"/>
        <v/>
      </c>
      <c r="Y72" s="500" t="str">
        <f t="shared" si="18"/>
        <v/>
      </c>
      <c r="Z72" s="500" t="str">
        <f t="shared" si="19"/>
        <v/>
      </c>
      <c r="AA72" s="500">
        <f t="shared" si="20"/>
        <v>130</v>
      </c>
      <c r="AB72" s="500">
        <f t="shared" si="21"/>
        <v>87</v>
      </c>
    </row>
    <row r="73" spans="1:28" ht="21.95" customHeight="1">
      <c r="A73" s="629">
        <v>1</v>
      </c>
      <c r="B73" s="628" t="s">
        <v>248</v>
      </c>
      <c r="C73" s="628" t="s">
        <v>539</v>
      </c>
      <c r="D73" s="628" t="str">
        <f t="shared" si="42"/>
        <v>P3-R4</v>
      </c>
      <c r="E73" s="628" t="s">
        <v>904</v>
      </c>
      <c r="F73" s="628" t="s">
        <v>906</v>
      </c>
      <c r="G73" s="630">
        <v>56</v>
      </c>
      <c r="H73" s="630">
        <v>3</v>
      </c>
      <c r="I73" s="630">
        <v>2</v>
      </c>
      <c r="J73" s="630">
        <f t="shared" si="4"/>
        <v>6</v>
      </c>
      <c r="K73" s="630">
        <v>100</v>
      </c>
      <c r="L73" s="629">
        <f t="shared" si="5"/>
        <v>56</v>
      </c>
      <c r="M73" s="629">
        <f t="shared" si="6"/>
        <v>100</v>
      </c>
      <c r="N73" s="629">
        <f t="shared" si="7"/>
        <v>156</v>
      </c>
      <c r="O73" s="504">
        <f t="shared" si="8"/>
        <v>0</v>
      </c>
      <c r="P73" s="629">
        <f t="shared" si="9"/>
        <v>6</v>
      </c>
      <c r="Q73" s="629">
        <f t="shared" si="10"/>
        <v>0</v>
      </c>
      <c r="R73" s="629">
        <f t="shared" si="11"/>
        <v>6</v>
      </c>
      <c r="S73" s="500" t="str">
        <f t="shared" si="12"/>
        <v/>
      </c>
      <c r="T73" s="500" t="str">
        <f t="shared" si="13"/>
        <v/>
      </c>
      <c r="U73" s="500" t="str">
        <f t="shared" si="14"/>
        <v/>
      </c>
      <c r="V73" s="500" t="str">
        <f t="shared" si="15"/>
        <v/>
      </c>
      <c r="W73" s="500" t="str">
        <f t="shared" si="16"/>
        <v/>
      </c>
      <c r="X73" s="500" t="str">
        <f t="shared" si="17"/>
        <v/>
      </c>
      <c r="Y73" s="500" t="str">
        <f t="shared" si="18"/>
        <v/>
      </c>
      <c r="Z73" s="500" t="str">
        <f t="shared" si="19"/>
        <v/>
      </c>
      <c r="AA73" s="500">
        <f t="shared" si="20"/>
        <v>156</v>
      </c>
      <c r="AB73" s="500">
        <f t="shared" si="21"/>
        <v>6</v>
      </c>
    </row>
    <row r="74" spans="1:28" ht="21.95" customHeight="1">
      <c r="A74" s="629">
        <v>2</v>
      </c>
      <c r="B74" s="628" t="s">
        <v>248</v>
      </c>
      <c r="C74" s="628" t="s">
        <v>539</v>
      </c>
      <c r="D74" s="628" t="str">
        <f t="shared" si="42"/>
        <v>P3-R4</v>
      </c>
      <c r="E74" s="628" t="s">
        <v>904</v>
      </c>
      <c r="F74" s="628" t="s">
        <v>906</v>
      </c>
      <c r="G74" s="630">
        <v>4</v>
      </c>
      <c r="H74" s="630"/>
      <c r="I74" s="630"/>
      <c r="J74" s="630">
        <f t="shared" si="4"/>
        <v>0</v>
      </c>
      <c r="K74" s="630">
        <v>4</v>
      </c>
      <c r="L74" s="629">
        <f t="shared" si="5"/>
        <v>0</v>
      </c>
      <c r="M74" s="629">
        <f t="shared" si="6"/>
        <v>0</v>
      </c>
      <c r="N74" s="629">
        <f t="shared" si="7"/>
        <v>0</v>
      </c>
      <c r="O74" s="504">
        <f t="shared" si="8"/>
        <v>4</v>
      </c>
      <c r="P74" s="629">
        <f t="shared" si="9"/>
        <v>0</v>
      </c>
      <c r="Q74" s="629">
        <f t="shared" si="10"/>
        <v>4</v>
      </c>
      <c r="R74" s="629">
        <f t="shared" si="11"/>
        <v>8</v>
      </c>
      <c r="S74" s="500" t="str">
        <f t="shared" si="12"/>
        <v/>
      </c>
      <c r="T74" s="500" t="str">
        <f t="shared" si="13"/>
        <v/>
      </c>
      <c r="U74" s="500" t="str">
        <f t="shared" si="14"/>
        <v/>
      </c>
      <c r="V74" s="500" t="str">
        <f t="shared" si="15"/>
        <v/>
      </c>
      <c r="W74" s="500" t="str">
        <f t="shared" si="16"/>
        <v/>
      </c>
      <c r="X74" s="500" t="str">
        <f t="shared" si="17"/>
        <v/>
      </c>
      <c r="Y74" s="500" t="str">
        <f t="shared" si="18"/>
        <v/>
      </c>
      <c r="Z74" s="500" t="str">
        <f t="shared" si="19"/>
        <v/>
      </c>
      <c r="AA74" s="500">
        <f t="shared" si="20"/>
        <v>0</v>
      </c>
      <c r="AB74" s="500">
        <f t="shared" si="21"/>
        <v>8</v>
      </c>
    </row>
    <row r="75" spans="1:28" ht="21.95" customHeight="1">
      <c r="A75" s="629">
        <v>3</v>
      </c>
      <c r="B75" s="628" t="s">
        <v>248</v>
      </c>
      <c r="C75" s="628" t="s">
        <v>539</v>
      </c>
      <c r="D75" s="628" t="str">
        <f t="shared" si="42"/>
        <v>P3-R4</v>
      </c>
      <c r="E75" s="628" t="s">
        <v>904</v>
      </c>
      <c r="F75" s="628" t="s">
        <v>906</v>
      </c>
      <c r="G75" s="630">
        <v>110</v>
      </c>
      <c r="H75" s="630">
        <v>3</v>
      </c>
      <c r="I75" s="630">
        <v>21</v>
      </c>
      <c r="J75" s="630">
        <f t="shared" si="4"/>
        <v>63</v>
      </c>
      <c r="K75" s="630">
        <v>20</v>
      </c>
      <c r="L75" s="629">
        <f t="shared" si="5"/>
        <v>110</v>
      </c>
      <c r="M75" s="629">
        <f t="shared" si="6"/>
        <v>20</v>
      </c>
      <c r="N75" s="629">
        <f t="shared" si="7"/>
        <v>130</v>
      </c>
      <c r="O75" s="504">
        <f t="shared" si="8"/>
        <v>0</v>
      </c>
      <c r="P75" s="629">
        <f t="shared" si="9"/>
        <v>63</v>
      </c>
      <c r="Q75" s="629">
        <f t="shared" si="10"/>
        <v>0</v>
      </c>
      <c r="R75" s="629">
        <f t="shared" si="11"/>
        <v>63</v>
      </c>
      <c r="S75" s="500" t="str">
        <f t="shared" si="12"/>
        <v/>
      </c>
      <c r="T75" s="500" t="str">
        <f t="shared" si="13"/>
        <v/>
      </c>
      <c r="U75" s="500" t="str">
        <f t="shared" si="14"/>
        <v/>
      </c>
      <c r="V75" s="500" t="str">
        <f t="shared" si="15"/>
        <v/>
      </c>
      <c r="W75" s="500" t="str">
        <f t="shared" si="16"/>
        <v/>
      </c>
      <c r="X75" s="500" t="str">
        <f t="shared" si="17"/>
        <v/>
      </c>
      <c r="Y75" s="500" t="str">
        <f t="shared" si="18"/>
        <v/>
      </c>
      <c r="Z75" s="500" t="str">
        <f t="shared" si="19"/>
        <v/>
      </c>
      <c r="AA75" s="500">
        <f t="shared" si="20"/>
        <v>130</v>
      </c>
      <c r="AB75" s="500">
        <f t="shared" si="21"/>
        <v>63</v>
      </c>
    </row>
    <row r="76" spans="1:28" ht="21.95" customHeight="1">
      <c r="A76" s="629">
        <v>1</v>
      </c>
      <c r="B76" s="628" t="s">
        <v>248</v>
      </c>
      <c r="C76" s="628" t="s">
        <v>539</v>
      </c>
      <c r="D76" s="628" t="str">
        <f t="shared" si="42"/>
        <v>P3-R4</v>
      </c>
      <c r="E76" s="628" t="s">
        <v>904</v>
      </c>
      <c r="F76" s="628" t="s">
        <v>906</v>
      </c>
      <c r="G76" s="630">
        <v>20</v>
      </c>
      <c r="H76" s="630">
        <v>3</v>
      </c>
      <c r="I76" s="630">
        <v>5</v>
      </c>
      <c r="J76" s="630">
        <f t="shared" si="4"/>
        <v>15</v>
      </c>
      <c r="K76" s="630">
        <v>20</v>
      </c>
      <c r="L76" s="629">
        <f t="shared" si="5"/>
        <v>20</v>
      </c>
      <c r="M76" s="629">
        <f t="shared" si="6"/>
        <v>20</v>
      </c>
      <c r="N76" s="629">
        <f t="shared" si="7"/>
        <v>40</v>
      </c>
      <c r="O76" s="504">
        <f t="shared" si="8"/>
        <v>0</v>
      </c>
      <c r="P76" s="629">
        <f t="shared" si="9"/>
        <v>15</v>
      </c>
      <c r="Q76" s="629">
        <f t="shared" si="10"/>
        <v>0</v>
      </c>
      <c r="R76" s="629">
        <f t="shared" si="11"/>
        <v>15</v>
      </c>
      <c r="S76" s="500" t="str">
        <f t="shared" si="12"/>
        <v/>
      </c>
      <c r="T76" s="500" t="str">
        <f t="shared" si="13"/>
        <v/>
      </c>
      <c r="U76" s="500" t="str">
        <f t="shared" si="14"/>
        <v/>
      </c>
      <c r="V76" s="500" t="str">
        <f t="shared" si="15"/>
        <v/>
      </c>
      <c r="W76" s="500" t="str">
        <f t="shared" si="16"/>
        <v/>
      </c>
      <c r="X76" s="500" t="str">
        <f t="shared" si="17"/>
        <v/>
      </c>
      <c r="Y76" s="500" t="str">
        <f t="shared" si="18"/>
        <v/>
      </c>
      <c r="Z76" s="500" t="str">
        <f t="shared" si="19"/>
        <v/>
      </c>
      <c r="AA76" s="500">
        <f t="shared" si="20"/>
        <v>40</v>
      </c>
      <c r="AB76" s="500">
        <f t="shared" si="21"/>
        <v>15</v>
      </c>
    </row>
    <row r="77" spans="1:28" ht="21.95" customHeight="1">
      <c r="A77" s="629">
        <v>2</v>
      </c>
      <c r="B77" s="628" t="s">
        <v>248</v>
      </c>
      <c r="C77" s="628" t="s">
        <v>539</v>
      </c>
      <c r="D77" s="628" t="str">
        <f t="shared" si="42"/>
        <v>P3-R4</v>
      </c>
      <c r="E77" s="628" t="s">
        <v>904</v>
      </c>
      <c r="F77" s="628" t="s">
        <v>906</v>
      </c>
      <c r="G77" s="630">
        <v>10</v>
      </c>
      <c r="H77" s="630"/>
      <c r="I77" s="630"/>
      <c r="J77" s="630">
        <f t="shared" si="4"/>
        <v>0</v>
      </c>
      <c r="K77" s="630">
        <v>10</v>
      </c>
      <c r="L77" s="629">
        <f t="shared" si="5"/>
        <v>0</v>
      </c>
      <c r="M77" s="629">
        <f t="shared" si="6"/>
        <v>0</v>
      </c>
      <c r="N77" s="629">
        <f t="shared" si="7"/>
        <v>0</v>
      </c>
      <c r="O77" s="504">
        <f t="shared" si="8"/>
        <v>10</v>
      </c>
      <c r="P77" s="629">
        <f t="shared" si="9"/>
        <v>0</v>
      </c>
      <c r="Q77" s="629">
        <f t="shared" si="10"/>
        <v>10</v>
      </c>
      <c r="R77" s="629">
        <f t="shared" si="11"/>
        <v>20</v>
      </c>
      <c r="S77" s="500" t="str">
        <f t="shared" si="12"/>
        <v/>
      </c>
      <c r="T77" s="500" t="str">
        <f t="shared" si="13"/>
        <v/>
      </c>
      <c r="U77" s="500" t="str">
        <f t="shared" si="14"/>
        <v/>
      </c>
      <c r="V77" s="500" t="str">
        <f t="shared" si="15"/>
        <v/>
      </c>
      <c r="W77" s="500" t="str">
        <f t="shared" si="16"/>
        <v/>
      </c>
      <c r="X77" s="500" t="str">
        <f t="shared" si="17"/>
        <v/>
      </c>
      <c r="Y77" s="500" t="str">
        <f t="shared" si="18"/>
        <v/>
      </c>
      <c r="Z77" s="500" t="str">
        <f t="shared" si="19"/>
        <v/>
      </c>
      <c r="AA77" s="500">
        <f t="shared" si="20"/>
        <v>0</v>
      </c>
      <c r="AB77" s="500">
        <f t="shared" si="21"/>
        <v>20</v>
      </c>
    </row>
    <row r="78" spans="1:28" ht="21.95" customHeight="1">
      <c r="A78" s="629">
        <v>3</v>
      </c>
      <c r="B78" s="628" t="s">
        <v>248</v>
      </c>
      <c r="C78" s="628" t="s">
        <v>539</v>
      </c>
      <c r="D78" s="628" t="str">
        <f t="shared" si="42"/>
        <v>P3-R4</v>
      </c>
      <c r="E78" s="628" t="s">
        <v>904</v>
      </c>
      <c r="F78" s="628" t="s">
        <v>906</v>
      </c>
      <c r="G78" s="630">
        <v>20</v>
      </c>
      <c r="H78" s="630">
        <v>3</v>
      </c>
      <c r="I78" s="630">
        <v>16</v>
      </c>
      <c r="J78" s="630">
        <f t="shared" si="4"/>
        <v>48</v>
      </c>
      <c r="K78" s="630">
        <v>70</v>
      </c>
      <c r="L78" s="629">
        <f t="shared" si="5"/>
        <v>20</v>
      </c>
      <c r="M78" s="629">
        <f t="shared" si="6"/>
        <v>70</v>
      </c>
      <c r="N78" s="629">
        <f t="shared" si="7"/>
        <v>90</v>
      </c>
      <c r="O78" s="504">
        <f t="shared" si="8"/>
        <v>0</v>
      </c>
      <c r="P78" s="629">
        <f t="shared" si="9"/>
        <v>48</v>
      </c>
      <c r="Q78" s="629">
        <f t="shared" si="10"/>
        <v>0</v>
      </c>
      <c r="R78" s="629">
        <f t="shared" si="11"/>
        <v>48</v>
      </c>
      <c r="S78" s="500" t="str">
        <f t="shared" si="12"/>
        <v/>
      </c>
      <c r="T78" s="500" t="str">
        <f t="shared" si="13"/>
        <v/>
      </c>
      <c r="U78" s="500" t="str">
        <f t="shared" si="14"/>
        <v/>
      </c>
      <c r="V78" s="500" t="str">
        <f t="shared" si="15"/>
        <v/>
      </c>
      <c r="W78" s="500" t="str">
        <f t="shared" si="16"/>
        <v/>
      </c>
      <c r="X78" s="500" t="str">
        <f t="shared" si="17"/>
        <v/>
      </c>
      <c r="Y78" s="500" t="str">
        <f t="shared" si="18"/>
        <v/>
      </c>
      <c r="Z78" s="500" t="str">
        <f t="shared" si="19"/>
        <v/>
      </c>
      <c r="AA78" s="500">
        <f t="shared" si="20"/>
        <v>90</v>
      </c>
      <c r="AB78" s="500">
        <f t="shared" si="21"/>
        <v>48</v>
      </c>
    </row>
    <row r="79" spans="1:28" ht="21.95" customHeight="1">
      <c r="A79" s="629">
        <v>4</v>
      </c>
      <c r="B79" s="628" t="s">
        <v>248</v>
      </c>
      <c r="C79" s="628" t="s">
        <v>539</v>
      </c>
      <c r="D79" s="628" t="str">
        <f t="shared" si="42"/>
        <v>P3-R4</v>
      </c>
      <c r="E79" s="628" t="s">
        <v>904</v>
      </c>
      <c r="F79" s="628" t="s">
        <v>906</v>
      </c>
      <c r="G79" s="630">
        <v>20</v>
      </c>
      <c r="H79" s="630">
        <v>3</v>
      </c>
      <c r="I79" s="630">
        <v>5</v>
      </c>
      <c r="J79" s="630">
        <f t="shared" si="4"/>
        <v>15</v>
      </c>
      <c r="K79" s="630">
        <v>20</v>
      </c>
      <c r="L79" s="629">
        <f t="shared" si="5"/>
        <v>20</v>
      </c>
      <c r="M79" s="629">
        <f t="shared" si="6"/>
        <v>20</v>
      </c>
      <c r="N79" s="629">
        <f t="shared" si="7"/>
        <v>40</v>
      </c>
      <c r="O79" s="504">
        <f t="shared" si="8"/>
        <v>0</v>
      </c>
      <c r="P79" s="629">
        <f t="shared" si="9"/>
        <v>15</v>
      </c>
      <c r="Q79" s="629">
        <f t="shared" si="10"/>
        <v>0</v>
      </c>
      <c r="R79" s="629">
        <f t="shared" si="11"/>
        <v>15</v>
      </c>
      <c r="S79" s="500" t="str">
        <f t="shared" si="12"/>
        <v/>
      </c>
      <c r="T79" s="500" t="str">
        <f t="shared" si="13"/>
        <v/>
      </c>
      <c r="U79" s="500" t="str">
        <f t="shared" si="14"/>
        <v/>
      </c>
      <c r="V79" s="500" t="str">
        <f t="shared" si="15"/>
        <v/>
      </c>
      <c r="W79" s="500" t="str">
        <f t="shared" si="16"/>
        <v/>
      </c>
      <c r="X79" s="500" t="str">
        <f t="shared" si="17"/>
        <v/>
      </c>
      <c r="Y79" s="500" t="str">
        <f t="shared" si="18"/>
        <v/>
      </c>
      <c r="Z79" s="500" t="str">
        <f t="shared" si="19"/>
        <v/>
      </c>
      <c r="AA79" s="500">
        <f t="shared" si="20"/>
        <v>40</v>
      </c>
      <c r="AB79" s="500">
        <f t="shared" si="21"/>
        <v>15</v>
      </c>
    </row>
    <row r="80" spans="1:28" ht="21.95" customHeight="1">
      <c r="A80" s="629">
        <v>5</v>
      </c>
      <c r="B80" s="628" t="s">
        <v>248</v>
      </c>
      <c r="C80" s="628" t="s">
        <v>539</v>
      </c>
      <c r="D80" s="628" t="str">
        <f t="shared" si="42"/>
        <v>P3-R4</v>
      </c>
      <c r="E80" s="628" t="s">
        <v>904</v>
      </c>
      <c r="F80" s="628" t="s">
        <v>906</v>
      </c>
      <c r="G80" s="630">
        <v>10</v>
      </c>
      <c r="H80" s="630"/>
      <c r="I80" s="630"/>
      <c r="J80" s="630">
        <f t="shared" si="4"/>
        <v>0</v>
      </c>
      <c r="K80" s="630">
        <v>10</v>
      </c>
      <c r="L80" s="629">
        <f t="shared" si="5"/>
        <v>0</v>
      </c>
      <c r="M80" s="629">
        <f t="shared" si="6"/>
        <v>0</v>
      </c>
      <c r="N80" s="629">
        <f t="shared" si="7"/>
        <v>0</v>
      </c>
      <c r="O80" s="504">
        <f t="shared" si="8"/>
        <v>10</v>
      </c>
      <c r="P80" s="629">
        <f t="shared" si="9"/>
        <v>0</v>
      </c>
      <c r="Q80" s="629">
        <f t="shared" si="10"/>
        <v>10</v>
      </c>
      <c r="R80" s="629">
        <f t="shared" si="11"/>
        <v>20</v>
      </c>
      <c r="S80" s="500" t="str">
        <f t="shared" si="12"/>
        <v/>
      </c>
      <c r="T80" s="500" t="str">
        <f t="shared" si="13"/>
        <v/>
      </c>
      <c r="U80" s="500" t="str">
        <f t="shared" si="14"/>
        <v/>
      </c>
      <c r="V80" s="500" t="str">
        <f t="shared" si="15"/>
        <v/>
      </c>
      <c r="W80" s="500" t="str">
        <f t="shared" si="16"/>
        <v/>
      </c>
      <c r="X80" s="500" t="str">
        <f t="shared" si="17"/>
        <v/>
      </c>
      <c r="Y80" s="500" t="str">
        <f t="shared" si="18"/>
        <v/>
      </c>
      <c r="Z80" s="500" t="str">
        <f t="shared" si="19"/>
        <v/>
      </c>
      <c r="AA80" s="500">
        <f t="shared" si="20"/>
        <v>0</v>
      </c>
      <c r="AB80" s="500">
        <f t="shared" si="21"/>
        <v>20</v>
      </c>
    </row>
    <row r="81" spans="1:28" ht="21.95" customHeight="1">
      <c r="A81" s="629">
        <v>6</v>
      </c>
      <c r="B81" s="628" t="s">
        <v>248</v>
      </c>
      <c r="C81" s="628" t="s">
        <v>539</v>
      </c>
      <c r="D81" s="628" t="str">
        <f t="shared" si="42"/>
        <v>P3-R4</v>
      </c>
      <c r="E81" s="628" t="s">
        <v>904</v>
      </c>
      <c r="F81" s="628" t="s">
        <v>906</v>
      </c>
      <c r="G81" s="630">
        <v>20</v>
      </c>
      <c r="H81" s="630">
        <v>3</v>
      </c>
      <c r="I81" s="630">
        <v>2</v>
      </c>
      <c r="J81" s="630">
        <f t="shared" si="4"/>
        <v>6</v>
      </c>
      <c r="K81" s="630">
        <v>20</v>
      </c>
      <c r="L81" s="629">
        <f t="shared" si="5"/>
        <v>20</v>
      </c>
      <c r="M81" s="629">
        <f t="shared" si="6"/>
        <v>20</v>
      </c>
      <c r="N81" s="629">
        <f t="shared" si="7"/>
        <v>40</v>
      </c>
      <c r="O81" s="504">
        <f t="shared" si="8"/>
        <v>0</v>
      </c>
      <c r="P81" s="629">
        <f t="shared" si="9"/>
        <v>6</v>
      </c>
      <c r="Q81" s="629">
        <f t="shared" si="10"/>
        <v>0</v>
      </c>
      <c r="R81" s="629">
        <f t="shared" si="11"/>
        <v>6</v>
      </c>
      <c r="S81" s="500" t="str">
        <f t="shared" si="12"/>
        <v/>
      </c>
      <c r="T81" s="500" t="str">
        <f t="shared" si="13"/>
        <v/>
      </c>
      <c r="U81" s="500" t="str">
        <f t="shared" si="14"/>
        <v/>
      </c>
      <c r="V81" s="500" t="str">
        <f t="shared" si="15"/>
        <v/>
      </c>
      <c r="W81" s="500" t="str">
        <f t="shared" si="16"/>
        <v/>
      </c>
      <c r="X81" s="500" t="str">
        <f t="shared" si="17"/>
        <v/>
      </c>
      <c r="Y81" s="500" t="str">
        <f t="shared" si="18"/>
        <v/>
      </c>
      <c r="Z81" s="500" t="str">
        <f t="shared" si="19"/>
        <v/>
      </c>
      <c r="AA81" s="500">
        <f t="shared" si="20"/>
        <v>40</v>
      </c>
      <c r="AB81" s="500">
        <f t="shared" si="21"/>
        <v>6</v>
      </c>
    </row>
    <row r="82" spans="1:28" ht="21.95" customHeight="1">
      <c r="A82" s="629">
        <v>7</v>
      </c>
      <c r="B82" s="628" t="s">
        <v>248</v>
      </c>
      <c r="C82" s="628" t="s">
        <v>539</v>
      </c>
      <c r="D82" s="628" t="str">
        <f t="shared" si="42"/>
        <v>P3-R4</v>
      </c>
      <c r="E82" s="628" t="s">
        <v>904</v>
      </c>
      <c r="F82" s="628" t="s">
        <v>906</v>
      </c>
      <c r="G82" s="630">
        <v>20</v>
      </c>
      <c r="H82" s="630">
        <v>3</v>
      </c>
      <c r="I82" s="630">
        <v>15</v>
      </c>
      <c r="J82" s="630">
        <f t="shared" si="4"/>
        <v>45</v>
      </c>
      <c r="K82" s="630">
        <v>20</v>
      </c>
      <c r="L82" s="629">
        <f t="shared" si="5"/>
        <v>20</v>
      </c>
      <c r="M82" s="629">
        <f t="shared" si="6"/>
        <v>20</v>
      </c>
      <c r="N82" s="629">
        <f t="shared" si="7"/>
        <v>40</v>
      </c>
      <c r="O82" s="504">
        <f t="shared" si="8"/>
        <v>0</v>
      </c>
      <c r="P82" s="629">
        <f t="shared" si="9"/>
        <v>45</v>
      </c>
      <c r="Q82" s="629">
        <f t="shared" si="10"/>
        <v>0</v>
      </c>
      <c r="R82" s="629">
        <f t="shared" si="11"/>
        <v>45</v>
      </c>
      <c r="S82" s="500" t="str">
        <f t="shared" si="12"/>
        <v/>
      </c>
      <c r="T82" s="500" t="str">
        <f t="shared" si="13"/>
        <v/>
      </c>
      <c r="U82" s="500" t="str">
        <f t="shared" si="14"/>
        <v/>
      </c>
      <c r="V82" s="500" t="str">
        <f t="shared" si="15"/>
        <v/>
      </c>
      <c r="W82" s="500" t="str">
        <f t="shared" si="16"/>
        <v/>
      </c>
      <c r="X82" s="500" t="str">
        <f t="shared" si="17"/>
        <v/>
      </c>
      <c r="Y82" s="500" t="str">
        <f t="shared" si="18"/>
        <v/>
      </c>
      <c r="Z82" s="500" t="str">
        <f t="shared" si="19"/>
        <v/>
      </c>
      <c r="AA82" s="500">
        <f t="shared" si="20"/>
        <v>40</v>
      </c>
      <c r="AB82" s="500">
        <f t="shared" si="21"/>
        <v>45</v>
      </c>
    </row>
    <row r="83" spans="1:28" ht="21.95" customHeight="1">
      <c r="A83" s="629">
        <v>1</v>
      </c>
      <c r="B83" s="628" t="s">
        <v>248</v>
      </c>
      <c r="C83" s="628" t="s">
        <v>539</v>
      </c>
      <c r="D83" s="628" t="str">
        <f t="shared" si="42"/>
        <v>P3-R4</v>
      </c>
      <c r="E83" s="628" t="s">
        <v>904</v>
      </c>
      <c r="F83" s="628" t="s">
        <v>906</v>
      </c>
      <c r="G83" s="630">
        <v>406</v>
      </c>
      <c r="H83" s="630"/>
      <c r="I83" s="630"/>
      <c r="J83" s="630">
        <f t="shared" si="4"/>
        <v>0</v>
      </c>
      <c r="K83" s="630"/>
      <c r="L83" s="629">
        <f t="shared" si="5"/>
        <v>406</v>
      </c>
      <c r="M83" s="629">
        <f t="shared" si="6"/>
        <v>0</v>
      </c>
      <c r="N83" s="629">
        <f t="shared" si="7"/>
        <v>406</v>
      </c>
      <c r="O83" s="504">
        <f t="shared" si="8"/>
        <v>0</v>
      </c>
      <c r="P83" s="629">
        <f t="shared" si="9"/>
        <v>0</v>
      </c>
      <c r="Q83" s="629">
        <f t="shared" si="10"/>
        <v>0</v>
      </c>
      <c r="R83" s="629">
        <f t="shared" si="11"/>
        <v>0</v>
      </c>
      <c r="S83" s="500" t="str">
        <f t="shared" si="12"/>
        <v/>
      </c>
      <c r="T83" s="500" t="str">
        <f t="shared" si="13"/>
        <v/>
      </c>
      <c r="U83" s="500" t="str">
        <f t="shared" si="14"/>
        <v/>
      </c>
      <c r="V83" s="500" t="str">
        <f t="shared" si="15"/>
        <v/>
      </c>
      <c r="W83" s="500" t="str">
        <f t="shared" si="16"/>
        <v/>
      </c>
      <c r="X83" s="500" t="str">
        <f t="shared" si="17"/>
        <v/>
      </c>
      <c r="Y83" s="500" t="str">
        <f t="shared" si="18"/>
        <v/>
      </c>
      <c r="Z83" s="500" t="str">
        <f t="shared" si="19"/>
        <v/>
      </c>
      <c r="AA83" s="500">
        <f t="shared" si="20"/>
        <v>406</v>
      </c>
      <c r="AB83" s="500">
        <f t="shared" si="21"/>
        <v>0</v>
      </c>
    </row>
    <row r="84" spans="1:28" ht="21.95" customHeight="1">
      <c r="A84" s="629">
        <v>2</v>
      </c>
      <c r="B84" s="628" t="s">
        <v>248</v>
      </c>
      <c r="C84" s="628" t="s">
        <v>539</v>
      </c>
      <c r="D84" s="628" t="str">
        <f t="shared" si="42"/>
        <v>P3-R4</v>
      </c>
      <c r="E84" s="628" t="s">
        <v>904</v>
      </c>
      <c r="F84" s="628" t="s">
        <v>906</v>
      </c>
      <c r="G84" s="630">
        <v>44</v>
      </c>
      <c r="H84" s="630"/>
      <c r="I84" s="630"/>
      <c r="J84" s="630">
        <f t="shared" si="4"/>
        <v>0</v>
      </c>
      <c r="K84" s="630">
        <v>44</v>
      </c>
      <c r="L84" s="629">
        <f t="shared" si="5"/>
        <v>44</v>
      </c>
      <c r="M84" s="629">
        <f t="shared" si="6"/>
        <v>44</v>
      </c>
      <c r="N84" s="629">
        <f t="shared" si="7"/>
        <v>88</v>
      </c>
      <c r="O84" s="504">
        <f t="shared" si="8"/>
        <v>0</v>
      </c>
      <c r="P84" s="629">
        <f t="shared" si="9"/>
        <v>0</v>
      </c>
      <c r="Q84" s="629">
        <f t="shared" si="10"/>
        <v>0</v>
      </c>
      <c r="R84" s="629">
        <f t="shared" si="11"/>
        <v>0</v>
      </c>
      <c r="S84" s="500" t="str">
        <f t="shared" si="12"/>
        <v/>
      </c>
      <c r="T84" s="500" t="str">
        <f t="shared" si="13"/>
        <v/>
      </c>
      <c r="U84" s="500" t="str">
        <f t="shared" si="14"/>
        <v/>
      </c>
      <c r="V84" s="500" t="str">
        <f t="shared" si="15"/>
        <v/>
      </c>
      <c r="W84" s="500" t="str">
        <f t="shared" si="16"/>
        <v/>
      </c>
      <c r="X84" s="500" t="str">
        <f t="shared" si="17"/>
        <v/>
      </c>
      <c r="Y84" s="500" t="str">
        <f t="shared" si="18"/>
        <v/>
      </c>
      <c r="Z84" s="500" t="str">
        <f t="shared" si="19"/>
        <v/>
      </c>
      <c r="AA84" s="500">
        <f t="shared" si="20"/>
        <v>88</v>
      </c>
      <c r="AB84" s="500">
        <f t="shared" si="21"/>
        <v>0</v>
      </c>
    </row>
    <row r="85" spans="1:28" ht="21.95" customHeight="1">
      <c r="A85" s="629">
        <v>3</v>
      </c>
      <c r="B85" s="628" t="s">
        <v>248</v>
      </c>
      <c r="C85" s="628" t="s">
        <v>539</v>
      </c>
      <c r="D85" s="628" t="str">
        <f t="shared" si="42"/>
        <v>P3-R4</v>
      </c>
      <c r="E85" s="628" t="s">
        <v>904</v>
      </c>
      <c r="F85" s="628" t="s">
        <v>906</v>
      </c>
      <c r="G85" s="630">
        <v>578</v>
      </c>
      <c r="H85" s="630"/>
      <c r="I85" s="630"/>
      <c r="J85" s="630">
        <f t="shared" si="4"/>
        <v>0</v>
      </c>
      <c r="K85" s="630"/>
      <c r="L85" s="629">
        <f t="shared" si="5"/>
        <v>578</v>
      </c>
      <c r="M85" s="629">
        <f t="shared" si="6"/>
        <v>0</v>
      </c>
      <c r="N85" s="629">
        <f t="shared" si="7"/>
        <v>578</v>
      </c>
      <c r="O85" s="504">
        <f t="shared" si="8"/>
        <v>0</v>
      </c>
      <c r="P85" s="629">
        <f t="shared" si="9"/>
        <v>0</v>
      </c>
      <c r="Q85" s="629">
        <f t="shared" si="10"/>
        <v>0</v>
      </c>
      <c r="R85" s="629">
        <f t="shared" si="11"/>
        <v>0</v>
      </c>
      <c r="S85" s="500" t="str">
        <f t="shared" si="12"/>
        <v/>
      </c>
      <c r="T85" s="500" t="str">
        <f t="shared" si="13"/>
        <v/>
      </c>
      <c r="U85" s="500" t="str">
        <f t="shared" si="14"/>
        <v/>
      </c>
      <c r="V85" s="500" t="str">
        <f t="shared" si="15"/>
        <v/>
      </c>
      <c r="W85" s="500" t="str">
        <f t="shared" si="16"/>
        <v/>
      </c>
      <c r="X85" s="500" t="str">
        <f t="shared" si="17"/>
        <v/>
      </c>
      <c r="Y85" s="500" t="str">
        <f t="shared" si="18"/>
        <v/>
      </c>
      <c r="Z85" s="500" t="str">
        <f t="shared" si="19"/>
        <v/>
      </c>
      <c r="AA85" s="500">
        <f t="shared" si="20"/>
        <v>578</v>
      </c>
      <c r="AB85" s="500">
        <f t="shared" si="21"/>
        <v>0</v>
      </c>
    </row>
    <row r="86" spans="1:28" ht="21.95" customHeight="1">
      <c r="A86" s="629">
        <v>1</v>
      </c>
      <c r="B86" s="628" t="s">
        <v>248</v>
      </c>
      <c r="C86" s="628" t="s">
        <v>539</v>
      </c>
      <c r="D86" s="628" t="str">
        <f t="shared" si="42"/>
        <v>P3-R4</v>
      </c>
      <c r="E86" s="628" t="s">
        <v>904</v>
      </c>
      <c r="F86" s="628" t="s">
        <v>906</v>
      </c>
      <c r="G86" s="630">
        <v>464</v>
      </c>
      <c r="H86" s="630">
        <v>3</v>
      </c>
      <c r="I86" s="630">
        <v>84</v>
      </c>
      <c r="J86" s="630">
        <f t="shared" si="4"/>
        <v>252</v>
      </c>
      <c r="K86" s="630">
        <v>277</v>
      </c>
      <c r="L86" s="629">
        <f t="shared" si="5"/>
        <v>464</v>
      </c>
      <c r="M86" s="629">
        <f t="shared" si="6"/>
        <v>277</v>
      </c>
      <c r="N86" s="629">
        <f t="shared" si="7"/>
        <v>741</v>
      </c>
      <c r="O86" s="504">
        <f t="shared" si="8"/>
        <v>0</v>
      </c>
      <c r="P86" s="629">
        <f t="shared" si="9"/>
        <v>252</v>
      </c>
      <c r="Q86" s="629">
        <f t="shared" si="10"/>
        <v>0</v>
      </c>
      <c r="R86" s="629">
        <f t="shared" si="11"/>
        <v>252</v>
      </c>
      <c r="S86" s="500" t="str">
        <f t="shared" si="12"/>
        <v/>
      </c>
      <c r="T86" s="500" t="str">
        <f t="shared" si="13"/>
        <v/>
      </c>
      <c r="U86" s="500" t="str">
        <f t="shared" si="14"/>
        <v/>
      </c>
      <c r="V86" s="500" t="str">
        <f t="shared" si="15"/>
        <v/>
      </c>
      <c r="W86" s="500" t="str">
        <f t="shared" si="16"/>
        <v/>
      </c>
      <c r="X86" s="500" t="str">
        <f t="shared" si="17"/>
        <v/>
      </c>
      <c r="Y86" s="500" t="str">
        <f t="shared" si="18"/>
        <v/>
      </c>
      <c r="Z86" s="500" t="str">
        <f t="shared" si="19"/>
        <v/>
      </c>
      <c r="AA86" s="500">
        <f t="shared" si="20"/>
        <v>741</v>
      </c>
      <c r="AB86" s="500">
        <f t="shared" si="21"/>
        <v>252</v>
      </c>
    </row>
    <row r="87" spans="1:28" ht="21.95" customHeight="1">
      <c r="A87" s="629">
        <v>1</v>
      </c>
      <c r="B87" s="628" t="s">
        <v>248</v>
      </c>
      <c r="C87" s="628" t="s">
        <v>539</v>
      </c>
      <c r="D87" s="628" t="str">
        <f t="shared" si="42"/>
        <v>P3-R4</v>
      </c>
      <c r="E87" s="628" t="s">
        <v>904</v>
      </c>
      <c r="F87" s="628" t="s">
        <v>906</v>
      </c>
      <c r="G87" s="630">
        <v>327</v>
      </c>
      <c r="H87" s="630"/>
      <c r="I87" s="630"/>
      <c r="J87" s="630">
        <f t="shared" si="4"/>
        <v>0</v>
      </c>
      <c r="K87" s="630"/>
      <c r="L87" s="629">
        <f t="shared" si="5"/>
        <v>327</v>
      </c>
      <c r="M87" s="629">
        <f t="shared" si="6"/>
        <v>0</v>
      </c>
      <c r="N87" s="629">
        <f t="shared" si="7"/>
        <v>327</v>
      </c>
      <c r="O87" s="504">
        <f t="shared" si="8"/>
        <v>0</v>
      </c>
      <c r="P87" s="629">
        <f t="shared" si="9"/>
        <v>0</v>
      </c>
      <c r="Q87" s="629">
        <f t="shared" si="10"/>
        <v>0</v>
      </c>
      <c r="R87" s="629">
        <f t="shared" si="11"/>
        <v>0</v>
      </c>
      <c r="S87" s="500" t="str">
        <f t="shared" si="12"/>
        <v/>
      </c>
      <c r="T87" s="500" t="str">
        <f t="shared" si="13"/>
        <v/>
      </c>
      <c r="U87" s="500" t="str">
        <f t="shared" si="14"/>
        <v/>
      </c>
      <c r="V87" s="500" t="str">
        <f t="shared" si="15"/>
        <v/>
      </c>
      <c r="W87" s="500" t="str">
        <f t="shared" si="16"/>
        <v/>
      </c>
      <c r="X87" s="500" t="str">
        <f t="shared" si="17"/>
        <v/>
      </c>
      <c r="Y87" s="500" t="str">
        <f t="shared" si="18"/>
        <v/>
      </c>
      <c r="Z87" s="500" t="str">
        <f t="shared" si="19"/>
        <v/>
      </c>
      <c r="AA87" s="500">
        <f t="shared" si="20"/>
        <v>327</v>
      </c>
      <c r="AB87" s="500">
        <f t="shared" si="21"/>
        <v>0</v>
      </c>
    </row>
    <row r="88" spans="1:28" ht="21.95" customHeight="1">
      <c r="A88" s="629">
        <v>2</v>
      </c>
      <c r="B88" s="628" t="s">
        <v>248</v>
      </c>
      <c r="C88" s="628" t="s">
        <v>539</v>
      </c>
      <c r="D88" s="628" t="str">
        <f t="shared" si="42"/>
        <v>P3-R4</v>
      </c>
      <c r="E88" s="628" t="s">
        <v>904</v>
      </c>
      <c r="F88" s="628" t="s">
        <v>906</v>
      </c>
      <c r="G88" s="630">
        <v>438</v>
      </c>
      <c r="H88" s="630">
        <v>3</v>
      </c>
      <c r="I88" s="630">
        <v>92</v>
      </c>
      <c r="J88" s="630">
        <f t="shared" ref="J88:J95" si="43">H88*I88</f>
        <v>276</v>
      </c>
      <c r="K88" s="630">
        <v>827</v>
      </c>
      <c r="L88" s="629">
        <f t="shared" ref="L88:L95" si="44">IF((G88&gt;10),G88,0)</f>
        <v>438</v>
      </c>
      <c r="M88" s="629">
        <f t="shared" ref="M88:M95" si="45">IF((K88&gt;10),K88,0)</f>
        <v>827</v>
      </c>
      <c r="N88" s="629">
        <f t="shared" ref="N88:N95" si="46">INT(L88+M88)</f>
        <v>1265</v>
      </c>
      <c r="O88" s="504">
        <f t="shared" ref="O88:O95" si="47">IF((G88&lt;11),G88,0)</f>
        <v>0</v>
      </c>
      <c r="P88" s="629">
        <f t="shared" ref="P88:P95" si="48">J88</f>
        <v>276</v>
      </c>
      <c r="Q88" s="629">
        <f t="shared" ref="Q88:Q95" si="49">IF((K88&lt;11),K88,0)</f>
        <v>0</v>
      </c>
      <c r="R88" s="629">
        <f t="shared" ref="R88:R95" si="50">INT(O88+P88+Q88)</f>
        <v>276</v>
      </c>
      <c r="S88" s="500" t="str">
        <f t="shared" si="12"/>
        <v/>
      </c>
      <c r="T88" s="500" t="str">
        <f t="shared" si="13"/>
        <v/>
      </c>
      <c r="U88" s="500" t="str">
        <f t="shared" si="14"/>
        <v/>
      </c>
      <c r="V88" s="500" t="str">
        <f t="shared" si="15"/>
        <v/>
      </c>
      <c r="W88" s="500" t="str">
        <f t="shared" si="16"/>
        <v/>
      </c>
      <c r="X88" s="500" t="str">
        <f t="shared" si="17"/>
        <v/>
      </c>
      <c r="Y88" s="500" t="str">
        <f t="shared" si="18"/>
        <v/>
      </c>
      <c r="Z88" s="500" t="str">
        <f t="shared" si="19"/>
        <v/>
      </c>
      <c r="AA88" s="500">
        <f t="shared" si="20"/>
        <v>1265</v>
      </c>
      <c r="AB88" s="500">
        <f t="shared" si="21"/>
        <v>276</v>
      </c>
    </row>
    <row r="89" spans="1:28" ht="21.95" customHeight="1">
      <c r="A89" s="629">
        <v>1</v>
      </c>
      <c r="B89" s="628" t="s">
        <v>248</v>
      </c>
      <c r="C89" s="628" t="s">
        <v>539</v>
      </c>
      <c r="D89" s="628" t="str">
        <f t="shared" si="42"/>
        <v>P3-R4</v>
      </c>
      <c r="E89" s="628" t="s">
        <v>904</v>
      </c>
      <c r="F89" s="628" t="s">
        <v>906</v>
      </c>
      <c r="G89" s="630">
        <v>213</v>
      </c>
      <c r="H89" s="630"/>
      <c r="I89" s="630"/>
      <c r="J89" s="630">
        <f t="shared" si="43"/>
        <v>0</v>
      </c>
      <c r="K89" s="630"/>
      <c r="L89" s="629">
        <f t="shared" si="44"/>
        <v>213</v>
      </c>
      <c r="M89" s="629">
        <f t="shared" si="45"/>
        <v>0</v>
      </c>
      <c r="N89" s="629">
        <f t="shared" si="46"/>
        <v>213</v>
      </c>
      <c r="O89" s="504">
        <f t="shared" si="47"/>
        <v>0</v>
      </c>
      <c r="P89" s="629">
        <f t="shared" si="48"/>
        <v>0</v>
      </c>
      <c r="Q89" s="629">
        <f t="shared" si="49"/>
        <v>0</v>
      </c>
      <c r="R89" s="629">
        <f t="shared" si="50"/>
        <v>0</v>
      </c>
      <c r="S89" s="500" t="str">
        <f t="shared" si="12"/>
        <v/>
      </c>
      <c r="T89" s="500" t="str">
        <f t="shared" si="13"/>
        <v/>
      </c>
      <c r="U89" s="500" t="str">
        <f t="shared" si="14"/>
        <v/>
      </c>
      <c r="V89" s="500" t="str">
        <f t="shared" si="15"/>
        <v/>
      </c>
      <c r="W89" s="500" t="str">
        <f t="shared" si="16"/>
        <v/>
      </c>
      <c r="X89" s="500" t="str">
        <f t="shared" si="17"/>
        <v/>
      </c>
      <c r="Y89" s="500" t="str">
        <f t="shared" si="18"/>
        <v/>
      </c>
      <c r="Z89" s="500" t="str">
        <f t="shared" si="19"/>
        <v/>
      </c>
      <c r="AA89" s="500">
        <f t="shared" si="20"/>
        <v>213</v>
      </c>
      <c r="AB89" s="500">
        <f t="shared" si="21"/>
        <v>0</v>
      </c>
    </row>
    <row r="90" spans="1:28" ht="21.95" customHeight="1">
      <c r="A90" s="629">
        <v>2</v>
      </c>
      <c r="B90" s="628" t="s">
        <v>248</v>
      </c>
      <c r="C90" s="628" t="s">
        <v>539</v>
      </c>
      <c r="D90" s="628" t="str">
        <f t="shared" si="42"/>
        <v>P3-R4</v>
      </c>
      <c r="E90" s="628" t="s">
        <v>904</v>
      </c>
      <c r="F90" s="628" t="s">
        <v>906</v>
      </c>
      <c r="G90" s="630">
        <v>149</v>
      </c>
      <c r="H90" s="630"/>
      <c r="I90" s="630"/>
      <c r="J90" s="630">
        <f t="shared" si="43"/>
        <v>0</v>
      </c>
      <c r="K90" s="630"/>
      <c r="L90" s="629">
        <f t="shared" si="44"/>
        <v>149</v>
      </c>
      <c r="M90" s="629">
        <f t="shared" si="45"/>
        <v>0</v>
      </c>
      <c r="N90" s="629">
        <f t="shared" si="46"/>
        <v>149</v>
      </c>
      <c r="O90" s="504">
        <f t="shared" si="47"/>
        <v>0</v>
      </c>
      <c r="P90" s="629">
        <f t="shared" si="48"/>
        <v>0</v>
      </c>
      <c r="Q90" s="629">
        <f t="shared" si="49"/>
        <v>0</v>
      </c>
      <c r="R90" s="629">
        <f t="shared" si="50"/>
        <v>0</v>
      </c>
      <c r="S90" s="500" t="str">
        <f t="shared" si="12"/>
        <v/>
      </c>
      <c r="T90" s="500" t="str">
        <f t="shared" si="13"/>
        <v/>
      </c>
      <c r="U90" s="500" t="str">
        <f t="shared" si="14"/>
        <v/>
      </c>
      <c r="V90" s="500" t="str">
        <f t="shared" si="15"/>
        <v/>
      </c>
      <c r="W90" s="500" t="str">
        <f t="shared" si="16"/>
        <v/>
      </c>
      <c r="X90" s="500" t="str">
        <f t="shared" si="17"/>
        <v/>
      </c>
      <c r="Y90" s="500" t="str">
        <f t="shared" si="18"/>
        <v/>
      </c>
      <c r="Z90" s="500" t="str">
        <f t="shared" si="19"/>
        <v/>
      </c>
      <c r="AA90" s="500">
        <f t="shared" si="20"/>
        <v>149</v>
      </c>
      <c r="AB90" s="500">
        <f t="shared" si="21"/>
        <v>0</v>
      </c>
    </row>
    <row r="91" spans="1:28" ht="21.95" customHeight="1">
      <c r="A91" s="629">
        <v>3</v>
      </c>
      <c r="B91" s="628" t="s">
        <v>248</v>
      </c>
      <c r="C91" s="628" t="s">
        <v>539</v>
      </c>
      <c r="D91" s="628" t="str">
        <f t="shared" si="42"/>
        <v>P3-R4</v>
      </c>
      <c r="E91" s="628" t="s">
        <v>904</v>
      </c>
      <c r="F91" s="628" t="s">
        <v>906</v>
      </c>
      <c r="G91" s="630">
        <v>20</v>
      </c>
      <c r="H91" s="630"/>
      <c r="I91" s="630"/>
      <c r="J91" s="630">
        <f t="shared" si="43"/>
        <v>0</v>
      </c>
      <c r="K91" s="630">
        <v>314</v>
      </c>
      <c r="L91" s="629">
        <f t="shared" si="44"/>
        <v>20</v>
      </c>
      <c r="M91" s="629">
        <f t="shared" si="45"/>
        <v>314</v>
      </c>
      <c r="N91" s="629">
        <f t="shared" si="46"/>
        <v>334</v>
      </c>
      <c r="O91" s="504">
        <f t="shared" si="47"/>
        <v>0</v>
      </c>
      <c r="P91" s="629">
        <f t="shared" si="48"/>
        <v>0</v>
      </c>
      <c r="Q91" s="629">
        <f t="shared" si="49"/>
        <v>0</v>
      </c>
      <c r="R91" s="629">
        <f t="shared" si="50"/>
        <v>0</v>
      </c>
      <c r="S91" s="500" t="str">
        <f t="shared" si="12"/>
        <v/>
      </c>
      <c r="T91" s="500" t="str">
        <f t="shared" si="13"/>
        <v/>
      </c>
      <c r="U91" s="500" t="str">
        <f t="shared" si="14"/>
        <v/>
      </c>
      <c r="V91" s="500" t="str">
        <f t="shared" si="15"/>
        <v/>
      </c>
      <c r="W91" s="500" t="str">
        <f t="shared" si="16"/>
        <v/>
      </c>
      <c r="X91" s="500" t="str">
        <f t="shared" si="17"/>
        <v/>
      </c>
      <c r="Y91" s="500" t="str">
        <f t="shared" si="18"/>
        <v/>
      </c>
      <c r="Z91" s="500" t="str">
        <f t="shared" si="19"/>
        <v/>
      </c>
      <c r="AA91" s="500">
        <f t="shared" si="20"/>
        <v>334</v>
      </c>
      <c r="AB91" s="500">
        <f t="shared" si="21"/>
        <v>0</v>
      </c>
    </row>
    <row r="92" spans="1:28" ht="21.95" customHeight="1">
      <c r="A92" s="629">
        <v>1</v>
      </c>
      <c r="B92" s="628" t="s">
        <v>248</v>
      </c>
      <c r="C92" s="628" t="s">
        <v>539</v>
      </c>
      <c r="D92" s="628" t="str">
        <f t="shared" si="42"/>
        <v>P3-R4</v>
      </c>
      <c r="E92" s="628" t="s">
        <v>904</v>
      </c>
      <c r="F92" s="628" t="s">
        <v>906</v>
      </c>
      <c r="G92" s="630">
        <v>46</v>
      </c>
      <c r="H92" s="630">
        <v>3</v>
      </c>
      <c r="I92" s="630">
        <v>56</v>
      </c>
      <c r="J92" s="630">
        <f t="shared" si="43"/>
        <v>168</v>
      </c>
      <c r="K92" s="630">
        <v>20</v>
      </c>
      <c r="L92" s="629">
        <f t="shared" si="44"/>
        <v>46</v>
      </c>
      <c r="M92" s="629">
        <f t="shared" si="45"/>
        <v>20</v>
      </c>
      <c r="N92" s="629">
        <f t="shared" si="46"/>
        <v>66</v>
      </c>
      <c r="O92" s="504">
        <f t="shared" si="47"/>
        <v>0</v>
      </c>
      <c r="P92" s="629">
        <f t="shared" si="48"/>
        <v>168</v>
      </c>
      <c r="Q92" s="629">
        <f t="shared" si="49"/>
        <v>0</v>
      </c>
      <c r="R92" s="629">
        <f t="shared" si="50"/>
        <v>168</v>
      </c>
      <c r="S92" s="500" t="str">
        <f t="shared" si="12"/>
        <v/>
      </c>
      <c r="T92" s="500" t="str">
        <f t="shared" si="13"/>
        <v/>
      </c>
      <c r="U92" s="500" t="str">
        <f t="shared" si="14"/>
        <v/>
      </c>
      <c r="V92" s="500" t="str">
        <f t="shared" si="15"/>
        <v/>
      </c>
      <c r="W92" s="500" t="str">
        <f t="shared" si="16"/>
        <v/>
      </c>
      <c r="X92" s="500" t="str">
        <f t="shared" si="17"/>
        <v/>
      </c>
      <c r="Y92" s="500" t="str">
        <f t="shared" si="18"/>
        <v/>
      </c>
      <c r="Z92" s="500" t="str">
        <f t="shared" si="19"/>
        <v/>
      </c>
      <c r="AA92" s="500">
        <f t="shared" si="20"/>
        <v>66</v>
      </c>
      <c r="AB92" s="500">
        <f t="shared" si="21"/>
        <v>168</v>
      </c>
    </row>
    <row r="93" spans="1:28" ht="21.95" customHeight="1">
      <c r="A93" s="629">
        <v>2</v>
      </c>
      <c r="B93" s="628" t="s">
        <v>248</v>
      </c>
      <c r="C93" s="628" t="s">
        <v>539</v>
      </c>
      <c r="D93" s="628" t="str">
        <f t="shared" si="42"/>
        <v>P3-R4</v>
      </c>
      <c r="E93" s="628" t="s">
        <v>904</v>
      </c>
      <c r="F93" s="628" t="s">
        <v>906</v>
      </c>
      <c r="G93" s="630"/>
      <c r="H93" s="630">
        <v>3</v>
      </c>
      <c r="I93" s="630">
        <v>8</v>
      </c>
      <c r="J93" s="630">
        <f t="shared" si="43"/>
        <v>24</v>
      </c>
      <c r="K93" s="630">
        <v>20</v>
      </c>
      <c r="L93" s="629">
        <f t="shared" si="44"/>
        <v>0</v>
      </c>
      <c r="M93" s="629">
        <f t="shared" si="45"/>
        <v>20</v>
      </c>
      <c r="N93" s="629">
        <f t="shared" si="46"/>
        <v>20</v>
      </c>
      <c r="O93" s="504">
        <f t="shared" si="47"/>
        <v>0</v>
      </c>
      <c r="P93" s="629">
        <f t="shared" si="48"/>
        <v>24</v>
      </c>
      <c r="Q93" s="629">
        <f t="shared" si="49"/>
        <v>0</v>
      </c>
      <c r="R93" s="629">
        <f t="shared" si="50"/>
        <v>24</v>
      </c>
      <c r="S93" s="500" t="str">
        <f t="shared" si="12"/>
        <v/>
      </c>
      <c r="T93" s="500" t="str">
        <f t="shared" si="13"/>
        <v/>
      </c>
      <c r="U93" s="500" t="str">
        <f t="shared" si="14"/>
        <v/>
      </c>
      <c r="V93" s="500" t="str">
        <f t="shared" si="15"/>
        <v/>
      </c>
      <c r="W93" s="500" t="str">
        <f t="shared" si="16"/>
        <v/>
      </c>
      <c r="X93" s="500" t="str">
        <f t="shared" si="17"/>
        <v/>
      </c>
      <c r="Y93" s="500" t="str">
        <f t="shared" si="18"/>
        <v/>
      </c>
      <c r="Z93" s="500" t="str">
        <f t="shared" si="19"/>
        <v/>
      </c>
      <c r="AA93" s="500">
        <f t="shared" si="20"/>
        <v>20</v>
      </c>
      <c r="AB93" s="500">
        <f t="shared" si="21"/>
        <v>24</v>
      </c>
    </row>
    <row r="94" spans="1:28" ht="21.95" customHeight="1">
      <c r="A94" s="629">
        <v>1</v>
      </c>
      <c r="B94" s="628" t="s">
        <v>248</v>
      </c>
      <c r="C94" s="628" t="s">
        <v>539</v>
      </c>
      <c r="D94" s="628" t="str">
        <f t="shared" si="42"/>
        <v>P3-R4</v>
      </c>
      <c r="E94" s="628" t="s">
        <v>904</v>
      </c>
      <c r="F94" s="628" t="s">
        <v>906</v>
      </c>
      <c r="G94" s="630">
        <v>20</v>
      </c>
      <c r="H94" s="630">
        <v>3</v>
      </c>
      <c r="I94" s="630">
        <v>30</v>
      </c>
      <c r="J94" s="630">
        <f t="shared" si="43"/>
        <v>90</v>
      </c>
      <c r="K94" s="630">
        <v>20</v>
      </c>
      <c r="L94" s="629">
        <f t="shared" si="44"/>
        <v>20</v>
      </c>
      <c r="M94" s="629">
        <f t="shared" si="45"/>
        <v>20</v>
      </c>
      <c r="N94" s="629">
        <f t="shared" si="46"/>
        <v>40</v>
      </c>
      <c r="O94" s="504">
        <f t="shared" si="47"/>
        <v>0</v>
      </c>
      <c r="P94" s="629">
        <f t="shared" si="48"/>
        <v>90</v>
      </c>
      <c r="Q94" s="629">
        <f t="shared" si="49"/>
        <v>0</v>
      </c>
      <c r="R94" s="629">
        <f t="shared" si="50"/>
        <v>90</v>
      </c>
      <c r="S94" s="500" t="str">
        <f t="shared" si="12"/>
        <v/>
      </c>
      <c r="T94" s="500" t="str">
        <f t="shared" si="13"/>
        <v/>
      </c>
      <c r="U94" s="500" t="str">
        <f t="shared" si="14"/>
        <v/>
      </c>
      <c r="V94" s="500" t="str">
        <f t="shared" si="15"/>
        <v/>
      </c>
      <c r="W94" s="500" t="str">
        <f t="shared" si="16"/>
        <v/>
      </c>
      <c r="X94" s="500" t="str">
        <f t="shared" si="17"/>
        <v/>
      </c>
      <c r="Y94" s="500" t="str">
        <f t="shared" si="18"/>
        <v/>
      </c>
      <c r="Z94" s="500" t="str">
        <f t="shared" si="19"/>
        <v/>
      </c>
      <c r="AA94" s="500">
        <f t="shared" si="20"/>
        <v>40</v>
      </c>
      <c r="AB94" s="500">
        <f t="shared" si="21"/>
        <v>90</v>
      </c>
    </row>
    <row r="95" spans="1:28" ht="21.95" customHeight="1">
      <c r="A95" s="629">
        <v>2</v>
      </c>
      <c r="B95" s="628" t="s">
        <v>248</v>
      </c>
      <c r="C95" s="628" t="s">
        <v>539</v>
      </c>
      <c r="D95" s="628" t="str">
        <f t="shared" si="42"/>
        <v>P3-R4</v>
      </c>
      <c r="E95" s="628" t="s">
        <v>904</v>
      </c>
      <c r="F95" s="628" t="s">
        <v>906</v>
      </c>
      <c r="G95" s="630">
        <v>20</v>
      </c>
      <c r="H95" s="630">
        <v>3</v>
      </c>
      <c r="I95" s="630">
        <v>11</v>
      </c>
      <c r="J95" s="630">
        <f t="shared" si="43"/>
        <v>33</v>
      </c>
      <c r="K95" s="630">
        <v>20</v>
      </c>
      <c r="L95" s="629">
        <f t="shared" si="44"/>
        <v>20</v>
      </c>
      <c r="M95" s="629">
        <f t="shared" si="45"/>
        <v>20</v>
      </c>
      <c r="N95" s="629">
        <f t="shared" si="46"/>
        <v>40</v>
      </c>
      <c r="O95" s="504">
        <f t="shared" si="47"/>
        <v>0</v>
      </c>
      <c r="P95" s="629">
        <f t="shared" si="48"/>
        <v>33</v>
      </c>
      <c r="Q95" s="629">
        <f t="shared" si="49"/>
        <v>0</v>
      </c>
      <c r="R95" s="629">
        <f t="shared" si="50"/>
        <v>33</v>
      </c>
      <c r="S95" s="500" t="str">
        <f t="shared" si="12"/>
        <v/>
      </c>
      <c r="T95" s="500" t="str">
        <f t="shared" si="13"/>
        <v/>
      </c>
      <c r="U95" s="500" t="str">
        <f t="shared" si="14"/>
        <v/>
      </c>
      <c r="V95" s="500" t="str">
        <f t="shared" si="15"/>
        <v/>
      </c>
      <c r="W95" s="500" t="str">
        <f t="shared" si="16"/>
        <v/>
      </c>
      <c r="X95" s="500" t="str">
        <f t="shared" si="17"/>
        <v/>
      </c>
      <c r="Y95" s="500" t="str">
        <f t="shared" si="18"/>
        <v/>
      </c>
      <c r="Z95" s="500" t="str">
        <f t="shared" si="19"/>
        <v/>
      </c>
      <c r="AA95" s="500">
        <f t="shared" si="20"/>
        <v>40</v>
      </c>
      <c r="AB95" s="500">
        <f t="shared" si="21"/>
        <v>33</v>
      </c>
    </row>
  </sheetData>
  <mergeCells count="52">
    <mergeCell ref="AE4:AF4"/>
    <mergeCell ref="AC5:AD5"/>
    <mergeCell ref="AE5:AF5"/>
    <mergeCell ref="AU5:AV5"/>
    <mergeCell ref="AI5:AJ5"/>
    <mergeCell ref="AK5:AL5"/>
    <mergeCell ref="AM5:AN5"/>
    <mergeCell ref="AO5:AP5"/>
    <mergeCell ref="AQ5:AR5"/>
    <mergeCell ref="AS5:AT5"/>
    <mergeCell ref="Y5:Z5"/>
    <mergeCell ref="AA5:AB5"/>
    <mergeCell ref="L2:N5"/>
    <mergeCell ref="O2:R5"/>
    <mergeCell ref="AC4:AD4"/>
    <mergeCell ref="AW2:AW6"/>
    <mergeCell ref="S3:X3"/>
    <mergeCell ref="Y3:AD3"/>
    <mergeCell ref="AE3:AJ3"/>
    <mergeCell ref="AK3:AP3"/>
    <mergeCell ref="AQ3:AV3"/>
    <mergeCell ref="S4:T4"/>
    <mergeCell ref="U4:V4"/>
    <mergeCell ref="W4:X4"/>
    <mergeCell ref="S2:X2"/>
    <mergeCell ref="Y2:AD2"/>
    <mergeCell ref="AE2:AJ2"/>
    <mergeCell ref="AK2:AP2"/>
    <mergeCell ref="Y4:Z4"/>
    <mergeCell ref="AA4:AB4"/>
    <mergeCell ref="AS4:AT4"/>
    <mergeCell ref="F2:F6"/>
    <mergeCell ref="G2:G6"/>
    <mergeCell ref="H2:J5"/>
    <mergeCell ref="K2:K6"/>
    <mergeCell ref="AQ2:AV2"/>
    <mergeCell ref="AU4:AV4"/>
    <mergeCell ref="AK4:AL4"/>
    <mergeCell ref="AM4:AN4"/>
    <mergeCell ref="AO4:AP4"/>
    <mergeCell ref="AQ4:AR4"/>
    <mergeCell ref="AG5:AH5"/>
    <mergeCell ref="AG4:AH4"/>
    <mergeCell ref="AI4:AJ4"/>
    <mergeCell ref="S5:T5"/>
    <mergeCell ref="U5:V5"/>
    <mergeCell ref="W5:X5"/>
    <mergeCell ref="A2:A6"/>
    <mergeCell ref="B2:B6"/>
    <mergeCell ref="C2:C6"/>
    <mergeCell ref="D2:D6"/>
    <mergeCell ref="E2:E6"/>
  </mergeCells>
  <phoneticPr fontId="2" type="noConversion"/>
  <conditionalFormatting sqref="O8:T8 B8:M8 B9:AW9 E64:E65 B65:F95">
    <cfRule type="expression" dxfId="566" priority="3864" stopIfTrue="1">
      <formula>$B8="제거"</formula>
    </cfRule>
    <cfRule type="expression" dxfId="565" priority="3865" stopIfTrue="1">
      <formula>$B8="신설"</formula>
    </cfRule>
    <cfRule type="expression" dxfId="564" priority="3866" stopIfTrue="1">
      <formula>$B8="재도색"</formula>
    </cfRule>
  </conditionalFormatting>
  <conditionalFormatting sqref="E8:E9 E64:E95">
    <cfRule type="expression" dxfId="563" priority="3862" stopIfTrue="1">
      <formula>$B8="재도색"</formula>
    </cfRule>
    <cfRule type="expression" dxfId="562" priority="3863" stopIfTrue="1">
      <formula>$B8="신설"</formula>
    </cfRule>
  </conditionalFormatting>
  <conditionalFormatting sqref="T7:T9">
    <cfRule type="expression" dxfId="561" priority="3861">
      <formula>$B7="신설"</formula>
    </cfRule>
  </conditionalFormatting>
  <conditionalFormatting sqref="J9">
    <cfRule type="expression" dxfId="560" priority="2883" stopIfTrue="1">
      <formula>$B9="제거"</formula>
    </cfRule>
    <cfRule type="expression" dxfId="559" priority="2884" stopIfTrue="1">
      <formula>$B9="신설"</formula>
    </cfRule>
    <cfRule type="expression" dxfId="558" priority="2885" stopIfTrue="1">
      <formula>$B9="재도색"</formula>
    </cfRule>
  </conditionalFormatting>
  <conditionalFormatting sqref="G70:AB70">
    <cfRule type="expression" dxfId="557" priority="456" stopIfTrue="1">
      <formula>$B70="제거"</formula>
    </cfRule>
    <cfRule type="expression" dxfId="556" priority="457" stopIfTrue="1">
      <formula>$B70="신설"</formula>
    </cfRule>
    <cfRule type="expression" dxfId="555" priority="458" stopIfTrue="1">
      <formula>$B70="재도색"</formula>
    </cfRule>
  </conditionalFormatting>
  <conditionalFormatting sqref="G67:AB67">
    <cfRule type="expression" dxfId="554" priority="480" stopIfTrue="1">
      <formula>$B67="제거"</formula>
    </cfRule>
    <cfRule type="expression" dxfId="553" priority="481" stopIfTrue="1">
      <formula>$B67="신설"</formula>
    </cfRule>
    <cfRule type="expression" dxfId="552" priority="482" stopIfTrue="1">
      <formula>$B67="재도색"</formula>
    </cfRule>
  </conditionalFormatting>
  <conditionalFormatting sqref="G88:AB88">
    <cfRule type="expression" dxfId="551" priority="824" stopIfTrue="1">
      <formula>$B88="제거"</formula>
    </cfRule>
    <cfRule type="expression" dxfId="550" priority="825" stopIfTrue="1">
      <formula>$B88="신설"</formula>
    </cfRule>
    <cfRule type="expression" dxfId="549" priority="826" stopIfTrue="1">
      <formula>$B88="재도색"</formula>
    </cfRule>
  </conditionalFormatting>
  <conditionalFormatting sqref="G89:AB89">
    <cfRule type="expression" dxfId="548" priority="816" stopIfTrue="1">
      <formula>$B89="제거"</formula>
    </cfRule>
    <cfRule type="expression" dxfId="547" priority="817" stopIfTrue="1">
      <formula>$B89="신설"</formula>
    </cfRule>
    <cfRule type="expression" dxfId="546" priority="818" stopIfTrue="1">
      <formula>$B89="재도색"</formula>
    </cfRule>
  </conditionalFormatting>
  <conditionalFormatting sqref="G90:AB90">
    <cfRule type="expression" dxfId="545" priority="808" stopIfTrue="1">
      <formula>$B90="제거"</formula>
    </cfRule>
    <cfRule type="expression" dxfId="544" priority="809" stopIfTrue="1">
      <formula>$B90="신설"</formula>
    </cfRule>
    <cfRule type="expression" dxfId="543" priority="810" stopIfTrue="1">
      <formula>$B90="재도색"</formula>
    </cfRule>
  </conditionalFormatting>
  <conditionalFormatting sqref="G91:AB91">
    <cfRule type="expression" dxfId="542" priority="800" stopIfTrue="1">
      <formula>$B91="제거"</formula>
    </cfRule>
    <cfRule type="expression" dxfId="541" priority="801" stopIfTrue="1">
      <formula>$B91="신설"</formula>
    </cfRule>
    <cfRule type="expression" dxfId="540" priority="802" stopIfTrue="1">
      <formula>$B91="재도색"</formula>
    </cfRule>
  </conditionalFormatting>
  <conditionalFormatting sqref="G92:AB92">
    <cfRule type="expression" dxfId="539" priority="792" stopIfTrue="1">
      <formula>$B92="제거"</formula>
    </cfRule>
    <cfRule type="expression" dxfId="538" priority="793" stopIfTrue="1">
      <formula>$B92="신설"</formula>
    </cfRule>
    <cfRule type="expression" dxfId="537" priority="794" stopIfTrue="1">
      <formula>$B92="재도색"</formula>
    </cfRule>
  </conditionalFormatting>
  <conditionalFormatting sqref="G93:AB93">
    <cfRule type="expression" dxfId="536" priority="784" stopIfTrue="1">
      <formula>$B93="제거"</formula>
    </cfRule>
    <cfRule type="expression" dxfId="535" priority="785" stopIfTrue="1">
      <formula>$B93="신설"</formula>
    </cfRule>
    <cfRule type="expression" dxfId="534" priority="786" stopIfTrue="1">
      <formula>$B93="재도색"</formula>
    </cfRule>
  </conditionalFormatting>
  <conditionalFormatting sqref="G94:AB94">
    <cfRule type="expression" dxfId="533" priority="776" stopIfTrue="1">
      <formula>$B94="제거"</formula>
    </cfRule>
    <cfRule type="expression" dxfId="532" priority="777" stopIfTrue="1">
      <formula>$B94="신설"</formula>
    </cfRule>
    <cfRule type="expression" dxfId="531" priority="778" stopIfTrue="1">
      <formula>$B94="재도색"</formula>
    </cfRule>
  </conditionalFormatting>
  <conditionalFormatting sqref="G95:AB95">
    <cfRule type="expression" dxfId="530" priority="768" stopIfTrue="1">
      <formula>$B95="제거"</formula>
    </cfRule>
    <cfRule type="expression" dxfId="529" priority="769" stopIfTrue="1">
      <formula>$B95="신설"</formula>
    </cfRule>
    <cfRule type="expression" dxfId="528" priority="770" stopIfTrue="1">
      <formula>$B95="재도색"</formula>
    </cfRule>
  </conditionalFormatting>
  <conditionalFormatting sqref="G72:AB72">
    <cfRule type="expression" dxfId="527" priority="696" stopIfTrue="1">
      <formula>$B72="제거"</formula>
    </cfRule>
    <cfRule type="expression" dxfId="526" priority="697" stopIfTrue="1">
      <formula>$B72="신설"</formula>
    </cfRule>
    <cfRule type="expression" dxfId="525" priority="698" stopIfTrue="1">
      <formula>$B72="재도색"</formula>
    </cfRule>
  </conditionalFormatting>
  <conditionalFormatting sqref="G73:AB73">
    <cfRule type="expression" dxfId="524" priority="688" stopIfTrue="1">
      <formula>$B73="제거"</formula>
    </cfRule>
    <cfRule type="expression" dxfId="523" priority="689" stopIfTrue="1">
      <formula>$B73="신설"</formula>
    </cfRule>
    <cfRule type="expression" dxfId="522" priority="690" stopIfTrue="1">
      <formula>$B73="재도색"</formula>
    </cfRule>
  </conditionalFormatting>
  <conditionalFormatting sqref="G74:AB74">
    <cfRule type="expression" dxfId="521" priority="680" stopIfTrue="1">
      <formula>$B74="제거"</formula>
    </cfRule>
    <cfRule type="expression" dxfId="520" priority="681" stopIfTrue="1">
      <formula>$B74="신설"</formula>
    </cfRule>
    <cfRule type="expression" dxfId="519" priority="682" stopIfTrue="1">
      <formula>$B74="재도색"</formula>
    </cfRule>
  </conditionalFormatting>
  <conditionalFormatting sqref="G75:AB75">
    <cfRule type="expression" dxfId="518" priority="672" stopIfTrue="1">
      <formula>$B75="제거"</formula>
    </cfRule>
    <cfRule type="expression" dxfId="517" priority="673" stopIfTrue="1">
      <formula>$B75="신설"</formula>
    </cfRule>
    <cfRule type="expression" dxfId="516" priority="674" stopIfTrue="1">
      <formula>$B75="재도색"</formula>
    </cfRule>
  </conditionalFormatting>
  <conditionalFormatting sqref="G76:AB76">
    <cfRule type="expression" dxfId="515" priority="664" stopIfTrue="1">
      <formula>$B76="제거"</formula>
    </cfRule>
    <cfRule type="expression" dxfId="514" priority="665" stopIfTrue="1">
      <formula>$B76="신설"</formula>
    </cfRule>
    <cfRule type="expression" dxfId="513" priority="666" stopIfTrue="1">
      <formula>$B76="재도색"</formula>
    </cfRule>
  </conditionalFormatting>
  <conditionalFormatting sqref="G77:AB77">
    <cfRule type="expression" dxfId="512" priority="656" stopIfTrue="1">
      <formula>$B77="제거"</formula>
    </cfRule>
    <cfRule type="expression" dxfId="511" priority="657" stopIfTrue="1">
      <formula>$B77="신설"</formula>
    </cfRule>
    <cfRule type="expression" dxfId="510" priority="658" stopIfTrue="1">
      <formula>$B77="재도색"</formula>
    </cfRule>
  </conditionalFormatting>
  <conditionalFormatting sqref="G78:AB78">
    <cfRule type="expression" dxfId="509" priority="648" stopIfTrue="1">
      <formula>$B78="제거"</formula>
    </cfRule>
    <cfRule type="expression" dxfId="508" priority="649" stopIfTrue="1">
      <formula>$B78="신설"</formula>
    </cfRule>
    <cfRule type="expression" dxfId="507" priority="650" stopIfTrue="1">
      <formula>$B78="재도색"</formula>
    </cfRule>
  </conditionalFormatting>
  <conditionalFormatting sqref="G79:AB79">
    <cfRule type="expression" dxfId="506" priority="640" stopIfTrue="1">
      <formula>$B79="제거"</formula>
    </cfRule>
    <cfRule type="expression" dxfId="505" priority="641" stopIfTrue="1">
      <formula>$B79="신설"</formula>
    </cfRule>
    <cfRule type="expression" dxfId="504" priority="642" stopIfTrue="1">
      <formula>$B79="재도색"</formula>
    </cfRule>
  </conditionalFormatting>
  <conditionalFormatting sqref="G80:AB80">
    <cfRule type="expression" dxfId="503" priority="632" stopIfTrue="1">
      <formula>$B80="제거"</formula>
    </cfRule>
    <cfRule type="expression" dxfId="502" priority="633" stopIfTrue="1">
      <formula>$B80="신설"</formula>
    </cfRule>
    <cfRule type="expression" dxfId="501" priority="634" stopIfTrue="1">
      <formula>$B80="재도색"</formula>
    </cfRule>
  </conditionalFormatting>
  <conditionalFormatting sqref="G81:AB81">
    <cfRule type="expression" dxfId="500" priority="624" stopIfTrue="1">
      <formula>$B81="제거"</formula>
    </cfRule>
    <cfRule type="expression" dxfId="499" priority="625" stopIfTrue="1">
      <formula>$B81="신설"</formula>
    </cfRule>
    <cfRule type="expression" dxfId="498" priority="626" stopIfTrue="1">
      <formula>$B81="재도색"</formula>
    </cfRule>
  </conditionalFormatting>
  <conditionalFormatting sqref="G82:AB82">
    <cfRule type="expression" dxfId="497" priority="616" stopIfTrue="1">
      <formula>$B82="제거"</formula>
    </cfRule>
    <cfRule type="expression" dxfId="496" priority="617" stopIfTrue="1">
      <formula>$B82="신설"</formula>
    </cfRule>
    <cfRule type="expression" dxfId="495" priority="618" stopIfTrue="1">
      <formula>$B82="재도색"</formula>
    </cfRule>
  </conditionalFormatting>
  <conditionalFormatting sqref="G83:AB83">
    <cfRule type="expression" dxfId="494" priority="608" stopIfTrue="1">
      <formula>$B83="제거"</formula>
    </cfRule>
    <cfRule type="expression" dxfId="493" priority="609" stopIfTrue="1">
      <formula>$B83="신설"</formula>
    </cfRule>
    <cfRule type="expression" dxfId="492" priority="610" stopIfTrue="1">
      <formula>$B83="재도색"</formula>
    </cfRule>
  </conditionalFormatting>
  <conditionalFormatting sqref="G84:AB84">
    <cfRule type="expression" dxfId="491" priority="600" stopIfTrue="1">
      <formula>$B84="제거"</formula>
    </cfRule>
    <cfRule type="expression" dxfId="490" priority="601" stopIfTrue="1">
      <formula>$B84="신설"</formula>
    </cfRule>
    <cfRule type="expression" dxfId="489" priority="602" stopIfTrue="1">
      <formula>$B84="재도색"</formula>
    </cfRule>
  </conditionalFormatting>
  <conditionalFormatting sqref="G85:AB85">
    <cfRule type="expression" dxfId="488" priority="592" stopIfTrue="1">
      <formula>$B85="제거"</formula>
    </cfRule>
    <cfRule type="expression" dxfId="487" priority="593" stopIfTrue="1">
      <formula>$B85="신설"</formula>
    </cfRule>
    <cfRule type="expression" dxfId="486" priority="594" stopIfTrue="1">
      <formula>$B85="재도색"</formula>
    </cfRule>
  </conditionalFormatting>
  <conditionalFormatting sqref="G86:AB86">
    <cfRule type="expression" dxfId="485" priority="584" stopIfTrue="1">
      <formula>$B86="제거"</formula>
    </cfRule>
    <cfRule type="expression" dxfId="484" priority="585" stopIfTrue="1">
      <formula>$B86="신설"</formula>
    </cfRule>
    <cfRule type="expression" dxfId="483" priority="586" stopIfTrue="1">
      <formula>$B86="재도색"</formula>
    </cfRule>
  </conditionalFormatting>
  <conditionalFormatting sqref="G87:AB87">
    <cfRule type="expression" dxfId="482" priority="576" stopIfTrue="1">
      <formula>$B87="제거"</formula>
    </cfRule>
    <cfRule type="expression" dxfId="481" priority="577" stopIfTrue="1">
      <formula>$B87="신설"</formula>
    </cfRule>
    <cfRule type="expression" dxfId="480" priority="578" stopIfTrue="1">
      <formula>$B87="재도색"</formula>
    </cfRule>
  </conditionalFormatting>
  <conditionalFormatting sqref="E58">
    <cfRule type="expression" dxfId="479" priority="574" stopIfTrue="1">
      <formula>$B58="재도색"</formula>
    </cfRule>
    <cfRule type="expression" dxfId="478" priority="575" stopIfTrue="1">
      <formula>$B58="신설"</formula>
    </cfRule>
  </conditionalFormatting>
  <conditionalFormatting sqref="E58">
    <cfRule type="expression" dxfId="477" priority="571" stopIfTrue="1">
      <formula>$B58="제거"</formula>
    </cfRule>
    <cfRule type="expression" dxfId="476" priority="572" stopIfTrue="1">
      <formula>$B58="신설"</formula>
    </cfRule>
    <cfRule type="expression" dxfId="475" priority="573" stopIfTrue="1">
      <formula>$B58="재도색"</formula>
    </cfRule>
  </conditionalFormatting>
  <conditionalFormatting sqref="B58:AB58">
    <cfRule type="expression" dxfId="474" priority="568" stopIfTrue="1">
      <formula>$B58="제거"</formula>
    </cfRule>
    <cfRule type="expression" dxfId="473" priority="569" stopIfTrue="1">
      <formula>$B58="신설"</formula>
    </cfRule>
    <cfRule type="expression" dxfId="472" priority="570" stopIfTrue="1">
      <formula>$B58="재도색"</formula>
    </cfRule>
  </conditionalFormatting>
  <conditionalFormatting sqref="E59">
    <cfRule type="expression" dxfId="471" priority="566" stopIfTrue="1">
      <formula>$B59="재도색"</formula>
    </cfRule>
    <cfRule type="expression" dxfId="470" priority="567" stopIfTrue="1">
      <formula>$B59="신설"</formula>
    </cfRule>
  </conditionalFormatting>
  <conditionalFormatting sqref="E59">
    <cfRule type="expression" dxfId="469" priority="563" stopIfTrue="1">
      <formula>$B59="제거"</formula>
    </cfRule>
    <cfRule type="expression" dxfId="468" priority="564" stopIfTrue="1">
      <formula>$B59="신설"</formula>
    </cfRule>
    <cfRule type="expression" dxfId="467" priority="565" stopIfTrue="1">
      <formula>$B59="재도색"</formula>
    </cfRule>
  </conditionalFormatting>
  <conditionalFormatting sqref="B59:AB59">
    <cfRule type="expression" dxfId="466" priority="560" stopIfTrue="1">
      <formula>$B59="제거"</formula>
    </cfRule>
    <cfRule type="expression" dxfId="465" priority="561" stopIfTrue="1">
      <formula>$B59="신설"</formula>
    </cfRule>
    <cfRule type="expression" dxfId="464" priority="562" stopIfTrue="1">
      <formula>$B59="재도색"</formula>
    </cfRule>
  </conditionalFormatting>
  <conditionalFormatting sqref="E60">
    <cfRule type="expression" dxfId="463" priority="558" stopIfTrue="1">
      <formula>$B60="재도색"</formula>
    </cfRule>
    <cfRule type="expression" dxfId="462" priority="559" stopIfTrue="1">
      <formula>$B60="신설"</formula>
    </cfRule>
  </conditionalFormatting>
  <conditionalFormatting sqref="E60">
    <cfRule type="expression" dxfId="461" priority="555" stopIfTrue="1">
      <formula>$B60="제거"</formula>
    </cfRule>
    <cfRule type="expression" dxfId="460" priority="556" stopIfTrue="1">
      <formula>$B60="신설"</formula>
    </cfRule>
    <cfRule type="expression" dxfId="459" priority="557" stopIfTrue="1">
      <formula>$B60="재도색"</formula>
    </cfRule>
  </conditionalFormatting>
  <conditionalFormatting sqref="B60:AB60">
    <cfRule type="expression" dxfId="458" priority="552" stopIfTrue="1">
      <formula>$B60="제거"</formula>
    </cfRule>
    <cfRule type="expression" dxfId="457" priority="553" stopIfTrue="1">
      <formula>$B60="신설"</formula>
    </cfRule>
    <cfRule type="expression" dxfId="456" priority="554" stopIfTrue="1">
      <formula>$B60="재도색"</formula>
    </cfRule>
  </conditionalFormatting>
  <conditionalFormatting sqref="E62">
    <cfRule type="expression" dxfId="455" priority="550" stopIfTrue="1">
      <formula>$B62="재도색"</formula>
    </cfRule>
    <cfRule type="expression" dxfId="454" priority="551" stopIfTrue="1">
      <formula>$B62="신설"</formula>
    </cfRule>
  </conditionalFormatting>
  <conditionalFormatting sqref="E62">
    <cfRule type="expression" dxfId="453" priority="547" stopIfTrue="1">
      <formula>$B62="제거"</formula>
    </cfRule>
    <cfRule type="expression" dxfId="452" priority="548" stopIfTrue="1">
      <formula>$B62="신설"</formula>
    </cfRule>
    <cfRule type="expression" dxfId="451" priority="549" stopIfTrue="1">
      <formula>$B62="재도색"</formula>
    </cfRule>
  </conditionalFormatting>
  <conditionalFormatting sqref="B62:E62 G62:AB62">
    <cfRule type="expression" dxfId="450" priority="544" stopIfTrue="1">
      <formula>$B62="제거"</formula>
    </cfRule>
    <cfRule type="expression" dxfId="449" priority="545" stopIfTrue="1">
      <formula>$B62="신설"</formula>
    </cfRule>
    <cfRule type="expression" dxfId="448" priority="546" stopIfTrue="1">
      <formula>$B62="재도색"</formula>
    </cfRule>
  </conditionalFormatting>
  <conditionalFormatting sqref="E63">
    <cfRule type="expression" dxfId="447" priority="542" stopIfTrue="1">
      <formula>$B63="재도색"</formula>
    </cfRule>
    <cfRule type="expression" dxfId="446" priority="543" stopIfTrue="1">
      <formula>$B63="신설"</formula>
    </cfRule>
  </conditionalFormatting>
  <conditionalFormatting sqref="E63">
    <cfRule type="expression" dxfId="445" priority="539" stopIfTrue="1">
      <formula>$B63="제거"</formula>
    </cfRule>
    <cfRule type="expression" dxfId="444" priority="540" stopIfTrue="1">
      <formula>$B63="신설"</formula>
    </cfRule>
    <cfRule type="expression" dxfId="443" priority="541" stopIfTrue="1">
      <formula>$B63="재도색"</formula>
    </cfRule>
  </conditionalFormatting>
  <conditionalFormatting sqref="B63:AB63">
    <cfRule type="expression" dxfId="442" priority="536" stopIfTrue="1">
      <formula>$B63="제거"</formula>
    </cfRule>
    <cfRule type="expression" dxfId="441" priority="537" stopIfTrue="1">
      <formula>$B63="신설"</formula>
    </cfRule>
    <cfRule type="expression" dxfId="440" priority="538" stopIfTrue="1">
      <formula>$B63="재도색"</formula>
    </cfRule>
  </conditionalFormatting>
  <conditionalFormatting sqref="B64:AB64">
    <cfRule type="expression" dxfId="439" priority="528" stopIfTrue="1">
      <formula>$B64="제거"</formula>
    </cfRule>
    <cfRule type="expression" dxfId="438" priority="529" stopIfTrue="1">
      <formula>$B64="신설"</formula>
    </cfRule>
    <cfRule type="expression" dxfId="437" priority="530" stopIfTrue="1">
      <formula>$B64="재도색"</formula>
    </cfRule>
  </conditionalFormatting>
  <conditionalFormatting sqref="G65:AB65">
    <cfRule type="expression" dxfId="436" priority="520" stopIfTrue="1">
      <formula>$B65="제거"</formula>
    </cfRule>
    <cfRule type="expression" dxfId="435" priority="521" stopIfTrue="1">
      <formula>$B65="신설"</formula>
    </cfRule>
    <cfRule type="expression" dxfId="434" priority="522" stopIfTrue="1">
      <formula>$B65="재도색"</formula>
    </cfRule>
  </conditionalFormatting>
  <conditionalFormatting sqref="G66:AB66">
    <cfRule type="expression" dxfId="433" priority="488" stopIfTrue="1">
      <formula>$B66="제거"</formula>
    </cfRule>
    <cfRule type="expression" dxfId="432" priority="489" stopIfTrue="1">
      <formula>$B66="신설"</formula>
    </cfRule>
    <cfRule type="expression" dxfId="431" priority="490" stopIfTrue="1">
      <formula>$B66="재도색"</formula>
    </cfRule>
  </conditionalFormatting>
  <conditionalFormatting sqref="G68:AB68">
    <cfRule type="expression" dxfId="430" priority="472" stopIfTrue="1">
      <formula>$B68="제거"</formula>
    </cfRule>
    <cfRule type="expression" dxfId="429" priority="473" stopIfTrue="1">
      <formula>$B68="신설"</formula>
    </cfRule>
    <cfRule type="expression" dxfId="428" priority="474" stopIfTrue="1">
      <formula>$B68="재도색"</formula>
    </cfRule>
  </conditionalFormatting>
  <conditionalFormatting sqref="G69:AB69">
    <cfRule type="expression" dxfId="427" priority="464" stopIfTrue="1">
      <formula>$B69="제거"</formula>
    </cfRule>
    <cfRule type="expression" dxfId="426" priority="465" stopIfTrue="1">
      <formula>$B69="신설"</formula>
    </cfRule>
    <cfRule type="expression" dxfId="425" priority="466" stopIfTrue="1">
      <formula>$B69="재도색"</formula>
    </cfRule>
  </conditionalFormatting>
  <conditionalFormatting sqref="G71:AB71">
    <cfRule type="expression" dxfId="424" priority="448" stopIfTrue="1">
      <formula>$B71="제거"</formula>
    </cfRule>
    <cfRule type="expression" dxfId="423" priority="449" stopIfTrue="1">
      <formula>$B71="신설"</formula>
    </cfRule>
    <cfRule type="expression" dxfId="422" priority="450" stopIfTrue="1">
      <formula>$B71="재도색"</formula>
    </cfRule>
  </conditionalFormatting>
  <conditionalFormatting sqref="E42">
    <cfRule type="expression" dxfId="421" priority="446" stopIfTrue="1">
      <formula>$B42="재도색"</formula>
    </cfRule>
    <cfRule type="expression" dxfId="420" priority="447" stopIfTrue="1">
      <formula>$B42="신설"</formula>
    </cfRule>
  </conditionalFormatting>
  <conditionalFormatting sqref="E42">
    <cfRule type="expression" dxfId="419" priority="443" stopIfTrue="1">
      <formula>$B42="제거"</formula>
    </cfRule>
    <cfRule type="expression" dxfId="418" priority="444" stopIfTrue="1">
      <formula>$B42="신설"</formula>
    </cfRule>
    <cfRule type="expression" dxfId="417" priority="445" stopIfTrue="1">
      <formula>$B42="재도색"</formula>
    </cfRule>
  </conditionalFormatting>
  <conditionalFormatting sqref="B42:E42 G42:AB42">
    <cfRule type="expression" dxfId="416" priority="440" stopIfTrue="1">
      <formula>$B42="제거"</formula>
    </cfRule>
    <cfRule type="expression" dxfId="415" priority="441" stopIfTrue="1">
      <formula>$B42="신설"</formula>
    </cfRule>
    <cfRule type="expression" dxfId="414" priority="442" stopIfTrue="1">
      <formula>$B42="재도색"</formula>
    </cfRule>
  </conditionalFormatting>
  <conditionalFormatting sqref="E43">
    <cfRule type="expression" dxfId="413" priority="438" stopIfTrue="1">
      <formula>$B43="재도색"</formula>
    </cfRule>
    <cfRule type="expression" dxfId="412" priority="439" stopIfTrue="1">
      <formula>$B43="신설"</formula>
    </cfRule>
  </conditionalFormatting>
  <conditionalFormatting sqref="E43">
    <cfRule type="expression" dxfId="411" priority="435" stopIfTrue="1">
      <formula>$B43="제거"</formula>
    </cfRule>
    <cfRule type="expression" dxfId="410" priority="436" stopIfTrue="1">
      <formula>$B43="신설"</formula>
    </cfRule>
    <cfRule type="expression" dxfId="409" priority="437" stopIfTrue="1">
      <formula>$B43="재도색"</formula>
    </cfRule>
  </conditionalFormatting>
  <conditionalFormatting sqref="B43:AB43">
    <cfRule type="expression" dxfId="408" priority="432" stopIfTrue="1">
      <formula>$B43="제거"</formula>
    </cfRule>
    <cfRule type="expression" dxfId="407" priority="433" stopIfTrue="1">
      <formula>$B43="신설"</formula>
    </cfRule>
    <cfRule type="expression" dxfId="406" priority="434" stopIfTrue="1">
      <formula>$B43="재도색"</formula>
    </cfRule>
  </conditionalFormatting>
  <conditionalFormatting sqref="E44">
    <cfRule type="expression" dxfId="405" priority="430" stopIfTrue="1">
      <formula>$B44="재도색"</formula>
    </cfRule>
    <cfRule type="expression" dxfId="404" priority="431" stopIfTrue="1">
      <formula>$B44="신설"</formula>
    </cfRule>
  </conditionalFormatting>
  <conditionalFormatting sqref="E44">
    <cfRule type="expression" dxfId="403" priority="427" stopIfTrue="1">
      <formula>$B44="제거"</formula>
    </cfRule>
    <cfRule type="expression" dxfId="402" priority="428" stopIfTrue="1">
      <formula>$B44="신설"</formula>
    </cfRule>
    <cfRule type="expression" dxfId="401" priority="429" stopIfTrue="1">
      <formula>$B44="재도색"</formula>
    </cfRule>
  </conditionalFormatting>
  <conditionalFormatting sqref="B44:AB44">
    <cfRule type="expression" dxfId="400" priority="424" stopIfTrue="1">
      <formula>$B44="제거"</formula>
    </cfRule>
    <cfRule type="expression" dxfId="399" priority="425" stopIfTrue="1">
      <formula>$B44="신설"</formula>
    </cfRule>
    <cfRule type="expression" dxfId="398" priority="426" stopIfTrue="1">
      <formula>$B44="재도색"</formula>
    </cfRule>
  </conditionalFormatting>
  <conditionalFormatting sqref="E45">
    <cfRule type="expression" dxfId="397" priority="422" stopIfTrue="1">
      <formula>$B45="재도색"</formula>
    </cfRule>
    <cfRule type="expression" dxfId="396" priority="423" stopIfTrue="1">
      <formula>$B45="신설"</formula>
    </cfRule>
  </conditionalFormatting>
  <conditionalFormatting sqref="E45">
    <cfRule type="expression" dxfId="395" priority="419" stopIfTrue="1">
      <formula>$B45="제거"</formula>
    </cfRule>
    <cfRule type="expression" dxfId="394" priority="420" stopIfTrue="1">
      <formula>$B45="신설"</formula>
    </cfRule>
    <cfRule type="expression" dxfId="393" priority="421" stopIfTrue="1">
      <formula>$B45="재도색"</formula>
    </cfRule>
  </conditionalFormatting>
  <conditionalFormatting sqref="B45:AB45">
    <cfRule type="expression" dxfId="392" priority="416" stopIfTrue="1">
      <formula>$B45="제거"</formula>
    </cfRule>
    <cfRule type="expression" dxfId="391" priority="417" stopIfTrue="1">
      <formula>$B45="신설"</formula>
    </cfRule>
    <cfRule type="expression" dxfId="390" priority="418" stopIfTrue="1">
      <formula>$B45="재도색"</formula>
    </cfRule>
  </conditionalFormatting>
  <conditionalFormatting sqref="E46">
    <cfRule type="expression" dxfId="389" priority="414" stopIfTrue="1">
      <formula>$B46="재도색"</formula>
    </cfRule>
    <cfRule type="expression" dxfId="388" priority="415" stopIfTrue="1">
      <formula>$B46="신설"</formula>
    </cfRule>
  </conditionalFormatting>
  <conditionalFormatting sqref="E46">
    <cfRule type="expression" dxfId="387" priority="411" stopIfTrue="1">
      <formula>$B46="제거"</formula>
    </cfRule>
    <cfRule type="expression" dxfId="386" priority="412" stopIfTrue="1">
      <formula>$B46="신설"</formula>
    </cfRule>
    <cfRule type="expression" dxfId="385" priority="413" stopIfTrue="1">
      <formula>$B46="재도색"</formula>
    </cfRule>
  </conditionalFormatting>
  <conditionalFormatting sqref="B46:AB46">
    <cfRule type="expression" dxfId="384" priority="408" stopIfTrue="1">
      <formula>$B46="제거"</formula>
    </cfRule>
    <cfRule type="expression" dxfId="383" priority="409" stopIfTrue="1">
      <formula>$B46="신설"</formula>
    </cfRule>
    <cfRule type="expression" dxfId="382" priority="410" stopIfTrue="1">
      <formula>$B46="재도색"</formula>
    </cfRule>
  </conditionalFormatting>
  <conditionalFormatting sqref="E47">
    <cfRule type="expression" dxfId="381" priority="406" stopIfTrue="1">
      <formula>$B47="재도색"</formula>
    </cfRule>
    <cfRule type="expression" dxfId="380" priority="407" stopIfTrue="1">
      <formula>$B47="신설"</formula>
    </cfRule>
  </conditionalFormatting>
  <conditionalFormatting sqref="E47">
    <cfRule type="expression" dxfId="379" priority="403" stopIfTrue="1">
      <formula>$B47="제거"</formula>
    </cfRule>
    <cfRule type="expression" dxfId="378" priority="404" stopIfTrue="1">
      <formula>$B47="신설"</formula>
    </cfRule>
    <cfRule type="expression" dxfId="377" priority="405" stopIfTrue="1">
      <formula>$B47="재도색"</formula>
    </cfRule>
  </conditionalFormatting>
  <conditionalFormatting sqref="B47:AB47">
    <cfRule type="expression" dxfId="376" priority="400" stopIfTrue="1">
      <formula>$B47="제거"</formula>
    </cfRule>
    <cfRule type="expression" dxfId="375" priority="401" stopIfTrue="1">
      <formula>$B47="신설"</formula>
    </cfRule>
    <cfRule type="expression" dxfId="374" priority="402" stopIfTrue="1">
      <formula>$B47="재도색"</formula>
    </cfRule>
  </conditionalFormatting>
  <conditionalFormatting sqref="E48">
    <cfRule type="expression" dxfId="373" priority="398" stopIfTrue="1">
      <formula>$B48="재도색"</formula>
    </cfRule>
    <cfRule type="expression" dxfId="372" priority="399" stopIfTrue="1">
      <formula>$B48="신설"</formula>
    </cfRule>
  </conditionalFormatting>
  <conditionalFormatting sqref="E48">
    <cfRule type="expression" dxfId="371" priority="395" stopIfTrue="1">
      <formula>$B48="제거"</formula>
    </cfRule>
    <cfRule type="expression" dxfId="370" priority="396" stopIfTrue="1">
      <formula>$B48="신설"</formula>
    </cfRule>
    <cfRule type="expression" dxfId="369" priority="397" stopIfTrue="1">
      <formula>$B48="재도색"</formula>
    </cfRule>
  </conditionalFormatting>
  <conditionalFormatting sqref="B48:AB48">
    <cfRule type="expression" dxfId="368" priority="392" stopIfTrue="1">
      <formula>$B48="제거"</formula>
    </cfRule>
    <cfRule type="expression" dxfId="367" priority="393" stopIfTrue="1">
      <formula>$B48="신설"</formula>
    </cfRule>
    <cfRule type="expression" dxfId="366" priority="394" stopIfTrue="1">
      <formula>$B48="재도색"</formula>
    </cfRule>
  </conditionalFormatting>
  <conditionalFormatting sqref="E49">
    <cfRule type="expression" dxfId="365" priority="390" stopIfTrue="1">
      <formula>$B49="재도색"</formula>
    </cfRule>
    <cfRule type="expression" dxfId="364" priority="391" stopIfTrue="1">
      <formula>$B49="신설"</formula>
    </cfRule>
  </conditionalFormatting>
  <conditionalFormatting sqref="E49">
    <cfRule type="expression" dxfId="363" priority="387" stopIfTrue="1">
      <formula>$B49="제거"</formula>
    </cfRule>
    <cfRule type="expression" dxfId="362" priority="388" stopIfTrue="1">
      <formula>$B49="신설"</formula>
    </cfRule>
    <cfRule type="expression" dxfId="361" priority="389" stopIfTrue="1">
      <formula>$B49="재도색"</formula>
    </cfRule>
  </conditionalFormatting>
  <conditionalFormatting sqref="B49:AB49">
    <cfRule type="expression" dxfId="360" priority="384" stopIfTrue="1">
      <formula>$B49="제거"</formula>
    </cfRule>
    <cfRule type="expression" dxfId="359" priority="385" stopIfTrue="1">
      <formula>$B49="신설"</formula>
    </cfRule>
    <cfRule type="expression" dxfId="358" priority="386" stopIfTrue="1">
      <formula>$B49="재도색"</formula>
    </cfRule>
  </conditionalFormatting>
  <conditionalFormatting sqref="E50">
    <cfRule type="expression" dxfId="357" priority="382" stopIfTrue="1">
      <formula>$B50="재도색"</formula>
    </cfRule>
    <cfRule type="expression" dxfId="356" priority="383" stopIfTrue="1">
      <formula>$B50="신설"</formula>
    </cfRule>
  </conditionalFormatting>
  <conditionalFormatting sqref="E50">
    <cfRule type="expression" dxfId="355" priority="379" stopIfTrue="1">
      <formula>$B50="제거"</formula>
    </cfRule>
    <cfRule type="expression" dxfId="354" priority="380" stopIfTrue="1">
      <formula>$B50="신설"</formula>
    </cfRule>
    <cfRule type="expression" dxfId="353" priority="381" stopIfTrue="1">
      <formula>$B50="재도색"</formula>
    </cfRule>
  </conditionalFormatting>
  <conditionalFormatting sqref="B50:AB50">
    <cfRule type="expression" dxfId="352" priority="376" stopIfTrue="1">
      <formula>$B50="제거"</formula>
    </cfRule>
    <cfRule type="expression" dxfId="351" priority="377" stopIfTrue="1">
      <formula>$B50="신설"</formula>
    </cfRule>
    <cfRule type="expression" dxfId="350" priority="378" stopIfTrue="1">
      <formula>$B50="재도색"</formula>
    </cfRule>
  </conditionalFormatting>
  <conditionalFormatting sqref="E51">
    <cfRule type="expression" dxfId="349" priority="374" stopIfTrue="1">
      <formula>$B51="재도색"</formula>
    </cfRule>
    <cfRule type="expression" dxfId="348" priority="375" stopIfTrue="1">
      <formula>$B51="신설"</formula>
    </cfRule>
  </conditionalFormatting>
  <conditionalFormatting sqref="E51">
    <cfRule type="expression" dxfId="347" priority="371" stopIfTrue="1">
      <formula>$B51="제거"</formula>
    </cfRule>
    <cfRule type="expression" dxfId="346" priority="372" stopIfTrue="1">
      <formula>$B51="신설"</formula>
    </cfRule>
    <cfRule type="expression" dxfId="345" priority="373" stopIfTrue="1">
      <formula>$B51="재도색"</formula>
    </cfRule>
  </conditionalFormatting>
  <conditionalFormatting sqref="B51:AB51">
    <cfRule type="expression" dxfId="344" priority="368" stopIfTrue="1">
      <formula>$B51="제거"</formula>
    </cfRule>
    <cfRule type="expression" dxfId="343" priority="369" stopIfTrue="1">
      <formula>$B51="신설"</formula>
    </cfRule>
    <cfRule type="expression" dxfId="342" priority="370" stopIfTrue="1">
      <formula>$B51="재도색"</formula>
    </cfRule>
  </conditionalFormatting>
  <conditionalFormatting sqref="E52">
    <cfRule type="expression" dxfId="341" priority="366" stopIfTrue="1">
      <formula>$B52="재도색"</formula>
    </cfRule>
    <cfRule type="expression" dxfId="340" priority="367" stopIfTrue="1">
      <formula>$B52="신설"</formula>
    </cfRule>
  </conditionalFormatting>
  <conditionalFormatting sqref="E52">
    <cfRule type="expression" dxfId="339" priority="363" stopIfTrue="1">
      <formula>$B52="제거"</formula>
    </cfRule>
    <cfRule type="expression" dxfId="338" priority="364" stopIfTrue="1">
      <formula>$B52="신설"</formula>
    </cfRule>
    <cfRule type="expression" dxfId="337" priority="365" stopIfTrue="1">
      <formula>$B52="재도색"</formula>
    </cfRule>
  </conditionalFormatting>
  <conditionalFormatting sqref="B52:AB52">
    <cfRule type="expression" dxfId="336" priority="360" stopIfTrue="1">
      <formula>$B52="제거"</formula>
    </cfRule>
    <cfRule type="expression" dxfId="335" priority="361" stopIfTrue="1">
      <formula>$B52="신설"</formula>
    </cfRule>
    <cfRule type="expression" dxfId="334" priority="362" stopIfTrue="1">
      <formula>$B52="재도색"</formula>
    </cfRule>
  </conditionalFormatting>
  <conditionalFormatting sqref="E53">
    <cfRule type="expression" dxfId="333" priority="358" stopIfTrue="1">
      <formula>$B53="재도색"</formula>
    </cfRule>
    <cfRule type="expression" dxfId="332" priority="359" stopIfTrue="1">
      <formula>$B53="신설"</formula>
    </cfRule>
  </conditionalFormatting>
  <conditionalFormatting sqref="E53">
    <cfRule type="expression" dxfId="331" priority="355" stopIfTrue="1">
      <formula>$B53="제거"</formula>
    </cfRule>
    <cfRule type="expression" dxfId="330" priority="356" stopIfTrue="1">
      <formula>$B53="신설"</formula>
    </cfRule>
    <cfRule type="expression" dxfId="329" priority="357" stopIfTrue="1">
      <formula>$B53="재도색"</formula>
    </cfRule>
  </conditionalFormatting>
  <conditionalFormatting sqref="B53:AB53">
    <cfRule type="expression" dxfId="328" priority="352" stopIfTrue="1">
      <formula>$B53="제거"</formula>
    </cfRule>
    <cfRule type="expression" dxfId="327" priority="353" stopIfTrue="1">
      <formula>$B53="신설"</formula>
    </cfRule>
    <cfRule type="expression" dxfId="326" priority="354" stopIfTrue="1">
      <formula>$B53="재도색"</formula>
    </cfRule>
  </conditionalFormatting>
  <conditionalFormatting sqref="E54">
    <cfRule type="expression" dxfId="325" priority="350" stopIfTrue="1">
      <formula>$B54="재도색"</formula>
    </cfRule>
    <cfRule type="expression" dxfId="324" priority="351" stopIfTrue="1">
      <formula>$B54="신설"</formula>
    </cfRule>
  </conditionalFormatting>
  <conditionalFormatting sqref="E54">
    <cfRule type="expression" dxfId="323" priority="347" stopIfTrue="1">
      <formula>$B54="제거"</formula>
    </cfRule>
    <cfRule type="expression" dxfId="322" priority="348" stopIfTrue="1">
      <formula>$B54="신설"</formula>
    </cfRule>
    <cfRule type="expression" dxfId="321" priority="349" stopIfTrue="1">
      <formula>$B54="재도색"</formula>
    </cfRule>
  </conditionalFormatting>
  <conditionalFormatting sqref="B54:AB54">
    <cfRule type="expression" dxfId="320" priority="344" stopIfTrue="1">
      <formula>$B54="제거"</formula>
    </cfRule>
    <cfRule type="expression" dxfId="319" priority="345" stopIfTrue="1">
      <formula>$B54="신설"</formula>
    </cfRule>
    <cfRule type="expression" dxfId="318" priority="346" stopIfTrue="1">
      <formula>$B54="재도색"</formula>
    </cfRule>
  </conditionalFormatting>
  <conditionalFormatting sqref="E55">
    <cfRule type="expression" dxfId="317" priority="342" stopIfTrue="1">
      <formula>$B55="재도색"</formula>
    </cfRule>
    <cfRule type="expression" dxfId="316" priority="343" stopIfTrue="1">
      <formula>$B55="신설"</formula>
    </cfRule>
  </conditionalFormatting>
  <conditionalFormatting sqref="E55">
    <cfRule type="expression" dxfId="315" priority="339" stopIfTrue="1">
      <formula>$B55="제거"</formula>
    </cfRule>
    <cfRule type="expression" dxfId="314" priority="340" stopIfTrue="1">
      <formula>$B55="신설"</formula>
    </cfRule>
    <cfRule type="expression" dxfId="313" priority="341" stopIfTrue="1">
      <formula>$B55="재도색"</formula>
    </cfRule>
  </conditionalFormatting>
  <conditionalFormatting sqref="B55:AB55">
    <cfRule type="expression" dxfId="312" priority="336" stopIfTrue="1">
      <formula>$B55="제거"</formula>
    </cfRule>
    <cfRule type="expression" dxfId="311" priority="337" stopIfTrue="1">
      <formula>$B55="신설"</formula>
    </cfRule>
    <cfRule type="expression" dxfId="310" priority="338" stopIfTrue="1">
      <formula>$B55="재도색"</formula>
    </cfRule>
  </conditionalFormatting>
  <conditionalFormatting sqref="E56">
    <cfRule type="expression" dxfId="309" priority="334" stopIfTrue="1">
      <formula>$B56="재도색"</formula>
    </cfRule>
    <cfRule type="expression" dxfId="308" priority="335" stopIfTrue="1">
      <formula>$B56="신설"</formula>
    </cfRule>
  </conditionalFormatting>
  <conditionalFormatting sqref="E56">
    <cfRule type="expression" dxfId="307" priority="331" stopIfTrue="1">
      <formula>$B56="제거"</formula>
    </cfRule>
    <cfRule type="expression" dxfId="306" priority="332" stopIfTrue="1">
      <formula>$B56="신설"</formula>
    </cfRule>
    <cfRule type="expression" dxfId="305" priority="333" stopIfTrue="1">
      <formula>$B56="재도색"</formula>
    </cfRule>
  </conditionalFormatting>
  <conditionalFormatting sqref="B56:AB56">
    <cfRule type="expression" dxfId="304" priority="328" stopIfTrue="1">
      <formula>$B56="제거"</formula>
    </cfRule>
    <cfRule type="expression" dxfId="303" priority="329" stopIfTrue="1">
      <formula>$B56="신설"</formula>
    </cfRule>
    <cfRule type="expression" dxfId="302" priority="330" stopIfTrue="1">
      <formula>$B56="재도색"</formula>
    </cfRule>
  </conditionalFormatting>
  <conditionalFormatting sqref="E57">
    <cfRule type="expression" dxfId="301" priority="326" stopIfTrue="1">
      <formula>$B57="재도색"</formula>
    </cfRule>
    <cfRule type="expression" dxfId="300" priority="327" stopIfTrue="1">
      <formula>$B57="신설"</formula>
    </cfRule>
  </conditionalFormatting>
  <conditionalFormatting sqref="E57">
    <cfRule type="expression" dxfId="299" priority="323" stopIfTrue="1">
      <formula>$B57="제거"</formula>
    </cfRule>
    <cfRule type="expression" dxfId="298" priority="324" stopIfTrue="1">
      <formula>$B57="신설"</formula>
    </cfRule>
    <cfRule type="expression" dxfId="297" priority="325" stopIfTrue="1">
      <formula>$B57="재도색"</formula>
    </cfRule>
  </conditionalFormatting>
  <conditionalFormatting sqref="B57:AB57">
    <cfRule type="expression" dxfId="296" priority="320" stopIfTrue="1">
      <formula>$B57="제거"</formula>
    </cfRule>
    <cfRule type="expression" dxfId="295" priority="321" stopIfTrue="1">
      <formula>$B57="신설"</formula>
    </cfRule>
    <cfRule type="expression" dxfId="294" priority="322" stopIfTrue="1">
      <formula>$B57="재도색"</formula>
    </cfRule>
  </conditionalFormatting>
  <conditionalFormatting sqref="E26">
    <cfRule type="expression" dxfId="293" priority="318" stopIfTrue="1">
      <formula>$B26="재도색"</formula>
    </cfRule>
    <cfRule type="expression" dxfId="292" priority="319" stopIfTrue="1">
      <formula>$B26="신설"</formula>
    </cfRule>
  </conditionalFormatting>
  <conditionalFormatting sqref="E26">
    <cfRule type="expression" dxfId="291" priority="315" stopIfTrue="1">
      <formula>$B26="제거"</formula>
    </cfRule>
    <cfRule type="expression" dxfId="290" priority="316" stopIfTrue="1">
      <formula>$B26="신설"</formula>
    </cfRule>
    <cfRule type="expression" dxfId="289" priority="317" stopIfTrue="1">
      <formula>$B26="재도색"</formula>
    </cfRule>
  </conditionalFormatting>
  <conditionalFormatting sqref="B26:AB26">
    <cfRule type="expression" dxfId="288" priority="312" stopIfTrue="1">
      <formula>$B26="제거"</formula>
    </cfRule>
    <cfRule type="expression" dxfId="287" priority="313" stopIfTrue="1">
      <formula>$B26="신설"</formula>
    </cfRule>
    <cfRule type="expression" dxfId="286" priority="314" stopIfTrue="1">
      <formula>$B26="재도색"</formula>
    </cfRule>
  </conditionalFormatting>
  <conditionalFormatting sqref="E27">
    <cfRule type="expression" dxfId="285" priority="310" stopIfTrue="1">
      <formula>$B27="재도색"</formula>
    </cfRule>
    <cfRule type="expression" dxfId="284" priority="311" stopIfTrue="1">
      <formula>$B27="신설"</formula>
    </cfRule>
  </conditionalFormatting>
  <conditionalFormatting sqref="E27">
    <cfRule type="expression" dxfId="283" priority="307" stopIfTrue="1">
      <formula>$B27="제거"</formula>
    </cfRule>
    <cfRule type="expression" dxfId="282" priority="308" stopIfTrue="1">
      <formula>$B27="신설"</formula>
    </cfRule>
    <cfRule type="expression" dxfId="281" priority="309" stopIfTrue="1">
      <formula>$B27="재도색"</formula>
    </cfRule>
  </conditionalFormatting>
  <conditionalFormatting sqref="B27:AB27">
    <cfRule type="expression" dxfId="280" priority="304" stopIfTrue="1">
      <formula>$B27="제거"</formula>
    </cfRule>
    <cfRule type="expression" dxfId="279" priority="305" stopIfTrue="1">
      <formula>$B27="신설"</formula>
    </cfRule>
    <cfRule type="expression" dxfId="278" priority="306" stopIfTrue="1">
      <formula>$B27="재도색"</formula>
    </cfRule>
  </conditionalFormatting>
  <conditionalFormatting sqref="E28">
    <cfRule type="expression" dxfId="277" priority="302" stopIfTrue="1">
      <formula>$B28="재도색"</formula>
    </cfRule>
    <cfRule type="expression" dxfId="276" priority="303" stopIfTrue="1">
      <formula>$B28="신설"</formula>
    </cfRule>
  </conditionalFormatting>
  <conditionalFormatting sqref="E28">
    <cfRule type="expression" dxfId="275" priority="299" stopIfTrue="1">
      <formula>$B28="제거"</formula>
    </cfRule>
    <cfRule type="expression" dxfId="274" priority="300" stopIfTrue="1">
      <formula>$B28="신설"</formula>
    </cfRule>
    <cfRule type="expression" dxfId="273" priority="301" stopIfTrue="1">
      <formula>$B28="재도색"</formula>
    </cfRule>
  </conditionalFormatting>
  <conditionalFormatting sqref="B28:AB28">
    <cfRule type="expression" dxfId="272" priority="296" stopIfTrue="1">
      <formula>$B28="제거"</formula>
    </cfRule>
    <cfRule type="expression" dxfId="271" priority="297" stopIfTrue="1">
      <formula>$B28="신설"</formula>
    </cfRule>
    <cfRule type="expression" dxfId="270" priority="298" stopIfTrue="1">
      <formula>$B28="재도색"</formula>
    </cfRule>
  </conditionalFormatting>
  <conditionalFormatting sqref="E29">
    <cfRule type="expression" dxfId="269" priority="294" stopIfTrue="1">
      <formula>$B29="재도색"</formula>
    </cfRule>
    <cfRule type="expression" dxfId="268" priority="295" stopIfTrue="1">
      <formula>$B29="신설"</formula>
    </cfRule>
  </conditionalFormatting>
  <conditionalFormatting sqref="E29">
    <cfRule type="expression" dxfId="267" priority="291" stopIfTrue="1">
      <formula>$B29="제거"</formula>
    </cfRule>
    <cfRule type="expression" dxfId="266" priority="292" stopIfTrue="1">
      <formula>$B29="신설"</formula>
    </cfRule>
    <cfRule type="expression" dxfId="265" priority="293" stopIfTrue="1">
      <formula>$B29="재도색"</formula>
    </cfRule>
  </conditionalFormatting>
  <conditionalFormatting sqref="B29:AB29">
    <cfRule type="expression" dxfId="264" priority="288" stopIfTrue="1">
      <formula>$B29="제거"</formula>
    </cfRule>
    <cfRule type="expression" dxfId="263" priority="289" stopIfTrue="1">
      <formula>$B29="신설"</formula>
    </cfRule>
    <cfRule type="expression" dxfId="262" priority="290" stopIfTrue="1">
      <formula>$B29="재도색"</formula>
    </cfRule>
  </conditionalFormatting>
  <conditionalFormatting sqref="E30">
    <cfRule type="expression" dxfId="261" priority="286" stopIfTrue="1">
      <formula>$B30="재도색"</formula>
    </cfRule>
    <cfRule type="expression" dxfId="260" priority="287" stopIfTrue="1">
      <formula>$B30="신설"</formula>
    </cfRule>
  </conditionalFormatting>
  <conditionalFormatting sqref="E30">
    <cfRule type="expression" dxfId="259" priority="283" stopIfTrue="1">
      <formula>$B30="제거"</formula>
    </cfRule>
    <cfRule type="expression" dxfId="258" priority="284" stopIfTrue="1">
      <formula>$B30="신설"</formula>
    </cfRule>
    <cfRule type="expression" dxfId="257" priority="285" stopIfTrue="1">
      <formula>$B30="재도색"</formula>
    </cfRule>
  </conditionalFormatting>
  <conditionalFormatting sqref="B30:AB30">
    <cfRule type="expression" dxfId="256" priority="280" stopIfTrue="1">
      <formula>$B30="제거"</formula>
    </cfRule>
    <cfRule type="expression" dxfId="255" priority="281" stopIfTrue="1">
      <formula>$B30="신설"</formula>
    </cfRule>
    <cfRule type="expression" dxfId="254" priority="282" stopIfTrue="1">
      <formula>$B30="재도색"</formula>
    </cfRule>
  </conditionalFormatting>
  <conditionalFormatting sqref="E31">
    <cfRule type="expression" dxfId="253" priority="278" stopIfTrue="1">
      <formula>$B31="재도색"</formula>
    </cfRule>
    <cfRule type="expression" dxfId="252" priority="279" stopIfTrue="1">
      <formula>$B31="신설"</formula>
    </cfRule>
  </conditionalFormatting>
  <conditionalFormatting sqref="E31">
    <cfRule type="expression" dxfId="251" priority="275" stopIfTrue="1">
      <formula>$B31="제거"</formula>
    </cfRule>
    <cfRule type="expression" dxfId="250" priority="276" stopIfTrue="1">
      <formula>$B31="신설"</formula>
    </cfRule>
    <cfRule type="expression" dxfId="249" priority="277" stopIfTrue="1">
      <formula>$B31="재도색"</formula>
    </cfRule>
  </conditionalFormatting>
  <conditionalFormatting sqref="B31:E31 G31:AB31">
    <cfRule type="expression" dxfId="248" priority="272" stopIfTrue="1">
      <formula>$B31="제거"</formula>
    </cfRule>
    <cfRule type="expression" dxfId="247" priority="273" stopIfTrue="1">
      <formula>$B31="신설"</formula>
    </cfRule>
    <cfRule type="expression" dxfId="246" priority="274" stopIfTrue="1">
      <formula>$B31="재도색"</formula>
    </cfRule>
  </conditionalFormatting>
  <conditionalFormatting sqref="E32">
    <cfRule type="expression" dxfId="245" priority="270" stopIfTrue="1">
      <formula>$B32="재도색"</formula>
    </cfRule>
    <cfRule type="expression" dxfId="244" priority="271" stopIfTrue="1">
      <formula>$B32="신설"</formula>
    </cfRule>
  </conditionalFormatting>
  <conditionalFormatting sqref="E32">
    <cfRule type="expression" dxfId="243" priority="267" stopIfTrue="1">
      <formula>$B32="제거"</formula>
    </cfRule>
    <cfRule type="expression" dxfId="242" priority="268" stopIfTrue="1">
      <formula>$B32="신설"</formula>
    </cfRule>
    <cfRule type="expression" dxfId="241" priority="269" stopIfTrue="1">
      <formula>$B32="재도색"</formula>
    </cfRule>
  </conditionalFormatting>
  <conditionalFormatting sqref="B32:AB32">
    <cfRule type="expression" dxfId="240" priority="264" stopIfTrue="1">
      <formula>$B32="제거"</formula>
    </cfRule>
    <cfRule type="expression" dxfId="239" priority="265" stopIfTrue="1">
      <formula>$B32="신설"</formula>
    </cfRule>
    <cfRule type="expression" dxfId="238" priority="266" stopIfTrue="1">
      <formula>$B32="재도색"</formula>
    </cfRule>
  </conditionalFormatting>
  <conditionalFormatting sqref="E33">
    <cfRule type="expression" dxfId="237" priority="262" stopIfTrue="1">
      <formula>$B33="재도색"</formula>
    </cfRule>
    <cfRule type="expression" dxfId="236" priority="263" stopIfTrue="1">
      <formula>$B33="신설"</formula>
    </cfRule>
  </conditionalFormatting>
  <conditionalFormatting sqref="E33">
    <cfRule type="expression" dxfId="235" priority="259" stopIfTrue="1">
      <formula>$B33="제거"</formula>
    </cfRule>
    <cfRule type="expression" dxfId="234" priority="260" stopIfTrue="1">
      <formula>$B33="신설"</formula>
    </cfRule>
    <cfRule type="expression" dxfId="233" priority="261" stopIfTrue="1">
      <formula>$B33="재도색"</formula>
    </cfRule>
  </conditionalFormatting>
  <conditionalFormatting sqref="B33:AB33">
    <cfRule type="expression" dxfId="232" priority="256" stopIfTrue="1">
      <formula>$B33="제거"</formula>
    </cfRule>
    <cfRule type="expression" dxfId="231" priority="257" stopIfTrue="1">
      <formula>$B33="신설"</formula>
    </cfRule>
    <cfRule type="expression" dxfId="230" priority="258" stopIfTrue="1">
      <formula>$B33="재도색"</formula>
    </cfRule>
  </conditionalFormatting>
  <conditionalFormatting sqref="E34">
    <cfRule type="expression" dxfId="229" priority="254" stopIfTrue="1">
      <formula>$B34="재도색"</formula>
    </cfRule>
    <cfRule type="expression" dxfId="228" priority="255" stopIfTrue="1">
      <formula>$B34="신설"</formula>
    </cfRule>
  </conditionalFormatting>
  <conditionalFormatting sqref="E34">
    <cfRule type="expression" dxfId="227" priority="251" stopIfTrue="1">
      <formula>$B34="제거"</formula>
    </cfRule>
    <cfRule type="expression" dxfId="226" priority="252" stopIfTrue="1">
      <formula>$B34="신설"</formula>
    </cfRule>
    <cfRule type="expression" dxfId="225" priority="253" stopIfTrue="1">
      <formula>$B34="재도색"</formula>
    </cfRule>
  </conditionalFormatting>
  <conditionalFormatting sqref="B34:AB34">
    <cfRule type="expression" dxfId="224" priority="248" stopIfTrue="1">
      <formula>$B34="제거"</formula>
    </cfRule>
    <cfRule type="expression" dxfId="223" priority="249" stopIfTrue="1">
      <formula>$B34="신설"</formula>
    </cfRule>
    <cfRule type="expression" dxfId="222" priority="250" stopIfTrue="1">
      <formula>$B34="재도색"</formula>
    </cfRule>
  </conditionalFormatting>
  <conditionalFormatting sqref="E35">
    <cfRule type="expression" dxfId="221" priority="246" stopIfTrue="1">
      <formula>$B35="재도색"</formula>
    </cfRule>
    <cfRule type="expression" dxfId="220" priority="247" stopIfTrue="1">
      <formula>$B35="신설"</formula>
    </cfRule>
  </conditionalFormatting>
  <conditionalFormatting sqref="E35">
    <cfRule type="expression" dxfId="219" priority="243" stopIfTrue="1">
      <formula>$B35="제거"</formula>
    </cfRule>
    <cfRule type="expression" dxfId="218" priority="244" stopIfTrue="1">
      <formula>$B35="신설"</formula>
    </cfRule>
    <cfRule type="expression" dxfId="217" priority="245" stopIfTrue="1">
      <formula>$B35="재도색"</formula>
    </cfRule>
  </conditionalFormatting>
  <conditionalFormatting sqref="B35:AB35">
    <cfRule type="expression" dxfId="216" priority="240" stopIfTrue="1">
      <formula>$B35="제거"</formula>
    </cfRule>
    <cfRule type="expression" dxfId="215" priority="241" stopIfTrue="1">
      <formula>$B35="신설"</formula>
    </cfRule>
    <cfRule type="expression" dxfId="214" priority="242" stopIfTrue="1">
      <formula>$B35="재도색"</formula>
    </cfRule>
  </conditionalFormatting>
  <conditionalFormatting sqref="E36">
    <cfRule type="expression" dxfId="213" priority="238" stopIfTrue="1">
      <formula>$B36="재도색"</formula>
    </cfRule>
    <cfRule type="expression" dxfId="212" priority="239" stopIfTrue="1">
      <formula>$B36="신설"</formula>
    </cfRule>
  </conditionalFormatting>
  <conditionalFormatting sqref="E36">
    <cfRule type="expression" dxfId="211" priority="235" stopIfTrue="1">
      <formula>$B36="제거"</formula>
    </cfRule>
    <cfRule type="expression" dxfId="210" priority="236" stopIfTrue="1">
      <formula>$B36="신설"</formula>
    </cfRule>
    <cfRule type="expression" dxfId="209" priority="237" stopIfTrue="1">
      <formula>$B36="재도색"</formula>
    </cfRule>
  </conditionalFormatting>
  <conditionalFormatting sqref="B36:AB36">
    <cfRule type="expression" dxfId="208" priority="232" stopIfTrue="1">
      <formula>$B36="제거"</formula>
    </cfRule>
    <cfRule type="expression" dxfId="207" priority="233" stopIfTrue="1">
      <formula>$B36="신설"</formula>
    </cfRule>
    <cfRule type="expression" dxfId="206" priority="234" stopIfTrue="1">
      <formula>$B36="재도색"</formula>
    </cfRule>
  </conditionalFormatting>
  <conditionalFormatting sqref="E37">
    <cfRule type="expression" dxfId="205" priority="230" stopIfTrue="1">
      <formula>$B37="재도색"</formula>
    </cfRule>
    <cfRule type="expression" dxfId="204" priority="231" stopIfTrue="1">
      <formula>$B37="신설"</formula>
    </cfRule>
  </conditionalFormatting>
  <conditionalFormatting sqref="E37">
    <cfRule type="expression" dxfId="203" priority="227" stopIfTrue="1">
      <formula>$B37="제거"</formula>
    </cfRule>
    <cfRule type="expression" dxfId="202" priority="228" stopIfTrue="1">
      <formula>$B37="신설"</formula>
    </cfRule>
    <cfRule type="expression" dxfId="201" priority="229" stopIfTrue="1">
      <formula>$B37="재도색"</formula>
    </cfRule>
  </conditionalFormatting>
  <conditionalFormatting sqref="B37:AB37">
    <cfRule type="expression" dxfId="200" priority="224" stopIfTrue="1">
      <formula>$B37="제거"</formula>
    </cfRule>
    <cfRule type="expression" dxfId="199" priority="225" stopIfTrue="1">
      <formula>$B37="신설"</formula>
    </cfRule>
    <cfRule type="expression" dxfId="198" priority="226" stopIfTrue="1">
      <formula>$B37="재도색"</formula>
    </cfRule>
  </conditionalFormatting>
  <conditionalFormatting sqref="E38">
    <cfRule type="expression" dxfId="197" priority="222" stopIfTrue="1">
      <formula>$B38="재도색"</formula>
    </cfRule>
    <cfRule type="expression" dxfId="196" priority="223" stopIfTrue="1">
      <formula>$B38="신설"</formula>
    </cfRule>
  </conditionalFormatting>
  <conditionalFormatting sqref="E38">
    <cfRule type="expression" dxfId="195" priority="219" stopIfTrue="1">
      <formula>$B38="제거"</formula>
    </cfRule>
    <cfRule type="expression" dxfId="194" priority="220" stopIfTrue="1">
      <formula>$B38="신설"</formula>
    </cfRule>
    <cfRule type="expression" dxfId="193" priority="221" stopIfTrue="1">
      <formula>$B38="재도색"</formula>
    </cfRule>
  </conditionalFormatting>
  <conditionalFormatting sqref="B38:AB38">
    <cfRule type="expression" dxfId="192" priority="216" stopIfTrue="1">
      <formula>$B38="제거"</formula>
    </cfRule>
    <cfRule type="expression" dxfId="191" priority="217" stopIfTrue="1">
      <formula>$B38="신설"</formula>
    </cfRule>
    <cfRule type="expression" dxfId="190" priority="218" stopIfTrue="1">
      <formula>$B38="재도색"</formula>
    </cfRule>
  </conditionalFormatting>
  <conditionalFormatting sqref="E39">
    <cfRule type="expression" dxfId="189" priority="214" stopIfTrue="1">
      <formula>$B39="재도색"</formula>
    </cfRule>
    <cfRule type="expression" dxfId="188" priority="215" stopIfTrue="1">
      <formula>$B39="신설"</formula>
    </cfRule>
  </conditionalFormatting>
  <conditionalFormatting sqref="E39">
    <cfRule type="expression" dxfId="187" priority="211" stopIfTrue="1">
      <formula>$B39="제거"</formula>
    </cfRule>
    <cfRule type="expression" dxfId="186" priority="212" stopIfTrue="1">
      <formula>$B39="신설"</formula>
    </cfRule>
    <cfRule type="expression" dxfId="185" priority="213" stopIfTrue="1">
      <formula>$B39="재도색"</formula>
    </cfRule>
  </conditionalFormatting>
  <conditionalFormatting sqref="B39:AB39">
    <cfRule type="expression" dxfId="184" priority="208" stopIfTrue="1">
      <formula>$B39="제거"</formula>
    </cfRule>
    <cfRule type="expression" dxfId="183" priority="209" stopIfTrue="1">
      <formula>$B39="신설"</formula>
    </cfRule>
    <cfRule type="expression" dxfId="182" priority="210" stopIfTrue="1">
      <formula>$B39="재도색"</formula>
    </cfRule>
  </conditionalFormatting>
  <conditionalFormatting sqref="E40">
    <cfRule type="expression" dxfId="181" priority="206" stopIfTrue="1">
      <formula>$B40="재도색"</formula>
    </cfRule>
    <cfRule type="expression" dxfId="180" priority="207" stopIfTrue="1">
      <formula>$B40="신설"</formula>
    </cfRule>
  </conditionalFormatting>
  <conditionalFormatting sqref="E40">
    <cfRule type="expression" dxfId="179" priority="203" stopIfTrue="1">
      <formula>$B40="제거"</formula>
    </cfRule>
    <cfRule type="expression" dxfId="178" priority="204" stopIfTrue="1">
      <formula>$B40="신설"</formula>
    </cfRule>
    <cfRule type="expression" dxfId="177" priority="205" stopIfTrue="1">
      <formula>$B40="재도색"</formula>
    </cfRule>
  </conditionalFormatting>
  <conditionalFormatting sqref="B40:AB40">
    <cfRule type="expression" dxfId="176" priority="200" stopIfTrue="1">
      <formula>$B40="제거"</formula>
    </cfRule>
    <cfRule type="expression" dxfId="175" priority="201" stopIfTrue="1">
      <formula>$B40="신설"</formula>
    </cfRule>
    <cfRule type="expression" dxfId="174" priority="202" stopIfTrue="1">
      <formula>$B40="재도색"</formula>
    </cfRule>
  </conditionalFormatting>
  <conditionalFormatting sqref="E41">
    <cfRule type="expression" dxfId="173" priority="198" stopIfTrue="1">
      <formula>$B41="재도색"</formula>
    </cfRule>
    <cfRule type="expression" dxfId="172" priority="199" stopIfTrue="1">
      <formula>$B41="신설"</formula>
    </cfRule>
  </conditionalFormatting>
  <conditionalFormatting sqref="E41">
    <cfRule type="expression" dxfId="171" priority="195" stopIfTrue="1">
      <formula>$B41="제거"</formula>
    </cfRule>
    <cfRule type="expression" dxfId="170" priority="196" stopIfTrue="1">
      <formula>$B41="신설"</formula>
    </cfRule>
    <cfRule type="expression" dxfId="169" priority="197" stopIfTrue="1">
      <formula>$B41="재도색"</formula>
    </cfRule>
  </conditionalFormatting>
  <conditionalFormatting sqref="B41:AB41">
    <cfRule type="expression" dxfId="168" priority="192" stopIfTrue="1">
      <formula>$B41="제거"</formula>
    </cfRule>
    <cfRule type="expression" dxfId="167" priority="193" stopIfTrue="1">
      <formula>$B41="신설"</formula>
    </cfRule>
    <cfRule type="expression" dxfId="166" priority="194" stopIfTrue="1">
      <formula>$B41="재도색"</formula>
    </cfRule>
  </conditionalFormatting>
  <conditionalFormatting sqref="E10">
    <cfRule type="expression" dxfId="165" priority="190" stopIfTrue="1">
      <formula>$B10="재도색"</formula>
    </cfRule>
    <cfRule type="expression" dxfId="164" priority="191" stopIfTrue="1">
      <formula>$B10="신설"</formula>
    </cfRule>
  </conditionalFormatting>
  <conditionalFormatting sqref="E10">
    <cfRule type="expression" dxfId="163" priority="187" stopIfTrue="1">
      <formula>$B10="제거"</formula>
    </cfRule>
    <cfRule type="expression" dxfId="162" priority="188" stopIfTrue="1">
      <formula>$B10="신설"</formula>
    </cfRule>
    <cfRule type="expression" dxfId="161" priority="189" stopIfTrue="1">
      <formula>$B10="재도색"</formula>
    </cfRule>
  </conditionalFormatting>
  <conditionalFormatting sqref="B10:AB10">
    <cfRule type="expression" dxfId="160" priority="184" stopIfTrue="1">
      <formula>$B10="제거"</formula>
    </cfRule>
    <cfRule type="expression" dxfId="159" priority="185" stopIfTrue="1">
      <formula>$B10="신설"</formula>
    </cfRule>
    <cfRule type="expression" dxfId="158" priority="186" stopIfTrue="1">
      <formula>$B10="재도색"</formula>
    </cfRule>
  </conditionalFormatting>
  <conditionalFormatting sqref="E11">
    <cfRule type="expression" dxfId="157" priority="182" stopIfTrue="1">
      <formula>$B11="재도색"</formula>
    </cfRule>
    <cfRule type="expression" dxfId="156" priority="183" stopIfTrue="1">
      <formula>$B11="신설"</formula>
    </cfRule>
  </conditionalFormatting>
  <conditionalFormatting sqref="E11">
    <cfRule type="expression" dxfId="155" priority="179" stopIfTrue="1">
      <formula>$B11="제거"</formula>
    </cfRule>
    <cfRule type="expression" dxfId="154" priority="180" stopIfTrue="1">
      <formula>$B11="신설"</formula>
    </cfRule>
    <cfRule type="expression" dxfId="153" priority="181" stopIfTrue="1">
      <formula>$B11="재도색"</formula>
    </cfRule>
  </conditionalFormatting>
  <conditionalFormatting sqref="B11:AB11">
    <cfRule type="expression" dxfId="152" priority="176" stopIfTrue="1">
      <formula>$B11="제거"</formula>
    </cfRule>
    <cfRule type="expression" dxfId="151" priority="177" stopIfTrue="1">
      <formula>$B11="신설"</formula>
    </cfRule>
    <cfRule type="expression" dxfId="150" priority="178" stopIfTrue="1">
      <formula>$B11="재도색"</formula>
    </cfRule>
  </conditionalFormatting>
  <conditionalFormatting sqref="E12">
    <cfRule type="expression" dxfId="149" priority="174" stopIfTrue="1">
      <formula>$B12="재도색"</formula>
    </cfRule>
    <cfRule type="expression" dxfId="148" priority="175" stopIfTrue="1">
      <formula>$B12="신설"</formula>
    </cfRule>
  </conditionalFormatting>
  <conditionalFormatting sqref="E12">
    <cfRule type="expression" dxfId="147" priority="171" stopIfTrue="1">
      <formula>$B12="제거"</formula>
    </cfRule>
    <cfRule type="expression" dxfId="146" priority="172" stopIfTrue="1">
      <formula>$B12="신설"</formula>
    </cfRule>
    <cfRule type="expression" dxfId="145" priority="173" stopIfTrue="1">
      <formula>$B12="재도색"</formula>
    </cfRule>
  </conditionalFormatting>
  <conditionalFormatting sqref="B12:AB12">
    <cfRule type="expression" dxfId="144" priority="168" stopIfTrue="1">
      <formula>$B12="제거"</formula>
    </cfRule>
    <cfRule type="expression" dxfId="143" priority="169" stopIfTrue="1">
      <formula>$B12="신설"</formula>
    </cfRule>
    <cfRule type="expression" dxfId="142" priority="170" stopIfTrue="1">
      <formula>$B12="재도색"</formula>
    </cfRule>
  </conditionalFormatting>
  <conditionalFormatting sqref="E13">
    <cfRule type="expression" dxfId="141" priority="166" stopIfTrue="1">
      <formula>$B13="재도색"</formula>
    </cfRule>
    <cfRule type="expression" dxfId="140" priority="167" stopIfTrue="1">
      <formula>$B13="신설"</formula>
    </cfRule>
  </conditionalFormatting>
  <conditionalFormatting sqref="E13">
    <cfRule type="expression" dxfId="139" priority="163" stopIfTrue="1">
      <formula>$B13="제거"</formula>
    </cfRule>
    <cfRule type="expression" dxfId="138" priority="164" stopIfTrue="1">
      <formula>$B13="신설"</formula>
    </cfRule>
    <cfRule type="expression" dxfId="137" priority="165" stopIfTrue="1">
      <formula>$B13="재도색"</formula>
    </cfRule>
  </conditionalFormatting>
  <conditionalFormatting sqref="B13:AB13">
    <cfRule type="expression" dxfId="136" priority="160" stopIfTrue="1">
      <formula>$B13="제거"</formula>
    </cfRule>
    <cfRule type="expression" dxfId="135" priority="161" stopIfTrue="1">
      <formula>$B13="신설"</formula>
    </cfRule>
    <cfRule type="expression" dxfId="134" priority="162" stopIfTrue="1">
      <formula>$B13="재도색"</formula>
    </cfRule>
  </conditionalFormatting>
  <conditionalFormatting sqref="E14">
    <cfRule type="expression" dxfId="133" priority="158" stopIfTrue="1">
      <formula>$B14="재도색"</formula>
    </cfRule>
    <cfRule type="expression" dxfId="132" priority="159" stopIfTrue="1">
      <formula>$B14="신설"</formula>
    </cfRule>
  </conditionalFormatting>
  <conditionalFormatting sqref="E14">
    <cfRule type="expression" dxfId="131" priority="155" stopIfTrue="1">
      <formula>$B14="제거"</formula>
    </cfRule>
    <cfRule type="expression" dxfId="130" priority="156" stopIfTrue="1">
      <formula>$B14="신설"</formula>
    </cfRule>
    <cfRule type="expression" dxfId="129" priority="157" stopIfTrue="1">
      <formula>$B14="재도색"</formula>
    </cfRule>
  </conditionalFormatting>
  <conditionalFormatting sqref="B14:AB14">
    <cfRule type="expression" dxfId="128" priority="152" stopIfTrue="1">
      <formula>$B14="제거"</formula>
    </cfRule>
    <cfRule type="expression" dxfId="127" priority="153" stopIfTrue="1">
      <formula>$B14="신설"</formula>
    </cfRule>
    <cfRule type="expression" dxfId="126" priority="154" stopIfTrue="1">
      <formula>$B14="재도색"</formula>
    </cfRule>
  </conditionalFormatting>
  <conditionalFormatting sqref="E15">
    <cfRule type="expression" dxfId="125" priority="150" stopIfTrue="1">
      <formula>$B15="재도색"</formula>
    </cfRule>
    <cfRule type="expression" dxfId="124" priority="151" stopIfTrue="1">
      <formula>$B15="신설"</formula>
    </cfRule>
  </conditionalFormatting>
  <conditionalFormatting sqref="E15">
    <cfRule type="expression" dxfId="123" priority="147" stopIfTrue="1">
      <formula>$B15="제거"</formula>
    </cfRule>
    <cfRule type="expression" dxfId="122" priority="148" stopIfTrue="1">
      <formula>$B15="신설"</formula>
    </cfRule>
    <cfRule type="expression" dxfId="121" priority="149" stopIfTrue="1">
      <formula>$B15="재도색"</formula>
    </cfRule>
  </conditionalFormatting>
  <conditionalFormatting sqref="B15:AB15">
    <cfRule type="expression" dxfId="120" priority="144" stopIfTrue="1">
      <formula>$B15="제거"</formula>
    </cfRule>
    <cfRule type="expression" dxfId="119" priority="145" stopIfTrue="1">
      <formula>$B15="신설"</formula>
    </cfRule>
    <cfRule type="expression" dxfId="118" priority="146" stopIfTrue="1">
      <formula>$B15="재도색"</formula>
    </cfRule>
  </conditionalFormatting>
  <conditionalFormatting sqref="E16">
    <cfRule type="expression" dxfId="117" priority="142" stopIfTrue="1">
      <formula>$B16="재도색"</formula>
    </cfRule>
    <cfRule type="expression" dxfId="116" priority="143" stopIfTrue="1">
      <formula>$B16="신설"</formula>
    </cfRule>
  </conditionalFormatting>
  <conditionalFormatting sqref="E16">
    <cfRule type="expression" dxfId="115" priority="139" stopIfTrue="1">
      <formula>$B16="제거"</formula>
    </cfRule>
    <cfRule type="expression" dxfId="114" priority="140" stopIfTrue="1">
      <formula>$B16="신설"</formula>
    </cfRule>
    <cfRule type="expression" dxfId="113" priority="141" stopIfTrue="1">
      <formula>$B16="재도색"</formula>
    </cfRule>
  </conditionalFormatting>
  <conditionalFormatting sqref="B16:AB16">
    <cfRule type="expression" dxfId="112" priority="136" stopIfTrue="1">
      <formula>$B16="제거"</formula>
    </cfRule>
    <cfRule type="expression" dxfId="111" priority="137" stopIfTrue="1">
      <formula>$B16="신설"</formula>
    </cfRule>
    <cfRule type="expression" dxfId="110" priority="138" stopIfTrue="1">
      <formula>$B16="재도색"</formula>
    </cfRule>
  </conditionalFormatting>
  <conditionalFormatting sqref="E17">
    <cfRule type="expression" dxfId="109" priority="134" stopIfTrue="1">
      <formula>$B17="재도색"</formula>
    </cfRule>
    <cfRule type="expression" dxfId="108" priority="135" stopIfTrue="1">
      <formula>$B17="신설"</formula>
    </cfRule>
  </conditionalFormatting>
  <conditionalFormatting sqref="E17">
    <cfRule type="expression" dxfId="107" priority="131" stopIfTrue="1">
      <formula>$B17="제거"</formula>
    </cfRule>
    <cfRule type="expression" dxfId="106" priority="132" stopIfTrue="1">
      <formula>$B17="신설"</formula>
    </cfRule>
    <cfRule type="expression" dxfId="105" priority="133" stopIfTrue="1">
      <formula>$B17="재도색"</formula>
    </cfRule>
  </conditionalFormatting>
  <conditionalFormatting sqref="B17:AB17">
    <cfRule type="expression" dxfId="104" priority="128" stopIfTrue="1">
      <formula>$B17="제거"</formula>
    </cfRule>
    <cfRule type="expression" dxfId="103" priority="129" stopIfTrue="1">
      <formula>$B17="신설"</formula>
    </cfRule>
    <cfRule type="expression" dxfId="102" priority="130" stopIfTrue="1">
      <formula>$B17="재도색"</formula>
    </cfRule>
  </conditionalFormatting>
  <conditionalFormatting sqref="E18">
    <cfRule type="expression" dxfId="101" priority="126" stopIfTrue="1">
      <formula>$B18="재도색"</formula>
    </cfRule>
    <cfRule type="expression" dxfId="100" priority="127" stopIfTrue="1">
      <formula>$B18="신설"</formula>
    </cfRule>
  </conditionalFormatting>
  <conditionalFormatting sqref="E18">
    <cfRule type="expression" dxfId="99" priority="123" stopIfTrue="1">
      <formula>$B18="제거"</formula>
    </cfRule>
    <cfRule type="expression" dxfId="98" priority="124" stopIfTrue="1">
      <formula>$B18="신설"</formula>
    </cfRule>
    <cfRule type="expression" dxfId="97" priority="125" stopIfTrue="1">
      <formula>$B18="재도색"</formula>
    </cfRule>
  </conditionalFormatting>
  <conditionalFormatting sqref="B18:AB18">
    <cfRule type="expression" dxfId="96" priority="120" stopIfTrue="1">
      <formula>$B18="제거"</formula>
    </cfRule>
    <cfRule type="expression" dxfId="95" priority="121" stopIfTrue="1">
      <formula>$B18="신설"</formula>
    </cfRule>
    <cfRule type="expression" dxfId="94" priority="122" stopIfTrue="1">
      <formula>$B18="재도색"</formula>
    </cfRule>
  </conditionalFormatting>
  <conditionalFormatting sqref="E19">
    <cfRule type="expression" dxfId="93" priority="118" stopIfTrue="1">
      <formula>$B19="재도색"</formula>
    </cfRule>
    <cfRule type="expression" dxfId="92" priority="119" stopIfTrue="1">
      <formula>$B19="신설"</formula>
    </cfRule>
  </conditionalFormatting>
  <conditionalFormatting sqref="E19">
    <cfRule type="expression" dxfId="91" priority="115" stopIfTrue="1">
      <formula>$B19="제거"</formula>
    </cfRule>
    <cfRule type="expression" dxfId="90" priority="116" stopIfTrue="1">
      <formula>$B19="신설"</formula>
    </cfRule>
    <cfRule type="expression" dxfId="89" priority="117" stopIfTrue="1">
      <formula>$B19="재도색"</formula>
    </cfRule>
  </conditionalFormatting>
  <conditionalFormatting sqref="B19:AB19">
    <cfRule type="expression" dxfId="88" priority="112" stopIfTrue="1">
      <formula>$B19="제거"</formula>
    </cfRule>
    <cfRule type="expression" dxfId="87" priority="113" stopIfTrue="1">
      <formula>$B19="신설"</formula>
    </cfRule>
    <cfRule type="expression" dxfId="86" priority="114" stopIfTrue="1">
      <formula>$B19="재도색"</formula>
    </cfRule>
  </conditionalFormatting>
  <conditionalFormatting sqref="E20">
    <cfRule type="expression" dxfId="85" priority="110" stopIfTrue="1">
      <formula>$B20="재도색"</formula>
    </cfRule>
    <cfRule type="expression" dxfId="84" priority="111" stopIfTrue="1">
      <formula>$B20="신설"</formula>
    </cfRule>
  </conditionalFormatting>
  <conditionalFormatting sqref="E20">
    <cfRule type="expression" dxfId="83" priority="107" stopIfTrue="1">
      <formula>$B20="제거"</formula>
    </cfRule>
    <cfRule type="expression" dxfId="82" priority="108" stopIfTrue="1">
      <formula>$B20="신설"</formula>
    </cfRule>
    <cfRule type="expression" dxfId="81" priority="109" stopIfTrue="1">
      <formula>$B20="재도색"</formula>
    </cfRule>
  </conditionalFormatting>
  <conditionalFormatting sqref="B20:E20 G20:AB20">
    <cfRule type="expression" dxfId="80" priority="104" stopIfTrue="1">
      <formula>$B20="제거"</formula>
    </cfRule>
    <cfRule type="expression" dxfId="79" priority="105" stopIfTrue="1">
      <formula>$B20="신설"</formula>
    </cfRule>
    <cfRule type="expression" dxfId="78" priority="106" stopIfTrue="1">
      <formula>$B20="재도색"</formula>
    </cfRule>
  </conditionalFormatting>
  <conditionalFormatting sqref="E21">
    <cfRule type="expression" dxfId="77" priority="102" stopIfTrue="1">
      <formula>$B21="재도색"</formula>
    </cfRule>
    <cfRule type="expression" dxfId="76" priority="103" stopIfTrue="1">
      <formula>$B21="신설"</formula>
    </cfRule>
  </conditionalFormatting>
  <conditionalFormatting sqref="E21">
    <cfRule type="expression" dxfId="75" priority="99" stopIfTrue="1">
      <formula>$B21="제거"</formula>
    </cfRule>
    <cfRule type="expression" dxfId="74" priority="100" stopIfTrue="1">
      <formula>$B21="신설"</formula>
    </cfRule>
    <cfRule type="expression" dxfId="73" priority="101" stopIfTrue="1">
      <formula>$B21="재도색"</formula>
    </cfRule>
  </conditionalFormatting>
  <conditionalFormatting sqref="B21:E21 G21:AB21">
    <cfRule type="expression" dxfId="72" priority="96" stopIfTrue="1">
      <formula>$B21="제거"</formula>
    </cfRule>
    <cfRule type="expression" dxfId="71" priority="97" stopIfTrue="1">
      <formula>$B21="신설"</formula>
    </cfRule>
    <cfRule type="expression" dxfId="70" priority="98" stopIfTrue="1">
      <formula>$B21="재도색"</formula>
    </cfRule>
  </conditionalFormatting>
  <conditionalFormatting sqref="E22">
    <cfRule type="expression" dxfId="69" priority="94" stopIfTrue="1">
      <formula>$B22="재도색"</formula>
    </cfRule>
    <cfRule type="expression" dxfId="68" priority="95" stopIfTrue="1">
      <formula>$B22="신설"</formula>
    </cfRule>
  </conditionalFormatting>
  <conditionalFormatting sqref="E22">
    <cfRule type="expression" dxfId="67" priority="91" stopIfTrue="1">
      <formula>$B22="제거"</formula>
    </cfRule>
    <cfRule type="expression" dxfId="66" priority="92" stopIfTrue="1">
      <formula>$B22="신설"</formula>
    </cfRule>
    <cfRule type="expression" dxfId="65" priority="93" stopIfTrue="1">
      <formula>$B22="재도색"</formula>
    </cfRule>
  </conditionalFormatting>
  <conditionalFormatting sqref="B22:AB22">
    <cfRule type="expression" dxfId="64" priority="88" stopIfTrue="1">
      <formula>$B22="제거"</formula>
    </cfRule>
    <cfRule type="expression" dxfId="63" priority="89" stopIfTrue="1">
      <formula>$B22="신설"</formula>
    </cfRule>
    <cfRule type="expression" dxfId="62" priority="90" stopIfTrue="1">
      <formula>$B22="재도색"</formula>
    </cfRule>
  </conditionalFormatting>
  <conditionalFormatting sqref="E23">
    <cfRule type="expression" dxfId="61" priority="86" stopIfTrue="1">
      <formula>$B23="재도색"</formula>
    </cfRule>
    <cfRule type="expression" dxfId="60" priority="87" stopIfTrue="1">
      <formula>$B23="신설"</formula>
    </cfRule>
  </conditionalFormatting>
  <conditionalFormatting sqref="E23">
    <cfRule type="expression" dxfId="59" priority="83" stopIfTrue="1">
      <formula>$B23="제거"</formula>
    </cfRule>
    <cfRule type="expression" dxfId="58" priority="84" stopIfTrue="1">
      <formula>$B23="신설"</formula>
    </cfRule>
    <cfRule type="expression" dxfId="57" priority="85" stopIfTrue="1">
      <formula>$B23="재도색"</formula>
    </cfRule>
  </conditionalFormatting>
  <conditionalFormatting sqref="B23:AB23">
    <cfRule type="expression" dxfId="56" priority="80" stopIfTrue="1">
      <formula>$B23="제거"</formula>
    </cfRule>
    <cfRule type="expression" dxfId="55" priority="81" stopIfTrue="1">
      <formula>$B23="신설"</formula>
    </cfRule>
    <cfRule type="expression" dxfId="54" priority="82" stopIfTrue="1">
      <formula>$B23="재도색"</formula>
    </cfRule>
  </conditionalFormatting>
  <conditionalFormatting sqref="E24">
    <cfRule type="expression" dxfId="53" priority="78" stopIfTrue="1">
      <formula>$B24="재도색"</formula>
    </cfRule>
    <cfRule type="expression" dxfId="52" priority="79" stopIfTrue="1">
      <formula>$B24="신설"</formula>
    </cfRule>
  </conditionalFormatting>
  <conditionalFormatting sqref="E24">
    <cfRule type="expression" dxfId="51" priority="75" stopIfTrue="1">
      <formula>$B24="제거"</formula>
    </cfRule>
    <cfRule type="expression" dxfId="50" priority="76" stopIfTrue="1">
      <formula>$B24="신설"</formula>
    </cfRule>
    <cfRule type="expression" dxfId="49" priority="77" stopIfTrue="1">
      <formula>$B24="재도색"</formula>
    </cfRule>
  </conditionalFormatting>
  <conditionalFormatting sqref="B24:AB24">
    <cfRule type="expression" dxfId="48" priority="72" stopIfTrue="1">
      <formula>$B24="제거"</formula>
    </cfRule>
    <cfRule type="expression" dxfId="47" priority="73" stopIfTrue="1">
      <formula>$B24="신설"</formula>
    </cfRule>
    <cfRule type="expression" dxfId="46" priority="74" stopIfTrue="1">
      <formula>$B24="재도색"</formula>
    </cfRule>
  </conditionalFormatting>
  <conditionalFormatting sqref="E25">
    <cfRule type="expression" dxfId="45" priority="70" stopIfTrue="1">
      <formula>$B25="재도색"</formula>
    </cfRule>
    <cfRule type="expression" dxfId="44" priority="71" stopIfTrue="1">
      <formula>$B25="신설"</formula>
    </cfRule>
  </conditionalFormatting>
  <conditionalFormatting sqref="E25">
    <cfRule type="expression" dxfId="43" priority="67" stopIfTrue="1">
      <formula>$B25="제거"</formula>
    </cfRule>
    <cfRule type="expression" dxfId="42" priority="68" stopIfTrue="1">
      <formula>$B25="신설"</formula>
    </cfRule>
    <cfRule type="expression" dxfId="41" priority="69" stopIfTrue="1">
      <formula>$B25="재도색"</formula>
    </cfRule>
  </conditionalFormatting>
  <conditionalFormatting sqref="B25:AB25">
    <cfRule type="expression" dxfId="40" priority="64" stopIfTrue="1">
      <formula>$B25="제거"</formula>
    </cfRule>
    <cfRule type="expression" dxfId="39" priority="65" stopIfTrue="1">
      <formula>$B25="신설"</formula>
    </cfRule>
    <cfRule type="expression" dxfId="38" priority="66" stopIfTrue="1">
      <formula>$B25="재도색"</formula>
    </cfRule>
  </conditionalFormatting>
  <conditionalFormatting sqref="F20">
    <cfRule type="expression" dxfId="37" priority="61" stopIfTrue="1">
      <formula>$B20="제거"</formula>
    </cfRule>
    <cfRule type="expression" dxfId="36" priority="62" stopIfTrue="1">
      <formula>$B20="신설"</formula>
    </cfRule>
    <cfRule type="expression" dxfId="35" priority="63" stopIfTrue="1">
      <formula>$B20="재도색"</formula>
    </cfRule>
  </conditionalFormatting>
  <conditionalFormatting sqref="F21">
    <cfRule type="expression" dxfId="34" priority="58" stopIfTrue="1">
      <formula>$B21="제거"</formula>
    </cfRule>
    <cfRule type="expression" dxfId="33" priority="59" stopIfTrue="1">
      <formula>$B21="신설"</formula>
    </cfRule>
    <cfRule type="expression" dxfId="32" priority="60" stopIfTrue="1">
      <formula>$B21="재도색"</formula>
    </cfRule>
  </conditionalFormatting>
  <conditionalFormatting sqref="F31">
    <cfRule type="expression" dxfId="31" priority="55" stopIfTrue="1">
      <formula>$B31="제거"</formula>
    </cfRule>
    <cfRule type="expression" dxfId="30" priority="56" stopIfTrue="1">
      <formula>$B31="신설"</formula>
    </cfRule>
    <cfRule type="expression" dxfId="29" priority="57" stopIfTrue="1">
      <formula>$B31="재도색"</formula>
    </cfRule>
  </conditionalFormatting>
  <conditionalFormatting sqref="F42">
    <cfRule type="expression" dxfId="28" priority="52" stopIfTrue="1">
      <formula>$B42="제거"</formula>
    </cfRule>
    <cfRule type="expression" dxfId="27" priority="53" stopIfTrue="1">
      <formula>$B42="신설"</formula>
    </cfRule>
    <cfRule type="expression" dxfId="26" priority="54" stopIfTrue="1">
      <formula>$B42="재도색"</formula>
    </cfRule>
  </conditionalFormatting>
  <conditionalFormatting sqref="F62">
    <cfRule type="expression" dxfId="25" priority="49" stopIfTrue="1">
      <formula>$B62="제거"</formula>
    </cfRule>
    <cfRule type="expression" dxfId="24" priority="50" stopIfTrue="1">
      <formula>$B62="신설"</formula>
    </cfRule>
    <cfRule type="expression" dxfId="23" priority="51" stopIfTrue="1">
      <formula>$B62="재도색"</formula>
    </cfRule>
  </conditionalFormatting>
  <conditionalFormatting sqref="E61">
    <cfRule type="expression" dxfId="22" priority="47" stopIfTrue="1">
      <formula>$B61="재도색"</formula>
    </cfRule>
    <cfRule type="expression" dxfId="21" priority="48" stopIfTrue="1">
      <formula>$B61="신설"</formula>
    </cfRule>
  </conditionalFormatting>
  <conditionalFormatting sqref="E61">
    <cfRule type="expression" dxfId="20" priority="44" stopIfTrue="1">
      <formula>$B61="제거"</formula>
    </cfRule>
    <cfRule type="expression" dxfId="19" priority="45" stopIfTrue="1">
      <formula>$B61="신설"</formula>
    </cfRule>
    <cfRule type="expression" dxfId="18" priority="46" stopIfTrue="1">
      <formula>$B61="재도색"</formula>
    </cfRule>
  </conditionalFormatting>
  <conditionalFormatting sqref="B61:AB61">
    <cfRule type="expression" dxfId="17" priority="41" stopIfTrue="1">
      <formula>$B61="제거"</formula>
    </cfRule>
    <cfRule type="expression" dxfId="16" priority="42" stopIfTrue="1">
      <formula>$B61="신설"</formula>
    </cfRule>
    <cfRule type="expression" dxfId="15" priority="43" stopIfTrue="1">
      <formula>$B61="재도색"</formula>
    </cfRule>
  </conditionalFormatting>
  <printOptions horizontalCentered="1"/>
  <pageMargins left="0.70866141732283472" right="0.31496062992125984" top="0.74803149606299213" bottom="0.74803149606299213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E77"/>
  <sheetViews>
    <sheetView view="pageBreakPreview" zoomScale="70" zoomScaleSheetLayoutView="70" workbookViewId="0">
      <selection activeCell="E1748" sqref="E1748"/>
    </sheetView>
  </sheetViews>
  <sheetFormatPr defaultRowHeight="13.5"/>
  <cols>
    <col min="1" max="1" width="9.33203125" style="507"/>
    <col min="2" max="2" width="12.83203125" style="507" customWidth="1"/>
    <col min="3" max="3" width="28.5" style="507" customWidth="1"/>
    <col min="4" max="7" width="12.83203125" style="507" customWidth="1"/>
    <col min="8" max="8" width="14.1640625" style="507" customWidth="1"/>
    <col min="9" max="9" width="18.33203125" style="507" hidden="1" customWidth="1"/>
    <col min="10" max="10" width="11.33203125" style="507" hidden="1" customWidth="1"/>
    <col min="11" max="11" width="11.33203125" style="507" customWidth="1"/>
    <col min="12" max="12" width="12.83203125" style="507" hidden="1" customWidth="1"/>
    <col min="13" max="13" width="21.6640625" style="507" hidden="1" customWidth="1"/>
    <col min="14" max="14" width="10.1640625" style="507" customWidth="1"/>
    <col min="15" max="15" width="12.83203125" style="507" customWidth="1"/>
    <col min="16" max="16" width="12.83203125" style="507" hidden="1" customWidth="1"/>
    <col min="17" max="18" width="8" style="507" hidden="1" customWidth="1"/>
    <col min="19" max="19" width="9.5" style="507" hidden="1" customWidth="1"/>
    <col min="20" max="20" width="8" style="507" hidden="1" customWidth="1"/>
    <col min="21" max="21" width="9.5" style="507" hidden="1" customWidth="1"/>
    <col min="22" max="22" width="8" style="507" hidden="1" customWidth="1"/>
    <col min="23" max="24" width="9.5" style="507" hidden="1" customWidth="1"/>
    <col min="25" max="31" width="8" style="507" hidden="1" customWidth="1"/>
    <col min="32" max="32" width="5.33203125" style="507" hidden="1" customWidth="1"/>
    <col min="33" max="34" width="8" style="507" hidden="1" customWidth="1"/>
    <col min="35" max="35" width="9.6640625" style="507" customWidth="1"/>
    <col min="36" max="36" width="9.1640625" style="507" customWidth="1"/>
    <col min="37" max="37" width="12.83203125" style="507" customWidth="1"/>
    <col min="38" max="38" width="16.33203125" style="507" bestFit="1" customWidth="1"/>
    <col min="39" max="42" width="12.83203125" style="507" customWidth="1"/>
    <col min="43" max="43" width="12.83203125" style="507" hidden="1" customWidth="1"/>
    <col min="44" max="46" width="9.1640625" style="507" hidden="1" customWidth="1"/>
    <col min="47" max="47" width="12.83203125" style="507" hidden="1" customWidth="1"/>
    <col min="48" max="55" width="11.1640625" style="507" hidden="1" customWidth="1"/>
    <col min="56" max="56" width="12.83203125" style="507" customWidth="1"/>
    <col min="57" max="16384" width="9.33203125" style="507"/>
  </cols>
  <sheetData>
    <row r="1" spans="1:57" ht="50.1" customHeight="1">
      <c r="A1" s="505"/>
      <c r="B1" s="856" t="s">
        <v>709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6"/>
      <c r="AB1" s="856"/>
      <c r="AC1" s="856"/>
      <c r="AD1" s="856"/>
      <c r="AE1" s="856"/>
      <c r="AF1" s="856"/>
      <c r="AG1" s="856"/>
      <c r="AH1" s="856"/>
      <c r="AI1" s="856"/>
      <c r="AJ1" s="856"/>
      <c r="AK1" s="856"/>
      <c r="AL1" s="856"/>
      <c r="AM1" s="856"/>
      <c r="AN1" s="856"/>
      <c r="AO1" s="856"/>
      <c r="AP1" s="856"/>
      <c r="AQ1" s="856"/>
      <c r="AR1" s="856"/>
      <c r="AS1" s="856"/>
      <c r="AT1" s="856"/>
      <c r="AU1" s="856"/>
      <c r="AV1" s="856"/>
      <c r="AW1" s="856"/>
      <c r="AX1" s="856"/>
      <c r="AY1" s="856"/>
      <c r="AZ1" s="856"/>
      <c r="BA1" s="856"/>
      <c r="BB1" s="856"/>
      <c r="BC1" s="856"/>
      <c r="BD1" s="856"/>
      <c r="BE1" s="506"/>
    </row>
    <row r="2" spans="1:57" s="510" customFormat="1" ht="39.950000000000003" customHeight="1">
      <c r="A2" s="508"/>
      <c r="B2" s="857" t="s">
        <v>509</v>
      </c>
      <c r="C2" s="857"/>
      <c r="D2" s="512" t="s">
        <v>510</v>
      </c>
      <c r="E2" s="513" t="s">
        <v>511</v>
      </c>
      <c r="F2" s="513" t="s">
        <v>512</v>
      </c>
      <c r="G2" s="512" t="s">
        <v>513</v>
      </c>
      <c r="H2" s="513" t="s">
        <v>514</v>
      </c>
      <c r="I2" s="512" t="s">
        <v>515</v>
      </c>
      <c r="J2" s="513" t="s">
        <v>516</v>
      </c>
      <c r="K2" s="513" t="s">
        <v>517</v>
      </c>
      <c r="L2" s="513" t="s">
        <v>794</v>
      </c>
      <c r="M2" s="513" t="s">
        <v>518</v>
      </c>
      <c r="N2" s="512" t="s">
        <v>519</v>
      </c>
      <c r="O2" s="513" t="s">
        <v>520</v>
      </c>
      <c r="P2" s="513">
        <v>50</v>
      </c>
      <c r="Q2" s="513">
        <v>20</v>
      </c>
      <c r="R2" s="512">
        <v>30</v>
      </c>
      <c r="S2" s="512">
        <v>40</v>
      </c>
      <c r="T2" s="512">
        <v>70</v>
      </c>
      <c r="U2" s="512">
        <v>60</v>
      </c>
      <c r="V2" s="512">
        <v>70</v>
      </c>
      <c r="W2" s="512">
        <v>80</v>
      </c>
      <c r="X2" s="512">
        <v>90</v>
      </c>
      <c r="Y2" s="512">
        <v>1</v>
      </c>
      <c r="Z2" s="512">
        <v>2</v>
      </c>
      <c r="AA2" s="512">
        <v>3</v>
      </c>
      <c r="AB2" s="512">
        <v>4</v>
      </c>
      <c r="AC2" s="512">
        <v>5</v>
      </c>
      <c r="AD2" s="512">
        <v>6</v>
      </c>
      <c r="AE2" s="512">
        <v>7</v>
      </c>
      <c r="AF2" s="512">
        <v>8</v>
      </c>
      <c r="AG2" s="512">
        <v>9</v>
      </c>
      <c r="AH2" s="512">
        <v>0</v>
      </c>
      <c r="AI2" s="627" t="s">
        <v>893</v>
      </c>
      <c r="AJ2" s="627" t="s">
        <v>894</v>
      </c>
      <c r="AK2" s="512" t="s">
        <v>895</v>
      </c>
      <c r="AL2" s="512" t="s">
        <v>896</v>
      </c>
      <c r="AM2" s="512" t="s">
        <v>897</v>
      </c>
      <c r="AN2" s="512" t="s">
        <v>898</v>
      </c>
      <c r="AO2" s="514" t="s">
        <v>899</v>
      </c>
      <c r="AP2" s="514" t="s">
        <v>900</v>
      </c>
      <c r="AQ2" s="514" t="s">
        <v>878</v>
      </c>
      <c r="AR2" s="514" t="s">
        <v>871</v>
      </c>
      <c r="AS2" s="514" t="s">
        <v>879</v>
      </c>
      <c r="AT2" s="514" t="s">
        <v>880</v>
      </c>
      <c r="AU2" s="514" t="s">
        <v>872</v>
      </c>
      <c r="AV2" s="514" t="s">
        <v>873</v>
      </c>
      <c r="AW2" s="514" t="s">
        <v>877</v>
      </c>
      <c r="AX2" s="514" t="s">
        <v>875</v>
      </c>
      <c r="AY2" s="514" t="s">
        <v>876</v>
      </c>
      <c r="AZ2" s="514" t="s">
        <v>874</v>
      </c>
      <c r="BA2" s="514" t="s">
        <v>881</v>
      </c>
      <c r="BB2" s="514" t="s">
        <v>883</v>
      </c>
      <c r="BC2" s="514" t="s">
        <v>882</v>
      </c>
      <c r="BD2" s="512" t="s">
        <v>521</v>
      </c>
      <c r="BE2" s="509"/>
    </row>
    <row r="3" spans="1:57" s="510" customFormat="1" ht="39.950000000000003" customHeight="1">
      <c r="A3" s="508"/>
      <c r="B3" s="853" t="s">
        <v>522</v>
      </c>
      <c r="C3" s="853"/>
      <c r="D3" s="515">
        <v>7.2</v>
      </c>
      <c r="E3" s="515">
        <v>10.1</v>
      </c>
      <c r="F3" s="515">
        <v>13.3</v>
      </c>
      <c r="G3" s="515">
        <v>11.5</v>
      </c>
      <c r="H3" s="515">
        <v>15.9</v>
      </c>
      <c r="I3" s="515">
        <v>16.2</v>
      </c>
      <c r="J3" s="515">
        <v>7.2</v>
      </c>
      <c r="K3" s="515">
        <v>8.6999999999999993</v>
      </c>
      <c r="L3" s="515">
        <v>11.6</v>
      </c>
      <c r="M3" s="515">
        <v>14.8</v>
      </c>
      <c r="N3" s="515">
        <v>12</v>
      </c>
      <c r="O3" s="515">
        <v>16</v>
      </c>
      <c r="P3" s="515">
        <v>9.6999999999999993</v>
      </c>
      <c r="Q3" s="515">
        <v>9.6999999999999993</v>
      </c>
      <c r="R3" s="515">
        <v>9.6999999999999993</v>
      </c>
      <c r="S3" s="515">
        <v>10.1</v>
      </c>
      <c r="T3" s="515">
        <v>9.4</v>
      </c>
      <c r="U3" s="515">
        <v>10.7</v>
      </c>
      <c r="V3" s="515">
        <v>9.4</v>
      </c>
      <c r="W3" s="515">
        <v>11.6</v>
      </c>
      <c r="X3" s="515">
        <v>10.5</v>
      </c>
      <c r="Y3" s="515">
        <v>3.4</v>
      </c>
      <c r="Z3" s="515">
        <v>4.0999999999999996</v>
      </c>
      <c r="AA3" s="515">
        <v>4.0999999999999996</v>
      </c>
      <c r="AB3" s="515">
        <v>4.5</v>
      </c>
      <c r="AC3" s="515">
        <v>4.0999999999999996</v>
      </c>
      <c r="AD3" s="515">
        <v>5.0999999999999996</v>
      </c>
      <c r="AE3" s="515">
        <v>3.8</v>
      </c>
      <c r="AF3" s="515">
        <v>6</v>
      </c>
      <c r="AG3" s="515">
        <v>4.9000000000000004</v>
      </c>
      <c r="AH3" s="515">
        <v>5.6</v>
      </c>
      <c r="AI3" s="515">
        <v>9.1999999999999993</v>
      </c>
      <c r="AJ3" s="515">
        <v>13.8</v>
      </c>
      <c r="AK3" s="515">
        <v>18.399999999999999</v>
      </c>
      <c r="AL3" s="515">
        <v>13.8</v>
      </c>
      <c r="AM3" s="515">
        <v>18.399999999999999</v>
      </c>
      <c r="AN3" s="515">
        <v>23</v>
      </c>
      <c r="AO3" s="515">
        <v>18.399999999999999</v>
      </c>
      <c r="AP3" s="515">
        <v>13.8</v>
      </c>
      <c r="AQ3" s="515">
        <f>4.6*4</f>
        <v>18.399999999999999</v>
      </c>
      <c r="AR3" s="515">
        <f>4.6*3</f>
        <v>13.799999999999999</v>
      </c>
      <c r="AS3" s="515">
        <f>4.6*3</f>
        <v>13.799999999999999</v>
      </c>
      <c r="AT3" s="515">
        <f>4.6*3</f>
        <v>13.799999999999999</v>
      </c>
      <c r="AU3" s="515">
        <f>4.6*5</f>
        <v>23</v>
      </c>
      <c r="AV3" s="515">
        <f>4.6*2</f>
        <v>9.1999999999999993</v>
      </c>
      <c r="AW3" s="515">
        <f>4.6*4</f>
        <v>18.399999999999999</v>
      </c>
      <c r="AX3" s="515">
        <f>4.6*2</f>
        <v>9.1999999999999993</v>
      </c>
      <c r="AY3" s="515">
        <f>4.6*2</f>
        <v>9.1999999999999993</v>
      </c>
      <c r="AZ3" s="515">
        <f>4.6*4</f>
        <v>18.399999999999999</v>
      </c>
      <c r="BA3" s="515">
        <f>4.6*6</f>
        <v>27.599999999999998</v>
      </c>
      <c r="BB3" s="515">
        <f>4.6*4</f>
        <v>18.399999999999999</v>
      </c>
      <c r="BC3" s="515">
        <f>4.6*11</f>
        <v>50.599999999999994</v>
      </c>
      <c r="BD3" s="515"/>
      <c r="BE3" s="509"/>
    </row>
    <row r="4" spans="1:57" s="510" customFormat="1" ht="39.950000000000003" hidden="1" customHeight="1">
      <c r="A4" s="508"/>
      <c r="B4" s="853" t="s">
        <v>523</v>
      </c>
      <c r="C4" s="513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  <c r="BD4" s="515"/>
      <c r="BE4" s="509"/>
    </row>
    <row r="5" spans="1:57" s="510" customFormat="1" ht="39.950000000000003" hidden="1" customHeight="1">
      <c r="A5" s="508"/>
      <c r="B5" s="853"/>
      <c r="C5" s="513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15"/>
      <c r="AW5" s="515"/>
      <c r="AX5" s="515"/>
      <c r="AY5" s="515"/>
      <c r="AZ5" s="515"/>
      <c r="BA5" s="515"/>
      <c r="BB5" s="515"/>
      <c r="BC5" s="515"/>
      <c r="BD5" s="515"/>
      <c r="BE5" s="509"/>
    </row>
    <row r="6" spans="1:57" s="510" customFormat="1" ht="39.950000000000003" hidden="1" customHeight="1">
      <c r="A6" s="508"/>
      <c r="B6" s="853"/>
      <c r="C6" s="513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09"/>
    </row>
    <row r="7" spans="1:57" s="510" customFormat="1" ht="39.950000000000003" hidden="1" customHeight="1">
      <c r="A7" s="508"/>
      <c r="B7" s="853"/>
      <c r="C7" s="513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5"/>
      <c r="AL7" s="515"/>
      <c r="AM7" s="515"/>
      <c r="AN7" s="515"/>
      <c r="AO7" s="515"/>
      <c r="AP7" s="515"/>
      <c r="AQ7" s="515"/>
      <c r="AR7" s="515"/>
      <c r="AS7" s="515"/>
      <c r="AT7" s="515"/>
      <c r="AU7" s="515"/>
      <c r="AV7" s="515"/>
      <c r="AW7" s="515"/>
      <c r="AX7" s="515"/>
      <c r="AY7" s="515"/>
      <c r="AZ7" s="515"/>
      <c r="BA7" s="515"/>
      <c r="BB7" s="515"/>
      <c r="BC7" s="515"/>
      <c r="BD7" s="515"/>
      <c r="BE7" s="509"/>
    </row>
    <row r="8" spans="1:57" s="510" customFormat="1" ht="39.950000000000003" hidden="1" customHeight="1">
      <c r="A8" s="508"/>
      <c r="B8" s="853"/>
      <c r="C8" s="513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5"/>
      <c r="AQ8" s="515"/>
      <c r="AR8" s="515"/>
      <c r="AS8" s="515"/>
      <c r="AT8" s="515"/>
      <c r="AU8" s="515"/>
      <c r="AV8" s="515"/>
      <c r="AW8" s="515"/>
      <c r="AX8" s="515"/>
      <c r="AY8" s="515"/>
      <c r="AZ8" s="515"/>
      <c r="BA8" s="515"/>
      <c r="BB8" s="515"/>
      <c r="BC8" s="515"/>
      <c r="BD8" s="515"/>
      <c r="BE8" s="509"/>
    </row>
    <row r="9" spans="1:57" s="510" customFormat="1" ht="39.950000000000003" hidden="1" customHeight="1">
      <c r="A9" s="508"/>
      <c r="B9" s="853"/>
      <c r="C9" s="513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  <c r="AH9" s="515"/>
      <c r="AI9" s="515"/>
      <c r="AJ9" s="515"/>
      <c r="AK9" s="515"/>
      <c r="AL9" s="515"/>
      <c r="AM9" s="515"/>
      <c r="AN9" s="515"/>
      <c r="AO9" s="515"/>
      <c r="AP9" s="515"/>
      <c r="AQ9" s="515"/>
      <c r="AR9" s="515"/>
      <c r="AS9" s="515"/>
      <c r="AT9" s="515"/>
      <c r="AU9" s="515"/>
      <c r="AV9" s="515"/>
      <c r="AW9" s="515"/>
      <c r="AX9" s="515"/>
      <c r="AY9" s="515"/>
      <c r="AZ9" s="515"/>
      <c r="BA9" s="515"/>
      <c r="BB9" s="515"/>
      <c r="BC9" s="515"/>
      <c r="BD9" s="515"/>
      <c r="BE9" s="509"/>
    </row>
    <row r="10" spans="1:57" s="510" customFormat="1" ht="39.950000000000003" hidden="1" customHeight="1">
      <c r="A10" s="508"/>
      <c r="B10" s="853"/>
      <c r="C10" s="513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15"/>
      <c r="AQ10" s="515"/>
      <c r="AR10" s="515"/>
      <c r="AS10" s="515"/>
      <c r="AT10" s="515"/>
      <c r="AU10" s="515"/>
      <c r="AV10" s="515"/>
      <c r="AW10" s="515"/>
      <c r="AX10" s="515"/>
      <c r="AY10" s="515"/>
      <c r="AZ10" s="515"/>
      <c r="BA10" s="515"/>
      <c r="BB10" s="515"/>
      <c r="BC10" s="515"/>
      <c r="BD10" s="515"/>
      <c r="BE10" s="509"/>
    </row>
    <row r="11" spans="1:57" s="510" customFormat="1" ht="39.950000000000003" hidden="1" customHeight="1">
      <c r="A11" s="508"/>
      <c r="B11" s="853"/>
      <c r="C11" s="513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5"/>
      <c r="AL11" s="515"/>
      <c r="AM11" s="515"/>
      <c r="AN11" s="515"/>
      <c r="AO11" s="515"/>
      <c r="AP11" s="515"/>
      <c r="AQ11" s="515"/>
      <c r="AR11" s="515"/>
      <c r="AS11" s="515"/>
      <c r="AT11" s="515"/>
      <c r="AU11" s="515"/>
      <c r="AV11" s="515"/>
      <c r="AW11" s="515"/>
      <c r="AX11" s="515"/>
      <c r="AY11" s="515"/>
      <c r="AZ11" s="515"/>
      <c r="BA11" s="515"/>
      <c r="BB11" s="515"/>
      <c r="BC11" s="515"/>
      <c r="BD11" s="515"/>
      <c r="BE11" s="509"/>
    </row>
    <row r="12" spans="1:57" s="510" customFormat="1" ht="39.950000000000003" hidden="1" customHeight="1">
      <c r="A12" s="508"/>
      <c r="B12" s="853"/>
      <c r="C12" s="513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515"/>
      <c r="AM12" s="515"/>
      <c r="AN12" s="515"/>
      <c r="AO12" s="515"/>
      <c r="AP12" s="515"/>
      <c r="AQ12" s="515"/>
      <c r="AR12" s="515"/>
      <c r="AS12" s="515"/>
      <c r="AT12" s="515"/>
      <c r="AU12" s="515"/>
      <c r="AV12" s="515"/>
      <c r="AW12" s="515"/>
      <c r="AX12" s="515"/>
      <c r="AY12" s="515"/>
      <c r="AZ12" s="515"/>
      <c r="BA12" s="515"/>
      <c r="BB12" s="515"/>
      <c r="BC12" s="515"/>
      <c r="BD12" s="515"/>
      <c r="BE12" s="509"/>
    </row>
    <row r="13" spans="1:57" s="510" customFormat="1" ht="39.950000000000003" hidden="1" customHeight="1">
      <c r="A13" s="508"/>
      <c r="B13" s="853"/>
      <c r="C13" s="513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  <c r="AI13" s="515"/>
      <c r="AJ13" s="515"/>
      <c r="AK13" s="515"/>
      <c r="AL13" s="515"/>
      <c r="AM13" s="515"/>
      <c r="AN13" s="515"/>
      <c r="AO13" s="515"/>
      <c r="AP13" s="515"/>
      <c r="AQ13" s="515"/>
      <c r="AR13" s="515"/>
      <c r="AS13" s="515"/>
      <c r="AT13" s="515"/>
      <c r="AU13" s="515"/>
      <c r="AV13" s="515"/>
      <c r="AW13" s="515"/>
      <c r="AX13" s="515"/>
      <c r="AY13" s="515"/>
      <c r="AZ13" s="515"/>
      <c r="BA13" s="515"/>
      <c r="BB13" s="515"/>
      <c r="BC13" s="515"/>
      <c r="BD13" s="515"/>
      <c r="BE13" s="509"/>
    </row>
    <row r="14" spans="1:57" s="510" customFormat="1" ht="39.950000000000003" hidden="1" customHeight="1">
      <c r="A14" s="508"/>
      <c r="B14" s="853"/>
      <c r="C14" s="513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5"/>
      <c r="X14" s="515"/>
      <c r="Y14" s="515"/>
      <c r="Z14" s="515"/>
      <c r="AA14" s="515"/>
      <c r="AB14" s="515"/>
      <c r="AC14" s="515"/>
      <c r="AD14" s="515"/>
      <c r="AE14" s="515"/>
      <c r="AF14" s="515"/>
      <c r="AG14" s="515"/>
      <c r="AH14" s="515"/>
      <c r="AI14" s="515"/>
      <c r="AJ14" s="515"/>
      <c r="AK14" s="515"/>
      <c r="AL14" s="515"/>
      <c r="AM14" s="515"/>
      <c r="AN14" s="515"/>
      <c r="AO14" s="515"/>
      <c r="AP14" s="515"/>
      <c r="AQ14" s="515"/>
      <c r="AR14" s="515"/>
      <c r="AS14" s="515"/>
      <c r="AT14" s="515"/>
      <c r="AU14" s="515"/>
      <c r="AV14" s="515"/>
      <c r="AW14" s="515"/>
      <c r="AX14" s="515"/>
      <c r="AY14" s="515"/>
      <c r="AZ14" s="515"/>
      <c r="BA14" s="515"/>
      <c r="BB14" s="515"/>
      <c r="BC14" s="515"/>
      <c r="BD14" s="515"/>
      <c r="BE14" s="509"/>
    </row>
    <row r="15" spans="1:57" s="510" customFormat="1" ht="39.950000000000003" hidden="1" customHeight="1">
      <c r="A15" s="508"/>
      <c r="B15" s="854" t="s">
        <v>524</v>
      </c>
      <c r="C15" s="855"/>
      <c r="D15" s="516">
        <f>INT((SUM(D4:D14)*D3))</f>
        <v>0</v>
      </c>
      <c r="E15" s="516">
        <f t="shared" ref="E15:AV15" si="0">INT((SUM(E4:E14)*E3))</f>
        <v>0</v>
      </c>
      <c r="F15" s="516">
        <f t="shared" si="0"/>
        <v>0</v>
      </c>
      <c r="G15" s="516">
        <f t="shared" si="0"/>
        <v>0</v>
      </c>
      <c r="H15" s="516">
        <f t="shared" si="0"/>
        <v>0</v>
      </c>
      <c r="I15" s="516">
        <f t="shared" si="0"/>
        <v>0</v>
      </c>
      <c r="J15" s="516">
        <f t="shared" si="0"/>
        <v>0</v>
      </c>
      <c r="K15" s="516">
        <f t="shared" si="0"/>
        <v>0</v>
      </c>
      <c r="L15" s="516">
        <f t="shared" si="0"/>
        <v>0</v>
      </c>
      <c r="M15" s="516">
        <f t="shared" si="0"/>
        <v>0</v>
      </c>
      <c r="N15" s="516">
        <f t="shared" si="0"/>
        <v>0</v>
      </c>
      <c r="O15" s="516">
        <f t="shared" si="0"/>
        <v>0</v>
      </c>
      <c r="P15" s="516">
        <f t="shared" si="0"/>
        <v>0</v>
      </c>
      <c r="Q15" s="516">
        <f t="shared" si="0"/>
        <v>0</v>
      </c>
      <c r="R15" s="516">
        <f t="shared" si="0"/>
        <v>0</v>
      </c>
      <c r="S15" s="516">
        <f t="shared" si="0"/>
        <v>0</v>
      </c>
      <c r="T15" s="516">
        <f t="shared" si="0"/>
        <v>0</v>
      </c>
      <c r="U15" s="516">
        <f t="shared" si="0"/>
        <v>0</v>
      </c>
      <c r="V15" s="516">
        <f t="shared" si="0"/>
        <v>0</v>
      </c>
      <c r="W15" s="516">
        <f t="shared" si="0"/>
        <v>0</v>
      </c>
      <c r="X15" s="516">
        <f t="shared" si="0"/>
        <v>0</v>
      </c>
      <c r="Y15" s="516">
        <f t="shared" si="0"/>
        <v>0</v>
      </c>
      <c r="Z15" s="516">
        <f t="shared" si="0"/>
        <v>0</v>
      </c>
      <c r="AA15" s="516">
        <f t="shared" si="0"/>
        <v>0</v>
      </c>
      <c r="AB15" s="516">
        <f t="shared" si="0"/>
        <v>0</v>
      </c>
      <c r="AC15" s="516">
        <f t="shared" si="0"/>
        <v>0</v>
      </c>
      <c r="AD15" s="516">
        <f t="shared" si="0"/>
        <v>0</v>
      </c>
      <c r="AE15" s="516">
        <f t="shared" si="0"/>
        <v>0</v>
      </c>
      <c r="AF15" s="516">
        <f t="shared" si="0"/>
        <v>0</v>
      </c>
      <c r="AG15" s="516">
        <f t="shared" si="0"/>
        <v>0</v>
      </c>
      <c r="AH15" s="516">
        <f t="shared" si="0"/>
        <v>0</v>
      </c>
      <c r="AI15" s="516">
        <f t="shared" si="0"/>
        <v>0</v>
      </c>
      <c r="AJ15" s="516"/>
      <c r="AK15" s="516"/>
      <c r="AL15" s="516"/>
      <c r="AM15" s="516"/>
      <c r="AN15" s="516"/>
      <c r="AO15" s="516">
        <f t="shared" si="0"/>
        <v>0</v>
      </c>
      <c r="AP15" s="516"/>
      <c r="AQ15" s="516"/>
      <c r="AR15" s="516"/>
      <c r="AS15" s="516"/>
      <c r="AT15" s="516"/>
      <c r="AU15" s="516"/>
      <c r="AV15" s="516">
        <f t="shared" si="0"/>
        <v>0</v>
      </c>
      <c r="AW15" s="516"/>
      <c r="AX15" s="516"/>
      <c r="AY15" s="516"/>
      <c r="AZ15" s="516"/>
      <c r="BA15" s="516"/>
      <c r="BB15" s="516"/>
      <c r="BC15" s="516"/>
      <c r="BD15" s="517">
        <f>INT(SUM(D15:AV15))</f>
        <v>0</v>
      </c>
      <c r="BE15" s="509"/>
    </row>
    <row r="16" spans="1:57" s="510" customFormat="1" ht="45" customHeight="1">
      <c r="A16" s="508"/>
      <c r="B16" s="853" t="s">
        <v>795</v>
      </c>
      <c r="C16" s="627" t="s">
        <v>901</v>
      </c>
      <c r="D16" s="515">
        <v>134</v>
      </c>
      <c r="E16" s="515">
        <v>50</v>
      </c>
      <c r="F16" s="515">
        <v>15</v>
      </c>
      <c r="G16" s="515">
        <v>15</v>
      </c>
      <c r="H16" s="515">
        <v>9</v>
      </c>
      <c r="I16" s="515"/>
      <c r="J16" s="515"/>
      <c r="K16" s="515">
        <v>1</v>
      </c>
      <c r="L16" s="515"/>
      <c r="M16" s="515"/>
      <c r="N16" s="515">
        <v>1</v>
      </c>
      <c r="O16" s="515">
        <v>2</v>
      </c>
      <c r="P16" s="515"/>
      <c r="Q16" s="515"/>
      <c r="R16" s="515"/>
      <c r="S16" s="515"/>
      <c r="T16" s="515"/>
      <c r="U16" s="515"/>
      <c r="V16" s="515"/>
      <c r="W16" s="515"/>
      <c r="X16" s="515"/>
      <c r="Y16" s="515"/>
      <c r="Z16" s="515"/>
      <c r="AA16" s="515"/>
      <c r="AB16" s="515"/>
      <c r="AC16" s="515"/>
      <c r="AD16" s="515"/>
      <c r="AE16" s="515"/>
      <c r="AF16" s="515"/>
      <c r="AG16" s="515"/>
      <c r="AH16" s="515"/>
      <c r="AI16" s="515">
        <v>5</v>
      </c>
      <c r="AJ16" s="515">
        <v>1</v>
      </c>
      <c r="AK16" s="515">
        <v>11</v>
      </c>
      <c r="AL16" s="515">
        <v>12</v>
      </c>
      <c r="AM16" s="515">
        <v>6</v>
      </c>
      <c r="AN16" s="515">
        <v>12</v>
      </c>
      <c r="AO16" s="515">
        <v>10</v>
      </c>
      <c r="AP16" s="515">
        <v>2</v>
      </c>
      <c r="AQ16" s="515"/>
      <c r="AR16" s="515"/>
      <c r="AS16" s="515"/>
      <c r="AT16" s="515"/>
      <c r="AU16" s="515"/>
      <c r="AV16" s="515"/>
      <c r="AW16" s="515"/>
      <c r="AX16" s="515"/>
      <c r="AY16" s="515"/>
      <c r="AZ16" s="515"/>
      <c r="BA16" s="515"/>
      <c r="BB16" s="515"/>
      <c r="BC16" s="515"/>
      <c r="BD16" s="515"/>
      <c r="BE16" s="509"/>
    </row>
    <row r="17" spans="1:57" s="510" customFormat="1" ht="39.950000000000003" hidden="1" customHeight="1">
      <c r="A17" s="508"/>
      <c r="B17" s="853"/>
      <c r="C17" s="514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5"/>
      <c r="AB17" s="515"/>
      <c r="AC17" s="515"/>
      <c r="AD17" s="515"/>
      <c r="AE17" s="515"/>
      <c r="AF17" s="515"/>
      <c r="AG17" s="515"/>
      <c r="AH17" s="515"/>
      <c r="AI17" s="515"/>
      <c r="AJ17" s="515"/>
      <c r="AK17" s="515"/>
      <c r="AL17" s="515"/>
      <c r="AM17" s="515"/>
      <c r="AN17" s="515"/>
      <c r="AO17" s="515"/>
      <c r="AP17" s="515"/>
      <c r="AQ17" s="515"/>
      <c r="AR17" s="515"/>
      <c r="AS17" s="515"/>
      <c r="AT17" s="515"/>
      <c r="AU17" s="515"/>
      <c r="AV17" s="515"/>
      <c r="AW17" s="515"/>
      <c r="AX17" s="515"/>
      <c r="AY17" s="515"/>
      <c r="AZ17" s="515"/>
      <c r="BA17" s="515"/>
      <c r="BB17" s="515"/>
      <c r="BC17" s="515"/>
      <c r="BD17" s="515"/>
      <c r="BE17" s="509"/>
    </row>
    <row r="18" spans="1:57" s="510" customFormat="1" ht="39.950000000000003" hidden="1" customHeight="1">
      <c r="A18" s="508"/>
      <c r="B18" s="853"/>
      <c r="C18" s="513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  <c r="AD18" s="515"/>
      <c r="AE18" s="515"/>
      <c r="AF18" s="515"/>
      <c r="AG18" s="515"/>
      <c r="AH18" s="515"/>
      <c r="AI18" s="515"/>
      <c r="AJ18" s="515"/>
      <c r="AK18" s="515"/>
      <c r="AL18" s="515"/>
      <c r="AM18" s="515"/>
      <c r="AN18" s="515"/>
      <c r="AO18" s="515"/>
      <c r="AP18" s="515"/>
      <c r="AQ18" s="515"/>
      <c r="AR18" s="515"/>
      <c r="AS18" s="515"/>
      <c r="AT18" s="515"/>
      <c r="AU18" s="515"/>
      <c r="AV18" s="515"/>
      <c r="AW18" s="515"/>
      <c r="AX18" s="515"/>
      <c r="AY18" s="515"/>
      <c r="AZ18" s="515"/>
      <c r="BA18" s="515"/>
      <c r="BB18" s="515"/>
      <c r="BC18" s="515"/>
      <c r="BD18" s="515"/>
      <c r="BE18" s="509"/>
    </row>
    <row r="19" spans="1:57" s="510" customFormat="1" ht="39.950000000000003" hidden="1" customHeight="1">
      <c r="A19" s="508"/>
      <c r="B19" s="853"/>
      <c r="C19" s="513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/>
      <c r="AQ19" s="515"/>
      <c r="AR19" s="515"/>
      <c r="AS19" s="515"/>
      <c r="AT19" s="515"/>
      <c r="AU19" s="515"/>
      <c r="AV19" s="515"/>
      <c r="AW19" s="515"/>
      <c r="AX19" s="515"/>
      <c r="AY19" s="515"/>
      <c r="AZ19" s="515"/>
      <c r="BA19" s="515"/>
      <c r="BB19" s="515"/>
      <c r="BC19" s="515"/>
      <c r="BD19" s="515"/>
      <c r="BE19" s="509"/>
    </row>
    <row r="20" spans="1:57" s="510" customFormat="1" ht="39.950000000000003" hidden="1" customHeight="1">
      <c r="A20" s="508"/>
      <c r="B20" s="853"/>
      <c r="C20" s="513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5"/>
      <c r="X20" s="515"/>
      <c r="Y20" s="515"/>
      <c r="Z20" s="515"/>
      <c r="AA20" s="515"/>
      <c r="AB20" s="515"/>
      <c r="AC20" s="515"/>
      <c r="AD20" s="515"/>
      <c r="AE20" s="515"/>
      <c r="AF20" s="515"/>
      <c r="AG20" s="515"/>
      <c r="AH20" s="515"/>
      <c r="AI20" s="515"/>
      <c r="AJ20" s="515"/>
      <c r="AK20" s="515"/>
      <c r="AL20" s="515"/>
      <c r="AM20" s="515"/>
      <c r="AN20" s="515"/>
      <c r="AO20" s="515"/>
      <c r="AP20" s="515"/>
      <c r="AQ20" s="515"/>
      <c r="AR20" s="515"/>
      <c r="AS20" s="515"/>
      <c r="AT20" s="515"/>
      <c r="AU20" s="515"/>
      <c r="AV20" s="515"/>
      <c r="AW20" s="515"/>
      <c r="AX20" s="515"/>
      <c r="AY20" s="515"/>
      <c r="AZ20" s="515"/>
      <c r="BA20" s="515"/>
      <c r="BB20" s="515"/>
      <c r="BC20" s="515"/>
      <c r="BD20" s="515"/>
      <c r="BE20" s="509"/>
    </row>
    <row r="21" spans="1:57" s="510" customFormat="1" ht="39.950000000000003" hidden="1" customHeight="1">
      <c r="A21" s="508"/>
      <c r="B21" s="853"/>
      <c r="C21" s="513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515"/>
      <c r="AE21" s="515"/>
      <c r="AF21" s="515"/>
      <c r="AG21" s="515"/>
      <c r="AH21" s="515"/>
      <c r="AI21" s="515"/>
      <c r="AJ21" s="515"/>
      <c r="AK21" s="515"/>
      <c r="AL21" s="515"/>
      <c r="AM21" s="515"/>
      <c r="AN21" s="515"/>
      <c r="AO21" s="515"/>
      <c r="AP21" s="515"/>
      <c r="AQ21" s="515"/>
      <c r="AR21" s="515"/>
      <c r="AS21" s="515"/>
      <c r="AT21" s="515"/>
      <c r="AU21" s="515"/>
      <c r="AV21" s="515"/>
      <c r="AW21" s="515"/>
      <c r="AX21" s="515"/>
      <c r="AY21" s="515"/>
      <c r="AZ21" s="515"/>
      <c r="BA21" s="515"/>
      <c r="BB21" s="515"/>
      <c r="BC21" s="515"/>
      <c r="BD21" s="515"/>
      <c r="BE21" s="509"/>
    </row>
    <row r="22" spans="1:57" s="510" customFormat="1" ht="39.950000000000003" hidden="1" customHeight="1">
      <c r="A22" s="508"/>
      <c r="B22" s="853"/>
      <c r="C22" s="513"/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5"/>
      <c r="AL22" s="515"/>
      <c r="AM22" s="515"/>
      <c r="AN22" s="515"/>
      <c r="AO22" s="515"/>
      <c r="AP22" s="515"/>
      <c r="AQ22" s="515"/>
      <c r="AR22" s="515"/>
      <c r="AS22" s="515"/>
      <c r="AT22" s="515"/>
      <c r="AU22" s="515"/>
      <c r="AV22" s="515"/>
      <c r="AW22" s="515"/>
      <c r="AX22" s="515"/>
      <c r="AY22" s="515"/>
      <c r="AZ22" s="515"/>
      <c r="BA22" s="515"/>
      <c r="BB22" s="515"/>
      <c r="BC22" s="515"/>
      <c r="BD22" s="515"/>
      <c r="BE22" s="509"/>
    </row>
    <row r="23" spans="1:57" s="510" customFormat="1" ht="39.950000000000003" hidden="1" customHeight="1">
      <c r="A23" s="508"/>
      <c r="B23" s="853"/>
      <c r="C23" s="513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5"/>
      <c r="AL23" s="515"/>
      <c r="AM23" s="515"/>
      <c r="AN23" s="515"/>
      <c r="AO23" s="515"/>
      <c r="AP23" s="515"/>
      <c r="AQ23" s="515"/>
      <c r="AR23" s="515"/>
      <c r="AS23" s="515"/>
      <c r="AT23" s="515"/>
      <c r="AU23" s="515"/>
      <c r="AV23" s="515"/>
      <c r="AW23" s="515"/>
      <c r="AX23" s="515"/>
      <c r="AY23" s="515"/>
      <c r="AZ23" s="515"/>
      <c r="BA23" s="515"/>
      <c r="BB23" s="515"/>
      <c r="BC23" s="515"/>
      <c r="BD23" s="515"/>
      <c r="BE23" s="509"/>
    </row>
    <row r="24" spans="1:57" s="510" customFormat="1" ht="39.950000000000003" hidden="1" customHeight="1">
      <c r="A24" s="508"/>
      <c r="B24" s="853"/>
      <c r="C24" s="513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09"/>
    </row>
    <row r="25" spans="1:57" s="510" customFormat="1" ht="39.950000000000003" hidden="1" customHeight="1">
      <c r="A25" s="508"/>
      <c r="B25" s="853"/>
      <c r="C25" s="513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515"/>
      <c r="AK25" s="515"/>
      <c r="AL25" s="515"/>
      <c r="AM25" s="515"/>
      <c r="AN25" s="515"/>
      <c r="AO25" s="515"/>
      <c r="AP25" s="515"/>
      <c r="AQ25" s="515"/>
      <c r="AR25" s="515"/>
      <c r="AS25" s="515"/>
      <c r="AT25" s="515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09"/>
    </row>
    <row r="26" spans="1:57" s="510" customFormat="1" ht="39.950000000000003" hidden="1" customHeight="1">
      <c r="A26" s="508"/>
      <c r="B26" s="853"/>
      <c r="C26" s="513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09"/>
    </row>
    <row r="27" spans="1:57" s="510" customFormat="1" ht="39.950000000000003" hidden="1" customHeight="1">
      <c r="A27" s="508"/>
      <c r="B27" s="853"/>
      <c r="C27" s="513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09"/>
    </row>
    <row r="28" spans="1:57" s="510" customFormat="1" ht="39.950000000000003" hidden="1" customHeight="1">
      <c r="A28" s="508"/>
      <c r="B28" s="853"/>
      <c r="C28" s="513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  <c r="AO28" s="515"/>
      <c r="AP28" s="515"/>
      <c r="AQ28" s="515"/>
      <c r="AR28" s="515"/>
      <c r="AS28" s="515"/>
      <c r="AT28" s="515"/>
      <c r="AU28" s="515"/>
      <c r="AV28" s="515"/>
      <c r="AW28" s="515"/>
      <c r="AX28" s="515"/>
      <c r="AY28" s="515"/>
      <c r="AZ28" s="515"/>
      <c r="BA28" s="515"/>
      <c r="BB28" s="515"/>
      <c r="BC28" s="515"/>
      <c r="BD28" s="515"/>
      <c r="BE28" s="509"/>
    </row>
    <row r="29" spans="1:57" s="510" customFormat="1" ht="39.950000000000003" hidden="1" customHeight="1">
      <c r="A29" s="508"/>
      <c r="B29" s="853"/>
      <c r="C29" s="513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09"/>
    </row>
    <row r="30" spans="1:57" s="510" customFormat="1" ht="39.950000000000003" hidden="1" customHeight="1">
      <c r="A30" s="508"/>
      <c r="B30" s="853"/>
      <c r="C30" s="513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  <c r="AV30" s="515"/>
      <c r="AW30" s="515"/>
      <c r="AX30" s="515"/>
      <c r="AY30" s="515"/>
      <c r="AZ30" s="515"/>
      <c r="BA30" s="515"/>
      <c r="BB30" s="515"/>
      <c r="BC30" s="515"/>
      <c r="BD30" s="515"/>
      <c r="BE30" s="509"/>
    </row>
    <row r="31" spans="1:57" s="510" customFormat="1" ht="39.950000000000003" hidden="1" customHeight="1">
      <c r="A31" s="508"/>
      <c r="B31" s="853"/>
      <c r="C31" s="513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  <c r="AO31" s="515"/>
      <c r="AP31" s="515"/>
      <c r="AQ31" s="515"/>
      <c r="AR31" s="515"/>
      <c r="AS31" s="515"/>
      <c r="AT31" s="515"/>
      <c r="AU31" s="515"/>
      <c r="AV31" s="515"/>
      <c r="AW31" s="515"/>
      <c r="AX31" s="515"/>
      <c r="AY31" s="515"/>
      <c r="AZ31" s="515"/>
      <c r="BA31" s="515"/>
      <c r="BB31" s="515"/>
      <c r="BC31" s="515"/>
      <c r="BD31" s="515"/>
      <c r="BE31" s="509"/>
    </row>
    <row r="32" spans="1:57" s="510" customFormat="1" ht="39.950000000000003" customHeight="1">
      <c r="A32" s="508"/>
      <c r="B32" s="854" t="s">
        <v>524</v>
      </c>
      <c r="C32" s="855"/>
      <c r="D32" s="516">
        <f t="shared" ref="D32:AI32" si="1">INT((SUM(D16:D31)*D3))</f>
        <v>964</v>
      </c>
      <c r="E32" s="516">
        <f t="shared" si="1"/>
        <v>505</v>
      </c>
      <c r="F32" s="516">
        <f t="shared" si="1"/>
        <v>199</v>
      </c>
      <c r="G32" s="516">
        <f t="shared" si="1"/>
        <v>172</v>
      </c>
      <c r="H32" s="516">
        <f t="shared" si="1"/>
        <v>143</v>
      </c>
      <c r="I32" s="516">
        <f t="shared" si="1"/>
        <v>0</v>
      </c>
      <c r="J32" s="516">
        <f t="shared" si="1"/>
        <v>0</v>
      </c>
      <c r="K32" s="516">
        <f t="shared" si="1"/>
        <v>8</v>
      </c>
      <c r="L32" s="516">
        <f t="shared" si="1"/>
        <v>0</v>
      </c>
      <c r="M32" s="516">
        <f t="shared" si="1"/>
        <v>0</v>
      </c>
      <c r="N32" s="516">
        <f t="shared" si="1"/>
        <v>12</v>
      </c>
      <c r="O32" s="516">
        <f t="shared" si="1"/>
        <v>32</v>
      </c>
      <c r="P32" s="516">
        <f t="shared" si="1"/>
        <v>0</v>
      </c>
      <c r="Q32" s="516">
        <f t="shared" si="1"/>
        <v>0</v>
      </c>
      <c r="R32" s="516">
        <f t="shared" si="1"/>
        <v>0</v>
      </c>
      <c r="S32" s="516">
        <f t="shared" si="1"/>
        <v>0</v>
      </c>
      <c r="T32" s="516">
        <f t="shared" si="1"/>
        <v>0</v>
      </c>
      <c r="U32" s="516">
        <f t="shared" si="1"/>
        <v>0</v>
      </c>
      <c r="V32" s="516">
        <f t="shared" si="1"/>
        <v>0</v>
      </c>
      <c r="W32" s="516">
        <f t="shared" si="1"/>
        <v>0</v>
      </c>
      <c r="X32" s="516">
        <f t="shared" si="1"/>
        <v>0</v>
      </c>
      <c r="Y32" s="516">
        <f t="shared" si="1"/>
        <v>0</v>
      </c>
      <c r="Z32" s="516">
        <f t="shared" si="1"/>
        <v>0</v>
      </c>
      <c r="AA32" s="516">
        <f t="shared" si="1"/>
        <v>0</v>
      </c>
      <c r="AB32" s="516">
        <f t="shared" si="1"/>
        <v>0</v>
      </c>
      <c r="AC32" s="516">
        <f t="shared" si="1"/>
        <v>0</v>
      </c>
      <c r="AD32" s="516">
        <f t="shared" si="1"/>
        <v>0</v>
      </c>
      <c r="AE32" s="516">
        <f t="shared" si="1"/>
        <v>0</v>
      </c>
      <c r="AF32" s="516">
        <f t="shared" si="1"/>
        <v>0</v>
      </c>
      <c r="AG32" s="516">
        <f t="shared" si="1"/>
        <v>0</v>
      </c>
      <c r="AH32" s="516">
        <f t="shared" si="1"/>
        <v>0</v>
      </c>
      <c r="AI32" s="516">
        <f t="shared" si="1"/>
        <v>46</v>
      </c>
      <c r="AJ32" s="516">
        <f t="shared" ref="AJ32:BC32" si="2">INT((SUM(AJ16:AJ31)*AJ3))</f>
        <v>13</v>
      </c>
      <c r="AK32" s="516">
        <f t="shared" si="2"/>
        <v>202</v>
      </c>
      <c r="AL32" s="516">
        <f t="shared" si="2"/>
        <v>165</v>
      </c>
      <c r="AM32" s="516">
        <f t="shared" si="2"/>
        <v>110</v>
      </c>
      <c r="AN32" s="516">
        <f t="shared" si="2"/>
        <v>276</v>
      </c>
      <c r="AO32" s="516">
        <f t="shared" si="2"/>
        <v>184</v>
      </c>
      <c r="AP32" s="516">
        <f t="shared" si="2"/>
        <v>27</v>
      </c>
      <c r="AQ32" s="516">
        <f t="shared" si="2"/>
        <v>0</v>
      </c>
      <c r="AR32" s="516">
        <f t="shared" si="2"/>
        <v>0</v>
      </c>
      <c r="AS32" s="516">
        <f t="shared" si="2"/>
        <v>0</v>
      </c>
      <c r="AT32" s="516">
        <f t="shared" si="2"/>
        <v>0</v>
      </c>
      <c r="AU32" s="516">
        <f t="shared" si="2"/>
        <v>0</v>
      </c>
      <c r="AV32" s="516">
        <f t="shared" si="2"/>
        <v>0</v>
      </c>
      <c r="AW32" s="516">
        <f t="shared" si="2"/>
        <v>0</v>
      </c>
      <c r="AX32" s="516">
        <f t="shared" si="2"/>
        <v>0</v>
      </c>
      <c r="AY32" s="516">
        <f t="shared" si="2"/>
        <v>0</v>
      </c>
      <c r="AZ32" s="516">
        <f t="shared" si="2"/>
        <v>0</v>
      </c>
      <c r="BA32" s="516">
        <f t="shared" si="2"/>
        <v>0</v>
      </c>
      <c r="BB32" s="516">
        <f t="shared" si="2"/>
        <v>0</v>
      </c>
      <c r="BC32" s="516">
        <f t="shared" si="2"/>
        <v>0</v>
      </c>
      <c r="BD32" s="517">
        <f>INT(SUM(D32:BC32))</f>
        <v>3058</v>
      </c>
      <c r="BE32" s="509"/>
    </row>
    <row r="33" spans="1:57" s="510" customFormat="1" ht="39.950000000000003" hidden="1" customHeight="1">
      <c r="A33" s="508"/>
      <c r="B33" s="853" t="s">
        <v>525</v>
      </c>
      <c r="C33" s="513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8"/>
      <c r="BE33" s="509"/>
    </row>
    <row r="34" spans="1:57" s="510" customFormat="1" ht="39.950000000000003" hidden="1" customHeight="1">
      <c r="A34" s="508"/>
      <c r="B34" s="853"/>
      <c r="C34" s="513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15"/>
      <c r="AI34" s="515"/>
      <c r="AJ34" s="515"/>
      <c r="AK34" s="515"/>
      <c r="AL34" s="515"/>
      <c r="AM34" s="515"/>
      <c r="AN34" s="515"/>
      <c r="AO34" s="515"/>
      <c r="AP34" s="515"/>
      <c r="AQ34" s="515"/>
      <c r="AR34" s="515"/>
      <c r="AS34" s="515"/>
      <c r="AT34" s="515"/>
      <c r="AU34" s="515"/>
      <c r="AV34" s="515"/>
      <c r="AW34" s="515"/>
      <c r="AX34" s="515"/>
      <c r="AY34" s="515"/>
      <c r="AZ34" s="515"/>
      <c r="BA34" s="515"/>
      <c r="BB34" s="515"/>
      <c r="BC34" s="515"/>
      <c r="BD34" s="518"/>
      <c r="BE34" s="509"/>
    </row>
    <row r="35" spans="1:57" s="510" customFormat="1" ht="39.950000000000003" hidden="1" customHeight="1">
      <c r="A35" s="508"/>
      <c r="B35" s="853"/>
      <c r="C35" s="513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5"/>
      <c r="AI35" s="515"/>
      <c r="AJ35" s="515"/>
      <c r="AK35" s="515"/>
      <c r="AL35" s="515"/>
      <c r="AM35" s="515"/>
      <c r="AN35" s="515"/>
      <c r="AO35" s="515"/>
      <c r="AP35" s="515"/>
      <c r="AQ35" s="515"/>
      <c r="AR35" s="515"/>
      <c r="AS35" s="515"/>
      <c r="AT35" s="515"/>
      <c r="AU35" s="515"/>
      <c r="AV35" s="515"/>
      <c r="AW35" s="515"/>
      <c r="AX35" s="515"/>
      <c r="AY35" s="515"/>
      <c r="AZ35" s="515"/>
      <c r="BA35" s="515"/>
      <c r="BB35" s="515"/>
      <c r="BC35" s="515"/>
      <c r="BD35" s="518"/>
      <c r="BE35" s="509"/>
    </row>
    <row r="36" spans="1:57" s="510" customFormat="1" ht="39.950000000000003" hidden="1" customHeight="1">
      <c r="A36" s="508"/>
      <c r="B36" s="853"/>
      <c r="C36" s="513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8"/>
      <c r="BE36" s="509"/>
    </row>
    <row r="37" spans="1:57" s="510" customFormat="1" ht="39.950000000000003" hidden="1" customHeight="1">
      <c r="A37" s="508"/>
      <c r="B37" s="853"/>
      <c r="C37" s="513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5"/>
      <c r="AK37" s="515"/>
      <c r="AL37" s="515"/>
      <c r="AM37" s="515"/>
      <c r="AN37" s="515"/>
      <c r="AO37" s="515"/>
      <c r="AP37" s="515"/>
      <c r="AQ37" s="515"/>
      <c r="AR37" s="515"/>
      <c r="AS37" s="515"/>
      <c r="AT37" s="515"/>
      <c r="AU37" s="515"/>
      <c r="AV37" s="515"/>
      <c r="AW37" s="515"/>
      <c r="AX37" s="515"/>
      <c r="AY37" s="515"/>
      <c r="AZ37" s="515"/>
      <c r="BA37" s="515"/>
      <c r="BB37" s="515"/>
      <c r="BC37" s="515"/>
      <c r="BD37" s="518"/>
      <c r="BE37" s="509"/>
    </row>
    <row r="38" spans="1:57" s="510" customFormat="1" ht="39.950000000000003" hidden="1" customHeight="1">
      <c r="A38" s="508"/>
      <c r="B38" s="853"/>
      <c r="C38" s="513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8"/>
      <c r="BE38" s="509"/>
    </row>
    <row r="39" spans="1:57" s="510" customFormat="1" ht="39.950000000000003" hidden="1" customHeight="1">
      <c r="A39" s="508"/>
      <c r="B39" s="853"/>
      <c r="C39" s="513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8"/>
      <c r="BE39" s="509"/>
    </row>
    <row r="40" spans="1:57" s="510" customFormat="1" ht="39.950000000000003" hidden="1" customHeight="1">
      <c r="A40" s="508"/>
      <c r="B40" s="853"/>
      <c r="C40" s="513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8"/>
      <c r="BE40" s="509"/>
    </row>
    <row r="41" spans="1:57" s="510" customFormat="1" ht="39.950000000000003" hidden="1" customHeight="1">
      <c r="A41" s="508"/>
      <c r="B41" s="853"/>
      <c r="C41" s="513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5"/>
      <c r="AK41" s="515"/>
      <c r="AL41" s="515"/>
      <c r="AM41" s="515"/>
      <c r="AN41" s="515"/>
      <c r="AO41" s="515"/>
      <c r="AP41" s="515"/>
      <c r="AQ41" s="515"/>
      <c r="AR41" s="515"/>
      <c r="AS41" s="515"/>
      <c r="AT41" s="515"/>
      <c r="AU41" s="515"/>
      <c r="AV41" s="515"/>
      <c r="AW41" s="515"/>
      <c r="AX41" s="515"/>
      <c r="AY41" s="515"/>
      <c r="AZ41" s="515"/>
      <c r="BA41" s="515"/>
      <c r="BB41" s="515"/>
      <c r="BC41" s="515"/>
      <c r="BD41" s="518"/>
      <c r="BE41" s="509"/>
    </row>
    <row r="42" spans="1:57" s="510" customFormat="1" ht="39.950000000000003" hidden="1" customHeight="1">
      <c r="A42" s="508"/>
      <c r="B42" s="853"/>
      <c r="C42" s="513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  <c r="AG42" s="515"/>
      <c r="AH42" s="515"/>
      <c r="AI42" s="515"/>
      <c r="AJ42" s="515"/>
      <c r="AK42" s="515"/>
      <c r="AL42" s="515"/>
      <c r="AM42" s="515"/>
      <c r="AN42" s="515"/>
      <c r="AO42" s="515"/>
      <c r="AP42" s="515"/>
      <c r="AQ42" s="515"/>
      <c r="AR42" s="515"/>
      <c r="AS42" s="515"/>
      <c r="AT42" s="515"/>
      <c r="AU42" s="515"/>
      <c r="AV42" s="515"/>
      <c r="AW42" s="515"/>
      <c r="AX42" s="515"/>
      <c r="AY42" s="515"/>
      <c r="AZ42" s="515"/>
      <c r="BA42" s="515"/>
      <c r="BB42" s="515"/>
      <c r="BC42" s="515"/>
      <c r="BD42" s="518"/>
      <c r="BE42" s="509"/>
    </row>
    <row r="43" spans="1:57" s="510" customFormat="1" ht="39.950000000000003" hidden="1" customHeight="1">
      <c r="A43" s="508"/>
      <c r="B43" s="854" t="s">
        <v>524</v>
      </c>
      <c r="C43" s="855"/>
      <c r="D43" s="516">
        <f t="shared" ref="D43:AI43" si="3">INT((SUM(D33:D42)*D3))</f>
        <v>0</v>
      </c>
      <c r="E43" s="516">
        <f t="shared" si="3"/>
        <v>0</v>
      </c>
      <c r="F43" s="516">
        <f t="shared" si="3"/>
        <v>0</v>
      </c>
      <c r="G43" s="516">
        <f t="shared" si="3"/>
        <v>0</v>
      </c>
      <c r="H43" s="516">
        <f t="shared" si="3"/>
        <v>0</v>
      </c>
      <c r="I43" s="516">
        <f t="shared" si="3"/>
        <v>0</v>
      </c>
      <c r="J43" s="516">
        <f t="shared" si="3"/>
        <v>0</v>
      </c>
      <c r="K43" s="516">
        <f t="shared" si="3"/>
        <v>0</v>
      </c>
      <c r="L43" s="516">
        <f t="shared" si="3"/>
        <v>0</v>
      </c>
      <c r="M43" s="516">
        <f t="shared" si="3"/>
        <v>0</v>
      </c>
      <c r="N43" s="516">
        <f t="shared" si="3"/>
        <v>0</v>
      </c>
      <c r="O43" s="516">
        <f t="shared" si="3"/>
        <v>0</v>
      </c>
      <c r="P43" s="516">
        <f t="shared" si="3"/>
        <v>0</v>
      </c>
      <c r="Q43" s="516">
        <f t="shared" si="3"/>
        <v>0</v>
      </c>
      <c r="R43" s="516">
        <f t="shared" si="3"/>
        <v>0</v>
      </c>
      <c r="S43" s="516">
        <f t="shared" si="3"/>
        <v>0</v>
      </c>
      <c r="T43" s="516">
        <f t="shared" si="3"/>
        <v>0</v>
      </c>
      <c r="U43" s="516">
        <f t="shared" si="3"/>
        <v>0</v>
      </c>
      <c r="V43" s="516">
        <f t="shared" si="3"/>
        <v>0</v>
      </c>
      <c r="W43" s="516">
        <f t="shared" si="3"/>
        <v>0</v>
      </c>
      <c r="X43" s="516">
        <f t="shared" si="3"/>
        <v>0</v>
      </c>
      <c r="Y43" s="516">
        <f t="shared" si="3"/>
        <v>0</v>
      </c>
      <c r="Z43" s="516">
        <f t="shared" si="3"/>
        <v>0</v>
      </c>
      <c r="AA43" s="516">
        <f t="shared" si="3"/>
        <v>0</v>
      </c>
      <c r="AB43" s="516">
        <f t="shared" si="3"/>
        <v>0</v>
      </c>
      <c r="AC43" s="516">
        <f t="shared" si="3"/>
        <v>0</v>
      </c>
      <c r="AD43" s="516">
        <f t="shared" si="3"/>
        <v>0</v>
      </c>
      <c r="AE43" s="516">
        <f t="shared" si="3"/>
        <v>0</v>
      </c>
      <c r="AF43" s="516">
        <f t="shared" si="3"/>
        <v>0</v>
      </c>
      <c r="AG43" s="516">
        <f t="shared" si="3"/>
        <v>0</v>
      </c>
      <c r="AH43" s="516">
        <f t="shared" si="3"/>
        <v>0</v>
      </c>
      <c r="AI43" s="516">
        <f t="shared" si="3"/>
        <v>0</v>
      </c>
      <c r="AJ43" s="516"/>
      <c r="AK43" s="516"/>
      <c r="AL43" s="516"/>
      <c r="AM43" s="516"/>
      <c r="AN43" s="516"/>
      <c r="AO43" s="516">
        <f>INT((SUM(AO33:AO42)*AO3))</f>
        <v>0</v>
      </c>
      <c r="AP43" s="516"/>
      <c r="AQ43" s="516"/>
      <c r="AR43" s="516"/>
      <c r="AS43" s="516"/>
      <c r="AT43" s="516"/>
      <c r="AU43" s="516"/>
      <c r="AV43" s="516">
        <f>INT((SUM(AV33:AV42)*AV3))</f>
        <v>0</v>
      </c>
      <c r="AW43" s="516"/>
      <c r="AX43" s="516"/>
      <c r="AY43" s="516"/>
      <c r="AZ43" s="516"/>
      <c r="BA43" s="516"/>
      <c r="BB43" s="516"/>
      <c r="BC43" s="516"/>
      <c r="BD43" s="517">
        <f>INT(SUM(D43:AV43))</f>
        <v>0</v>
      </c>
      <c r="BE43" s="509"/>
    </row>
    <row r="44" spans="1:57" s="510" customFormat="1" ht="39.950000000000003" hidden="1" customHeight="1">
      <c r="A44" s="508"/>
      <c r="B44" s="853" t="s">
        <v>526</v>
      </c>
      <c r="C44" s="513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515"/>
      <c r="AE44" s="515"/>
      <c r="AF44" s="515"/>
      <c r="AG44" s="515"/>
      <c r="AH44" s="515"/>
      <c r="AI44" s="515"/>
      <c r="AJ44" s="515"/>
      <c r="AK44" s="515"/>
      <c r="AL44" s="515"/>
      <c r="AM44" s="515"/>
      <c r="AN44" s="515"/>
      <c r="AO44" s="515"/>
      <c r="AP44" s="515"/>
      <c r="AQ44" s="515"/>
      <c r="AR44" s="515"/>
      <c r="AS44" s="515"/>
      <c r="AT44" s="515"/>
      <c r="AU44" s="515"/>
      <c r="AV44" s="515"/>
      <c r="AW44" s="515"/>
      <c r="AX44" s="515"/>
      <c r="AY44" s="515"/>
      <c r="AZ44" s="515"/>
      <c r="BA44" s="515"/>
      <c r="BB44" s="515"/>
      <c r="BC44" s="515"/>
      <c r="BD44" s="518"/>
      <c r="BE44" s="509"/>
    </row>
    <row r="45" spans="1:57" s="510" customFormat="1" ht="39.950000000000003" hidden="1" customHeight="1">
      <c r="A45" s="508"/>
      <c r="B45" s="853"/>
      <c r="C45" s="513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515"/>
      <c r="AK45" s="515"/>
      <c r="AL45" s="515"/>
      <c r="AM45" s="515"/>
      <c r="AN45" s="515"/>
      <c r="AO45" s="515"/>
      <c r="AP45" s="515"/>
      <c r="AQ45" s="515"/>
      <c r="AR45" s="515"/>
      <c r="AS45" s="515"/>
      <c r="AT45" s="515"/>
      <c r="AU45" s="515"/>
      <c r="AV45" s="515"/>
      <c r="AW45" s="515"/>
      <c r="AX45" s="515"/>
      <c r="AY45" s="515"/>
      <c r="AZ45" s="515"/>
      <c r="BA45" s="515"/>
      <c r="BB45" s="515"/>
      <c r="BC45" s="515"/>
      <c r="BD45" s="518"/>
      <c r="BE45" s="509"/>
    </row>
    <row r="46" spans="1:57" s="510" customFormat="1" ht="39.950000000000003" hidden="1" customHeight="1">
      <c r="A46" s="508"/>
      <c r="B46" s="853"/>
      <c r="C46" s="513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515"/>
      <c r="AM46" s="515"/>
      <c r="AN46" s="515"/>
      <c r="AO46" s="515"/>
      <c r="AP46" s="515"/>
      <c r="AQ46" s="515"/>
      <c r="AR46" s="515"/>
      <c r="AS46" s="515"/>
      <c r="AT46" s="515"/>
      <c r="AU46" s="515"/>
      <c r="AV46" s="515"/>
      <c r="AW46" s="515"/>
      <c r="AX46" s="515"/>
      <c r="AY46" s="515"/>
      <c r="AZ46" s="515"/>
      <c r="BA46" s="515"/>
      <c r="BB46" s="515"/>
      <c r="BC46" s="515"/>
      <c r="BD46" s="518"/>
      <c r="BE46" s="509"/>
    </row>
    <row r="47" spans="1:57" s="510" customFormat="1" ht="39.950000000000003" hidden="1" customHeight="1">
      <c r="A47" s="508"/>
      <c r="B47" s="853"/>
      <c r="C47" s="513"/>
      <c r="D47" s="515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5"/>
      <c r="AL47" s="515"/>
      <c r="AM47" s="515"/>
      <c r="AN47" s="515"/>
      <c r="AO47" s="515"/>
      <c r="AP47" s="515"/>
      <c r="AQ47" s="515"/>
      <c r="AR47" s="515"/>
      <c r="AS47" s="515"/>
      <c r="AT47" s="515"/>
      <c r="AU47" s="515"/>
      <c r="AV47" s="515"/>
      <c r="AW47" s="515"/>
      <c r="AX47" s="515"/>
      <c r="AY47" s="515"/>
      <c r="AZ47" s="515"/>
      <c r="BA47" s="515"/>
      <c r="BB47" s="515"/>
      <c r="BC47" s="515"/>
      <c r="BD47" s="518"/>
      <c r="BE47" s="509"/>
    </row>
    <row r="48" spans="1:57" s="510" customFormat="1" ht="39.950000000000003" hidden="1" customHeight="1">
      <c r="A48" s="508"/>
      <c r="B48" s="853"/>
      <c r="C48" s="513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5"/>
      <c r="AI48" s="515"/>
      <c r="AJ48" s="515"/>
      <c r="AK48" s="515"/>
      <c r="AL48" s="515"/>
      <c r="AM48" s="515"/>
      <c r="AN48" s="515"/>
      <c r="AO48" s="515"/>
      <c r="AP48" s="515"/>
      <c r="AQ48" s="515"/>
      <c r="AR48" s="515"/>
      <c r="AS48" s="515"/>
      <c r="AT48" s="515"/>
      <c r="AU48" s="515"/>
      <c r="AV48" s="515"/>
      <c r="AW48" s="515"/>
      <c r="AX48" s="515"/>
      <c r="AY48" s="515"/>
      <c r="AZ48" s="515"/>
      <c r="BA48" s="515"/>
      <c r="BB48" s="515"/>
      <c r="BC48" s="515"/>
      <c r="BD48" s="518"/>
      <c r="BE48" s="509"/>
    </row>
    <row r="49" spans="1:57" s="510" customFormat="1" ht="39.950000000000003" hidden="1" customHeight="1">
      <c r="A49" s="508"/>
      <c r="B49" s="853"/>
      <c r="C49" s="513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  <c r="AG49" s="515"/>
      <c r="AH49" s="515"/>
      <c r="AI49" s="515"/>
      <c r="AJ49" s="515"/>
      <c r="AK49" s="515"/>
      <c r="AL49" s="515"/>
      <c r="AM49" s="515"/>
      <c r="AN49" s="515"/>
      <c r="AO49" s="515"/>
      <c r="AP49" s="515"/>
      <c r="AQ49" s="515"/>
      <c r="AR49" s="515"/>
      <c r="AS49" s="515"/>
      <c r="AT49" s="515"/>
      <c r="AU49" s="515"/>
      <c r="AV49" s="515"/>
      <c r="AW49" s="515"/>
      <c r="AX49" s="515"/>
      <c r="AY49" s="515"/>
      <c r="AZ49" s="515"/>
      <c r="BA49" s="515"/>
      <c r="BB49" s="515"/>
      <c r="BC49" s="515"/>
      <c r="BD49" s="518"/>
      <c r="BE49" s="509"/>
    </row>
    <row r="50" spans="1:57" s="510" customFormat="1" ht="39.950000000000003" hidden="1" customHeight="1">
      <c r="A50" s="508"/>
      <c r="B50" s="853"/>
      <c r="C50" s="513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5"/>
      <c r="X50" s="515"/>
      <c r="Y50" s="515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5"/>
      <c r="AL50" s="515"/>
      <c r="AM50" s="515"/>
      <c r="AN50" s="515"/>
      <c r="AO50" s="515"/>
      <c r="AP50" s="515"/>
      <c r="AQ50" s="515"/>
      <c r="AR50" s="515"/>
      <c r="AS50" s="515"/>
      <c r="AT50" s="515"/>
      <c r="AU50" s="515"/>
      <c r="AV50" s="515"/>
      <c r="AW50" s="515"/>
      <c r="AX50" s="515"/>
      <c r="AY50" s="515"/>
      <c r="AZ50" s="515"/>
      <c r="BA50" s="515"/>
      <c r="BB50" s="515"/>
      <c r="BC50" s="515"/>
      <c r="BD50" s="518"/>
      <c r="BE50" s="509"/>
    </row>
    <row r="51" spans="1:57" s="510" customFormat="1" ht="39.950000000000003" hidden="1" customHeight="1">
      <c r="A51" s="508"/>
      <c r="B51" s="853"/>
      <c r="C51" s="513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5"/>
      <c r="AL51" s="515"/>
      <c r="AM51" s="515"/>
      <c r="AN51" s="515"/>
      <c r="AO51" s="515"/>
      <c r="AP51" s="515"/>
      <c r="AQ51" s="515"/>
      <c r="AR51" s="515"/>
      <c r="AS51" s="515"/>
      <c r="AT51" s="515"/>
      <c r="AU51" s="515"/>
      <c r="AV51" s="515"/>
      <c r="AW51" s="515"/>
      <c r="AX51" s="515"/>
      <c r="AY51" s="515"/>
      <c r="AZ51" s="515"/>
      <c r="BA51" s="515"/>
      <c r="BB51" s="515"/>
      <c r="BC51" s="515"/>
      <c r="BD51" s="518"/>
      <c r="BE51" s="509"/>
    </row>
    <row r="52" spans="1:57" s="510" customFormat="1" ht="39.950000000000003" hidden="1" customHeight="1">
      <c r="A52" s="508"/>
      <c r="B52" s="853"/>
      <c r="C52" s="513"/>
      <c r="D52" s="515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  <c r="AO52" s="515"/>
      <c r="AP52" s="515"/>
      <c r="AQ52" s="515"/>
      <c r="AR52" s="515"/>
      <c r="AS52" s="515"/>
      <c r="AT52" s="515"/>
      <c r="AU52" s="515"/>
      <c r="AV52" s="515"/>
      <c r="AW52" s="515"/>
      <c r="AX52" s="515"/>
      <c r="AY52" s="515"/>
      <c r="AZ52" s="515"/>
      <c r="BA52" s="515"/>
      <c r="BB52" s="515"/>
      <c r="BC52" s="515"/>
      <c r="BD52" s="518"/>
      <c r="BE52" s="509"/>
    </row>
    <row r="53" spans="1:57" s="510" customFormat="1" ht="39.950000000000003" hidden="1" customHeight="1">
      <c r="A53" s="508"/>
      <c r="B53" s="853"/>
      <c r="C53" s="513"/>
      <c r="D53" s="515"/>
      <c r="E53" s="515"/>
      <c r="F53" s="515"/>
      <c r="G53" s="515"/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5"/>
      <c r="X53" s="515"/>
      <c r="Y53" s="515"/>
      <c r="Z53" s="515"/>
      <c r="AA53" s="515"/>
      <c r="AB53" s="515"/>
      <c r="AC53" s="515"/>
      <c r="AD53" s="515"/>
      <c r="AE53" s="515"/>
      <c r="AF53" s="515"/>
      <c r="AG53" s="515"/>
      <c r="AH53" s="515"/>
      <c r="AI53" s="515"/>
      <c r="AJ53" s="515"/>
      <c r="AK53" s="515"/>
      <c r="AL53" s="515"/>
      <c r="AM53" s="515"/>
      <c r="AN53" s="515"/>
      <c r="AO53" s="515"/>
      <c r="AP53" s="515"/>
      <c r="AQ53" s="515"/>
      <c r="AR53" s="515"/>
      <c r="AS53" s="515"/>
      <c r="AT53" s="515"/>
      <c r="AU53" s="515"/>
      <c r="AV53" s="515"/>
      <c r="AW53" s="515"/>
      <c r="AX53" s="515"/>
      <c r="AY53" s="515"/>
      <c r="AZ53" s="515"/>
      <c r="BA53" s="515"/>
      <c r="BB53" s="515"/>
      <c r="BC53" s="515"/>
      <c r="BD53" s="518"/>
      <c r="BE53" s="509"/>
    </row>
    <row r="54" spans="1:57" s="510" customFormat="1" ht="39.950000000000003" hidden="1" customHeight="1">
      <c r="A54" s="508"/>
      <c r="B54" s="854" t="s">
        <v>524</v>
      </c>
      <c r="C54" s="855"/>
      <c r="D54" s="516">
        <f t="shared" ref="D54:AI54" si="4">INT((SUM(D44:D53)*D3))</f>
        <v>0</v>
      </c>
      <c r="E54" s="516">
        <f t="shared" si="4"/>
        <v>0</v>
      </c>
      <c r="F54" s="516">
        <f t="shared" si="4"/>
        <v>0</v>
      </c>
      <c r="G54" s="516">
        <f t="shared" si="4"/>
        <v>0</v>
      </c>
      <c r="H54" s="516">
        <f t="shared" si="4"/>
        <v>0</v>
      </c>
      <c r="I54" s="516">
        <f t="shared" si="4"/>
        <v>0</v>
      </c>
      <c r="J54" s="516">
        <f t="shared" si="4"/>
        <v>0</v>
      </c>
      <c r="K54" s="516">
        <f t="shared" si="4"/>
        <v>0</v>
      </c>
      <c r="L54" s="516">
        <f t="shared" si="4"/>
        <v>0</v>
      </c>
      <c r="M54" s="516">
        <f t="shared" si="4"/>
        <v>0</v>
      </c>
      <c r="N54" s="516">
        <f t="shared" si="4"/>
        <v>0</v>
      </c>
      <c r="O54" s="516">
        <f t="shared" si="4"/>
        <v>0</v>
      </c>
      <c r="P54" s="516">
        <f t="shared" si="4"/>
        <v>0</v>
      </c>
      <c r="Q54" s="516">
        <f t="shared" si="4"/>
        <v>0</v>
      </c>
      <c r="R54" s="516">
        <f t="shared" si="4"/>
        <v>0</v>
      </c>
      <c r="S54" s="516">
        <f t="shared" si="4"/>
        <v>0</v>
      </c>
      <c r="T54" s="516">
        <f t="shared" si="4"/>
        <v>0</v>
      </c>
      <c r="U54" s="516">
        <f t="shared" si="4"/>
        <v>0</v>
      </c>
      <c r="V54" s="516">
        <f t="shared" si="4"/>
        <v>0</v>
      </c>
      <c r="W54" s="516">
        <f t="shared" si="4"/>
        <v>0</v>
      </c>
      <c r="X54" s="516">
        <f t="shared" si="4"/>
        <v>0</v>
      </c>
      <c r="Y54" s="516">
        <f t="shared" si="4"/>
        <v>0</v>
      </c>
      <c r="Z54" s="516">
        <f t="shared" si="4"/>
        <v>0</v>
      </c>
      <c r="AA54" s="516">
        <f t="shared" si="4"/>
        <v>0</v>
      </c>
      <c r="AB54" s="516">
        <f t="shared" si="4"/>
        <v>0</v>
      </c>
      <c r="AC54" s="516">
        <f t="shared" si="4"/>
        <v>0</v>
      </c>
      <c r="AD54" s="516">
        <f t="shared" si="4"/>
        <v>0</v>
      </c>
      <c r="AE54" s="516">
        <f t="shared" si="4"/>
        <v>0</v>
      </c>
      <c r="AF54" s="516">
        <f t="shared" si="4"/>
        <v>0</v>
      </c>
      <c r="AG54" s="516">
        <f t="shared" si="4"/>
        <v>0</v>
      </c>
      <c r="AH54" s="516">
        <f t="shared" si="4"/>
        <v>0</v>
      </c>
      <c r="AI54" s="516">
        <f t="shared" si="4"/>
        <v>0</v>
      </c>
      <c r="AJ54" s="516"/>
      <c r="AK54" s="516"/>
      <c r="AL54" s="516"/>
      <c r="AM54" s="516"/>
      <c r="AN54" s="516"/>
      <c r="AO54" s="516">
        <f>INT((SUM(AO44:AO53)*AO3))</f>
        <v>0</v>
      </c>
      <c r="AP54" s="516"/>
      <c r="AQ54" s="516"/>
      <c r="AR54" s="516"/>
      <c r="AS54" s="516"/>
      <c r="AT54" s="516"/>
      <c r="AU54" s="516"/>
      <c r="AV54" s="516">
        <f>INT((SUM(AV44:AV53)*AV3))</f>
        <v>0</v>
      </c>
      <c r="AW54" s="516"/>
      <c r="AX54" s="516"/>
      <c r="AY54" s="516"/>
      <c r="AZ54" s="516"/>
      <c r="BA54" s="516"/>
      <c r="BB54" s="516"/>
      <c r="BC54" s="516"/>
      <c r="BD54" s="517">
        <f>INT(SUM(D54:AV54))</f>
        <v>0</v>
      </c>
      <c r="BE54" s="509"/>
    </row>
    <row r="55" spans="1:57" s="510" customFormat="1" ht="39.950000000000003" hidden="1" customHeight="1">
      <c r="A55" s="508"/>
      <c r="B55" s="853" t="s">
        <v>527</v>
      </c>
      <c r="C55" s="513"/>
      <c r="D55" s="515"/>
      <c r="E55" s="515"/>
      <c r="F55" s="515"/>
      <c r="G55" s="515"/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5"/>
      <c r="X55" s="515"/>
      <c r="Y55" s="515"/>
      <c r="Z55" s="515"/>
      <c r="AA55" s="515"/>
      <c r="AB55" s="515"/>
      <c r="AC55" s="515"/>
      <c r="AD55" s="515"/>
      <c r="AE55" s="515"/>
      <c r="AF55" s="515"/>
      <c r="AG55" s="515"/>
      <c r="AH55" s="515"/>
      <c r="AI55" s="515"/>
      <c r="AJ55" s="515"/>
      <c r="AK55" s="515"/>
      <c r="AL55" s="515"/>
      <c r="AM55" s="515"/>
      <c r="AN55" s="515"/>
      <c r="AO55" s="515"/>
      <c r="AP55" s="515"/>
      <c r="AQ55" s="515"/>
      <c r="AR55" s="515"/>
      <c r="AS55" s="515"/>
      <c r="AT55" s="515"/>
      <c r="AU55" s="515"/>
      <c r="AV55" s="515"/>
      <c r="AW55" s="515"/>
      <c r="AX55" s="515"/>
      <c r="AY55" s="515"/>
      <c r="AZ55" s="515"/>
      <c r="BA55" s="515"/>
      <c r="BB55" s="515"/>
      <c r="BC55" s="515"/>
      <c r="BD55" s="518"/>
      <c r="BE55" s="509"/>
    </row>
    <row r="56" spans="1:57" s="510" customFormat="1" ht="39.950000000000003" hidden="1" customHeight="1">
      <c r="A56" s="508"/>
      <c r="B56" s="853"/>
      <c r="C56" s="513"/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5"/>
      <c r="X56" s="515"/>
      <c r="Y56" s="515"/>
      <c r="Z56" s="515"/>
      <c r="AA56" s="515"/>
      <c r="AB56" s="515"/>
      <c r="AC56" s="515"/>
      <c r="AD56" s="515"/>
      <c r="AE56" s="515"/>
      <c r="AF56" s="515"/>
      <c r="AG56" s="515"/>
      <c r="AH56" s="515"/>
      <c r="AI56" s="515"/>
      <c r="AJ56" s="515"/>
      <c r="AK56" s="515"/>
      <c r="AL56" s="515"/>
      <c r="AM56" s="515"/>
      <c r="AN56" s="515"/>
      <c r="AO56" s="515"/>
      <c r="AP56" s="515"/>
      <c r="AQ56" s="515"/>
      <c r="AR56" s="515"/>
      <c r="AS56" s="515"/>
      <c r="AT56" s="515"/>
      <c r="AU56" s="515"/>
      <c r="AV56" s="515"/>
      <c r="AW56" s="515"/>
      <c r="AX56" s="515"/>
      <c r="AY56" s="515"/>
      <c r="AZ56" s="515"/>
      <c r="BA56" s="515"/>
      <c r="BB56" s="515"/>
      <c r="BC56" s="515"/>
      <c r="BD56" s="518"/>
      <c r="BE56" s="509"/>
    </row>
    <row r="57" spans="1:57" s="510" customFormat="1" ht="39.950000000000003" hidden="1" customHeight="1">
      <c r="A57" s="508"/>
      <c r="B57" s="853"/>
      <c r="C57" s="513"/>
      <c r="D57" s="515"/>
      <c r="E57" s="515"/>
      <c r="F57" s="515"/>
      <c r="G57" s="515"/>
      <c r="H57" s="515"/>
      <c r="I57" s="515"/>
      <c r="J57" s="515"/>
      <c r="K57" s="515"/>
      <c r="L57" s="515"/>
      <c r="M57" s="515"/>
      <c r="N57" s="515"/>
      <c r="O57" s="515"/>
      <c r="P57" s="515"/>
      <c r="Q57" s="515"/>
      <c r="R57" s="515"/>
      <c r="S57" s="515"/>
      <c r="T57" s="515"/>
      <c r="U57" s="515"/>
      <c r="V57" s="515"/>
      <c r="W57" s="515"/>
      <c r="X57" s="515"/>
      <c r="Y57" s="515"/>
      <c r="Z57" s="515"/>
      <c r="AA57" s="515"/>
      <c r="AB57" s="515"/>
      <c r="AC57" s="515"/>
      <c r="AD57" s="515"/>
      <c r="AE57" s="515"/>
      <c r="AF57" s="515"/>
      <c r="AG57" s="515"/>
      <c r="AH57" s="515"/>
      <c r="AI57" s="515"/>
      <c r="AJ57" s="515"/>
      <c r="AK57" s="515"/>
      <c r="AL57" s="515"/>
      <c r="AM57" s="515"/>
      <c r="AN57" s="515"/>
      <c r="AO57" s="515"/>
      <c r="AP57" s="515"/>
      <c r="AQ57" s="515"/>
      <c r="AR57" s="515"/>
      <c r="AS57" s="515"/>
      <c r="AT57" s="515"/>
      <c r="AU57" s="515"/>
      <c r="AV57" s="515"/>
      <c r="AW57" s="515"/>
      <c r="AX57" s="515"/>
      <c r="AY57" s="515"/>
      <c r="AZ57" s="515"/>
      <c r="BA57" s="515"/>
      <c r="BB57" s="515"/>
      <c r="BC57" s="515"/>
      <c r="BD57" s="518"/>
      <c r="BE57" s="509"/>
    </row>
    <row r="58" spans="1:57" s="510" customFormat="1" ht="39.950000000000003" hidden="1" customHeight="1">
      <c r="A58" s="508"/>
      <c r="B58" s="853"/>
      <c r="C58" s="513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  <c r="AC58" s="515"/>
      <c r="AD58" s="515"/>
      <c r="AE58" s="515"/>
      <c r="AF58" s="515"/>
      <c r="AG58" s="515"/>
      <c r="AH58" s="515"/>
      <c r="AI58" s="515"/>
      <c r="AJ58" s="515"/>
      <c r="AK58" s="515"/>
      <c r="AL58" s="515"/>
      <c r="AM58" s="515"/>
      <c r="AN58" s="515"/>
      <c r="AO58" s="515"/>
      <c r="AP58" s="515"/>
      <c r="AQ58" s="515"/>
      <c r="AR58" s="515"/>
      <c r="AS58" s="515"/>
      <c r="AT58" s="515"/>
      <c r="AU58" s="515"/>
      <c r="AV58" s="515"/>
      <c r="AW58" s="515"/>
      <c r="AX58" s="515"/>
      <c r="AY58" s="515"/>
      <c r="AZ58" s="515"/>
      <c r="BA58" s="515"/>
      <c r="BB58" s="515"/>
      <c r="BC58" s="515"/>
      <c r="BD58" s="518"/>
      <c r="BE58" s="509"/>
    </row>
    <row r="59" spans="1:57" s="510" customFormat="1" ht="39.950000000000003" hidden="1" customHeight="1">
      <c r="A59" s="508"/>
      <c r="B59" s="853"/>
      <c r="C59" s="513"/>
      <c r="D59" s="515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15"/>
      <c r="R59" s="515"/>
      <c r="S59" s="515"/>
      <c r="T59" s="515"/>
      <c r="U59" s="515"/>
      <c r="V59" s="515"/>
      <c r="W59" s="515"/>
      <c r="X59" s="515"/>
      <c r="Y59" s="515"/>
      <c r="Z59" s="515"/>
      <c r="AA59" s="515"/>
      <c r="AB59" s="515"/>
      <c r="AC59" s="515"/>
      <c r="AD59" s="515"/>
      <c r="AE59" s="515"/>
      <c r="AF59" s="515"/>
      <c r="AG59" s="515"/>
      <c r="AH59" s="515"/>
      <c r="AI59" s="515"/>
      <c r="AJ59" s="515"/>
      <c r="AK59" s="515"/>
      <c r="AL59" s="515"/>
      <c r="AM59" s="515"/>
      <c r="AN59" s="515"/>
      <c r="AO59" s="515"/>
      <c r="AP59" s="515"/>
      <c r="AQ59" s="515"/>
      <c r="AR59" s="515"/>
      <c r="AS59" s="515"/>
      <c r="AT59" s="515"/>
      <c r="AU59" s="515"/>
      <c r="AV59" s="515"/>
      <c r="AW59" s="515"/>
      <c r="AX59" s="515"/>
      <c r="AY59" s="515"/>
      <c r="AZ59" s="515"/>
      <c r="BA59" s="515"/>
      <c r="BB59" s="515"/>
      <c r="BC59" s="515"/>
      <c r="BD59" s="518"/>
      <c r="BE59" s="509"/>
    </row>
    <row r="60" spans="1:57" s="510" customFormat="1" ht="39.950000000000003" hidden="1" customHeight="1">
      <c r="A60" s="508"/>
      <c r="B60" s="853"/>
      <c r="C60" s="513"/>
      <c r="D60" s="515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  <c r="R60" s="515"/>
      <c r="S60" s="515"/>
      <c r="T60" s="515"/>
      <c r="U60" s="515"/>
      <c r="V60" s="515"/>
      <c r="W60" s="515"/>
      <c r="X60" s="515"/>
      <c r="Y60" s="515"/>
      <c r="Z60" s="515"/>
      <c r="AA60" s="515"/>
      <c r="AB60" s="515"/>
      <c r="AC60" s="515"/>
      <c r="AD60" s="515"/>
      <c r="AE60" s="515"/>
      <c r="AF60" s="515"/>
      <c r="AG60" s="515"/>
      <c r="AH60" s="515"/>
      <c r="AI60" s="515"/>
      <c r="AJ60" s="515"/>
      <c r="AK60" s="515"/>
      <c r="AL60" s="515"/>
      <c r="AM60" s="515"/>
      <c r="AN60" s="515"/>
      <c r="AO60" s="515"/>
      <c r="AP60" s="515"/>
      <c r="AQ60" s="515"/>
      <c r="AR60" s="515"/>
      <c r="AS60" s="515"/>
      <c r="AT60" s="515"/>
      <c r="AU60" s="515"/>
      <c r="AV60" s="515"/>
      <c r="AW60" s="515"/>
      <c r="AX60" s="515"/>
      <c r="AY60" s="515"/>
      <c r="AZ60" s="515"/>
      <c r="BA60" s="515"/>
      <c r="BB60" s="515"/>
      <c r="BC60" s="515"/>
      <c r="BD60" s="518"/>
      <c r="BE60" s="509"/>
    </row>
    <row r="61" spans="1:57" s="510" customFormat="1" ht="39.950000000000003" hidden="1" customHeight="1">
      <c r="A61" s="508"/>
      <c r="B61" s="853"/>
      <c r="C61" s="513"/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5"/>
      <c r="S61" s="515"/>
      <c r="T61" s="515"/>
      <c r="U61" s="515"/>
      <c r="V61" s="515"/>
      <c r="W61" s="515"/>
      <c r="X61" s="515"/>
      <c r="Y61" s="515"/>
      <c r="Z61" s="515"/>
      <c r="AA61" s="515"/>
      <c r="AB61" s="515"/>
      <c r="AC61" s="515"/>
      <c r="AD61" s="515"/>
      <c r="AE61" s="515"/>
      <c r="AF61" s="515"/>
      <c r="AG61" s="515"/>
      <c r="AH61" s="515"/>
      <c r="AI61" s="515"/>
      <c r="AJ61" s="515"/>
      <c r="AK61" s="515"/>
      <c r="AL61" s="515"/>
      <c r="AM61" s="515"/>
      <c r="AN61" s="515"/>
      <c r="AO61" s="515"/>
      <c r="AP61" s="515"/>
      <c r="AQ61" s="515"/>
      <c r="AR61" s="515"/>
      <c r="AS61" s="515"/>
      <c r="AT61" s="515"/>
      <c r="AU61" s="515"/>
      <c r="AV61" s="515"/>
      <c r="AW61" s="515"/>
      <c r="AX61" s="515"/>
      <c r="AY61" s="515"/>
      <c r="AZ61" s="515"/>
      <c r="BA61" s="515"/>
      <c r="BB61" s="515"/>
      <c r="BC61" s="515"/>
      <c r="BD61" s="518"/>
      <c r="BE61" s="509"/>
    </row>
    <row r="62" spans="1:57" s="510" customFormat="1" ht="39.950000000000003" hidden="1" customHeight="1">
      <c r="A62" s="508"/>
      <c r="B62" s="853"/>
      <c r="C62" s="513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 s="515"/>
      <c r="T62" s="515"/>
      <c r="U62" s="515"/>
      <c r="V62" s="515"/>
      <c r="W62" s="515"/>
      <c r="X62" s="515"/>
      <c r="Y62" s="515"/>
      <c r="Z62" s="515"/>
      <c r="AA62" s="515"/>
      <c r="AB62" s="515"/>
      <c r="AC62" s="515"/>
      <c r="AD62" s="515"/>
      <c r="AE62" s="515"/>
      <c r="AF62" s="515"/>
      <c r="AG62" s="515"/>
      <c r="AH62" s="515"/>
      <c r="AI62" s="515"/>
      <c r="AJ62" s="515"/>
      <c r="AK62" s="515"/>
      <c r="AL62" s="515"/>
      <c r="AM62" s="515"/>
      <c r="AN62" s="515"/>
      <c r="AO62" s="515"/>
      <c r="AP62" s="515"/>
      <c r="AQ62" s="515"/>
      <c r="AR62" s="515"/>
      <c r="AS62" s="515"/>
      <c r="AT62" s="515"/>
      <c r="AU62" s="515"/>
      <c r="AV62" s="515"/>
      <c r="AW62" s="515"/>
      <c r="AX62" s="515"/>
      <c r="AY62" s="515"/>
      <c r="AZ62" s="515"/>
      <c r="BA62" s="515"/>
      <c r="BB62" s="515"/>
      <c r="BC62" s="515"/>
      <c r="BD62" s="518"/>
      <c r="BE62" s="509"/>
    </row>
    <row r="63" spans="1:57" s="510" customFormat="1" ht="39.950000000000003" hidden="1" customHeight="1">
      <c r="A63" s="508"/>
      <c r="B63" s="853"/>
      <c r="C63" s="513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5"/>
      <c r="S63" s="515"/>
      <c r="T63" s="515"/>
      <c r="U63" s="515"/>
      <c r="V63" s="515"/>
      <c r="W63" s="515"/>
      <c r="X63" s="515"/>
      <c r="Y63" s="515"/>
      <c r="Z63" s="515"/>
      <c r="AA63" s="515"/>
      <c r="AB63" s="515"/>
      <c r="AC63" s="515"/>
      <c r="AD63" s="515"/>
      <c r="AE63" s="515"/>
      <c r="AF63" s="515"/>
      <c r="AG63" s="515"/>
      <c r="AH63" s="515"/>
      <c r="AI63" s="515"/>
      <c r="AJ63" s="515"/>
      <c r="AK63" s="515"/>
      <c r="AL63" s="515"/>
      <c r="AM63" s="515"/>
      <c r="AN63" s="515"/>
      <c r="AO63" s="515"/>
      <c r="AP63" s="515"/>
      <c r="AQ63" s="515"/>
      <c r="AR63" s="515"/>
      <c r="AS63" s="515"/>
      <c r="AT63" s="515"/>
      <c r="AU63" s="515"/>
      <c r="AV63" s="515"/>
      <c r="AW63" s="515"/>
      <c r="AX63" s="515"/>
      <c r="AY63" s="515"/>
      <c r="AZ63" s="515"/>
      <c r="BA63" s="515"/>
      <c r="BB63" s="515"/>
      <c r="BC63" s="515"/>
      <c r="BD63" s="518"/>
      <c r="BE63" s="509"/>
    </row>
    <row r="64" spans="1:57" s="510" customFormat="1" ht="39.950000000000003" hidden="1" customHeight="1">
      <c r="A64" s="508"/>
      <c r="B64" s="853"/>
      <c r="C64" s="513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5"/>
      <c r="S64" s="515"/>
      <c r="T64" s="515"/>
      <c r="U64" s="515"/>
      <c r="V64" s="515"/>
      <c r="W64" s="515"/>
      <c r="X64" s="515"/>
      <c r="Y64" s="515"/>
      <c r="Z64" s="515"/>
      <c r="AA64" s="515"/>
      <c r="AB64" s="515"/>
      <c r="AC64" s="515"/>
      <c r="AD64" s="515"/>
      <c r="AE64" s="515"/>
      <c r="AF64" s="515"/>
      <c r="AG64" s="515"/>
      <c r="AH64" s="515"/>
      <c r="AI64" s="515"/>
      <c r="AJ64" s="515"/>
      <c r="AK64" s="515"/>
      <c r="AL64" s="515"/>
      <c r="AM64" s="515"/>
      <c r="AN64" s="515"/>
      <c r="AO64" s="515"/>
      <c r="AP64" s="515"/>
      <c r="AQ64" s="515"/>
      <c r="AR64" s="515"/>
      <c r="AS64" s="515"/>
      <c r="AT64" s="515"/>
      <c r="AU64" s="515"/>
      <c r="AV64" s="515"/>
      <c r="AW64" s="515"/>
      <c r="AX64" s="515"/>
      <c r="AY64" s="515"/>
      <c r="AZ64" s="515"/>
      <c r="BA64" s="515"/>
      <c r="BB64" s="515"/>
      <c r="BC64" s="515"/>
      <c r="BD64" s="518"/>
      <c r="BE64" s="509"/>
    </row>
    <row r="65" spans="1:57" s="510" customFormat="1" ht="39.950000000000003" hidden="1" customHeight="1">
      <c r="A65" s="508"/>
      <c r="B65" s="854" t="s">
        <v>524</v>
      </c>
      <c r="C65" s="855"/>
      <c r="D65" s="516">
        <f t="shared" ref="D65:AI65" si="5">INT((SUM(D55:D64)*D3))</f>
        <v>0</v>
      </c>
      <c r="E65" s="516">
        <f t="shared" si="5"/>
        <v>0</v>
      </c>
      <c r="F65" s="516">
        <f t="shared" si="5"/>
        <v>0</v>
      </c>
      <c r="G65" s="516">
        <f t="shared" si="5"/>
        <v>0</v>
      </c>
      <c r="H65" s="516">
        <f t="shared" si="5"/>
        <v>0</v>
      </c>
      <c r="I65" s="516">
        <f t="shared" si="5"/>
        <v>0</v>
      </c>
      <c r="J65" s="516">
        <f t="shared" si="5"/>
        <v>0</v>
      </c>
      <c r="K65" s="516">
        <f t="shared" si="5"/>
        <v>0</v>
      </c>
      <c r="L65" s="516">
        <f t="shared" si="5"/>
        <v>0</v>
      </c>
      <c r="M65" s="516">
        <f t="shared" si="5"/>
        <v>0</v>
      </c>
      <c r="N65" s="516">
        <f t="shared" si="5"/>
        <v>0</v>
      </c>
      <c r="O65" s="516">
        <f t="shared" si="5"/>
        <v>0</v>
      </c>
      <c r="P65" s="516">
        <f t="shared" si="5"/>
        <v>0</v>
      </c>
      <c r="Q65" s="516">
        <f t="shared" si="5"/>
        <v>0</v>
      </c>
      <c r="R65" s="516">
        <f t="shared" si="5"/>
        <v>0</v>
      </c>
      <c r="S65" s="516">
        <f t="shared" si="5"/>
        <v>0</v>
      </c>
      <c r="T65" s="516">
        <f t="shared" si="5"/>
        <v>0</v>
      </c>
      <c r="U65" s="516">
        <f t="shared" si="5"/>
        <v>0</v>
      </c>
      <c r="V65" s="516">
        <f t="shared" si="5"/>
        <v>0</v>
      </c>
      <c r="W65" s="516">
        <f t="shared" si="5"/>
        <v>0</v>
      </c>
      <c r="X65" s="516">
        <f t="shared" si="5"/>
        <v>0</v>
      </c>
      <c r="Y65" s="516">
        <f t="shared" si="5"/>
        <v>0</v>
      </c>
      <c r="Z65" s="516">
        <f t="shared" si="5"/>
        <v>0</v>
      </c>
      <c r="AA65" s="516">
        <f t="shared" si="5"/>
        <v>0</v>
      </c>
      <c r="AB65" s="516">
        <f t="shared" si="5"/>
        <v>0</v>
      </c>
      <c r="AC65" s="516">
        <f t="shared" si="5"/>
        <v>0</v>
      </c>
      <c r="AD65" s="516">
        <f t="shared" si="5"/>
        <v>0</v>
      </c>
      <c r="AE65" s="516">
        <f t="shared" si="5"/>
        <v>0</v>
      </c>
      <c r="AF65" s="516">
        <f t="shared" si="5"/>
        <v>0</v>
      </c>
      <c r="AG65" s="516">
        <f t="shared" si="5"/>
        <v>0</v>
      </c>
      <c r="AH65" s="516">
        <f t="shared" si="5"/>
        <v>0</v>
      </c>
      <c r="AI65" s="516">
        <f t="shared" si="5"/>
        <v>0</v>
      </c>
      <c r="AJ65" s="516"/>
      <c r="AK65" s="516"/>
      <c r="AL65" s="516"/>
      <c r="AM65" s="516"/>
      <c r="AN65" s="516"/>
      <c r="AO65" s="516">
        <f>INT((SUM(AO55:AO64)*AO3))</f>
        <v>0</v>
      </c>
      <c r="AP65" s="516"/>
      <c r="AQ65" s="516"/>
      <c r="AR65" s="516"/>
      <c r="AS65" s="516"/>
      <c r="AT65" s="516"/>
      <c r="AU65" s="516"/>
      <c r="AV65" s="516">
        <f>INT((SUM(AV55:AV64)*AV3))</f>
        <v>0</v>
      </c>
      <c r="AW65" s="516"/>
      <c r="AX65" s="516"/>
      <c r="AY65" s="516"/>
      <c r="AZ65" s="516"/>
      <c r="BA65" s="516"/>
      <c r="BB65" s="516"/>
      <c r="BC65" s="516"/>
      <c r="BD65" s="517">
        <f>INT(SUM(D65:AV65))</f>
        <v>0</v>
      </c>
      <c r="BE65" s="509"/>
    </row>
    <row r="66" spans="1:57" s="510" customFormat="1" ht="39.950000000000003" hidden="1" customHeight="1">
      <c r="A66" s="508"/>
      <c r="B66" s="853" t="s">
        <v>528</v>
      </c>
      <c r="C66" s="513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  <c r="Q66" s="515"/>
      <c r="R66" s="515"/>
      <c r="S66" s="515"/>
      <c r="T66" s="515"/>
      <c r="U66" s="515"/>
      <c r="V66" s="515"/>
      <c r="W66" s="515"/>
      <c r="X66" s="515"/>
      <c r="Y66" s="515"/>
      <c r="Z66" s="515"/>
      <c r="AA66" s="515"/>
      <c r="AB66" s="515"/>
      <c r="AC66" s="515"/>
      <c r="AD66" s="515"/>
      <c r="AE66" s="515"/>
      <c r="AF66" s="515"/>
      <c r="AG66" s="515"/>
      <c r="AH66" s="515"/>
      <c r="AI66" s="515"/>
      <c r="AJ66" s="515"/>
      <c r="AK66" s="515"/>
      <c r="AL66" s="515"/>
      <c r="AM66" s="515"/>
      <c r="AN66" s="515"/>
      <c r="AO66" s="515"/>
      <c r="AP66" s="515"/>
      <c r="AQ66" s="515"/>
      <c r="AR66" s="515"/>
      <c r="AS66" s="515"/>
      <c r="AT66" s="515"/>
      <c r="AU66" s="515"/>
      <c r="AV66" s="515"/>
      <c r="AW66" s="515"/>
      <c r="AX66" s="515"/>
      <c r="AY66" s="515"/>
      <c r="AZ66" s="515"/>
      <c r="BA66" s="515"/>
      <c r="BB66" s="515"/>
      <c r="BC66" s="515"/>
      <c r="BD66" s="515"/>
      <c r="BE66" s="509"/>
    </row>
    <row r="67" spans="1:57" s="510" customFormat="1" ht="39.950000000000003" hidden="1" customHeight="1">
      <c r="A67" s="508"/>
      <c r="B67" s="853"/>
      <c r="C67" s="513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5"/>
      <c r="R67" s="515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5"/>
      <c r="AK67" s="515"/>
      <c r="AL67" s="515"/>
      <c r="AM67" s="515"/>
      <c r="AN67" s="515"/>
      <c r="AO67" s="515"/>
      <c r="AP67" s="515"/>
      <c r="AQ67" s="515"/>
      <c r="AR67" s="515"/>
      <c r="AS67" s="515"/>
      <c r="AT67" s="515"/>
      <c r="AU67" s="515"/>
      <c r="AV67" s="515"/>
      <c r="AW67" s="515"/>
      <c r="AX67" s="515"/>
      <c r="AY67" s="515"/>
      <c r="AZ67" s="515"/>
      <c r="BA67" s="515"/>
      <c r="BB67" s="515"/>
      <c r="BC67" s="515"/>
      <c r="BD67" s="515"/>
      <c r="BE67" s="509"/>
    </row>
    <row r="68" spans="1:57" s="510" customFormat="1" ht="39.950000000000003" hidden="1" customHeight="1">
      <c r="A68" s="508"/>
      <c r="B68" s="853"/>
      <c r="C68" s="513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5"/>
      <c r="R68" s="515"/>
      <c r="S68" s="515"/>
      <c r="T68" s="515"/>
      <c r="U68" s="515"/>
      <c r="V68" s="515"/>
      <c r="W68" s="515"/>
      <c r="X68" s="515"/>
      <c r="Y68" s="515"/>
      <c r="Z68" s="515"/>
      <c r="AA68" s="515"/>
      <c r="AB68" s="515"/>
      <c r="AC68" s="515"/>
      <c r="AD68" s="515"/>
      <c r="AE68" s="515"/>
      <c r="AF68" s="515"/>
      <c r="AG68" s="515"/>
      <c r="AH68" s="515"/>
      <c r="AI68" s="515"/>
      <c r="AJ68" s="515"/>
      <c r="AK68" s="515"/>
      <c r="AL68" s="515"/>
      <c r="AM68" s="515"/>
      <c r="AN68" s="515"/>
      <c r="AO68" s="515"/>
      <c r="AP68" s="515"/>
      <c r="AQ68" s="515"/>
      <c r="AR68" s="515"/>
      <c r="AS68" s="515"/>
      <c r="AT68" s="515"/>
      <c r="AU68" s="515"/>
      <c r="AV68" s="515"/>
      <c r="AW68" s="515"/>
      <c r="AX68" s="515"/>
      <c r="AY68" s="515"/>
      <c r="AZ68" s="515"/>
      <c r="BA68" s="515"/>
      <c r="BB68" s="515"/>
      <c r="BC68" s="515"/>
      <c r="BD68" s="515"/>
      <c r="BE68" s="509"/>
    </row>
    <row r="69" spans="1:57" s="510" customFormat="1" ht="39.950000000000003" hidden="1" customHeight="1">
      <c r="A69" s="508"/>
      <c r="B69" s="853"/>
      <c r="C69" s="513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5"/>
      <c r="R69" s="515"/>
      <c r="S69" s="515"/>
      <c r="T69" s="515"/>
      <c r="U69" s="515"/>
      <c r="V69" s="515"/>
      <c r="W69" s="515"/>
      <c r="X69" s="515"/>
      <c r="Y69" s="515"/>
      <c r="Z69" s="515"/>
      <c r="AA69" s="515"/>
      <c r="AB69" s="515"/>
      <c r="AC69" s="515"/>
      <c r="AD69" s="515"/>
      <c r="AE69" s="515"/>
      <c r="AF69" s="515"/>
      <c r="AG69" s="515"/>
      <c r="AH69" s="515"/>
      <c r="AI69" s="515"/>
      <c r="AJ69" s="515"/>
      <c r="AK69" s="515"/>
      <c r="AL69" s="515"/>
      <c r="AM69" s="515"/>
      <c r="AN69" s="515"/>
      <c r="AO69" s="515"/>
      <c r="AP69" s="515"/>
      <c r="AQ69" s="515"/>
      <c r="AR69" s="515"/>
      <c r="AS69" s="515"/>
      <c r="AT69" s="515"/>
      <c r="AU69" s="515"/>
      <c r="AV69" s="515"/>
      <c r="AW69" s="515"/>
      <c r="AX69" s="515"/>
      <c r="AY69" s="515"/>
      <c r="AZ69" s="515"/>
      <c r="BA69" s="515"/>
      <c r="BB69" s="515"/>
      <c r="BC69" s="515"/>
      <c r="BD69" s="515"/>
      <c r="BE69" s="509"/>
    </row>
    <row r="70" spans="1:57" s="510" customFormat="1" ht="39.950000000000003" hidden="1" customHeight="1">
      <c r="A70" s="508"/>
      <c r="B70" s="853"/>
      <c r="C70" s="513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  <c r="Q70" s="515"/>
      <c r="R70" s="515"/>
      <c r="S70" s="515"/>
      <c r="T70" s="515"/>
      <c r="U70" s="515"/>
      <c r="V70" s="515"/>
      <c r="W70" s="515"/>
      <c r="X70" s="515"/>
      <c r="Y70" s="515"/>
      <c r="Z70" s="515"/>
      <c r="AA70" s="515"/>
      <c r="AB70" s="515"/>
      <c r="AC70" s="515"/>
      <c r="AD70" s="515"/>
      <c r="AE70" s="515"/>
      <c r="AF70" s="515"/>
      <c r="AG70" s="515"/>
      <c r="AH70" s="515"/>
      <c r="AI70" s="515"/>
      <c r="AJ70" s="515"/>
      <c r="AK70" s="515"/>
      <c r="AL70" s="515"/>
      <c r="AM70" s="515"/>
      <c r="AN70" s="515"/>
      <c r="AO70" s="515"/>
      <c r="AP70" s="515"/>
      <c r="AQ70" s="515"/>
      <c r="AR70" s="515"/>
      <c r="AS70" s="515"/>
      <c r="AT70" s="515"/>
      <c r="AU70" s="515"/>
      <c r="AV70" s="515"/>
      <c r="AW70" s="515"/>
      <c r="AX70" s="515"/>
      <c r="AY70" s="515"/>
      <c r="AZ70" s="515"/>
      <c r="BA70" s="515"/>
      <c r="BB70" s="515"/>
      <c r="BC70" s="515"/>
      <c r="BD70" s="515"/>
      <c r="BE70" s="509"/>
    </row>
    <row r="71" spans="1:57" s="510" customFormat="1" ht="39.950000000000003" hidden="1" customHeight="1">
      <c r="A71" s="508"/>
      <c r="B71" s="853"/>
      <c r="C71" s="513"/>
      <c r="D71" s="515"/>
      <c r="E71" s="515"/>
      <c r="F71" s="515"/>
      <c r="G71" s="515"/>
      <c r="H71" s="515"/>
      <c r="I71" s="515"/>
      <c r="J71" s="515"/>
      <c r="K71" s="515"/>
      <c r="L71" s="515"/>
      <c r="M71" s="515"/>
      <c r="N71" s="515"/>
      <c r="O71" s="515"/>
      <c r="P71" s="515"/>
      <c r="Q71" s="515"/>
      <c r="R71" s="515"/>
      <c r="S71" s="515"/>
      <c r="T71" s="515"/>
      <c r="U71" s="515"/>
      <c r="V71" s="515"/>
      <c r="W71" s="515"/>
      <c r="X71" s="515"/>
      <c r="Y71" s="515"/>
      <c r="Z71" s="515"/>
      <c r="AA71" s="515"/>
      <c r="AB71" s="515"/>
      <c r="AC71" s="515"/>
      <c r="AD71" s="515"/>
      <c r="AE71" s="515"/>
      <c r="AF71" s="515"/>
      <c r="AG71" s="515"/>
      <c r="AH71" s="515"/>
      <c r="AI71" s="515"/>
      <c r="AJ71" s="515"/>
      <c r="AK71" s="515"/>
      <c r="AL71" s="515"/>
      <c r="AM71" s="515"/>
      <c r="AN71" s="515"/>
      <c r="AO71" s="515"/>
      <c r="AP71" s="515"/>
      <c r="AQ71" s="515"/>
      <c r="AR71" s="515"/>
      <c r="AS71" s="515"/>
      <c r="AT71" s="515"/>
      <c r="AU71" s="515"/>
      <c r="AV71" s="515"/>
      <c r="AW71" s="515"/>
      <c r="AX71" s="515"/>
      <c r="AY71" s="515"/>
      <c r="AZ71" s="515"/>
      <c r="BA71" s="515"/>
      <c r="BB71" s="515"/>
      <c r="BC71" s="515"/>
      <c r="BD71" s="515"/>
      <c r="BE71" s="509"/>
    </row>
    <row r="72" spans="1:57" s="510" customFormat="1" ht="39.950000000000003" hidden="1" customHeight="1">
      <c r="A72" s="508"/>
      <c r="B72" s="853"/>
      <c r="C72" s="513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  <c r="Q72" s="515"/>
      <c r="R72" s="515"/>
      <c r="S72" s="515"/>
      <c r="T72" s="515"/>
      <c r="U72" s="515"/>
      <c r="V72" s="515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  <c r="AG72" s="515"/>
      <c r="AH72" s="515"/>
      <c r="AI72" s="515"/>
      <c r="AJ72" s="515"/>
      <c r="AK72" s="515"/>
      <c r="AL72" s="515"/>
      <c r="AM72" s="515"/>
      <c r="AN72" s="515"/>
      <c r="AO72" s="515"/>
      <c r="AP72" s="515"/>
      <c r="AQ72" s="515"/>
      <c r="AR72" s="515"/>
      <c r="AS72" s="515"/>
      <c r="AT72" s="515"/>
      <c r="AU72" s="515"/>
      <c r="AV72" s="515"/>
      <c r="AW72" s="515"/>
      <c r="AX72" s="515"/>
      <c r="AY72" s="515"/>
      <c r="AZ72" s="515"/>
      <c r="BA72" s="515"/>
      <c r="BB72" s="515"/>
      <c r="BC72" s="515"/>
      <c r="BD72" s="515"/>
      <c r="BE72" s="509"/>
    </row>
    <row r="73" spans="1:57" s="510" customFormat="1" ht="39.950000000000003" hidden="1" customHeight="1">
      <c r="A73" s="508"/>
      <c r="B73" s="853"/>
      <c r="C73" s="513"/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  <c r="O73" s="515"/>
      <c r="P73" s="515"/>
      <c r="Q73" s="515"/>
      <c r="R73" s="515"/>
      <c r="S73" s="515"/>
      <c r="T73" s="515"/>
      <c r="U73" s="515"/>
      <c r="V73" s="515"/>
      <c r="W73" s="515"/>
      <c r="X73" s="515"/>
      <c r="Y73" s="515"/>
      <c r="Z73" s="515"/>
      <c r="AA73" s="515"/>
      <c r="AB73" s="515"/>
      <c r="AC73" s="515"/>
      <c r="AD73" s="515"/>
      <c r="AE73" s="515"/>
      <c r="AF73" s="515"/>
      <c r="AG73" s="515"/>
      <c r="AH73" s="515"/>
      <c r="AI73" s="515"/>
      <c r="AJ73" s="515"/>
      <c r="AK73" s="515"/>
      <c r="AL73" s="515"/>
      <c r="AM73" s="515"/>
      <c r="AN73" s="515"/>
      <c r="AO73" s="515"/>
      <c r="AP73" s="515"/>
      <c r="AQ73" s="515"/>
      <c r="AR73" s="515"/>
      <c r="AS73" s="515"/>
      <c r="AT73" s="515"/>
      <c r="AU73" s="515"/>
      <c r="AV73" s="515"/>
      <c r="AW73" s="515"/>
      <c r="AX73" s="515"/>
      <c r="AY73" s="515"/>
      <c r="AZ73" s="515"/>
      <c r="BA73" s="515"/>
      <c r="BB73" s="515"/>
      <c r="BC73" s="515"/>
      <c r="BD73" s="515"/>
      <c r="BE73" s="509"/>
    </row>
    <row r="74" spans="1:57" s="510" customFormat="1" ht="39.950000000000003" hidden="1" customHeight="1">
      <c r="A74" s="508"/>
      <c r="B74" s="853"/>
      <c r="C74" s="513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  <c r="P74" s="515"/>
      <c r="Q74" s="515"/>
      <c r="R74" s="515"/>
      <c r="S74" s="515"/>
      <c r="T74" s="515"/>
      <c r="U74" s="515"/>
      <c r="V74" s="515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  <c r="AH74" s="515"/>
      <c r="AI74" s="515"/>
      <c r="AJ74" s="515"/>
      <c r="AK74" s="515"/>
      <c r="AL74" s="515"/>
      <c r="AM74" s="515"/>
      <c r="AN74" s="515"/>
      <c r="AO74" s="515"/>
      <c r="AP74" s="515"/>
      <c r="AQ74" s="515"/>
      <c r="AR74" s="515"/>
      <c r="AS74" s="515"/>
      <c r="AT74" s="515"/>
      <c r="AU74" s="515"/>
      <c r="AV74" s="515"/>
      <c r="AW74" s="515"/>
      <c r="AX74" s="515"/>
      <c r="AY74" s="515"/>
      <c r="AZ74" s="515"/>
      <c r="BA74" s="515"/>
      <c r="BB74" s="515"/>
      <c r="BC74" s="515"/>
      <c r="BD74" s="515"/>
      <c r="BE74" s="509"/>
    </row>
    <row r="75" spans="1:57" s="510" customFormat="1" ht="39.950000000000003" hidden="1" customHeight="1">
      <c r="A75" s="508"/>
      <c r="B75" s="853"/>
      <c r="C75" s="513"/>
      <c r="D75" s="515"/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5"/>
      <c r="P75" s="515"/>
      <c r="Q75" s="515"/>
      <c r="R75" s="515"/>
      <c r="S75" s="515"/>
      <c r="T75" s="515"/>
      <c r="U75" s="515"/>
      <c r="V75" s="515"/>
      <c r="W75" s="515"/>
      <c r="X75" s="515"/>
      <c r="Y75" s="515"/>
      <c r="Z75" s="515"/>
      <c r="AA75" s="515"/>
      <c r="AB75" s="515"/>
      <c r="AC75" s="515"/>
      <c r="AD75" s="515"/>
      <c r="AE75" s="515"/>
      <c r="AF75" s="515"/>
      <c r="AG75" s="515"/>
      <c r="AH75" s="515"/>
      <c r="AI75" s="515"/>
      <c r="AJ75" s="515"/>
      <c r="AK75" s="515"/>
      <c r="AL75" s="515"/>
      <c r="AM75" s="515"/>
      <c r="AN75" s="515"/>
      <c r="AO75" s="515"/>
      <c r="AP75" s="515"/>
      <c r="AQ75" s="515"/>
      <c r="AR75" s="515"/>
      <c r="AS75" s="515"/>
      <c r="AT75" s="515"/>
      <c r="AU75" s="515"/>
      <c r="AV75" s="515"/>
      <c r="AW75" s="515"/>
      <c r="AX75" s="515"/>
      <c r="AY75" s="515"/>
      <c r="AZ75" s="515"/>
      <c r="BA75" s="515"/>
      <c r="BB75" s="515"/>
      <c r="BC75" s="515"/>
      <c r="BD75" s="515"/>
      <c r="BE75" s="509"/>
    </row>
    <row r="76" spans="1:57" s="510" customFormat="1" ht="39.950000000000003" hidden="1" customHeight="1">
      <c r="A76" s="508"/>
      <c r="B76" s="854" t="s">
        <v>524</v>
      </c>
      <c r="C76" s="855"/>
      <c r="D76" s="516">
        <f t="shared" ref="D76:AI76" si="6">INT((SUM(D66:D75)*D3))</f>
        <v>0</v>
      </c>
      <c r="E76" s="516">
        <f t="shared" si="6"/>
        <v>0</v>
      </c>
      <c r="F76" s="516">
        <f t="shared" si="6"/>
        <v>0</v>
      </c>
      <c r="G76" s="516">
        <f t="shared" si="6"/>
        <v>0</v>
      </c>
      <c r="H76" s="516">
        <f t="shared" si="6"/>
        <v>0</v>
      </c>
      <c r="I76" s="516">
        <f t="shared" si="6"/>
        <v>0</v>
      </c>
      <c r="J76" s="516">
        <f t="shared" si="6"/>
        <v>0</v>
      </c>
      <c r="K76" s="516">
        <f t="shared" si="6"/>
        <v>0</v>
      </c>
      <c r="L76" s="516">
        <f t="shared" si="6"/>
        <v>0</v>
      </c>
      <c r="M76" s="516">
        <f t="shared" si="6"/>
        <v>0</v>
      </c>
      <c r="N76" s="516">
        <f t="shared" si="6"/>
        <v>0</v>
      </c>
      <c r="O76" s="516">
        <f t="shared" si="6"/>
        <v>0</v>
      </c>
      <c r="P76" s="516">
        <f t="shared" si="6"/>
        <v>0</v>
      </c>
      <c r="Q76" s="516">
        <f t="shared" si="6"/>
        <v>0</v>
      </c>
      <c r="R76" s="516">
        <f t="shared" si="6"/>
        <v>0</v>
      </c>
      <c r="S76" s="516">
        <f t="shared" si="6"/>
        <v>0</v>
      </c>
      <c r="T76" s="516">
        <f t="shared" si="6"/>
        <v>0</v>
      </c>
      <c r="U76" s="516">
        <f t="shared" si="6"/>
        <v>0</v>
      </c>
      <c r="V76" s="516">
        <f t="shared" si="6"/>
        <v>0</v>
      </c>
      <c r="W76" s="516">
        <f t="shared" si="6"/>
        <v>0</v>
      </c>
      <c r="X76" s="516">
        <f t="shared" si="6"/>
        <v>0</v>
      </c>
      <c r="Y76" s="516">
        <f t="shared" si="6"/>
        <v>0</v>
      </c>
      <c r="Z76" s="516">
        <f t="shared" si="6"/>
        <v>0</v>
      </c>
      <c r="AA76" s="516">
        <f t="shared" si="6"/>
        <v>0</v>
      </c>
      <c r="AB76" s="516">
        <f t="shared" si="6"/>
        <v>0</v>
      </c>
      <c r="AC76" s="516">
        <f t="shared" si="6"/>
        <v>0</v>
      </c>
      <c r="AD76" s="516">
        <f t="shared" si="6"/>
        <v>0</v>
      </c>
      <c r="AE76" s="516">
        <f t="shared" si="6"/>
        <v>0</v>
      </c>
      <c r="AF76" s="516">
        <f t="shared" si="6"/>
        <v>0</v>
      </c>
      <c r="AG76" s="516">
        <f t="shared" si="6"/>
        <v>0</v>
      </c>
      <c r="AH76" s="516">
        <f t="shared" si="6"/>
        <v>0</v>
      </c>
      <c r="AI76" s="516">
        <f t="shared" si="6"/>
        <v>0</v>
      </c>
      <c r="AJ76" s="516"/>
      <c r="AK76" s="516"/>
      <c r="AL76" s="516"/>
      <c r="AM76" s="516"/>
      <c r="AN76" s="516"/>
      <c r="AO76" s="516">
        <f>INT((SUM(AO66:AO75)*AO3))</f>
        <v>0</v>
      </c>
      <c r="AP76" s="516"/>
      <c r="AQ76" s="516"/>
      <c r="AR76" s="516"/>
      <c r="AS76" s="516"/>
      <c r="AT76" s="516"/>
      <c r="AU76" s="516"/>
      <c r="AV76" s="516">
        <f>INT((SUM(AV66:AV75)*AV3))</f>
        <v>0</v>
      </c>
      <c r="AW76" s="516"/>
      <c r="AX76" s="516"/>
      <c r="AY76" s="516"/>
      <c r="AZ76" s="516"/>
      <c r="BA76" s="516"/>
      <c r="BB76" s="516"/>
      <c r="BC76" s="516"/>
      <c r="BD76" s="517">
        <f>INT(SUM(D76:AV76))</f>
        <v>0</v>
      </c>
      <c r="BE76" s="509"/>
    </row>
    <row r="77" spans="1:57" s="510" customFormat="1" ht="12" customHeight="1">
      <c r="B77" s="511"/>
      <c r="C77" s="511"/>
      <c r="D77" s="511"/>
      <c r="E77" s="511"/>
      <c r="F77" s="511"/>
      <c r="G77" s="511"/>
      <c r="H77" s="511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  <c r="W77" s="511"/>
      <c r="X77" s="511"/>
      <c r="Y77" s="511"/>
      <c r="Z77" s="511"/>
      <c r="AA77" s="511"/>
      <c r="AB77" s="511"/>
      <c r="AC77" s="511"/>
      <c r="AD77" s="511"/>
      <c r="AE77" s="511"/>
      <c r="AF77" s="511"/>
      <c r="AG77" s="511"/>
      <c r="AH77" s="511"/>
      <c r="AI77" s="511"/>
      <c r="AJ77" s="511"/>
      <c r="AK77" s="511"/>
      <c r="AL77" s="511"/>
      <c r="AM77" s="511"/>
      <c r="AN77" s="511"/>
      <c r="AO77" s="511"/>
      <c r="AP77" s="511"/>
      <c r="AQ77" s="511"/>
      <c r="AR77" s="511"/>
      <c r="AS77" s="511"/>
      <c r="AT77" s="511"/>
      <c r="AU77" s="511"/>
      <c r="AV77" s="511"/>
      <c r="AW77" s="511"/>
      <c r="AX77" s="511"/>
      <c r="AY77" s="511"/>
      <c r="AZ77" s="511"/>
      <c r="BA77" s="511"/>
      <c r="BB77" s="511"/>
      <c r="BC77" s="511"/>
      <c r="BD77" s="511"/>
    </row>
  </sheetData>
  <mergeCells count="15">
    <mergeCell ref="B55:B64"/>
    <mergeCell ref="B65:C65"/>
    <mergeCell ref="B66:B75"/>
    <mergeCell ref="B76:C76"/>
    <mergeCell ref="B1:BD1"/>
    <mergeCell ref="B32:C32"/>
    <mergeCell ref="B33:B42"/>
    <mergeCell ref="B43:C43"/>
    <mergeCell ref="B44:B53"/>
    <mergeCell ref="B54:C54"/>
    <mergeCell ref="B2:C2"/>
    <mergeCell ref="B3:C3"/>
    <mergeCell ref="B4:B14"/>
    <mergeCell ref="B15:C15"/>
    <mergeCell ref="B16:B31"/>
  </mergeCells>
  <phoneticPr fontId="2" type="noConversion"/>
  <conditionalFormatting sqref="M9:U9 O8:AE8 M8 BD44:BD53 BD55:BD64 M33:AE42 M10:AE14 C8:L14 M20:AE31 C20:L42 C66:AE75 C77:AE77 C15:BC15 C43:BC65 C76:BC76 E32:BC32">
    <cfRule type="expression" dxfId="14" priority="13" stopIfTrue="1">
      <formula>$C8="제거"</formula>
    </cfRule>
    <cfRule type="expression" dxfId="13" priority="14" stopIfTrue="1">
      <formula>$C8="신설"</formula>
    </cfRule>
    <cfRule type="expression" dxfId="12" priority="15" stopIfTrue="1">
      <formula>$C8="재도색"</formula>
    </cfRule>
  </conditionalFormatting>
  <conditionalFormatting sqref="E20:E42 E8:E14 E44:E53 E55:E64 E66:E75 E77">
    <cfRule type="expression" dxfId="11" priority="11" stopIfTrue="1">
      <formula>$C8="재도색"</formula>
    </cfRule>
    <cfRule type="expression" dxfId="10" priority="12" stopIfTrue="1">
      <formula>$C8="신설"</formula>
    </cfRule>
  </conditionalFormatting>
  <conditionalFormatting sqref="AE7:AE8 U9 AE33:AE42 AE20:AE31 AE10:AE14 AE44:AE53 AE55:AE64 AE66:AE75 AE77">
    <cfRule type="expression" dxfId="9" priority="10">
      <formula>$C7="신설"</formula>
    </cfRule>
  </conditionalFormatting>
  <conditionalFormatting sqref="G75:N75 G77:N77">
    <cfRule type="expression" dxfId="8" priority="7" stopIfTrue="1">
      <formula>$D75="제거"</formula>
    </cfRule>
    <cfRule type="expression" dxfId="7" priority="8" stopIfTrue="1">
      <formula>$D75="신설"</formula>
    </cfRule>
    <cfRule type="expression" dxfId="6" priority="9" stopIfTrue="1">
      <formula>$D75="재도색"</formula>
    </cfRule>
  </conditionalFormatting>
  <conditionalFormatting sqref="V9">
    <cfRule type="expression" dxfId="5" priority="4" stopIfTrue="1">
      <formula>$C8="제거"</formula>
    </cfRule>
    <cfRule type="expression" dxfId="4" priority="5" stopIfTrue="1">
      <formula>$C8="신설"</formula>
    </cfRule>
    <cfRule type="expression" dxfId="3" priority="6" stopIfTrue="1">
      <formula>$C8="재도색"</formula>
    </cfRule>
  </conditionalFormatting>
  <conditionalFormatting sqref="G44:N53 G55:N64">
    <cfRule type="expression" dxfId="2" priority="1" stopIfTrue="1">
      <formula>$D44="제거"</formula>
    </cfRule>
    <cfRule type="expression" dxfId="1" priority="2" stopIfTrue="1">
      <formula>$D44="신설"</formula>
    </cfRule>
    <cfRule type="expression" dxfId="0" priority="3" stopIfTrue="1">
      <formula>$D44="재도색"</formula>
    </cfRule>
  </conditionalFormatting>
  <printOptions horizontalCentered="1"/>
  <pageMargins left="0.70866141732283472" right="0.39370078740157483" top="0.74803149606299213" bottom="0.74803149606299213" header="0.31496062992125984" footer="0.31496062992125984"/>
  <pageSetup paperSize="9" scale="65" orientation="landscape" r:id="rId1"/>
  <rowBreaks count="3" manualBreakCount="3">
    <brk id="32" min="1" max="55" man="1"/>
    <brk id="43" min="1" max="55" man="1"/>
    <brk id="54" min="1" max="3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8"/>
  <sheetViews>
    <sheetView view="pageBreakPreview" zoomScale="85" zoomScaleNormal="80" zoomScaleSheetLayoutView="85" workbookViewId="0">
      <selection activeCell="E1748" sqref="E1748"/>
    </sheetView>
  </sheetViews>
  <sheetFormatPr defaultRowHeight="21.95" customHeight="1"/>
  <cols>
    <col min="1" max="1" width="9.33203125" style="594"/>
    <col min="2" max="2" width="22.83203125" style="595" customWidth="1"/>
    <col min="3" max="3" width="15.83203125" style="595" customWidth="1"/>
    <col min="4" max="4" width="10.33203125" style="595" customWidth="1"/>
    <col min="5" max="6" width="11.5" style="595" customWidth="1"/>
    <col min="7" max="7" width="11.33203125" style="595" customWidth="1"/>
    <col min="8" max="8" width="11.83203125" style="595" customWidth="1"/>
    <col min="9" max="9" width="11.6640625" style="595" customWidth="1"/>
    <col min="10" max="10" width="11.5" style="595" customWidth="1"/>
    <col min="11" max="11" width="10.33203125" style="595" customWidth="1"/>
    <col min="12" max="12" width="4.83203125" style="595" customWidth="1"/>
    <col min="13" max="13" width="4.83203125" style="594" customWidth="1"/>
    <col min="14" max="14" width="10.33203125" style="595" customWidth="1"/>
    <col min="15" max="16384" width="9.33203125" style="595"/>
  </cols>
  <sheetData>
    <row r="1" spans="1:15" ht="34.5" customHeight="1">
      <c r="B1" s="860" t="s">
        <v>796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1:15" ht="21.95" customHeight="1">
      <c r="B2" s="596" t="s">
        <v>266</v>
      </c>
      <c r="C2" s="597"/>
      <c r="D2" s="597"/>
      <c r="E2" s="597"/>
      <c r="F2" s="597"/>
      <c r="G2" s="597"/>
      <c r="H2" s="597"/>
      <c r="I2" s="597"/>
      <c r="J2" s="597"/>
      <c r="K2" s="862"/>
      <c r="L2" s="862"/>
      <c r="M2" s="862"/>
    </row>
    <row r="3" spans="1:15" ht="30" customHeight="1">
      <c r="B3" s="598" t="s">
        <v>797</v>
      </c>
      <c r="C3" s="597"/>
      <c r="D3" s="597"/>
      <c r="E3" s="597"/>
      <c r="F3" s="597"/>
      <c r="G3" s="597"/>
      <c r="H3" s="597"/>
      <c r="I3" s="597"/>
      <c r="J3" s="597"/>
      <c r="K3" s="866" t="s">
        <v>255</v>
      </c>
      <c r="L3" s="866"/>
      <c r="M3" s="866"/>
      <c r="O3" s="599"/>
    </row>
    <row r="4" spans="1:15" s="600" customFormat="1" ht="20.100000000000001" customHeight="1">
      <c r="A4" s="594"/>
      <c r="B4" s="864" t="s">
        <v>27</v>
      </c>
      <c r="C4" s="864" t="s">
        <v>28</v>
      </c>
      <c r="D4" s="864" t="s">
        <v>822</v>
      </c>
      <c r="E4" s="864" t="s">
        <v>820</v>
      </c>
      <c r="F4" s="864"/>
      <c r="G4" s="864"/>
      <c r="H4" s="864" t="s">
        <v>819</v>
      </c>
      <c r="I4" s="864"/>
      <c r="J4" s="864"/>
      <c r="K4" s="864" t="s">
        <v>410</v>
      </c>
      <c r="L4" s="864"/>
      <c r="M4" s="864"/>
    </row>
    <row r="5" spans="1:15" s="600" customFormat="1" ht="40.5">
      <c r="A5" s="594"/>
      <c r="B5" s="864"/>
      <c r="C5" s="864"/>
      <c r="D5" s="864"/>
      <c r="E5" s="601" t="s">
        <v>30</v>
      </c>
      <c r="F5" s="601" t="s">
        <v>24</v>
      </c>
      <c r="G5" s="601" t="s">
        <v>262</v>
      </c>
      <c r="H5" s="601" t="s">
        <v>240</v>
      </c>
      <c r="I5" s="601" t="s">
        <v>277</v>
      </c>
      <c r="J5" s="601" t="s">
        <v>241</v>
      </c>
      <c r="K5" s="864"/>
      <c r="L5" s="864"/>
      <c r="M5" s="864"/>
    </row>
    <row r="6" spans="1:15" ht="21.95" customHeight="1">
      <c r="B6" s="865" t="s">
        <v>824</v>
      </c>
      <c r="C6" s="602" t="s">
        <v>257</v>
      </c>
      <c r="D6" s="603">
        <f>G37</f>
        <v>3333</v>
      </c>
      <c r="E6" s="604">
        <v>2</v>
      </c>
      <c r="F6" s="604">
        <v>2</v>
      </c>
      <c r="G6" s="604">
        <v>2</v>
      </c>
      <c r="H6" s="604">
        <v>8</v>
      </c>
      <c r="I6" s="604">
        <v>8</v>
      </c>
      <c r="J6" s="604">
        <v>8</v>
      </c>
      <c r="K6" s="869"/>
      <c r="L6" s="869"/>
      <c r="M6" s="869"/>
    </row>
    <row r="7" spans="1:15" ht="21.95" customHeight="1">
      <c r="B7" s="865"/>
      <c r="C7" s="602" t="s">
        <v>258</v>
      </c>
      <c r="D7" s="603">
        <f t="shared" ref="D7:D13" si="0">G38</f>
        <v>1666</v>
      </c>
      <c r="E7" s="604">
        <v>2</v>
      </c>
      <c r="F7" s="604">
        <v>2</v>
      </c>
      <c r="G7" s="604">
        <v>2</v>
      </c>
      <c r="H7" s="604">
        <v>8</v>
      </c>
      <c r="I7" s="604">
        <v>8</v>
      </c>
      <c r="J7" s="604">
        <v>8</v>
      </c>
      <c r="K7" s="869"/>
      <c r="L7" s="869"/>
      <c r="M7" s="869"/>
    </row>
    <row r="8" spans="1:15" ht="21.95" customHeight="1">
      <c r="B8" s="865"/>
      <c r="C8" s="602" t="s">
        <v>33</v>
      </c>
      <c r="D8" s="603">
        <f t="shared" si="0"/>
        <v>1266</v>
      </c>
      <c r="E8" s="604">
        <v>2</v>
      </c>
      <c r="F8" s="604">
        <v>2</v>
      </c>
      <c r="G8" s="604">
        <v>2</v>
      </c>
      <c r="H8" s="604">
        <v>8</v>
      </c>
      <c r="I8" s="604">
        <v>8</v>
      </c>
      <c r="J8" s="604">
        <v>8</v>
      </c>
      <c r="K8" s="869"/>
      <c r="L8" s="869"/>
      <c r="M8" s="869"/>
    </row>
    <row r="9" spans="1:15" ht="21.95" customHeight="1">
      <c r="B9" s="865"/>
      <c r="C9" s="602" t="s">
        <v>35</v>
      </c>
      <c r="D9" s="603">
        <f>G40</f>
        <v>600</v>
      </c>
      <c r="E9" s="604">
        <v>2</v>
      </c>
      <c r="F9" s="604">
        <v>2</v>
      </c>
      <c r="G9" s="604">
        <v>2</v>
      </c>
      <c r="H9" s="604">
        <v>8</v>
      </c>
      <c r="I9" s="604">
        <v>8</v>
      </c>
      <c r="J9" s="604">
        <v>8</v>
      </c>
      <c r="K9" s="869"/>
      <c r="L9" s="869"/>
      <c r="M9" s="869"/>
    </row>
    <row r="10" spans="1:15" s="1" customFormat="1" ht="21.95" customHeight="1">
      <c r="B10" s="858" t="s">
        <v>213</v>
      </c>
      <c r="C10" s="519" t="s">
        <v>31</v>
      </c>
      <c r="D10" s="520">
        <f>G41</f>
        <v>4000</v>
      </c>
      <c r="E10" s="521">
        <v>2</v>
      </c>
      <c r="F10" s="521">
        <v>2</v>
      </c>
      <c r="G10" s="521">
        <v>2</v>
      </c>
      <c r="H10" s="521"/>
      <c r="I10" s="521">
        <v>8</v>
      </c>
      <c r="J10" s="521">
        <v>8</v>
      </c>
      <c r="K10" s="859"/>
      <c r="L10" s="859"/>
      <c r="M10" s="859"/>
    </row>
    <row r="11" spans="1:15" s="1" customFormat="1" ht="21.95" customHeight="1">
      <c r="B11" s="858"/>
      <c r="C11" s="519" t="s">
        <v>32</v>
      </c>
      <c r="D11" s="520">
        <f t="shared" si="0"/>
        <v>2000</v>
      </c>
      <c r="E11" s="521">
        <v>2</v>
      </c>
      <c r="F11" s="521">
        <v>2</v>
      </c>
      <c r="G11" s="521">
        <v>2</v>
      </c>
      <c r="H11" s="521"/>
      <c r="I11" s="521">
        <v>8</v>
      </c>
      <c r="J11" s="521">
        <v>8</v>
      </c>
      <c r="K11" s="859"/>
      <c r="L11" s="859"/>
      <c r="M11" s="859"/>
    </row>
    <row r="12" spans="1:15" s="1" customFormat="1" ht="21.95" customHeight="1">
      <c r="B12" s="858"/>
      <c r="C12" s="519" t="s">
        <v>33</v>
      </c>
      <c r="D12" s="520">
        <f t="shared" si="0"/>
        <v>1520</v>
      </c>
      <c r="E12" s="521">
        <v>2</v>
      </c>
      <c r="F12" s="521">
        <v>2</v>
      </c>
      <c r="G12" s="521">
        <v>2</v>
      </c>
      <c r="H12" s="521"/>
      <c r="I12" s="521">
        <v>8</v>
      </c>
      <c r="J12" s="521">
        <v>8</v>
      </c>
      <c r="K12" s="859"/>
      <c r="L12" s="859"/>
      <c r="M12" s="859"/>
    </row>
    <row r="13" spans="1:15" s="1" customFormat="1" ht="21.95" customHeight="1">
      <c r="B13" s="858"/>
      <c r="C13" s="519" t="s">
        <v>35</v>
      </c>
      <c r="D13" s="520">
        <f t="shared" si="0"/>
        <v>720</v>
      </c>
      <c r="E13" s="521">
        <v>2</v>
      </c>
      <c r="F13" s="521">
        <v>2</v>
      </c>
      <c r="G13" s="521">
        <v>2</v>
      </c>
      <c r="H13" s="521"/>
      <c r="I13" s="521">
        <v>8</v>
      </c>
      <c r="J13" s="521">
        <v>8</v>
      </c>
      <c r="K13" s="859"/>
      <c r="L13" s="859"/>
      <c r="M13" s="859"/>
    </row>
    <row r="14" spans="1:15" ht="16.5" customHeight="1">
      <c r="B14" s="605"/>
      <c r="C14" s="605"/>
      <c r="D14" s="606"/>
      <c r="E14" s="607"/>
      <c r="F14" s="607"/>
      <c r="G14" s="607"/>
      <c r="H14" s="607"/>
      <c r="I14" s="607"/>
      <c r="J14" s="607"/>
      <c r="K14" s="608"/>
      <c r="L14" s="608"/>
      <c r="M14" s="608"/>
    </row>
    <row r="15" spans="1:15" ht="30" customHeight="1">
      <c r="B15" s="598" t="s">
        <v>219</v>
      </c>
      <c r="C15" s="597"/>
      <c r="D15" s="597"/>
      <c r="E15" s="597"/>
      <c r="F15" s="597"/>
      <c r="G15" s="597"/>
      <c r="H15" s="597"/>
      <c r="I15" s="597"/>
      <c r="J15" s="597"/>
      <c r="K15" s="863" t="s">
        <v>864</v>
      </c>
      <c r="L15" s="863"/>
      <c r="M15" s="863"/>
      <c r="O15" s="599"/>
    </row>
    <row r="16" spans="1:15" s="600" customFormat="1" ht="20.100000000000001" customHeight="1">
      <c r="A16" s="594"/>
      <c r="B16" s="864" t="s">
        <v>27</v>
      </c>
      <c r="C16" s="864" t="s">
        <v>28</v>
      </c>
      <c r="D16" s="864" t="s">
        <v>821</v>
      </c>
      <c r="E16" s="864" t="s">
        <v>820</v>
      </c>
      <c r="F16" s="864"/>
      <c r="G16" s="864"/>
      <c r="H16" s="864" t="s">
        <v>819</v>
      </c>
      <c r="I16" s="864"/>
      <c r="J16" s="864"/>
      <c r="K16" s="864" t="s">
        <v>410</v>
      </c>
      <c r="L16" s="864"/>
      <c r="M16" s="864"/>
      <c r="O16" s="609"/>
    </row>
    <row r="17" spans="1:15" s="600" customFormat="1" ht="40.5">
      <c r="A17" s="594"/>
      <c r="B17" s="864"/>
      <c r="C17" s="864"/>
      <c r="D17" s="864"/>
      <c r="E17" s="601" t="s">
        <v>30</v>
      </c>
      <c r="F17" s="601" t="s">
        <v>24</v>
      </c>
      <c r="G17" s="601" t="s">
        <v>262</v>
      </c>
      <c r="H17" s="601" t="s">
        <v>240</v>
      </c>
      <c r="I17" s="601" t="s">
        <v>277</v>
      </c>
      <c r="J17" s="601" t="s">
        <v>241</v>
      </c>
      <c r="K17" s="864"/>
      <c r="L17" s="864"/>
      <c r="M17" s="864"/>
      <c r="O17" s="609"/>
    </row>
    <row r="18" spans="1:15" ht="21.95" customHeight="1">
      <c r="B18" s="865" t="s">
        <v>824</v>
      </c>
      <c r="C18" s="602" t="s">
        <v>257</v>
      </c>
      <c r="D18" s="603">
        <f t="shared" ref="D18:D25" si="1">D6</f>
        <v>3333</v>
      </c>
      <c r="E18" s="610">
        <f t="shared" ref="E18:J18" si="2">ROUNDDOWN(E6/$D18,5)</f>
        <v>5.9999999999999995E-4</v>
      </c>
      <c r="F18" s="610">
        <f t="shared" si="2"/>
        <v>5.9999999999999995E-4</v>
      </c>
      <c r="G18" s="610">
        <f t="shared" si="2"/>
        <v>5.9999999999999995E-4</v>
      </c>
      <c r="H18" s="610">
        <f t="shared" si="2"/>
        <v>2.3999999999999998E-3</v>
      </c>
      <c r="I18" s="610">
        <f t="shared" si="2"/>
        <v>2.3999999999999998E-3</v>
      </c>
      <c r="J18" s="610">
        <f t="shared" si="2"/>
        <v>2.3999999999999998E-3</v>
      </c>
      <c r="K18" s="869"/>
      <c r="L18" s="869"/>
      <c r="M18" s="869"/>
      <c r="O18" s="599"/>
    </row>
    <row r="19" spans="1:15" ht="21.95" customHeight="1">
      <c r="B19" s="865"/>
      <c r="C19" s="602" t="s">
        <v>258</v>
      </c>
      <c r="D19" s="603">
        <f t="shared" si="1"/>
        <v>1666</v>
      </c>
      <c r="E19" s="610">
        <f t="shared" ref="E19:E25" si="3">ROUNDDOWN(E7/$D19,5)</f>
        <v>1.1999999999999999E-3</v>
      </c>
      <c r="F19" s="610">
        <f t="shared" ref="F19:J21" si="4">ROUNDDOWN(F7/$D19,5)</f>
        <v>1.1999999999999999E-3</v>
      </c>
      <c r="G19" s="610">
        <f t="shared" si="4"/>
        <v>1.1999999999999999E-3</v>
      </c>
      <c r="H19" s="610">
        <f t="shared" si="4"/>
        <v>4.7999999999999996E-3</v>
      </c>
      <c r="I19" s="610">
        <f t="shared" si="4"/>
        <v>4.7999999999999996E-3</v>
      </c>
      <c r="J19" s="610">
        <f t="shared" si="4"/>
        <v>4.7999999999999996E-3</v>
      </c>
      <c r="K19" s="869"/>
      <c r="L19" s="869"/>
      <c r="M19" s="869"/>
      <c r="O19" s="599"/>
    </row>
    <row r="20" spans="1:15" ht="21.95" customHeight="1">
      <c r="B20" s="865"/>
      <c r="C20" s="602" t="s">
        <v>33</v>
      </c>
      <c r="D20" s="603">
        <f t="shared" si="1"/>
        <v>1266</v>
      </c>
      <c r="E20" s="610">
        <f t="shared" si="3"/>
        <v>1.57E-3</v>
      </c>
      <c r="F20" s="610">
        <f t="shared" si="4"/>
        <v>1.57E-3</v>
      </c>
      <c r="G20" s="610">
        <f t="shared" si="4"/>
        <v>1.57E-3</v>
      </c>
      <c r="H20" s="610">
        <f t="shared" si="4"/>
        <v>6.3099999999999996E-3</v>
      </c>
      <c r="I20" s="610">
        <f t="shared" si="4"/>
        <v>6.3099999999999996E-3</v>
      </c>
      <c r="J20" s="610">
        <f t="shared" si="4"/>
        <v>6.3099999999999996E-3</v>
      </c>
      <c r="K20" s="869"/>
      <c r="L20" s="869"/>
      <c r="M20" s="869"/>
      <c r="O20" s="599"/>
    </row>
    <row r="21" spans="1:15" ht="21.95" customHeight="1">
      <c r="B21" s="865"/>
      <c r="C21" s="602" t="s">
        <v>35</v>
      </c>
      <c r="D21" s="603">
        <f t="shared" si="1"/>
        <v>600</v>
      </c>
      <c r="E21" s="610">
        <f t="shared" si="3"/>
        <v>3.3300000000000001E-3</v>
      </c>
      <c r="F21" s="610">
        <f t="shared" si="4"/>
        <v>3.3300000000000001E-3</v>
      </c>
      <c r="G21" s="610">
        <f t="shared" si="4"/>
        <v>3.3300000000000001E-3</v>
      </c>
      <c r="H21" s="610">
        <f t="shared" si="4"/>
        <v>1.333E-2</v>
      </c>
      <c r="I21" s="610">
        <f t="shared" si="4"/>
        <v>1.333E-2</v>
      </c>
      <c r="J21" s="610">
        <f t="shared" si="4"/>
        <v>1.333E-2</v>
      </c>
      <c r="K21" s="869"/>
      <c r="L21" s="869"/>
      <c r="M21" s="869"/>
      <c r="O21" s="599"/>
    </row>
    <row r="22" spans="1:15" s="1" customFormat="1" ht="21.95" hidden="1" customHeight="1">
      <c r="B22" s="858" t="s">
        <v>213</v>
      </c>
      <c r="C22" s="519" t="s">
        <v>31</v>
      </c>
      <c r="D22" s="520">
        <f t="shared" si="1"/>
        <v>4000</v>
      </c>
      <c r="E22" s="522">
        <f t="shared" si="3"/>
        <v>5.0000000000000001E-4</v>
      </c>
      <c r="F22" s="522">
        <f>ROUNDDOWN(F10/$D22,5)</f>
        <v>5.0000000000000001E-4</v>
      </c>
      <c r="G22" s="522">
        <f t="shared" ref="F22:G25" si="5">ROUNDDOWN(G10/$D22,5)</f>
        <v>5.0000000000000001E-4</v>
      </c>
      <c r="H22" s="522"/>
      <c r="I22" s="522">
        <f>ROUNDDOWN(I10/$D22,5)</f>
        <v>2E-3</v>
      </c>
      <c r="J22" s="522">
        <f t="shared" ref="I22:J25" si="6">ROUNDDOWN(J10/$D22,5)</f>
        <v>2E-3</v>
      </c>
      <c r="K22" s="859"/>
      <c r="L22" s="859"/>
      <c r="M22" s="859"/>
      <c r="O22" s="3"/>
    </row>
    <row r="23" spans="1:15" s="1" customFormat="1" ht="21.95" hidden="1" customHeight="1">
      <c r="B23" s="858"/>
      <c r="C23" s="519" t="s">
        <v>32</v>
      </c>
      <c r="D23" s="520">
        <f t="shared" si="1"/>
        <v>2000</v>
      </c>
      <c r="E23" s="522">
        <f t="shared" si="3"/>
        <v>1E-3</v>
      </c>
      <c r="F23" s="522">
        <f t="shared" si="5"/>
        <v>1E-3</v>
      </c>
      <c r="G23" s="522">
        <f t="shared" si="5"/>
        <v>1E-3</v>
      </c>
      <c r="H23" s="522"/>
      <c r="I23" s="522">
        <f t="shared" si="6"/>
        <v>4.0000000000000001E-3</v>
      </c>
      <c r="J23" s="522">
        <f t="shared" si="6"/>
        <v>4.0000000000000001E-3</v>
      </c>
      <c r="K23" s="859"/>
      <c r="L23" s="859"/>
      <c r="M23" s="859"/>
      <c r="O23" s="3"/>
    </row>
    <row r="24" spans="1:15" s="1" customFormat="1" ht="21.95" hidden="1" customHeight="1">
      <c r="B24" s="858"/>
      <c r="C24" s="519" t="s">
        <v>33</v>
      </c>
      <c r="D24" s="520">
        <f t="shared" si="1"/>
        <v>1520</v>
      </c>
      <c r="E24" s="522">
        <f t="shared" si="3"/>
        <v>1.31E-3</v>
      </c>
      <c r="F24" s="522">
        <f t="shared" si="5"/>
        <v>1.31E-3</v>
      </c>
      <c r="G24" s="522">
        <f t="shared" si="5"/>
        <v>1.31E-3</v>
      </c>
      <c r="H24" s="522"/>
      <c r="I24" s="522">
        <f t="shared" si="6"/>
        <v>5.2599999999999999E-3</v>
      </c>
      <c r="J24" s="522">
        <f t="shared" si="6"/>
        <v>5.2599999999999999E-3</v>
      </c>
      <c r="K24" s="859"/>
      <c r="L24" s="859"/>
      <c r="M24" s="859"/>
      <c r="O24" s="3"/>
    </row>
    <row r="25" spans="1:15" s="1" customFormat="1" ht="21.95" hidden="1" customHeight="1">
      <c r="B25" s="858"/>
      <c r="C25" s="519" t="s">
        <v>35</v>
      </c>
      <c r="D25" s="520">
        <f t="shared" si="1"/>
        <v>720</v>
      </c>
      <c r="E25" s="522">
        <f t="shared" si="3"/>
        <v>2.7699999999999999E-3</v>
      </c>
      <c r="F25" s="522">
        <f t="shared" si="5"/>
        <v>2.7699999999999999E-3</v>
      </c>
      <c r="G25" s="522">
        <f t="shared" si="5"/>
        <v>2.7699999999999999E-3</v>
      </c>
      <c r="H25" s="522"/>
      <c r="I25" s="522">
        <f t="shared" si="6"/>
        <v>1.111E-2</v>
      </c>
      <c r="J25" s="522">
        <f t="shared" si="6"/>
        <v>1.111E-2</v>
      </c>
      <c r="K25" s="859"/>
      <c r="L25" s="859"/>
      <c r="M25" s="859"/>
      <c r="O25" s="3"/>
    </row>
    <row r="26" spans="1:15" s="1" customFormat="1" ht="21.95" hidden="1" customHeight="1">
      <c r="B26" s="858" t="s">
        <v>243</v>
      </c>
      <c r="C26" s="519" t="s">
        <v>244</v>
      </c>
      <c r="D26" s="520">
        <f>D18</f>
        <v>3333</v>
      </c>
      <c r="E26" s="522">
        <f t="shared" ref="E26:J26" si="7">E18+E22</f>
        <v>1.0999999999999998E-3</v>
      </c>
      <c r="F26" s="522">
        <f t="shared" si="7"/>
        <v>1.0999999999999998E-3</v>
      </c>
      <c r="G26" s="522">
        <f t="shared" si="7"/>
        <v>1.0999999999999998E-3</v>
      </c>
      <c r="H26" s="522">
        <f t="shared" si="7"/>
        <v>2.3999999999999998E-3</v>
      </c>
      <c r="I26" s="522">
        <f t="shared" si="7"/>
        <v>4.3999999999999994E-3</v>
      </c>
      <c r="J26" s="522">
        <f t="shared" si="7"/>
        <v>4.3999999999999994E-3</v>
      </c>
      <c r="K26" s="859" t="s">
        <v>254</v>
      </c>
      <c r="L26" s="859"/>
      <c r="M26" s="859"/>
      <c r="O26" s="3"/>
    </row>
    <row r="27" spans="1:15" s="1" customFormat="1" ht="21.95" hidden="1" customHeight="1">
      <c r="B27" s="858"/>
      <c r="C27" s="519" t="s">
        <v>245</v>
      </c>
      <c r="D27" s="520">
        <f>D19</f>
        <v>1666</v>
      </c>
      <c r="E27" s="522">
        <f>E19+E23</f>
        <v>2.1999999999999997E-3</v>
      </c>
      <c r="F27" s="522">
        <f t="shared" ref="F27:G29" si="8">F19+F23</f>
        <v>2.1999999999999997E-3</v>
      </c>
      <c r="G27" s="522">
        <f t="shared" si="8"/>
        <v>2.1999999999999997E-3</v>
      </c>
      <c r="H27" s="522">
        <f t="shared" ref="H27:J29" si="9">H19+H23</f>
        <v>4.7999999999999996E-3</v>
      </c>
      <c r="I27" s="522">
        <f>I19+I23</f>
        <v>8.7999999999999988E-3</v>
      </c>
      <c r="J27" s="522">
        <f t="shared" si="9"/>
        <v>8.7999999999999988E-3</v>
      </c>
      <c r="K27" s="859"/>
      <c r="L27" s="859"/>
      <c r="M27" s="859"/>
      <c r="O27" s="3"/>
    </row>
    <row r="28" spans="1:15" s="1" customFormat="1" ht="21.95" hidden="1" customHeight="1">
      <c r="B28" s="858"/>
      <c r="C28" s="519" t="s">
        <v>246</v>
      </c>
      <c r="D28" s="520">
        <f>D20</f>
        <v>1266</v>
      </c>
      <c r="E28" s="522">
        <f>E20+E24</f>
        <v>2.8799999999999997E-3</v>
      </c>
      <c r="F28" s="522">
        <f t="shared" si="8"/>
        <v>2.8799999999999997E-3</v>
      </c>
      <c r="G28" s="522">
        <f t="shared" si="8"/>
        <v>2.8799999999999997E-3</v>
      </c>
      <c r="H28" s="522">
        <f t="shared" si="9"/>
        <v>6.3099999999999996E-3</v>
      </c>
      <c r="I28" s="522">
        <f>I20+I24</f>
        <v>1.157E-2</v>
      </c>
      <c r="J28" s="522">
        <f t="shared" si="9"/>
        <v>1.157E-2</v>
      </c>
      <c r="K28" s="859"/>
      <c r="L28" s="859"/>
      <c r="M28" s="859"/>
      <c r="O28" s="3"/>
    </row>
    <row r="29" spans="1:15" s="1" customFormat="1" ht="21.95" hidden="1" customHeight="1">
      <c r="B29" s="858"/>
      <c r="C29" s="519" t="s">
        <v>247</v>
      </c>
      <c r="D29" s="520">
        <f>D21</f>
        <v>600</v>
      </c>
      <c r="E29" s="522">
        <f>E21+E25</f>
        <v>6.0999999999999995E-3</v>
      </c>
      <c r="F29" s="522">
        <f t="shared" si="8"/>
        <v>6.0999999999999995E-3</v>
      </c>
      <c r="G29" s="522">
        <f t="shared" si="8"/>
        <v>6.0999999999999995E-3</v>
      </c>
      <c r="H29" s="522">
        <f t="shared" si="9"/>
        <v>1.333E-2</v>
      </c>
      <c r="I29" s="522">
        <f>I21+I25</f>
        <v>2.444E-2</v>
      </c>
      <c r="J29" s="522">
        <f t="shared" si="9"/>
        <v>2.444E-2</v>
      </c>
      <c r="K29" s="859"/>
      <c r="L29" s="859"/>
      <c r="M29" s="859"/>
      <c r="O29" s="3"/>
    </row>
    <row r="30" spans="1:15" ht="21.95" customHeight="1">
      <c r="B30" s="865" t="s">
        <v>248</v>
      </c>
      <c r="C30" s="602" t="s">
        <v>257</v>
      </c>
      <c r="D30" s="603">
        <f t="shared" ref="D30:E33" si="10">D18</f>
        <v>3333</v>
      </c>
      <c r="E30" s="610">
        <f t="shared" si="10"/>
        <v>5.9999999999999995E-4</v>
      </c>
      <c r="F30" s="610">
        <f t="shared" ref="F30:G33" si="11">F18</f>
        <v>5.9999999999999995E-4</v>
      </c>
      <c r="G30" s="610">
        <f>G18</f>
        <v>5.9999999999999995E-4</v>
      </c>
      <c r="H30" s="610">
        <f>H18</f>
        <v>2.3999999999999998E-3</v>
      </c>
      <c r="I30" s="610">
        <f>I18</f>
        <v>2.3999999999999998E-3</v>
      </c>
      <c r="J30" s="610">
        <f>J18</f>
        <v>2.3999999999999998E-3</v>
      </c>
      <c r="K30" s="869" t="s">
        <v>825</v>
      </c>
      <c r="L30" s="869"/>
      <c r="M30" s="869"/>
      <c r="O30" s="599"/>
    </row>
    <row r="31" spans="1:15" ht="21.95" customHeight="1">
      <c r="B31" s="865"/>
      <c r="C31" s="602" t="s">
        <v>258</v>
      </c>
      <c r="D31" s="603">
        <f t="shared" si="10"/>
        <v>1666</v>
      </c>
      <c r="E31" s="610">
        <f t="shared" si="10"/>
        <v>1.1999999999999999E-3</v>
      </c>
      <c r="F31" s="610">
        <f t="shared" si="11"/>
        <v>1.1999999999999999E-3</v>
      </c>
      <c r="G31" s="610">
        <f t="shared" si="11"/>
        <v>1.1999999999999999E-3</v>
      </c>
      <c r="H31" s="610">
        <f t="shared" ref="H31:J33" si="12">H19</f>
        <v>4.7999999999999996E-3</v>
      </c>
      <c r="I31" s="610">
        <f t="shared" si="12"/>
        <v>4.7999999999999996E-3</v>
      </c>
      <c r="J31" s="610">
        <f t="shared" si="12"/>
        <v>4.7999999999999996E-3</v>
      </c>
      <c r="K31" s="869"/>
      <c r="L31" s="869"/>
      <c r="M31" s="869"/>
      <c r="O31" s="599"/>
    </row>
    <row r="32" spans="1:15" ht="21.95" customHeight="1">
      <c r="B32" s="865"/>
      <c r="C32" s="602" t="s">
        <v>33</v>
      </c>
      <c r="D32" s="603">
        <f t="shared" si="10"/>
        <v>1266</v>
      </c>
      <c r="E32" s="610">
        <f t="shared" si="10"/>
        <v>1.57E-3</v>
      </c>
      <c r="F32" s="610">
        <f t="shared" si="11"/>
        <v>1.57E-3</v>
      </c>
      <c r="G32" s="610">
        <f t="shared" si="11"/>
        <v>1.57E-3</v>
      </c>
      <c r="H32" s="610">
        <f t="shared" si="12"/>
        <v>6.3099999999999996E-3</v>
      </c>
      <c r="I32" s="610">
        <f t="shared" si="12"/>
        <v>6.3099999999999996E-3</v>
      </c>
      <c r="J32" s="610">
        <f t="shared" si="12"/>
        <v>6.3099999999999996E-3</v>
      </c>
      <c r="K32" s="869"/>
      <c r="L32" s="869"/>
      <c r="M32" s="869"/>
      <c r="O32" s="599"/>
    </row>
    <row r="33" spans="2:15" ht="21.95" customHeight="1">
      <c r="B33" s="865"/>
      <c r="C33" s="602" t="s">
        <v>35</v>
      </c>
      <c r="D33" s="603">
        <f t="shared" si="10"/>
        <v>600</v>
      </c>
      <c r="E33" s="610">
        <f t="shared" si="10"/>
        <v>3.3300000000000001E-3</v>
      </c>
      <c r="F33" s="610">
        <f t="shared" si="11"/>
        <v>3.3300000000000001E-3</v>
      </c>
      <c r="G33" s="610">
        <f t="shared" si="11"/>
        <v>3.3300000000000001E-3</v>
      </c>
      <c r="H33" s="610">
        <f t="shared" si="12"/>
        <v>1.333E-2</v>
      </c>
      <c r="I33" s="610">
        <f t="shared" si="12"/>
        <v>1.333E-2</v>
      </c>
      <c r="J33" s="610">
        <f t="shared" si="12"/>
        <v>1.333E-2</v>
      </c>
      <c r="K33" s="869"/>
      <c r="L33" s="869"/>
      <c r="M33" s="869"/>
      <c r="O33" s="599"/>
    </row>
    <row r="34" spans="2:15" ht="16.5" customHeight="1">
      <c r="B34" s="605"/>
      <c r="C34" s="605"/>
      <c r="D34" s="606"/>
      <c r="E34" s="611"/>
      <c r="F34" s="611"/>
      <c r="G34" s="611"/>
      <c r="H34" s="611"/>
      <c r="I34" s="611"/>
      <c r="J34" s="611"/>
      <c r="K34" s="607"/>
      <c r="L34" s="607"/>
      <c r="M34" s="607"/>
      <c r="O34" s="599"/>
    </row>
    <row r="35" spans="2:15" ht="30" customHeight="1">
      <c r="B35" s="598" t="s">
        <v>250</v>
      </c>
      <c r="C35" s="605"/>
      <c r="D35" s="606"/>
      <c r="E35" s="611"/>
      <c r="F35" s="611"/>
      <c r="G35" s="611"/>
      <c r="H35" s="611"/>
      <c r="I35" s="611"/>
      <c r="J35" s="611"/>
      <c r="K35" s="606"/>
      <c r="L35" s="597"/>
      <c r="M35" s="612"/>
      <c r="O35" s="599"/>
    </row>
    <row r="36" spans="2:15" ht="40.5">
      <c r="B36" s="613" t="s">
        <v>27</v>
      </c>
      <c r="C36" s="613" t="s">
        <v>28</v>
      </c>
      <c r="D36" s="614" t="s">
        <v>823</v>
      </c>
      <c r="E36" s="613" t="s">
        <v>252</v>
      </c>
      <c r="F36" s="613" t="s">
        <v>264</v>
      </c>
      <c r="G36" s="614" t="s">
        <v>826</v>
      </c>
      <c r="H36" s="613" t="s">
        <v>268</v>
      </c>
      <c r="I36" s="613" t="s">
        <v>269</v>
      </c>
      <c r="J36" s="613" t="s">
        <v>270</v>
      </c>
      <c r="K36" s="613" t="s">
        <v>271</v>
      </c>
      <c r="L36" s="865" t="s">
        <v>265</v>
      </c>
      <c r="M36" s="865"/>
      <c r="N36" s="615"/>
    </row>
    <row r="37" spans="2:15" ht="21.95" customHeight="1">
      <c r="B37" s="861" t="s">
        <v>824</v>
      </c>
      <c r="C37" s="613" t="s">
        <v>257</v>
      </c>
      <c r="D37" s="613">
        <v>500</v>
      </c>
      <c r="E37" s="616">
        <v>0.15</v>
      </c>
      <c r="F37" s="613">
        <v>1</v>
      </c>
      <c r="G37" s="613">
        <f t="shared" ref="G37:G44" si="13">INT(D37/E37*F37)</f>
        <v>3333</v>
      </c>
      <c r="H37" s="617">
        <v>0.67949999999999999</v>
      </c>
      <c r="I37" s="617">
        <v>4.65E-2</v>
      </c>
      <c r="J37" s="613">
        <v>0.03</v>
      </c>
      <c r="K37" s="613">
        <v>0.03</v>
      </c>
      <c r="L37" s="865"/>
      <c r="M37" s="865"/>
      <c r="N37" s="618"/>
    </row>
    <row r="38" spans="2:15" ht="21.95" customHeight="1">
      <c r="B38" s="861"/>
      <c r="C38" s="613" t="s">
        <v>258</v>
      </c>
      <c r="D38" s="613">
        <v>250</v>
      </c>
      <c r="E38" s="613">
        <v>0.15</v>
      </c>
      <c r="F38" s="613">
        <v>1</v>
      </c>
      <c r="G38" s="613">
        <f t="shared" si="13"/>
        <v>1666</v>
      </c>
      <c r="H38" s="617">
        <v>0.67949999999999999</v>
      </c>
      <c r="I38" s="617">
        <v>4.65E-2</v>
      </c>
      <c r="J38" s="613">
        <v>0.03</v>
      </c>
      <c r="K38" s="613">
        <f>2/10*0.15</f>
        <v>0.03</v>
      </c>
      <c r="L38" s="865"/>
      <c r="M38" s="865"/>
      <c r="N38" s="618"/>
    </row>
    <row r="39" spans="2:15" ht="21.95" customHeight="1">
      <c r="B39" s="861"/>
      <c r="C39" s="613" t="s">
        <v>33</v>
      </c>
      <c r="D39" s="613">
        <v>190</v>
      </c>
      <c r="E39" s="613">
        <v>0.15</v>
      </c>
      <c r="F39" s="613">
        <v>1</v>
      </c>
      <c r="G39" s="613">
        <f t="shared" si="13"/>
        <v>1266</v>
      </c>
      <c r="H39" s="617">
        <v>0.67949999999999999</v>
      </c>
      <c r="I39" s="617">
        <v>4.65E-2</v>
      </c>
      <c r="J39" s="613">
        <v>0.03</v>
      </c>
      <c r="K39" s="613">
        <f>2/10*0.15</f>
        <v>0.03</v>
      </c>
      <c r="L39" s="865"/>
      <c r="M39" s="865"/>
      <c r="N39" s="618"/>
    </row>
    <row r="40" spans="2:15" ht="21.95" customHeight="1">
      <c r="B40" s="861"/>
      <c r="C40" s="613" t="s">
        <v>35</v>
      </c>
      <c r="D40" s="613">
        <v>90</v>
      </c>
      <c r="E40" s="613">
        <v>0.15</v>
      </c>
      <c r="F40" s="613">
        <v>1</v>
      </c>
      <c r="G40" s="613">
        <f t="shared" si="13"/>
        <v>600</v>
      </c>
      <c r="H40" s="617">
        <v>0.67949999999999999</v>
      </c>
      <c r="I40" s="617">
        <v>4.65E-2</v>
      </c>
      <c r="J40" s="613">
        <v>0.03</v>
      </c>
      <c r="K40" s="613">
        <f>2/10*0.15</f>
        <v>0.03</v>
      </c>
      <c r="L40" s="865"/>
      <c r="M40" s="865"/>
      <c r="N40" s="618"/>
    </row>
    <row r="41" spans="2:15" s="1" customFormat="1" ht="21.95" customHeight="1">
      <c r="B41" s="867" t="s">
        <v>261</v>
      </c>
      <c r="C41" s="523" t="s">
        <v>257</v>
      </c>
      <c r="D41" s="523">
        <v>600</v>
      </c>
      <c r="E41" s="523">
        <v>0.15</v>
      </c>
      <c r="F41" s="523">
        <v>1</v>
      </c>
      <c r="G41" s="523">
        <f t="shared" si="13"/>
        <v>4000</v>
      </c>
      <c r="H41" s="524"/>
      <c r="I41" s="525"/>
      <c r="J41" s="525"/>
      <c r="K41" s="525"/>
      <c r="L41" s="870"/>
      <c r="M41" s="870"/>
      <c r="N41" s="7"/>
    </row>
    <row r="42" spans="2:15" s="1" customFormat="1" ht="21.95" customHeight="1">
      <c r="B42" s="867"/>
      <c r="C42" s="523" t="s">
        <v>258</v>
      </c>
      <c r="D42" s="523">
        <v>300</v>
      </c>
      <c r="E42" s="523">
        <v>0.15</v>
      </c>
      <c r="F42" s="523">
        <v>1</v>
      </c>
      <c r="G42" s="523">
        <f t="shared" si="13"/>
        <v>2000</v>
      </c>
      <c r="H42" s="524"/>
      <c r="I42" s="525"/>
      <c r="J42" s="525"/>
      <c r="K42" s="525"/>
      <c r="L42" s="870"/>
      <c r="M42" s="870"/>
      <c r="N42" s="7"/>
    </row>
    <row r="43" spans="2:15" s="1" customFormat="1" ht="21.95" customHeight="1">
      <c r="B43" s="867"/>
      <c r="C43" s="523" t="s">
        <v>259</v>
      </c>
      <c r="D43" s="523">
        <v>228</v>
      </c>
      <c r="E43" s="523">
        <v>0.15</v>
      </c>
      <c r="F43" s="523">
        <v>1</v>
      </c>
      <c r="G43" s="523">
        <f t="shared" si="13"/>
        <v>1520</v>
      </c>
      <c r="H43" s="524"/>
      <c r="I43" s="525"/>
      <c r="J43" s="525"/>
      <c r="K43" s="525"/>
      <c r="L43" s="870"/>
      <c r="M43" s="870"/>
      <c r="N43" s="7"/>
    </row>
    <row r="44" spans="2:15" s="1" customFormat="1" ht="21.95" customHeight="1">
      <c r="B44" s="867"/>
      <c r="C44" s="523" t="s">
        <v>260</v>
      </c>
      <c r="D44" s="523">
        <v>108</v>
      </c>
      <c r="E44" s="523">
        <v>0.15</v>
      </c>
      <c r="F44" s="523">
        <v>1</v>
      </c>
      <c r="G44" s="523">
        <f t="shared" si="13"/>
        <v>720</v>
      </c>
      <c r="H44" s="524"/>
      <c r="I44" s="525"/>
      <c r="J44" s="525"/>
      <c r="K44" s="525"/>
      <c r="L44" s="870"/>
      <c r="M44" s="870"/>
      <c r="N44" s="7"/>
    </row>
    <row r="45" spans="2:15" ht="21.95" customHeight="1">
      <c r="B45" s="619"/>
      <c r="C45" s="619"/>
      <c r="D45" s="619"/>
      <c r="E45" s="619"/>
      <c r="F45" s="619"/>
      <c r="G45" s="619"/>
      <c r="H45" s="620"/>
      <c r="I45" s="619"/>
      <c r="J45" s="619"/>
      <c r="K45" s="619"/>
      <c r="L45" s="619"/>
      <c r="M45" s="605"/>
      <c r="N45" s="618"/>
      <c r="O45" s="595" t="s">
        <v>440</v>
      </c>
    </row>
    <row r="46" spans="2:15" s="1" customFormat="1" ht="21.95" hidden="1" customHeight="1">
      <c r="B46" s="596" t="s">
        <v>267</v>
      </c>
      <c r="C46" s="172"/>
      <c r="D46" s="172"/>
      <c r="E46" s="172"/>
      <c r="F46" s="172"/>
      <c r="G46" s="172"/>
      <c r="H46" s="172"/>
      <c r="I46" s="172"/>
      <c r="J46" s="172"/>
      <c r="K46" s="863"/>
      <c r="L46" s="863"/>
      <c r="M46" s="863"/>
      <c r="N46" s="7"/>
    </row>
    <row r="47" spans="2:15" s="1" customFormat="1" ht="21.95" hidden="1" customHeight="1">
      <c r="B47" s="172" t="s">
        <v>302</v>
      </c>
      <c r="C47" s="172"/>
      <c r="D47" s="172"/>
      <c r="E47" s="172"/>
      <c r="F47" s="172"/>
      <c r="G47" s="172"/>
      <c r="H47" s="172"/>
      <c r="I47" s="172"/>
      <c r="J47" s="172"/>
      <c r="K47" s="866" t="s">
        <v>255</v>
      </c>
      <c r="L47" s="866"/>
      <c r="M47" s="866"/>
      <c r="N47" s="7"/>
    </row>
    <row r="48" spans="2:15" s="1" customFormat="1" ht="21.95" hidden="1" customHeight="1">
      <c r="B48" s="868" t="s">
        <v>27</v>
      </c>
      <c r="C48" s="868" t="s">
        <v>28</v>
      </c>
      <c r="D48" s="868" t="s">
        <v>253</v>
      </c>
      <c r="E48" s="868" t="s">
        <v>238</v>
      </c>
      <c r="F48" s="868"/>
      <c r="G48" s="868"/>
      <c r="H48" s="868" t="s">
        <v>239</v>
      </c>
      <c r="I48" s="868"/>
      <c r="J48" s="868"/>
      <c r="K48" s="868" t="s">
        <v>29</v>
      </c>
      <c r="L48" s="868"/>
      <c r="M48" s="868"/>
      <c r="N48" s="7"/>
    </row>
    <row r="49" spans="2:18" s="1" customFormat="1" ht="49.5" hidden="1">
      <c r="B49" s="868"/>
      <c r="C49" s="868"/>
      <c r="D49" s="868"/>
      <c r="E49" s="526" t="s">
        <v>30</v>
      </c>
      <c r="F49" s="526" t="s">
        <v>24</v>
      </c>
      <c r="G49" s="526" t="s">
        <v>262</v>
      </c>
      <c r="H49" s="526" t="s">
        <v>240</v>
      </c>
      <c r="I49" s="526" t="s">
        <v>241</v>
      </c>
      <c r="J49" s="526"/>
      <c r="K49" s="868"/>
      <c r="L49" s="868"/>
      <c r="M49" s="868"/>
      <c r="N49" s="7"/>
    </row>
    <row r="50" spans="2:18" s="1" customFormat="1" ht="21.95" hidden="1" customHeight="1">
      <c r="B50" s="858" t="s">
        <v>249</v>
      </c>
      <c r="C50" s="519" t="s">
        <v>31</v>
      </c>
      <c r="D50" s="520">
        <f t="shared" ref="D50:D57" si="14">G81</f>
        <v>4000</v>
      </c>
      <c r="E50" s="521">
        <v>2</v>
      </c>
      <c r="F50" s="521">
        <v>2</v>
      </c>
      <c r="G50" s="521">
        <v>2</v>
      </c>
      <c r="H50" s="521">
        <v>8</v>
      </c>
      <c r="I50" s="521">
        <v>8</v>
      </c>
      <c r="J50" s="521"/>
      <c r="K50" s="859"/>
      <c r="L50" s="859"/>
      <c r="M50" s="859"/>
      <c r="N50" s="7"/>
    </row>
    <row r="51" spans="2:18" s="1" customFormat="1" ht="21.95" hidden="1" customHeight="1">
      <c r="B51" s="858"/>
      <c r="C51" s="519" t="s">
        <v>32</v>
      </c>
      <c r="D51" s="520">
        <f t="shared" si="14"/>
        <v>2000</v>
      </c>
      <c r="E51" s="521">
        <v>2</v>
      </c>
      <c r="F51" s="521">
        <v>2</v>
      </c>
      <c r="G51" s="521">
        <v>2</v>
      </c>
      <c r="H51" s="521">
        <v>8</v>
      </c>
      <c r="I51" s="521">
        <v>8</v>
      </c>
      <c r="J51" s="521"/>
      <c r="K51" s="859"/>
      <c r="L51" s="859"/>
      <c r="M51" s="859"/>
      <c r="N51" s="7"/>
    </row>
    <row r="52" spans="2:18" s="1" customFormat="1" ht="21.95" hidden="1" customHeight="1">
      <c r="B52" s="858"/>
      <c r="C52" s="519" t="s">
        <v>33</v>
      </c>
      <c r="D52" s="520">
        <f t="shared" si="14"/>
        <v>1520</v>
      </c>
      <c r="E52" s="521">
        <v>2</v>
      </c>
      <c r="F52" s="521">
        <v>2</v>
      </c>
      <c r="G52" s="521">
        <v>2</v>
      </c>
      <c r="H52" s="521">
        <v>8</v>
      </c>
      <c r="I52" s="521">
        <v>8</v>
      </c>
      <c r="J52" s="521"/>
      <c r="K52" s="859"/>
      <c r="L52" s="859"/>
      <c r="M52" s="859"/>
      <c r="N52" s="7"/>
    </row>
    <row r="53" spans="2:18" s="1" customFormat="1" ht="21.95" hidden="1" customHeight="1">
      <c r="B53" s="858"/>
      <c r="C53" s="519" t="s">
        <v>35</v>
      </c>
      <c r="D53" s="520">
        <f t="shared" si="14"/>
        <v>720</v>
      </c>
      <c r="E53" s="521">
        <v>2</v>
      </c>
      <c r="F53" s="521">
        <v>2</v>
      </c>
      <c r="G53" s="521">
        <v>2</v>
      </c>
      <c r="H53" s="521">
        <v>8</v>
      </c>
      <c r="I53" s="521">
        <v>8</v>
      </c>
      <c r="J53" s="521"/>
      <c r="K53" s="859"/>
      <c r="L53" s="859"/>
      <c r="M53" s="859"/>
      <c r="N53" s="7"/>
    </row>
    <row r="54" spans="2:18" s="1" customFormat="1" ht="21.95" hidden="1" customHeight="1">
      <c r="B54" s="858" t="s">
        <v>213</v>
      </c>
      <c r="C54" s="519" t="s">
        <v>31</v>
      </c>
      <c r="D54" s="520">
        <f t="shared" si="14"/>
        <v>4000</v>
      </c>
      <c r="E54" s="521">
        <v>2</v>
      </c>
      <c r="F54" s="521">
        <v>2</v>
      </c>
      <c r="G54" s="521">
        <v>2</v>
      </c>
      <c r="H54" s="521">
        <v>8</v>
      </c>
      <c r="I54" s="521">
        <v>8</v>
      </c>
      <c r="J54" s="521"/>
      <c r="K54" s="859"/>
      <c r="L54" s="859"/>
      <c r="M54" s="859"/>
      <c r="N54" s="7"/>
    </row>
    <row r="55" spans="2:18" s="1" customFormat="1" ht="21.95" hidden="1" customHeight="1">
      <c r="B55" s="858"/>
      <c r="C55" s="519" t="s">
        <v>32</v>
      </c>
      <c r="D55" s="520">
        <f t="shared" si="14"/>
        <v>2000</v>
      </c>
      <c r="E55" s="521">
        <v>2</v>
      </c>
      <c r="F55" s="521">
        <v>2</v>
      </c>
      <c r="G55" s="521">
        <v>2</v>
      </c>
      <c r="H55" s="521">
        <v>8</v>
      </c>
      <c r="I55" s="521">
        <v>8</v>
      </c>
      <c r="J55" s="521"/>
      <c r="K55" s="859"/>
      <c r="L55" s="859"/>
      <c r="M55" s="859"/>
      <c r="N55" s="7"/>
    </row>
    <row r="56" spans="2:18" s="1" customFormat="1" ht="21.95" hidden="1" customHeight="1">
      <c r="B56" s="858"/>
      <c r="C56" s="519" t="s">
        <v>33</v>
      </c>
      <c r="D56" s="520">
        <f t="shared" si="14"/>
        <v>1520</v>
      </c>
      <c r="E56" s="521">
        <v>2</v>
      </c>
      <c r="F56" s="521">
        <v>2</v>
      </c>
      <c r="G56" s="521">
        <v>2</v>
      </c>
      <c r="H56" s="521">
        <v>8</v>
      </c>
      <c r="I56" s="521">
        <v>8</v>
      </c>
      <c r="J56" s="521"/>
      <c r="K56" s="859"/>
      <c r="L56" s="859"/>
      <c r="M56" s="859"/>
      <c r="N56" s="7"/>
    </row>
    <row r="57" spans="2:18" s="1" customFormat="1" ht="21.95" hidden="1" customHeight="1">
      <c r="B57" s="858"/>
      <c r="C57" s="519" t="s">
        <v>35</v>
      </c>
      <c r="D57" s="520">
        <f t="shared" si="14"/>
        <v>720</v>
      </c>
      <c r="E57" s="521">
        <v>2</v>
      </c>
      <c r="F57" s="521">
        <v>2</v>
      </c>
      <c r="G57" s="521">
        <v>2</v>
      </c>
      <c r="H57" s="521">
        <v>8</v>
      </c>
      <c r="I57" s="521">
        <v>8</v>
      </c>
      <c r="J57" s="521"/>
      <c r="K57" s="859"/>
      <c r="L57" s="859"/>
      <c r="M57" s="859"/>
      <c r="N57" s="7"/>
    </row>
    <row r="58" spans="2:18" s="1" customFormat="1" ht="21.95" hidden="1" customHeight="1">
      <c r="B58" s="173"/>
      <c r="C58" s="173"/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7"/>
      <c r="R58" s="170"/>
    </row>
    <row r="59" spans="2:18" s="1" customFormat="1" ht="21.95" hidden="1" customHeight="1">
      <c r="B59" s="623" t="s">
        <v>870</v>
      </c>
      <c r="C59" s="172"/>
      <c r="D59" s="172"/>
      <c r="E59" s="172"/>
      <c r="F59" s="172"/>
      <c r="G59" s="172"/>
      <c r="H59" s="172"/>
      <c r="I59" s="172"/>
      <c r="J59" s="172"/>
      <c r="K59" s="863" t="s">
        <v>864</v>
      </c>
      <c r="L59" s="863"/>
      <c r="M59" s="863"/>
      <c r="N59" s="7"/>
    </row>
    <row r="60" spans="2:18" s="1" customFormat="1" ht="21.95" hidden="1" customHeight="1">
      <c r="B60" s="868" t="s">
        <v>27</v>
      </c>
      <c r="C60" s="868" t="s">
        <v>28</v>
      </c>
      <c r="D60" s="868" t="s">
        <v>253</v>
      </c>
      <c r="E60" s="868" t="s">
        <v>238</v>
      </c>
      <c r="F60" s="868"/>
      <c r="G60" s="868"/>
      <c r="H60" s="868" t="s">
        <v>239</v>
      </c>
      <c r="I60" s="868"/>
      <c r="J60" s="868"/>
      <c r="K60" s="868" t="s">
        <v>29</v>
      </c>
      <c r="L60" s="868"/>
      <c r="M60" s="868"/>
      <c r="N60" s="7"/>
    </row>
    <row r="61" spans="2:18" s="1" customFormat="1" ht="49.5" hidden="1">
      <c r="B61" s="868"/>
      <c r="C61" s="868"/>
      <c r="D61" s="868"/>
      <c r="E61" s="526" t="s">
        <v>30</v>
      </c>
      <c r="F61" s="526" t="s">
        <v>24</v>
      </c>
      <c r="G61" s="526" t="s">
        <v>263</v>
      </c>
      <c r="H61" s="526" t="s">
        <v>240</v>
      </c>
      <c r="I61" s="526" t="s">
        <v>241</v>
      </c>
      <c r="J61" s="526"/>
      <c r="K61" s="868"/>
      <c r="L61" s="868"/>
      <c r="M61" s="868"/>
      <c r="N61" s="7"/>
    </row>
    <row r="62" spans="2:18" s="1" customFormat="1" ht="21.95" hidden="1" customHeight="1">
      <c r="B62" s="858" t="s">
        <v>242</v>
      </c>
      <c r="C62" s="519" t="s">
        <v>31</v>
      </c>
      <c r="D62" s="520">
        <f t="shared" ref="D62:D68" si="15">D50</f>
        <v>4000</v>
      </c>
      <c r="E62" s="522">
        <f t="shared" ref="E62:H65" si="16">ROUNDDOWN(E50/$D62,5)</f>
        <v>5.0000000000000001E-4</v>
      </c>
      <c r="F62" s="522">
        <f t="shared" si="16"/>
        <v>5.0000000000000001E-4</v>
      </c>
      <c r="G62" s="522">
        <f t="shared" si="16"/>
        <v>5.0000000000000001E-4</v>
      </c>
      <c r="H62" s="522">
        <f t="shared" si="16"/>
        <v>2E-3</v>
      </c>
      <c r="I62" s="522">
        <f t="shared" ref="I62:I69" si="17">ROUNDDOWN(I50/$D62,5)</f>
        <v>2E-3</v>
      </c>
      <c r="J62" s="522"/>
      <c r="K62" s="859"/>
      <c r="L62" s="859"/>
      <c r="M62" s="859"/>
      <c r="N62" s="7"/>
    </row>
    <row r="63" spans="2:18" s="1" customFormat="1" ht="21.95" hidden="1" customHeight="1">
      <c r="B63" s="858"/>
      <c r="C63" s="519" t="s">
        <v>32</v>
      </c>
      <c r="D63" s="520">
        <f t="shared" si="15"/>
        <v>2000</v>
      </c>
      <c r="E63" s="522">
        <f t="shared" si="16"/>
        <v>1E-3</v>
      </c>
      <c r="F63" s="522">
        <f t="shared" si="16"/>
        <v>1E-3</v>
      </c>
      <c r="G63" s="522">
        <f t="shared" si="16"/>
        <v>1E-3</v>
      </c>
      <c r="H63" s="522">
        <f t="shared" si="16"/>
        <v>4.0000000000000001E-3</v>
      </c>
      <c r="I63" s="522">
        <f t="shared" si="17"/>
        <v>4.0000000000000001E-3</v>
      </c>
      <c r="J63" s="522"/>
      <c r="K63" s="859"/>
      <c r="L63" s="859"/>
      <c r="M63" s="859"/>
      <c r="N63" s="7"/>
    </row>
    <row r="64" spans="2:18" s="1" customFormat="1" ht="21.95" hidden="1" customHeight="1">
      <c r="B64" s="858"/>
      <c r="C64" s="519" t="s">
        <v>33</v>
      </c>
      <c r="D64" s="520">
        <f t="shared" si="15"/>
        <v>1520</v>
      </c>
      <c r="E64" s="522">
        <f t="shared" si="16"/>
        <v>1.31E-3</v>
      </c>
      <c r="F64" s="522">
        <f t="shared" si="16"/>
        <v>1.31E-3</v>
      </c>
      <c r="G64" s="522">
        <f t="shared" si="16"/>
        <v>1.31E-3</v>
      </c>
      <c r="H64" s="522">
        <f t="shared" si="16"/>
        <v>5.2599999999999999E-3</v>
      </c>
      <c r="I64" s="522">
        <f t="shared" si="17"/>
        <v>5.2599999999999999E-3</v>
      </c>
      <c r="J64" s="522"/>
      <c r="K64" s="859"/>
      <c r="L64" s="859"/>
      <c r="M64" s="859"/>
      <c r="N64" s="7"/>
    </row>
    <row r="65" spans="2:14" s="1" customFormat="1" ht="21.95" hidden="1" customHeight="1">
      <c r="B65" s="858"/>
      <c r="C65" s="519" t="s">
        <v>35</v>
      </c>
      <c r="D65" s="520">
        <f t="shared" si="15"/>
        <v>720</v>
      </c>
      <c r="E65" s="522">
        <f t="shared" si="16"/>
        <v>2.7699999999999999E-3</v>
      </c>
      <c r="F65" s="522">
        <f t="shared" si="16"/>
        <v>2.7699999999999999E-3</v>
      </c>
      <c r="G65" s="522">
        <f t="shared" si="16"/>
        <v>2.7699999999999999E-3</v>
      </c>
      <c r="H65" s="522">
        <f t="shared" si="16"/>
        <v>1.111E-2</v>
      </c>
      <c r="I65" s="522">
        <f t="shared" si="17"/>
        <v>1.111E-2</v>
      </c>
      <c r="J65" s="522"/>
      <c r="K65" s="859"/>
      <c r="L65" s="859"/>
      <c r="M65" s="859"/>
      <c r="N65" s="7"/>
    </row>
    <row r="66" spans="2:14" s="1" customFormat="1" ht="21.95" hidden="1" customHeight="1">
      <c r="B66" s="858" t="s">
        <v>213</v>
      </c>
      <c r="C66" s="519" t="s">
        <v>31</v>
      </c>
      <c r="D66" s="520">
        <f t="shared" si="15"/>
        <v>4000</v>
      </c>
      <c r="E66" s="522">
        <f t="shared" ref="E66:G69" si="18">ROUNDDOWN(E54/$D66,5)</f>
        <v>5.0000000000000001E-4</v>
      </c>
      <c r="F66" s="522">
        <f t="shared" si="18"/>
        <v>5.0000000000000001E-4</v>
      </c>
      <c r="G66" s="522">
        <f t="shared" si="18"/>
        <v>5.0000000000000001E-4</v>
      </c>
      <c r="H66" s="522"/>
      <c r="I66" s="522">
        <f t="shared" si="17"/>
        <v>2E-3</v>
      </c>
      <c r="J66" s="522"/>
      <c r="K66" s="859"/>
      <c r="L66" s="859"/>
      <c r="M66" s="859"/>
      <c r="N66" s="7"/>
    </row>
    <row r="67" spans="2:14" s="1" customFormat="1" ht="21.95" hidden="1" customHeight="1">
      <c r="B67" s="858"/>
      <c r="C67" s="519" t="s">
        <v>32</v>
      </c>
      <c r="D67" s="520">
        <f t="shared" si="15"/>
        <v>2000</v>
      </c>
      <c r="E67" s="522">
        <f t="shared" si="18"/>
        <v>1E-3</v>
      </c>
      <c r="F67" s="522">
        <f t="shared" si="18"/>
        <v>1E-3</v>
      </c>
      <c r="G67" s="522">
        <f t="shared" si="18"/>
        <v>1E-3</v>
      </c>
      <c r="H67" s="522"/>
      <c r="I67" s="522">
        <f t="shared" si="17"/>
        <v>4.0000000000000001E-3</v>
      </c>
      <c r="J67" s="522"/>
      <c r="K67" s="859"/>
      <c r="L67" s="859"/>
      <c r="M67" s="859"/>
      <c r="N67" s="7"/>
    </row>
    <row r="68" spans="2:14" s="1" customFormat="1" ht="21.95" hidden="1" customHeight="1">
      <c r="B68" s="858"/>
      <c r="C68" s="519" t="s">
        <v>33</v>
      </c>
      <c r="D68" s="520">
        <f t="shared" si="15"/>
        <v>1520</v>
      </c>
      <c r="E68" s="522">
        <f t="shared" si="18"/>
        <v>1.31E-3</v>
      </c>
      <c r="F68" s="522">
        <f t="shared" si="18"/>
        <v>1.31E-3</v>
      </c>
      <c r="G68" s="522">
        <f t="shared" si="18"/>
        <v>1.31E-3</v>
      </c>
      <c r="H68" s="522"/>
      <c r="I68" s="522">
        <f t="shared" si="17"/>
        <v>5.2599999999999999E-3</v>
      </c>
      <c r="J68" s="522"/>
      <c r="K68" s="859"/>
      <c r="L68" s="859"/>
      <c r="M68" s="859"/>
      <c r="N68" s="7"/>
    </row>
    <row r="69" spans="2:14" s="1" customFormat="1" ht="21.95" hidden="1" customHeight="1">
      <c r="B69" s="858"/>
      <c r="C69" s="519" t="s">
        <v>35</v>
      </c>
      <c r="D69" s="520">
        <f>D57</f>
        <v>720</v>
      </c>
      <c r="E69" s="522">
        <f t="shared" si="18"/>
        <v>2.7699999999999999E-3</v>
      </c>
      <c r="F69" s="522">
        <f t="shared" si="18"/>
        <v>2.7699999999999999E-3</v>
      </c>
      <c r="G69" s="522">
        <f t="shared" si="18"/>
        <v>2.7699999999999999E-3</v>
      </c>
      <c r="H69" s="522"/>
      <c r="I69" s="522">
        <f t="shared" si="17"/>
        <v>1.111E-2</v>
      </c>
      <c r="J69" s="522"/>
      <c r="K69" s="859"/>
      <c r="L69" s="859"/>
      <c r="M69" s="859"/>
      <c r="N69" s="7"/>
    </row>
    <row r="70" spans="2:14" s="1" customFormat="1" ht="21.95" hidden="1" customHeight="1">
      <c r="B70" s="858" t="s">
        <v>243</v>
      </c>
      <c r="C70" s="519" t="s">
        <v>244</v>
      </c>
      <c r="D70" s="520">
        <f>D62</f>
        <v>4000</v>
      </c>
      <c r="E70" s="522">
        <f t="shared" ref="E70:I73" si="19">E62+E66</f>
        <v>1E-3</v>
      </c>
      <c r="F70" s="522">
        <f t="shared" si="19"/>
        <v>1E-3</v>
      </c>
      <c r="G70" s="522">
        <f t="shared" si="19"/>
        <v>1E-3</v>
      </c>
      <c r="H70" s="522">
        <f t="shared" si="19"/>
        <v>2E-3</v>
      </c>
      <c r="I70" s="522">
        <f t="shared" si="19"/>
        <v>4.0000000000000001E-3</v>
      </c>
      <c r="J70" s="522"/>
      <c r="K70" s="859" t="s">
        <v>254</v>
      </c>
      <c r="L70" s="859"/>
      <c r="M70" s="859"/>
      <c r="N70" s="7"/>
    </row>
    <row r="71" spans="2:14" s="1" customFormat="1" ht="21.95" hidden="1" customHeight="1">
      <c r="B71" s="858"/>
      <c r="C71" s="519" t="s">
        <v>245</v>
      </c>
      <c r="D71" s="520">
        <f>D63</f>
        <v>2000</v>
      </c>
      <c r="E71" s="522">
        <f t="shared" si="19"/>
        <v>2E-3</v>
      </c>
      <c r="F71" s="522">
        <f t="shared" si="19"/>
        <v>2E-3</v>
      </c>
      <c r="G71" s="522">
        <f t="shared" si="19"/>
        <v>2E-3</v>
      </c>
      <c r="H71" s="522">
        <f t="shared" si="19"/>
        <v>4.0000000000000001E-3</v>
      </c>
      <c r="I71" s="522">
        <f t="shared" si="19"/>
        <v>8.0000000000000002E-3</v>
      </c>
      <c r="J71" s="522"/>
      <c r="K71" s="859"/>
      <c r="L71" s="859"/>
      <c r="M71" s="859"/>
      <c r="N71" s="7"/>
    </row>
    <row r="72" spans="2:14" s="1" customFormat="1" ht="21.95" hidden="1" customHeight="1">
      <c r="B72" s="858"/>
      <c r="C72" s="519" t="s">
        <v>246</v>
      </c>
      <c r="D72" s="520">
        <f>D64</f>
        <v>1520</v>
      </c>
      <c r="E72" s="522">
        <f t="shared" si="19"/>
        <v>2.6199999999999999E-3</v>
      </c>
      <c r="F72" s="522">
        <f t="shared" si="19"/>
        <v>2.6199999999999999E-3</v>
      </c>
      <c r="G72" s="522">
        <f t="shared" si="19"/>
        <v>2.6199999999999999E-3</v>
      </c>
      <c r="H72" s="522">
        <f t="shared" si="19"/>
        <v>5.2599999999999999E-3</v>
      </c>
      <c r="I72" s="522">
        <f t="shared" si="19"/>
        <v>1.052E-2</v>
      </c>
      <c r="J72" s="522"/>
      <c r="K72" s="859"/>
      <c r="L72" s="859"/>
      <c r="M72" s="859"/>
      <c r="N72" s="7"/>
    </row>
    <row r="73" spans="2:14" s="1" customFormat="1" ht="21.95" hidden="1" customHeight="1">
      <c r="B73" s="858"/>
      <c r="C73" s="519" t="s">
        <v>247</v>
      </c>
      <c r="D73" s="520">
        <f>D65</f>
        <v>720</v>
      </c>
      <c r="E73" s="522">
        <f t="shared" si="19"/>
        <v>5.5399999999999998E-3</v>
      </c>
      <c r="F73" s="522">
        <f t="shared" si="19"/>
        <v>5.5399999999999998E-3</v>
      </c>
      <c r="G73" s="522">
        <f t="shared" si="19"/>
        <v>5.5399999999999998E-3</v>
      </c>
      <c r="H73" s="522">
        <f t="shared" si="19"/>
        <v>1.111E-2</v>
      </c>
      <c r="I73" s="522">
        <f t="shared" si="19"/>
        <v>2.222E-2</v>
      </c>
      <c r="J73" s="522"/>
      <c r="K73" s="859"/>
      <c r="L73" s="859"/>
      <c r="M73" s="859"/>
      <c r="N73" s="7"/>
    </row>
    <row r="74" spans="2:14" s="1" customFormat="1" ht="21.95" hidden="1" customHeight="1">
      <c r="B74" s="858" t="s">
        <v>248</v>
      </c>
      <c r="C74" s="519" t="s">
        <v>244</v>
      </c>
      <c r="D74" s="520">
        <f t="shared" ref="D74:I74" si="20">D62</f>
        <v>4000</v>
      </c>
      <c r="E74" s="522">
        <f t="shared" si="20"/>
        <v>5.0000000000000001E-4</v>
      </c>
      <c r="F74" s="522">
        <f t="shared" si="20"/>
        <v>5.0000000000000001E-4</v>
      </c>
      <c r="G74" s="522">
        <f t="shared" si="20"/>
        <v>5.0000000000000001E-4</v>
      </c>
      <c r="H74" s="522">
        <f t="shared" si="20"/>
        <v>2E-3</v>
      </c>
      <c r="I74" s="522">
        <f t="shared" si="20"/>
        <v>2E-3</v>
      </c>
      <c r="J74" s="522"/>
      <c r="K74" s="859" t="s">
        <v>254</v>
      </c>
      <c r="L74" s="859"/>
      <c r="M74" s="859"/>
      <c r="N74" s="7"/>
    </row>
    <row r="75" spans="2:14" s="1" customFormat="1" ht="21.95" hidden="1" customHeight="1">
      <c r="B75" s="858"/>
      <c r="C75" s="519" t="s">
        <v>245</v>
      </c>
      <c r="D75" s="520">
        <f>D63</f>
        <v>2000</v>
      </c>
      <c r="E75" s="522">
        <f t="shared" ref="E75:H77" si="21">E63</f>
        <v>1E-3</v>
      </c>
      <c r="F75" s="522">
        <f t="shared" si="21"/>
        <v>1E-3</v>
      </c>
      <c r="G75" s="522">
        <f t="shared" si="21"/>
        <v>1E-3</v>
      </c>
      <c r="H75" s="522">
        <f t="shared" si="21"/>
        <v>4.0000000000000001E-3</v>
      </c>
      <c r="I75" s="522">
        <f>I63</f>
        <v>4.0000000000000001E-3</v>
      </c>
      <c r="J75" s="522"/>
      <c r="K75" s="859"/>
      <c r="L75" s="859"/>
      <c r="M75" s="859"/>
      <c r="N75" s="7"/>
    </row>
    <row r="76" spans="2:14" s="1" customFormat="1" ht="21.95" hidden="1" customHeight="1">
      <c r="B76" s="858"/>
      <c r="C76" s="519" t="s">
        <v>246</v>
      </c>
      <c r="D76" s="520">
        <f>D64</f>
        <v>1520</v>
      </c>
      <c r="E76" s="522">
        <f t="shared" si="21"/>
        <v>1.31E-3</v>
      </c>
      <c r="F76" s="522">
        <f t="shared" si="21"/>
        <v>1.31E-3</v>
      </c>
      <c r="G76" s="522">
        <f t="shared" si="21"/>
        <v>1.31E-3</v>
      </c>
      <c r="H76" s="522">
        <f t="shared" si="21"/>
        <v>5.2599999999999999E-3</v>
      </c>
      <c r="I76" s="522">
        <f>I64</f>
        <v>5.2599999999999999E-3</v>
      </c>
      <c r="J76" s="522"/>
      <c r="K76" s="859"/>
      <c r="L76" s="859"/>
      <c r="M76" s="859"/>
      <c r="N76" s="7"/>
    </row>
    <row r="77" spans="2:14" s="1" customFormat="1" ht="21.95" hidden="1" customHeight="1">
      <c r="B77" s="858"/>
      <c r="C77" s="519" t="s">
        <v>247</v>
      </c>
      <c r="D77" s="520">
        <f>D65</f>
        <v>720</v>
      </c>
      <c r="E77" s="522">
        <f t="shared" si="21"/>
        <v>2.7699999999999999E-3</v>
      </c>
      <c r="F77" s="522">
        <f t="shared" si="21"/>
        <v>2.7699999999999999E-3</v>
      </c>
      <c r="G77" s="522">
        <f t="shared" si="21"/>
        <v>2.7699999999999999E-3</v>
      </c>
      <c r="H77" s="522">
        <f t="shared" si="21"/>
        <v>1.111E-2</v>
      </c>
      <c r="I77" s="522">
        <f>I65</f>
        <v>1.111E-2</v>
      </c>
      <c r="J77" s="522"/>
      <c r="K77" s="859"/>
      <c r="L77" s="859"/>
      <c r="M77" s="859"/>
      <c r="N77" s="7"/>
    </row>
    <row r="78" spans="2:14" s="1" customFormat="1" ht="21.95" hidden="1" customHeight="1">
      <c r="B78" s="173"/>
      <c r="C78" s="173"/>
      <c r="D78" s="174"/>
      <c r="E78" s="176"/>
      <c r="F78" s="176"/>
      <c r="G78" s="176"/>
      <c r="H78" s="176"/>
      <c r="I78" s="176"/>
      <c r="J78" s="176"/>
      <c r="K78" s="175"/>
      <c r="L78" s="175"/>
      <c r="M78" s="175"/>
      <c r="N78" s="7"/>
    </row>
    <row r="79" spans="2:14" s="1" customFormat="1" ht="21.95" hidden="1" customHeight="1">
      <c r="B79" s="171" t="s">
        <v>250</v>
      </c>
      <c r="C79" s="173"/>
      <c r="D79" s="174"/>
      <c r="E79" s="176"/>
      <c r="F79" s="176"/>
      <c r="G79" s="176"/>
      <c r="H79" s="176"/>
      <c r="I79" s="176"/>
      <c r="J79" s="176"/>
      <c r="K79" s="174"/>
      <c r="L79" s="172"/>
      <c r="M79" s="177"/>
      <c r="N79" s="7"/>
    </row>
    <row r="80" spans="2:14" s="1" customFormat="1" ht="21.95" hidden="1" customHeight="1">
      <c r="B80" s="523" t="s">
        <v>27</v>
      </c>
      <c r="C80" s="523" t="s">
        <v>28</v>
      </c>
      <c r="D80" s="523" t="s">
        <v>251</v>
      </c>
      <c r="E80" s="523" t="s">
        <v>252</v>
      </c>
      <c r="F80" s="523" t="s">
        <v>264</v>
      </c>
      <c r="G80" s="523" t="s">
        <v>256</v>
      </c>
      <c r="H80" s="523" t="s">
        <v>275</v>
      </c>
      <c r="I80" s="523" t="s">
        <v>269</v>
      </c>
      <c r="J80" s="523" t="s">
        <v>272</v>
      </c>
      <c r="K80" s="858" t="s">
        <v>273</v>
      </c>
      <c r="L80" s="858"/>
      <c r="M80" s="858"/>
      <c r="N80" s="7"/>
    </row>
    <row r="81" spans="1:15" s="1" customFormat="1" ht="21.95" hidden="1" customHeight="1">
      <c r="B81" s="867" t="s">
        <v>249</v>
      </c>
      <c r="C81" s="523" t="s">
        <v>257</v>
      </c>
      <c r="D81" s="523">
        <v>600</v>
      </c>
      <c r="E81" s="527">
        <v>0.15</v>
      </c>
      <c r="F81" s="523">
        <v>1</v>
      </c>
      <c r="G81" s="523">
        <f t="shared" ref="G81:G88" si="22">INT(D81/E81*F81)</f>
        <v>4000</v>
      </c>
      <c r="H81" s="524">
        <v>9.6000000000000002E-2</v>
      </c>
      <c r="I81" s="524">
        <v>5.0999999999999997E-2</v>
      </c>
      <c r="J81" s="523">
        <v>4.9500000000000004E-3</v>
      </c>
      <c r="K81" s="858" t="s">
        <v>274</v>
      </c>
      <c r="L81" s="858"/>
      <c r="M81" s="858"/>
      <c r="N81" s="7"/>
    </row>
    <row r="82" spans="1:15" s="1" customFormat="1" ht="21.95" hidden="1" customHeight="1">
      <c r="B82" s="867"/>
      <c r="C82" s="523" t="s">
        <v>258</v>
      </c>
      <c r="D82" s="523">
        <v>300</v>
      </c>
      <c r="E82" s="523">
        <v>0.15</v>
      </c>
      <c r="F82" s="523">
        <v>1</v>
      </c>
      <c r="G82" s="523">
        <f t="shared" si="22"/>
        <v>2000</v>
      </c>
      <c r="H82" s="524">
        <v>9.6000000000000002E-2</v>
      </c>
      <c r="I82" s="524">
        <v>5.0999999999999997E-2</v>
      </c>
      <c r="J82" s="523">
        <v>4.9500000000000004E-3</v>
      </c>
      <c r="K82" s="858"/>
      <c r="L82" s="858"/>
      <c r="M82" s="858"/>
      <c r="N82" s="7"/>
    </row>
    <row r="83" spans="1:15" s="1" customFormat="1" ht="21.95" hidden="1" customHeight="1">
      <c r="B83" s="867"/>
      <c r="C83" s="523" t="s">
        <v>259</v>
      </c>
      <c r="D83" s="523">
        <v>228</v>
      </c>
      <c r="E83" s="523">
        <v>0.15</v>
      </c>
      <c r="F83" s="523">
        <v>1</v>
      </c>
      <c r="G83" s="523">
        <f t="shared" si="22"/>
        <v>1520</v>
      </c>
      <c r="H83" s="524">
        <v>9.6000000000000002E-2</v>
      </c>
      <c r="I83" s="524">
        <v>5.0999999999999997E-2</v>
      </c>
      <c r="J83" s="523">
        <v>4.9500000000000004E-3</v>
      </c>
      <c r="K83" s="858"/>
      <c r="L83" s="858"/>
      <c r="M83" s="858"/>
      <c r="N83" s="7"/>
    </row>
    <row r="84" spans="1:15" s="1" customFormat="1" ht="21.95" hidden="1" customHeight="1">
      <c r="B84" s="867"/>
      <c r="C84" s="523" t="s">
        <v>260</v>
      </c>
      <c r="D84" s="523">
        <v>108</v>
      </c>
      <c r="E84" s="523">
        <v>0.15</v>
      </c>
      <c r="F84" s="523">
        <v>1</v>
      </c>
      <c r="G84" s="523">
        <f t="shared" si="22"/>
        <v>720</v>
      </c>
      <c r="H84" s="524">
        <v>9.6000000000000002E-2</v>
      </c>
      <c r="I84" s="524">
        <v>5.0999999999999997E-2</v>
      </c>
      <c r="J84" s="523">
        <v>4.9500000000000004E-3</v>
      </c>
      <c r="K84" s="858"/>
      <c r="L84" s="858"/>
      <c r="M84" s="858"/>
      <c r="N84" s="7"/>
    </row>
    <row r="85" spans="1:15" s="1" customFormat="1" ht="21.95" hidden="1" customHeight="1">
      <c r="B85" s="867" t="s">
        <v>261</v>
      </c>
      <c r="C85" s="523" t="s">
        <v>257</v>
      </c>
      <c r="D85" s="523">
        <v>600</v>
      </c>
      <c r="E85" s="523">
        <v>0.15</v>
      </c>
      <c r="F85" s="523">
        <v>1</v>
      </c>
      <c r="G85" s="523">
        <f t="shared" si="22"/>
        <v>4000</v>
      </c>
      <c r="H85" s="524"/>
      <c r="I85" s="523"/>
      <c r="J85" s="523"/>
      <c r="K85" s="858" t="s">
        <v>274</v>
      </c>
      <c r="L85" s="858"/>
      <c r="M85" s="858"/>
      <c r="N85" s="7"/>
    </row>
    <row r="86" spans="1:15" s="1" customFormat="1" ht="21.95" hidden="1" customHeight="1">
      <c r="B86" s="867"/>
      <c r="C86" s="523" t="s">
        <v>258</v>
      </c>
      <c r="D86" s="523">
        <v>300</v>
      </c>
      <c r="E86" s="523">
        <v>0.15</v>
      </c>
      <c r="F86" s="523">
        <v>1</v>
      </c>
      <c r="G86" s="523">
        <f t="shared" si="22"/>
        <v>2000</v>
      </c>
      <c r="H86" s="524"/>
      <c r="I86" s="523"/>
      <c r="J86" s="523"/>
      <c r="K86" s="858"/>
      <c r="L86" s="858"/>
      <c r="M86" s="858"/>
      <c r="N86" s="7"/>
    </row>
    <row r="87" spans="1:15" s="1" customFormat="1" ht="21.95" hidden="1" customHeight="1">
      <c r="B87" s="867"/>
      <c r="C87" s="523" t="s">
        <v>259</v>
      </c>
      <c r="D87" s="523">
        <v>228</v>
      </c>
      <c r="E87" s="523">
        <v>0.15</v>
      </c>
      <c r="F87" s="523">
        <v>1</v>
      </c>
      <c r="G87" s="523">
        <f t="shared" si="22"/>
        <v>1520</v>
      </c>
      <c r="H87" s="524"/>
      <c r="I87" s="523"/>
      <c r="J87" s="523"/>
      <c r="K87" s="858"/>
      <c r="L87" s="858"/>
      <c r="M87" s="858"/>
      <c r="N87" s="7"/>
    </row>
    <row r="88" spans="1:15" s="1" customFormat="1" ht="21.95" hidden="1" customHeight="1">
      <c r="B88" s="867"/>
      <c r="C88" s="523" t="s">
        <v>260</v>
      </c>
      <c r="D88" s="523">
        <v>108</v>
      </c>
      <c r="E88" s="523">
        <v>0.15</v>
      </c>
      <c r="F88" s="523">
        <v>1</v>
      </c>
      <c r="G88" s="523">
        <f t="shared" si="22"/>
        <v>720</v>
      </c>
      <c r="H88" s="524"/>
      <c r="I88" s="523"/>
      <c r="J88" s="523"/>
      <c r="K88" s="858"/>
      <c r="L88" s="858"/>
      <c r="M88" s="858"/>
      <c r="N88" s="7"/>
    </row>
    <row r="89" spans="1:15" s="1" customFormat="1" ht="21.95" hidden="1" customHeight="1">
      <c r="B89" s="178"/>
      <c r="C89" s="178"/>
      <c r="D89" s="178"/>
      <c r="E89" s="178"/>
      <c r="F89" s="178"/>
      <c r="G89" s="179"/>
      <c r="H89" s="180"/>
      <c r="I89" s="179"/>
      <c r="J89" s="179"/>
      <c r="K89" s="179"/>
      <c r="L89" s="179"/>
      <c r="M89" s="173"/>
      <c r="N89" s="7"/>
    </row>
    <row r="90" spans="1:15" s="1" customFormat="1" ht="21.95" hidden="1" customHeight="1">
      <c r="B90" s="596" t="s">
        <v>278</v>
      </c>
      <c r="C90" s="172"/>
      <c r="D90" s="172"/>
      <c r="E90" s="172"/>
      <c r="F90" s="172"/>
      <c r="G90" s="172"/>
      <c r="H90" s="172"/>
      <c r="I90" s="172"/>
      <c r="J90" s="172"/>
      <c r="K90" s="863"/>
      <c r="L90" s="863"/>
      <c r="M90" s="863"/>
    </row>
    <row r="91" spans="1:15" s="1" customFormat="1" ht="24.75" hidden="1" customHeight="1">
      <c r="B91" s="172" t="s">
        <v>302</v>
      </c>
      <c r="C91" s="172"/>
      <c r="D91" s="172"/>
      <c r="E91" s="172"/>
      <c r="F91" s="172"/>
      <c r="G91" s="172"/>
      <c r="H91" s="172"/>
      <c r="I91" s="172"/>
      <c r="J91" s="172"/>
      <c r="K91" s="863" t="s">
        <v>255</v>
      </c>
      <c r="L91" s="863"/>
      <c r="M91" s="863"/>
      <c r="O91" s="3"/>
    </row>
    <row r="92" spans="1:15" s="2" customFormat="1" ht="20.100000000000001" hidden="1" customHeight="1">
      <c r="A92" s="1"/>
      <c r="B92" s="868" t="s">
        <v>27</v>
      </c>
      <c r="C92" s="868" t="s">
        <v>28</v>
      </c>
      <c r="D92" s="868" t="s">
        <v>253</v>
      </c>
      <c r="E92" s="868" t="s">
        <v>238</v>
      </c>
      <c r="F92" s="868"/>
      <c r="G92" s="868"/>
      <c r="H92" s="868" t="s">
        <v>239</v>
      </c>
      <c r="I92" s="868"/>
      <c r="J92" s="868"/>
      <c r="K92" s="868" t="s">
        <v>29</v>
      </c>
      <c r="L92" s="868"/>
      <c r="M92" s="868"/>
    </row>
    <row r="93" spans="1:15" s="2" customFormat="1" ht="66" hidden="1">
      <c r="A93" s="1"/>
      <c r="B93" s="868"/>
      <c r="C93" s="868"/>
      <c r="D93" s="868"/>
      <c r="E93" s="526" t="s">
        <v>30</v>
      </c>
      <c r="F93" s="526" t="s">
        <v>24</v>
      </c>
      <c r="G93" s="526" t="s">
        <v>262</v>
      </c>
      <c r="H93" s="526" t="s">
        <v>276</v>
      </c>
      <c r="I93" s="526" t="s">
        <v>277</v>
      </c>
      <c r="J93" s="526"/>
      <c r="K93" s="868"/>
      <c r="L93" s="868"/>
      <c r="M93" s="868"/>
    </row>
    <row r="94" spans="1:15" s="1" customFormat="1" ht="21.95" hidden="1" customHeight="1">
      <c r="B94" s="858" t="s">
        <v>249</v>
      </c>
      <c r="C94" s="519" t="s">
        <v>31</v>
      </c>
      <c r="D94" s="520">
        <f>G113</f>
        <v>13333</v>
      </c>
      <c r="E94" s="521">
        <v>1</v>
      </c>
      <c r="F94" s="521">
        <v>1</v>
      </c>
      <c r="G94" s="521">
        <v>2</v>
      </c>
      <c r="H94" s="521">
        <v>8</v>
      </c>
      <c r="I94" s="521">
        <v>8</v>
      </c>
      <c r="J94" s="521"/>
      <c r="K94" s="859"/>
      <c r="L94" s="859"/>
      <c r="M94" s="859"/>
    </row>
    <row r="95" spans="1:15" s="1" customFormat="1" ht="21.95" hidden="1" customHeight="1">
      <c r="B95" s="858"/>
      <c r="C95" s="519" t="s">
        <v>32</v>
      </c>
      <c r="D95" s="520">
        <f>G114</f>
        <v>6666</v>
      </c>
      <c r="E95" s="521">
        <v>1</v>
      </c>
      <c r="F95" s="521">
        <v>1</v>
      </c>
      <c r="G95" s="521">
        <v>2</v>
      </c>
      <c r="H95" s="521">
        <v>8</v>
      </c>
      <c r="I95" s="521">
        <v>8</v>
      </c>
      <c r="J95" s="521"/>
      <c r="K95" s="859"/>
      <c r="L95" s="859"/>
      <c r="M95" s="859"/>
    </row>
    <row r="96" spans="1:15" s="1" customFormat="1" ht="21.95" hidden="1" customHeight="1">
      <c r="B96" s="858" t="s">
        <v>213</v>
      </c>
      <c r="C96" s="519" t="s">
        <v>31</v>
      </c>
      <c r="D96" s="520">
        <f>G115</f>
        <v>4000</v>
      </c>
      <c r="E96" s="521">
        <v>2</v>
      </c>
      <c r="F96" s="521">
        <v>2</v>
      </c>
      <c r="G96" s="521">
        <v>2</v>
      </c>
      <c r="H96" s="521">
        <v>8</v>
      </c>
      <c r="I96" s="521">
        <v>8</v>
      </c>
      <c r="J96" s="521"/>
      <c r="K96" s="859"/>
      <c r="L96" s="859"/>
      <c r="M96" s="859"/>
    </row>
    <row r="97" spans="1:15" s="1" customFormat="1" ht="21.95" hidden="1" customHeight="1">
      <c r="B97" s="858"/>
      <c r="C97" s="519" t="s">
        <v>32</v>
      </c>
      <c r="D97" s="520">
        <f>G116</f>
        <v>2000</v>
      </c>
      <c r="E97" s="521">
        <v>2</v>
      </c>
      <c r="F97" s="521">
        <v>2</v>
      </c>
      <c r="G97" s="521">
        <v>2</v>
      </c>
      <c r="H97" s="521">
        <v>8</v>
      </c>
      <c r="I97" s="521">
        <v>8</v>
      </c>
      <c r="J97" s="521"/>
      <c r="K97" s="859"/>
      <c r="L97" s="859"/>
      <c r="M97" s="859"/>
    </row>
    <row r="98" spans="1:15" s="1" customFormat="1" ht="16.5" hidden="1" customHeight="1">
      <c r="B98" s="173"/>
      <c r="C98" s="173"/>
      <c r="D98" s="174"/>
      <c r="E98" s="175"/>
      <c r="F98" s="175"/>
      <c r="G98" s="175"/>
      <c r="H98" s="175"/>
      <c r="I98" s="175"/>
      <c r="J98" s="175"/>
      <c r="K98" s="175"/>
      <c r="L98" s="175"/>
      <c r="M98" s="175"/>
    </row>
    <row r="99" spans="1:15" s="1" customFormat="1" ht="24.75" hidden="1" customHeight="1">
      <c r="B99" s="172" t="s">
        <v>219</v>
      </c>
      <c r="C99" s="172"/>
      <c r="D99" s="172"/>
      <c r="E99" s="172"/>
      <c r="F99" s="172"/>
      <c r="G99" s="172"/>
      <c r="H99" s="172"/>
      <c r="I99" s="172"/>
      <c r="J99" s="172"/>
      <c r="K99" s="863" t="s">
        <v>864</v>
      </c>
      <c r="L99" s="863"/>
      <c r="M99" s="863"/>
      <c r="O99" s="3"/>
    </row>
    <row r="100" spans="1:15" s="2" customFormat="1" ht="20.100000000000001" hidden="1" customHeight="1">
      <c r="A100" s="1"/>
      <c r="B100" s="868" t="s">
        <v>27</v>
      </c>
      <c r="C100" s="868" t="s">
        <v>28</v>
      </c>
      <c r="D100" s="868" t="s">
        <v>253</v>
      </c>
      <c r="E100" s="868" t="s">
        <v>238</v>
      </c>
      <c r="F100" s="868"/>
      <c r="G100" s="868"/>
      <c r="H100" s="868" t="s">
        <v>239</v>
      </c>
      <c r="I100" s="868"/>
      <c r="J100" s="868"/>
      <c r="K100" s="868" t="s">
        <v>29</v>
      </c>
      <c r="L100" s="868"/>
      <c r="M100" s="868"/>
      <c r="O100" s="4"/>
    </row>
    <row r="101" spans="1:15" s="2" customFormat="1" ht="66" hidden="1">
      <c r="A101" s="1"/>
      <c r="B101" s="868"/>
      <c r="C101" s="868"/>
      <c r="D101" s="868"/>
      <c r="E101" s="526" t="s">
        <v>30</v>
      </c>
      <c r="F101" s="526" t="s">
        <v>24</v>
      </c>
      <c r="G101" s="526" t="s">
        <v>263</v>
      </c>
      <c r="H101" s="526" t="s">
        <v>276</v>
      </c>
      <c r="I101" s="526" t="s">
        <v>277</v>
      </c>
      <c r="J101" s="526"/>
      <c r="K101" s="868"/>
      <c r="L101" s="868"/>
      <c r="M101" s="868"/>
      <c r="O101" s="4"/>
    </row>
    <row r="102" spans="1:15" s="1" customFormat="1" ht="21.95" hidden="1" customHeight="1">
      <c r="B102" s="858" t="s">
        <v>242</v>
      </c>
      <c r="C102" s="519" t="s">
        <v>31</v>
      </c>
      <c r="D102" s="520">
        <f>D94</f>
        <v>13333</v>
      </c>
      <c r="E102" s="522">
        <f t="shared" ref="E102:H103" si="23">ROUNDDOWN(E94/$D102,5)</f>
        <v>6.9999999999999994E-5</v>
      </c>
      <c r="F102" s="522">
        <f t="shared" si="23"/>
        <v>6.9999999999999994E-5</v>
      </c>
      <c r="G102" s="522">
        <f t="shared" si="23"/>
        <v>1.4999999999999999E-4</v>
      </c>
      <c r="H102" s="522">
        <f t="shared" si="23"/>
        <v>5.9999999999999995E-4</v>
      </c>
      <c r="I102" s="522">
        <f>ROUNDDOWN(I94/$D102,5)</f>
        <v>5.9999999999999995E-4</v>
      </c>
      <c r="J102" s="522"/>
      <c r="K102" s="859"/>
      <c r="L102" s="859"/>
      <c r="M102" s="859"/>
      <c r="O102" s="3"/>
    </row>
    <row r="103" spans="1:15" s="1" customFormat="1" ht="21.95" hidden="1" customHeight="1">
      <c r="B103" s="858"/>
      <c r="C103" s="519" t="s">
        <v>32</v>
      </c>
      <c r="D103" s="520">
        <f>D95</f>
        <v>6666</v>
      </c>
      <c r="E103" s="522">
        <f t="shared" si="23"/>
        <v>1.4999999999999999E-4</v>
      </c>
      <c r="F103" s="522">
        <f t="shared" si="23"/>
        <v>1.4999999999999999E-4</v>
      </c>
      <c r="G103" s="522">
        <f t="shared" si="23"/>
        <v>2.9999999999999997E-4</v>
      </c>
      <c r="H103" s="522">
        <f t="shared" si="23"/>
        <v>1.1999999999999999E-3</v>
      </c>
      <c r="I103" s="522">
        <f>ROUNDDOWN(I95/$D103,5)</f>
        <v>1.1999999999999999E-3</v>
      </c>
      <c r="J103" s="522"/>
      <c r="K103" s="859"/>
      <c r="L103" s="859"/>
      <c r="M103" s="859"/>
      <c r="O103" s="3"/>
    </row>
    <row r="104" spans="1:15" s="1" customFormat="1" ht="21.95" hidden="1" customHeight="1">
      <c r="B104" s="858" t="s">
        <v>213</v>
      </c>
      <c r="C104" s="519" t="s">
        <v>31</v>
      </c>
      <c r="D104" s="520">
        <f>D96</f>
        <v>4000</v>
      </c>
      <c r="E104" s="522">
        <f t="shared" ref="E104:G105" si="24">ROUNDDOWN(E96/$D104,5)</f>
        <v>5.0000000000000001E-4</v>
      </c>
      <c r="F104" s="522">
        <f t="shared" si="24"/>
        <v>5.0000000000000001E-4</v>
      </c>
      <c r="G104" s="522">
        <f t="shared" si="24"/>
        <v>5.0000000000000001E-4</v>
      </c>
      <c r="H104" s="522"/>
      <c r="I104" s="522">
        <f>ROUNDDOWN(I96/$D104,5)</f>
        <v>2E-3</v>
      </c>
      <c r="J104" s="522"/>
      <c r="K104" s="859"/>
      <c r="L104" s="859"/>
      <c r="M104" s="859"/>
      <c r="O104" s="3"/>
    </row>
    <row r="105" spans="1:15" s="1" customFormat="1" ht="21.95" hidden="1" customHeight="1">
      <c r="B105" s="858"/>
      <c r="C105" s="519" t="s">
        <v>32</v>
      </c>
      <c r="D105" s="520">
        <f>D97</f>
        <v>2000</v>
      </c>
      <c r="E105" s="522">
        <f t="shared" si="24"/>
        <v>1E-3</v>
      </c>
      <c r="F105" s="522">
        <f t="shared" si="24"/>
        <v>1E-3</v>
      </c>
      <c r="G105" s="522">
        <f t="shared" si="24"/>
        <v>1E-3</v>
      </c>
      <c r="H105" s="522"/>
      <c r="I105" s="522">
        <f>ROUNDDOWN(I97/$D105,5)</f>
        <v>4.0000000000000001E-3</v>
      </c>
      <c r="J105" s="522"/>
      <c r="K105" s="859"/>
      <c r="L105" s="859"/>
      <c r="M105" s="859"/>
      <c r="O105" s="3"/>
    </row>
    <row r="106" spans="1:15" s="1" customFormat="1" ht="21.95" hidden="1" customHeight="1">
      <c r="B106" s="858" t="s">
        <v>243</v>
      </c>
      <c r="C106" s="519" t="s">
        <v>244</v>
      </c>
      <c r="D106" s="520">
        <f>D102</f>
        <v>13333</v>
      </c>
      <c r="E106" s="522">
        <f t="shared" ref="E106:H107" si="25">E102+E104</f>
        <v>5.6999999999999998E-4</v>
      </c>
      <c r="F106" s="522">
        <f t="shared" si="25"/>
        <v>5.6999999999999998E-4</v>
      </c>
      <c r="G106" s="522">
        <f t="shared" si="25"/>
        <v>6.4999999999999997E-4</v>
      </c>
      <c r="H106" s="522">
        <f t="shared" si="25"/>
        <v>5.9999999999999995E-4</v>
      </c>
      <c r="I106" s="522">
        <f>I102+I104</f>
        <v>2.5999999999999999E-3</v>
      </c>
      <c r="J106" s="522"/>
      <c r="K106" s="859" t="s">
        <v>254</v>
      </c>
      <c r="L106" s="859"/>
      <c r="M106" s="859"/>
      <c r="O106" s="3"/>
    </row>
    <row r="107" spans="1:15" s="1" customFormat="1" ht="21.95" hidden="1" customHeight="1">
      <c r="B107" s="858"/>
      <c r="C107" s="519" t="s">
        <v>245</v>
      </c>
      <c r="D107" s="520">
        <f>D103</f>
        <v>6666</v>
      </c>
      <c r="E107" s="522">
        <f t="shared" si="25"/>
        <v>1.15E-3</v>
      </c>
      <c r="F107" s="522">
        <f t="shared" si="25"/>
        <v>1.15E-3</v>
      </c>
      <c r="G107" s="522">
        <f t="shared" si="25"/>
        <v>1.2999999999999999E-3</v>
      </c>
      <c r="H107" s="522">
        <f t="shared" si="25"/>
        <v>1.1999999999999999E-3</v>
      </c>
      <c r="I107" s="522">
        <f>I103+I105</f>
        <v>5.1999999999999998E-3</v>
      </c>
      <c r="J107" s="522"/>
      <c r="K107" s="859"/>
      <c r="L107" s="859"/>
      <c r="M107" s="859"/>
      <c r="O107" s="3"/>
    </row>
    <row r="108" spans="1:15" s="1" customFormat="1" ht="21.95" hidden="1" customHeight="1">
      <c r="B108" s="858" t="s">
        <v>248</v>
      </c>
      <c r="C108" s="519" t="s">
        <v>244</v>
      </c>
      <c r="D108" s="520">
        <f t="shared" ref="D108:I109" si="26">D102</f>
        <v>13333</v>
      </c>
      <c r="E108" s="522">
        <f t="shared" si="26"/>
        <v>6.9999999999999994E-5</v>
      </c>
      <c r="F108" s="522">
        <f t="shared" si="26"/>
        <v>6.9999999999999994E-5</v>
      </c>
      <c r="G108" s="522">
        <f t="shared" si="26"/>
        <v>1.4999999999999999E-4</v>
      </c>
      <c r="H108" s="522">
        <f t="shared" si="26"/>
        <v>5.9999999999999995E-4</v>
      </c>
      <c r="I108" s="522">
        <f t="shared" si="26"/>
        <v>5.9999999999999995E-4</v>
      </c>
      <c r="J108" s="522"/>
      <c r="K108" s="859" t="s">
        <v>254</v>
      </c>
      <c r="L108" s="859"/>
      <c r="M108" s="859"/>
      <c r="O108" s="3"/>
    </row>
    <row r="109" spans="1:15" s="1" customFormat="1" ht="21.95" hidden="1" customHeight="1">
      <c r="B109" s="858"/>
      <c r="C109" s="519" t="s">
        <v>245</v>
      </c>
      <c r="D109" s="520">
        <f t="shared" si="26"/>
        <v>6666</v>
      </c>
      <c r="E109" s="522">
        <f t="shared" si="26"/>
        <v>1.4999999999999999E-4</v>
      </c>
      <c r="F109" s="522">
        <f t="shared" si="26"/>
        <v>1.4999999999999999E-4</v>
      </c>
      <c r="G109" s="522">
        <f t="shared" si="26"/>
        <v>2.9999999999999997E-4</v>
      </c>
      <c r="H109" s="522">
        <f t="shared" si="26"/>
        <v>1.1999999999999999E-3</v>
      </c>
      <c r="I109" s="522">
        <f t="shared" si="26"/>
        <v>1.1999999999999999E-3</v>
      </c>
      <c r="J109" s="522"/>
      <c r="K109" s="859"/>
      <c r="L109" s="859"/>
      <c r="M109" s="859"/>
      <c r="O109" s="3"/>
    </row>
    <row r="110" spans="1:15" s="1" customFormat="1" ht="16.5" hidden="1" customHeight="1">
      <c r="B110" s="173"/>
      <c r="C110" s="173"/>
      <c r="D110" s="174"/>
      <c r="E110" s="176"/>
      <c r="F110" s="176"/>
      <c r="G110" s="176"/>
      <c r="H110" s="176"/>
      <c r="I110" s="176"/>
      <c r="J110" s="176"/>
      <c r="K110" s="175"/>
      <c r="L110" s="175"/>
      <c r="M110" s="175"/>
      <c r="O110" s="3"/>
    </row>
    <row r="111" spans="1:15" s="1" customFormat="1" ht="24" hidden="1" customHeight="1">
      <c r="B111" s="172" t="s">
        <v>250</v>
      </c>
      <c r="C111" s="173"/>
      <c r="D111" s="174"/>
      <c r="E111" s="176"/>
      <c r="F111" s="176"/>
      <c r="G111" s="176"/>
      <c r="H111" s="176"/>
      <c r="I111" s="176"/>
      <c r="J111" s="176"/>
      <c r="K111" s="174"/>
      <c r="L111" s="172"/>
      <c r="M111" s="177"/>
      <c r="O111" s="3"/>
    </row>
    <row r="112" spans="1:15" s="1" customFormat="1" ht="21.95" hidden="1" customHeight="1">
      <c r="B112" s="523" t="s">
        <v>27</v>
      </c>
      <c r="C112" s="523" t="s">
        <v>28</v>
      </c>
      <c r="D112" s="523" t="s">
        <v>251</v>
      </c>
      <c r="E112" s="523" t="s">
        <v>252</v>
      </c>
      <c r="F112" s="523" t="s">
        <v>264</v>
      </c>
      <c r="G112" s="523" t="s">
        <v>256</v>
      </c>
      <c r="H112" s="523" t="s">
        <v>275</v>
      </c>
      <c r="I112" s="523" t="s">
        <v>269</v>
      </c>
      <c r="J112" s="523" t="s">
        <v>272</v>
      </c>
      <c r="K112" s="858" t="s">
        <v>273</v>
      </c>
      <c r="L112" s="858"/>
      <c r="M112" s="858"/>
      <c r="N112" s="6"/>
    </row>
    <row r="113" spans="1:15" s="1" customFormat="1" ht="21.95" hidden="1" customHeight="1">
      <c r="B113" s="867" t="s">
        <v>249</v>
      </c>
      <c r="C113" s="523" t="s">
        <v>257</v>
      </c>
      <c r="D113" s="523">
        <v>2000</v>
      </c>
      <c r="E113" s="527">
        <v>0.15</v>
      </c>
      <c r="F113" s="523">
        <v>1</v>
      </c>
      <c r="G113" s="523">
        <f>INT(D113/E113*F113)</f>
        <v>13333</v>
      </c>
      <c r="H113" s="524">
        <v>9.6000000000000002E-2</v>
      </c>
      <c r="I113" s="524">
        <v>6.9000000000000006E-2</v>
      </c>
      <c r="J113" s="523">
        <v>4.9500000000000004E-3</v>
      </c>
      <c r="K113" s="858" t="s">
        <v>274</v>
      </c>
      <c r="L113" s="858"/>
      <c r="M113" s="858"/>
      <c r="N113" s="7"/>
    </row>
    <row r="114" spans="1:15" s="1" customFormat="1" ht="21.95" hidden="1" customHeight="1">
      <c r="B114" s="867"/>
      <c r="C114" s="523" t="s">
        <v>258</v>
      </c>
      <c r="D114" s="523">
        <v>1000</v>
      </c>
      <c r="E114" s="523">
        <v>0.15</v>
      </c>
      <c r="F114" s="523">
        <v>1</v>
      </c>
      <c r="G114" s="523">
        <f>INT(D114/E114*F114)</f>
        <v>6666</v>
      </c>
      <c r="H114" s="524">
        <v>9.6000000000000002E-2</v>
      </c>
      <c r="I114" s="524">
        <v>6.9000000000000006E-2</v>
      </c>
      <c r="J114" s="523">
        <v>4.9500000000000004E-3</v>
      </c>
      <c r="K114" s="858"/>
      <c r="L114" s="858"/>
      <c r="M114" s="858"/>
      <c r="N114" s="7"/>
    </row>
    <row r="115" spans="1:15" s="1" customFormat="1" ht="21.95" hidden="1" customHeight="1">
      <c r="B115" s="867" t="s">
        <v>261</v>
      </c>
      <c r="C115" s="523" t="s">
        <v>257</v>
      </c>
      <c r="D115" s="523">
        <v>600</v>
      </c>
      <c r="E115" s="523">
        <v>0.15</v>
      </c>
      <c r="F115" s="523">
        <v>1</v>
      </c>
      <c r="G115" s="523">
        <f>INT(D115/E115*F115)</f>
        <v>4000</v>
      </c>
      <c r="H115" s="524"/>
      <c r="I115" s="523"/>
      <c r="J115" s="523"/>
      <c r="K115" s="858" t="s">
        <v>274</v>
      </c>
      <c r="L115" s="858"/>
      <c r="M115" s="858"/>
      <c r="N115" s="7"/>
    </row>
    <row r="116" spans="1:15" s="1" customFormat="1" ht="21.95" hidden="1" customHeight="1">
      <c r="B116" s="867"/>
      <c r="C116" s="523" t="s">
        <v>258</v>
      </c>
      <c r="D116" s="523">
        <v>300</v>
      </c>
      <c r="E116" s="523">
        <v>0.15</v>
      </c>
      <c r="F116" s="523">
        <v>1</v>
      </c>
      <c r="G116" s="523">
        <f>INT(D116/E116*F116)</f>
        <v>2000</v>
      </c>
      <c r="H116" s="524"/>
      <c r="I116" s="523"/>
      <c r="J116" s="523"/>
      <c r="K116" s="858"/>
      <c r="L116" s="858"/>
      <c r="M116" s="858"/>
      <c r="N116" s="7"/>
    </row>
    <row r="117" spans="1:15" s="1" customFormat="1" ht="16.5" hidden="1" customHeight="1">
      <c r="B117" s="178"/>
      <c r="C117" s="181"/>
      <c r="D117" s="178"/>
      <c r="E117" s="178"/>
      <c r="F117" s="178"/>
      <c r="G117" s="178"/>
      <c r="H117" s="178"/>
      <c r="I117" s="182"/>
      <c r="J117" s="182"/>
      <c r="K117" s="178"/>
      <c r="L117" s="178"/>
      <c r="M117" s="178"/>
      <c r="N117" s="7"/>
    </row>
    <row r="118" spans="1:15" s="1" customFormat="1" ht="21.95" hidden="1" customHeight="1">
      <c r="B118" s="596" t="s">
        <v>293</v>
      </c>
      <c r="C118" s="172"/>
      <c r="D118" s="172"/>
      <c r="E118" s="172"/>
      <c r="F118" s="172"/>
      <c r="G118" s="172"/>
      <c r="H118" s="172"/>
      <c r="I118" s="172"/>
      <c r="J118" s="172"/>
      <c r="K118" s="863"/>
      <c r="L118" s="863"/>
      <c r="M118" s="863"/>
    </row>
    <row r="119" spans="1:15" s="1" customFormat="1" ht="24.75" hidden="1" customHeight="1">
      <c r="B119" s="172" t="s">
        <v>302</v>
      </c>
      <c r="C119" s="172"/>
      <c r="D119" s="172"/>
      <c r="E119" s="172"/>
      <c r="F119" s="172"/>
      <c r="G119" s="172"/>
      <c r="H119" s="172"/>
      <c r="I119" s="172"/>
      <c r="J119" s="172"/>
      <c r="K119" s="863" t="s">
        <v>255</v>
      </c>
      <c r="L119" s="863"/>
      <c r="M119" s="863"/>
      <c r="O119" s="3"/>
    </row>
    <row r="120" spans="1:15" s="2" customFormat="1" ht="20.100000000000001" hidden="1" customHeight="1">
      <c r="A120" s="1"/>
      <c r="B120" s="868" t="s">
        <v>27</v>
      </c>
      <c r="C120" s="868" t="s">
        <v>28</v>
      </c>
      <c r="D120" s="868" t="s">
        <v>253</v>
      </c>
      <c r="E120" s="868" t="s">
        <v>238</v>
      </c>
      <c r="F120" s="868"/>
      <c r="G120" s="868"/>
      <c r="H120" s="868" t="s">
        <v>239</v>
      </c>
      <c r="I120" s="868"/>
      <c r="J120" s="868"/>
      <c r="K120" s="868" t="s">
        <v>29</v>
      </c>
      <c r="L120" s="868"/>
      <c r="M120" s="868"/>
    </row>
    <row r="121" spans="1:15" s="2" customFormat="1" ht="49.5" hidden="1">
      <c r="A121" s="1"/>
      <c r="B121" s="868"/>
      <c r="C121" s="868"/>
      <c r="D121" s="868"/>
      <c r="E121" s="526" t="s">
        <v>30</v>
      </c>
      <c r="F121" s="526" t="s">
        <v>24</v>
      </c>
      <c r="G121" s="526" t="s">
        <v>262</v>
      </c>
      <c r="H121" s="526" t="s">
        <v>240</v>
      </c>
      <c r="I121" s="526" t="s">
        <v>241</v>
      </c>
      <c r="J121" s="526"/>
      <c r="K121" s="868"/>
      <c r="L121" s="868"/>
      <c r="M121" s="868"/>
    </row>
    <row r="122" spans="1:15" s="1" customFormat="1" ht="21.95" hidden="1" customHeight="1">
      <c r="B122" s="858" t="s">
        <v>249</v>
      </c>
      <c r="C122" s="519" t="s">
        <v>31</v>
      </c>
      <c r="D122" s="520">
        <f>G137</f>
        <v>4000</v>
      </c>
      <c r="E122" s="521">
        <v>2</v>
      </c>
      <c r="F122" s="521">
        <v>2</v>
      </c>
      <c r="G122" s="521">
        <v>2</v>
      </c>
      <c r="H122" s="521">
        <v>8</v>
      </c>
      <c r="I122" s="521">
        <v>8</v>
      </c>
      <c r="J122" s="521"/>
      <c r="K122" s="859"/>
      <c r="L122" s="859"/>
      <c r="M122" s="859"/>
    </row>
    <row r="123" spans="1:15" s="1" customFormat="1" ht="21.95" hidden="1" customHeight="1">
      <c r="B123" s="858"/>
      <c r="C123" s="519" t="s">
        <v>32</v>
      </c>
      <c r="D123" s="520">
        <f>G138</f>
        <v>2000</v>
      </c>
      <c r="E123" s="521">
        <v>2</v>
      </c>
      <c r="F123" s="521">
        <v>2</v>
      </c>
      <c r="G123" s="521">
        <v>2</v>
      </c>
      <c r="H123" s="521">
        <v>8</v>
      </c>
      <c r="I123" s="521">
        <v>8</v>
      </c>
      <c r="J123" s="521"/>
      <c r="K123" s="859"/>
      <c r="L123" s="859"/>
      <c r="M123" s="859"/>
    </row>
    <row r="124" spans="1:15" s="1" customFormat="1" ht="21.95" hidden="1" customHeight="1">
      <c r="B124" s="858"/>
      <c r="C124" s="519" t="s">
        <v>33</v>
      </c>
      <c r="D124" s="520">
        <f>G139</f>
        <v>1520</v>
      </c>
      <c r="E124" s="521">
        <v>2</v>
      </c>
      <c r="F124" s="521">
        <v>2</v>
      </c>
      <c r="G124" s="521">
        <v>2</v>
      </c>
      <c r="H124" s="521">
        <v>8</v>
      </c>
      <c r="I124" s="521">
        <v>8</v>
      </c>
      <c r="J124" s="521"/>
      <c r="K124" s="859"/>
      <c r="L124" s="859"/>
      <c r="M124" s="859"/>
    </row>
    <row r="125" spans="1:15" s="1" customFormat="1" ht="21.95" hidden="1" customHeight="1">
      <c r="B125" s="858"/>
      <c r="C125" s="519" t="s">
        <v>35</v>
      </c>
      <c r="D125" s="520">
        <f>G140</f>
        <v>720</v>
      </c>
      <c r="E125" s="521">
        <v>2</v>
      </c>
      <c r="F125" s="521">
        <v>2</v>
      </c>
      <c r="G125" s="521">
        <v>2</v>
      </c>
      <c r="H125" s="521">
        <v>8</v>
      </c>
      <c r="I125" s="521">
        <v>8</v>
      </c>
      <c r="J125" s="521"/>
      <c r="K125" s="859"/>
      <c r="L125" s="859"/>
      <c r="M125" s="859"/>
    </row>
    <row r="126" spans="1:15" s="1" customFormat="1" ht="16.5" hidden="1" customHeight="1">
      <c r="B126" s="173"/>
      <c r="C126" s="173"/>
      <c r="D126" s="174"/>
      <c r="E126" s="175"/>
      <c r="F126" s="175"/>
      <c r="G126" s="175"/>
      <c r="H126" s="175"/>
      <c r="I126" s="175"/>
      <c r="J126" s="175"/>
      <c r="K126" s="175"/>
      <c r="L126" s="175"/>
      <c r="M126" s="175"/>
    </row>
    <row r="127" spans="1:15" s="1" customFormat="1" ht="24.75" hidden="1" customHeight="1">
      <c r="B127" s="172" t="s">
        <v>219</v>
      </c>
      <c r="C127" s="172"/>
      <c r="D127" s="172"/>
      <c r="E127" s="172"/>
      <c r="F127" s="172"/>
      <c r="G127" s="172"/>
      <c r="H127" s="172"/>
      <c r="I127" s="172"/>
      <c r="J127" s="172"/>
      <c r="K127" s="863" t="s">
        <v>864</v>
      </c>
      <c r="L127" s="863"/>
      <c r="M127" s="863"/>
      <c r="O127" s="3"/>
    </row>
    <row r="128" spans="1:15" s="2" customFormat="1" ht="20.100000000000001" hidden="1" customHeight="1">
      <c r="A128" s="1"/>
      <c r="B128" s="868" t="s">
        <v>27</v>
      </c>
      <c r="C128" s="868" t="s">
        <v>28</v>
      </c>
      <c r="D128" s="868" t="s">
        <v>253</v>
      </c>
      <c r="E128" s="868" t="s">
        <v>238</v>
      </c>
      <c r="F128" s="868"/>
      <c r="G128" s="868"/>
      <c r="H128" s="868" t="s">
        <v>239</v>
      </c>
      <c r="I128" s="868"/>
      <c r="J128" s="868"/>
      <c r="K128" s="868" t="s">
        <v>29</v>
      </c>
      <c r="L128" s="868"/>
      <c r="M128" s="868"/>
      <c r="O128" s="4"/>
    </row>
    <row r="129" spans="1:15" s="2" customFormat="1" ht="49.5" hidden="1">
      <c r="A129" s="1"/>
      <c r="B129" s="868"/>
      <c r="C129" s="868"/>
      <c r="D129" s="868"/>
      <c r="E129" s="526" t="s">
        <v>30</v>
      </c>
      <c r="F129" s="526" t="s">
        <v>24</v>
      </c>
      <c r="G129" s="526" t="s">
        <v>263</v>
      </c>
      <c r="H129" s="526" t="s">
        <v>240</v>
      </c>
      <c r="I129" s="526" t="s">
        <v>241</v>
      </c>
      <c r="J129" s="526"/>
      <c r="K129" s="868"/>
      <c r="L129" s="868"/>
      <c r="M129" s="868"/>
      <c r="O129" s="4"/>
    </row>
    <row r="130" spans="1:15" s="1" customFormat="1" ht="21.95" hidden="1" customHeight="1">
      <c r="B130" s="858" t="s">
        <v>295</v>
      </c>
      <c r="C130" s="519" t="s">
        <v>296</v>
      </c>
      <c r="D130" s="520">
        <f>D122</f>
        <v>4000</v>
      </c>
      <c r="E130" s="522">
        <f t="shared" ref="E130:H133" si="27">ROUNDDOWN(E122/$D130,5)</f>
        <v>5.0000000000000001E-4</v>
      </c>
      <c r="F130" s="522">
        <f t="shared" si="27"/>
        <v>5.0000000000000001E-4</v>
      </c>
      <c r="G130" s="522">
        <f t="shared" si="27"/>
        <v>5.0000000000000001E-4</v>
      </c>
      <c r="H130" s="522">
        <f t="shared" si="27"/>
        <v>2E-3</v>
      </c>
      <c r="I130" s="522">
        <f>ROUNDDOWN(I122/$D130,5)</f>
        <v>2E-3</v>
      </c>
      <c r="J130" s="522"/>
      <c r="K130" s="858" t="s">
        <v>297</v>
      </c>
      <c r="L130" s="858"/>
      <c r="M130" s="858"/>
      <c r="O130" s="3"/>
    </row>
    <row r="131" spans="1:15" s="1" customFormat="1" ht="21.95" hidden="1" customHeight="1">
      <c r="B131" s="858"/>
      <c r="C131" s="519" t="s">
        <v>298</v>
      </c>
      <c r="D131" s="520">
        <f>D123</f>
        <v>2000</v>
      </c>
      <c r="E131" s="522">
        <f t="shared" si="27"/>
        <v>1E-3</v>
      </c>
      <c r="F131" s="522">
        <f t="shared" si="27"/>
        <v>1E-3</v>
      </c>
      <c r="G131" s="522">
        <f t="shared" si="27"/>
        <v>1E-3</v>
      </c>
      <c r="H131" s="522">
        <f t="shared" si="27"/>
        <v>4.0000000000000001E-3</v>
      </c>
      <c r="I131" s="522">
        <f>ROUNDDOWN(I123/$D131,5)</f>
        <v>4.0000000000000001E-3</v>
      </c>
      <c r="J131" s="522"/>
      <c r="K131" s="858"/>
      <c r="L131" s="858"/>
      <c r="M131" s="858"/>
      <c r="O131" s="3"/>
    </row>
    <row r="132" spans="1:15" s="1" customFormat="1" ht="21.95" hidden="1" customHeight="1">
      <c r="B132" s="858"/>
      <c r="C132" s="519" t="s">
        <v>299</v>
      </c>
      <c r="D132" s="520">
        <f>D124</f>
        <v>1520</v>
      </c>
      <c r="E132" s="522">
        <f t="shared" si="27"/>
        <v>1.31E-3</v>
      </c>
      <c r="F132" s="522">
        <f t="shared" si="27"/>
        <v>1.31E-3</v>
      </c>
      <c r="G132" s="522">
        <f t="shared" si="27"/>
        <v>1.31E-3</v>
      </c>
      <c r="H132" s="522">
        <f t="shared" si="27"/>
        <v>5.2599999999999999E-3</v>
      </c>
      <c r="I132" s="522">
        <f>ROUNDDOWN(I124/$D132,5)</f>
        <v>5.2599999999999999E-3</v>
      </c>
      <c r="J132" s="522"/>
      <c r="K132" s="858"/>
      <c r="L132" s="858"/>
      <c r="M132" s="858"/>
      <c r="O132" s="3"/>
    </row>
    <row r="133" spans="1:15" s="1" customFormat="1" ht="21.95" hidden="1" customHeight="1">
      <c r="B133" s="858"/>
      <c r="C133" s="519" t="s">
        <v>300</v>
      </c>
      <c r="D133" s="520">
        <f>D125</f>
        <v>720</v>
      </c>
      <c r="E133" s="522">
        <f t="shared" si="27"/>
        <v>2.7699999999999999E-3</v>
      </c>
      <c r="F133" s="522">
        <f t="shared" si="27"/>
        <v>2.7699999999999999E-3</v>
      </c>
      <c r="G133" s="522">
        <f t="shared" si="27"/>
        <v>2.7699999999999999E-3</v>
      </c>
      <c r="H133" s="522">
        <f t="shared" si="27"/>
        <v>1.111E-2</v>
      </c>
      <c r="I133" s="522">
        <f>ROUNDDOWN(I125/$D133,5)</f>
        <v>1.111E-2</v>
      </c>
      <c r="J133" s="522"/>
      <c r="K133" s="858"/>
      <c r="L133" s="858"/>
      <c r="M133" s="858"/>
      <c r="O133" s="3"/>
    </row>
    <row r="134" spans="1:15" s="1" customFormat="1" ht="16.5" hidden="1" customHeight="1">
      <c r="B134" s="173"/>
      <c r="C134" s="173"/>
      <c r="D134" s="174"/>
      <c r="E134" s="176"/>
      <c r="F134" s="176"/>
      <c r="G134" s="176"/>
      <c r="H134" s="176"/>
      <c r="I134" s="176"/>
      <c r="J134" s="176"/>
      <c r="K134" s="175"/>
      <c r="L134" s="175"/>
      <c r="M134" s="175"/>
      <c r="O134" s="3"/>
    </row>
    <row r="135" spans="1:15" s="1" customFormat="1" ht="24" hidden="1" customHeight="1">
      <c r="B135" s="172" t="s">
        <v>250</v>
      </c>
      <c r="C135" s="173"/>
      <c r="D135" s="174"/>
      <c r="E135" s="176"/>
      <c r="F135" s="176"/>
      <c r="G135" s="176"/>
      <c r="H135" s="176"/>
      <c r="I135" s="176"/>
      <c r="J135" s="176"/>
      <c r="K135" s="174"/>
      <c r="L135" s="172"/>
      <c r="M135" s="177"/>
      <c r="O135" s="3"/>
    </row>
    <row r="136" spans="1:15" s="1" customFormat="1" ht="21.95" hidden="1" customHeight="1">
      <c r="B136" s="523" t="s">
        <v>27</v>
      </c>
      <c r="C136" s="523" t="s">
        <v>28</v>
      </c>
      <c r="D136" s="523" t="s">
        <v>251</v>
      </c>
      <c r="E136" s="523" t="s">
        <v>252</v>
      </c>
      <c r="F136" s="523" t="s">
        <v>264</v>
      </c>
      <c r="G136" s="523" t="s">
        <v>256</v>
      </c>
      <c r="H136" s="523" t="s">
        <v>275</v>
      </c>
      <c r="I136" s="523" t="s">
        <v>269</v>
      </c>
      <c r="J136" s="523"/>
      <c r="K136" s="858" t="s">
        <v>273</v>
      </c>
      <c r="L136" s="858"/>
      <c r="M136" s="858"/>
      <c r="N136" s="6"/>
    </row>
    <row r="137" spans="1:15" s="1" customFormat="1" ht="21.95" hidden="1" customHeight="1">
      <c r="B137" s="867" t="s">
        <v>249</v>
      </c>
      <c r="C137" s="523" t="s">
        <v>257</v>
      </c>
      <c r="D137" s="523">
        <v>600</v>
      </c>
      <c r="E137" s="527">
        <v>0.15</v>
      </c>
      <c r="F137" s="523">
        <v>1</v>
      </c>
      <c r="G137" s="523">
        <f>INT(D137/E137*F137)</f>
        <v>4000</v>
      </c>
      <c r="H137" s="524">
        <v>6.3E-2</v>
      </c>
      <c r="I137" s="524">
        <v>4.65E-2</v>
      </c>
      <c r="J137" s="524"/>
      <c r="K137" s="858" t="s">
        <v>274</v>
      </c>
      <c r="L137" s="858"/>
      <c r="M137" s="858"/>
      <c r="N137" s="7"/>
    </row>
    <row r="138" spans="1:15" s="1" customFormat="1" ht="21.95" hidden="1" customHeight="1">
      <c r="B138" s="867"/>
      <c r="C138" s="523" t="s">
        <v>258</v>
      </c>
      <c r="D138" s="523">
        <v>300</v>
      </c>
      <c r="E138" s="523">
        <v>0.15</v>
      </c>
      <c r="F138" s="523">
        <v>1</v>
      </c>
      <c r="G138" s="523">
        <f>INT(D138/E138*F138)</f>
        <v>2000</v>
      </c>
      <c r="H138" s="524">
        <v>6.3E-2</v>
      </c>
      <c r="I138" s="524">
        <v>4.65E-2</v>
      </c>
      <c r="J138" s="524"/>
      <c r="K138" s="858"/>
      <c r="L138" s="858"/>
      <c r="M138" s="858"/>
      <c r="N138" s="7"/>
    </row>
    <row r="139" spans="1:15" s="1" customFormat="1" ht="21.95" hidden="1" customHeight="1">
      <c r="B139" s="867"/>
      <c r="C139" s="523" t="s">
        <v>259</v>
      </c>
      <c r="D139" s="523">
        <v>228</v>
      </c>
      <c r="E139" s="523">
        <v>0.15</v>
      </c>
      <c r="F139" s="523">
        <v>1</v>
      </c>
      <c r="G139" s="523">
        <f>INT(D139/E139*F139)</f>
        <v>1520</v>
      </c>
      <c r="H139" s="524">
        <v>6.3E-2</v>
      </c>
      <c r="I139" s="524">
        <v>4.65E-2</v>
      </c>
      <c r="J139" s="524"/>
      <c r="K139" s="858"/>
      <c r="L139" s="858"/>
      <c r="M139" s="858"/>
      <c r="N139" s="7"/>
    </row>
    <row r="140" spans="1:15" s="1" customFormat="1" ht="21.95" hidden="1" customHeight="1">
      <c r="B140" s="867"/>
      <c r="C140" s="523" t="s">
        <v>260</v>
      </c>
      <c r="D140" s="523">
        <v>108</v>
      </c>
      <c r="E140" s="523">
        <v>0.15</v>
      </c>
      <c r="F140" s="523">
        <v>1</v>
      </c>
      <c r="G140" s="523">
        <f>INT(D140/E140*F140)</f>
        <v>720</v>
      </c>
      <c r="H140" s="524">
        <v>6.3E-2</v>
      </c>
      <c r="I140" s="524">
        <v>4.65E-2</v>
      </c>
      <c r="J140" s="524"/>
      <c r="K140" s="858"/>
      <c r="L140" s="858"/>
      <c r="M140" s="858"/>
      <c r="N140" s="7"/>
    </row>
    <row r="141" spans="1:15" s="1" customFormat="1" ht="16.5" hidden="1" customHeight="1">
      <c r="B141" s="178"/>
      <c r="C141" s="181"/>
      <c r="D141" s="178"/>
      <c r="E141" s="178"/>
      <c r="F141" s="178"/>
      <c r="G141" s="178"/>
      <c r="H141" s="178"/>
      <c r="I141" s="182"/>
      <c r="J141" s="182"/>
      <c r="K141" s="178"/>
      <c r="L141" s="178"/>
      <c r="M141" s="178"/>
      <c r="N141" s="7"/>
    </row>
    <row r="142" spans="1:15" s="1" customFormat="1" ht="21.95" hidden="1" customHeight="1">
      <c r="B142" s="596" t="s">
        <v>279</v>
      </c>
      <c r="C142" s="172"/>
      <c r="D142" s="172"/>
      <c r="E142" s="172"/>
      <c r="F142" s="172"/>
      <c r="G142" s="172"/>
      <c r="H142" s="172"/>
      <c r="I142" s="172"/>
      <c r="J142" s="172"/>
      <c r="K142" s="863"/>
      <c r="L142" s="863"/>
      <c r="M142" s="863"/>
    </row>
    <row r="143" spans="1:15" s="1" customFormat="1" ht="24.75" hidden="1" customHeight="1">
      <c r="B143" s="172" t="s">
        <v>302</v>
      </c>
      <c r="C143" s="172"/>
      <c r="D143" s="172"/>
      <c r="E143" s="172"/>
      <c r="F143" s="172"/>
      <c r="G143" s="172"/>
      <c r="H143" s="172"/>
      <c r="I143" s="172"/>
      <c r="J143" s="172"/>
      <c r="K143" s="863" t="s">
        <v>255</v>
      </c>
      <c r="L143" s="863"/>
      <c r="M143" s="863"/>
      <c r="O143" s="3"/>
    </row>
    <row r="144" spans="1:15" s="2" customFormat="1" ht="20.100000000000001" hidden="1" customHeight="1">
      <c r="A144" s="1"/>
      <c r="B144" s="868" t="s">
        <v>27</v>
      </c>
      <c r="C144" s="868" t="s">
        <v>28</v>
      </c>
      <c r="D144" s="868" t="s">
        <v>253</v>
      </c>
      <c r="E144" s="868" t="s">
        <v>238</v>
      </c>
      <c r="F144" s="868"/>
      <c r="G144" s="868"/>
      <c r="H144" s="868" t="s">
        <v>239</v>
      </c>
      <c r="I144" s="868"/>
      <c r="J144" s="868"/>
      <c r="K144" s="868" t="s">
        <v>29</v>
      </c>
      <c r="L144" s="868"/>
      <c r="M144" s="868"/>
    </row>
    <row r="145" spans="1:15" s="2" customFormat="1" ht="49.5" hidden="1">
      <c r="A145" s="1"/>
      <c r="B145" s="868"/>
      <c r="C145" s="868"/>
      <c r="D145" s="868"/>
      <c r="E145" s="526" t="s">
        <v>30</v>
      </c>
      <c r="F145" s="526" t="s">
        <v>24</v>
      </c>
      <c r="G145" s="526" t="s">
        <v>262</v>
      </c>
      <c r="H145" s="526" t="s">
        <v>280</v>
      </c>
      <c r="I145" s="526" t="s">
        <v>277</v>
      </c>
      <c r="J145" s="526"/>
      <c r="K145" s="868"/>
      <c r="L145" s="868"/>
      <c r="M145" s="868"/>
    </row>
    <row r="146" spans="1:15" s="1" customFormat="1" ht="21.95" hidden="1" customHeight="1">
      <c r="B146" s="858" t="s">
        <v>249</v>
      </c>
      <c r="C146" s="519" t="s">
        <v>31</v>
      </c>
      <c r="D146" s="520">
        <f>G157</f>
        <v>26666</v>
      </c>
      <c r="E146" s="521">
        <v>1</v>
      </c>
      <c r="F146" s="521">
        <v>1</v>
      </c>
      <c r="G146" s="521">
        <v>2</v>
      </c>
      <c r="H146" s="521">
        <v>8</v>
      </c>
      <c r="I146" s="521">
        <v>8</v>
      </c>
      <c r="J146" s="521"/>
      <c r="K146" s="859"/>
      <c r="L146" s="859"/>
      <c r="M146" s="859"/>
    </row>
    <row r="147" spans="1:15" s="1" customFormat="1" ht="21.95" hidden="1" customHeight="1">
      <c r="B147" s="858"/>
      <c r="C147" s="519" t="s">
        <v>32</v>
      </c>
      <c r="D147" s="520">
        <f>G158</f>
        <v>13333</v>
      </c>
      <c r="E147" s="521">
        <v>1</v>
      </c>
      <c r="F147" s="521">
        <v>1</v>
      </c>
      <c r="G147" s="521">
        <v>2</v>
      </c>
      <c r="H147" s="521">
        <v>8</v>
      </c>
      <c r="I147" s="521">
        <v>8</v>
      </c>
      <c r="J147" s="521"/>
      <c r="K147" s="859"/>
      <c r="L147" s="859"/>
      <c r="M147" s="859"/>
    </row>
    <row r="148" spans="1:15" s="1" customFormat="1" ht="16.5" hidden="1" customHeight="1">
      <c r="B148" s="173"/>
      <c r="C148" s="173"/>
      <c r="D148" s="174"/>
      <c r="E148" s="175"/>
      <c r="F148" s="175"/>
      <c r="G148" s="175"/>
      <c r="H148" s="175"/>
      <c r="I148" s="175"/>
      <c r="J148" s="175"/>
      <c r="K148" s="175"/>
      <c r="L148" s="175"/>
      <c r="M148" s="175"/>
    </row>
    <row r="149" spans="1:15" s="1" customFormat="1" ht="24.75" hidden="1" customHeight="1">
      <c r="B149" s="172" t="s">
        <v>219</v>
      </c>
      <c r="C149" s="172"/>
      <c r="D149" s="172"/>
      <c r="E149" s="172"/>
      <c r="F149" s="172"/>
      <c r="G149" s="172"/>
      <c r="H149" s="172"/>
      <c r="I149" s="172"/>
      <c r="J149" s="172"/>
      <c r="K149" s="863" t="s">
        <v>864</v>
      </c>
      <c r="L149" s="863"/>
      <c r="M149" s="863"/>
      <c r="O149" s="3"/>
    </row>
    <row r="150" spans="1:15" s="2" customFormat="1" ht="20.100000000000001" hidden="1" customHeight="1">
      <c r="A150" s="1"/>
      <c r="B150" s="868" t="s">
        <v>27</v>
      </c>
      <c r="C150" s="868" t="s">
        <v>28</v>
      </c>
      <c r="D150" s="868" t="s">
        <v>253</v>
      </c>
      <c r="E150" s="868" t="s">
        <v>238</v>
      </c>
      <c r="F150" s="868"/>
      <c r="G150" s="868"/>
      <c r="H150" s="868" t="s">
        <v>239</v>
      </c>
      <c r="I150" s="868"/>
      <c r="J150" s="868"/>
      <c r="K150" s="868" t="s">
        <v>29</v>
      </c>
      <c r="L150" s="868"/>
      <c r="M150" s="868"/>
      <c r="O150" s="4"/>
    </row>
    <row r="151" spans="1:15" s="2" customFormat="1" ht="49.5" hidden="1">
      <c r="A151" s="1"/>
      <c r="B151" s="868"/>
      <c r="C151" s="868"/>
      <c r="D151" s="868"/>
      <c r="E151" s="526" t="s">
        <v>30</v>
      </c>
      <c r="F151" s="526" t="s">
        <v>24</v>
      </c>
      <c r="G151" s="526" t="s">
        <v>263</v>
      </c>
      <c r="H151" s="526" t="s">
        <v>280</v>
      </c>
      <c r="I151" s="526" t="s">
        <v>277</v>
      </c>
      <c r="J151" s="526"/>
      <c r="K151" s="868"/>
      <c r="L151" s="868"/>
      <c r="M151" s="868"/>
      <c r="O151" s="4"/>
    </row>
    <row r="152" spans="1:15" s="1" customFormat="1" ht="21.95" hidden="1" customHeight="1">
      <c r="B152" s="858" t="s">
        <v>295</v>
      </c>
      <c r="C152" s="519" t="s">
        <v>296</v>
      </c>
      <c r="D152" s="520">
        <f>D146</f>
        <v>26666</v>
      </c>
      <c r="E152" s="522">
        <f t="shared" ref="E152:H153" si="28">ROUNDDOWN(E146/$D152,5)</f>
        <v>3.0000000000000001E-5</v>
      </c>
      <c r="F152" s="522">
        <f t="shared" si="28"/>
        <v>3.0000000000000001E-5</v>
      </c>
      <c r="G152" s="522">
        <f t="shared" si="28"/>
        <v>6.9999999999999994E-5</v>
      </c>
      <c r="H152" s="522">
        <f t="shared" si="28"/>
        <v>2.9999999999999997E-4</v>
      </c>
      <c r="I152" s="522">
        <f>ROUNDDOWN(I146/$D152,5)</f>
        <v>2.9999999999999997E-4</v>
      </c>
      <c r="J152" s="522"/>
      <c r="K152" s="859" t="s">
        <v>294</v>
      </c>
      <c r="L152" s="859"/>
      <c r="M152" s="859"/>
      <c r="O152" s="3"/>
    </row>
    <row r="153" spans="1:15" s="1" customFormat="1" ht="21.95" hidden="1" customHeight="1">
      <c r="B153" s="858"/>
      <c r="C153" s="519" t="s">
        <v>298</v>
      </c>
      <c r="D153" s="520">
        <f>D147</f>
        <v>13333</v>
      </c>
      <c r="E153" s="522">
        <f t="shared" si="28"/>
        <v>6.9999999999999994E-5</v>
      </c>
      <c r="F153" s="522">
        <f t="shared" si="28"/>
        <v>6.9999999999999994E-5</v>
      </c>
      <c r="G153" s="522">
        <f t="shared" si="28"/>
        <v>1.4999999999999999E-4</v>
      </c>
      <c r="H153" s="522">
        <f t="shared" si="28"/>
        <v>5.9999999999999995E-4</v>
      </c>
      <c r="I153" s="522">
        <f>ROUNDDOWN(I147/$D153,5)</f>
        <v>5.9999999999999995E-4</v>
      </c>
      <c r="J153" s="522"/>
      <c r="K153" s="859"/>
      <c r="L153" s="859"/>
      <c r="M153" s="859"/>
      <c r="O153" s="3"/>
    </row>
    <row r="154" spans="1:15" s="1" customFormat="1" ht="16.5" hidden="1" customHeight="1">
      <c r="B154" s="173"/>
      <c r="C154" s="173"/>
      <c r="D154" s="174"/>
      <c r="E154" s="176"/>
      <c r="F154" s="176"/>
      <c r="G154" s="176"/>
      <c r="H154" s="176"/>
      <c r="I154" s="176"/>
      <c r="J154" s="176"/>
      <c r="K154" s="175"/>
      <c r="L154" s="175"/>
      <c r="M154" s="175"/>
      <c r="O154" s="3"/>
    </row>
    <row r="155" spans="1:15" s="1" customFormat="1" ht="24" hidden="1" customHeight="1">
      <c r="B155" s="172" t="s">
        <v>250</v>
      </c>
      <c r="C155" s="173"/>
      <c r="D155" s="174"/>
      <c r="E155" s="176"/>
      <c r="F155" s="176"/>
      <c r="G155" s="176"/>
      <c r="H155" s="176"/>
      <c r="I155" s="176"/>
      <c r="J155" s="176"/>
      <c r="K155" s="174"/>
      <c r="L155" s="172"/>
      <c r="M155" s="177"/>
      <c r="O155" s="3"/>
    </row>
    <row r="156" spans="1:15" s="1" customFormat="1" ht="21.95" hidden="1" customHeight="1">
      <c r="B156" s="523" t="s">
        <v>27</v>
      </c>
      <c r="C156" s="523" t="s">
        <v>28</v>
      </c>
      <c r="D156" s="523" t="s">
        <v>251</v>
      </c>
      <c r="E156" s="523" t="s">
        <v>252</v>
      </c>
      <c r="F156" s="523" t="s">
        <v>264</v>
      </c>
      <c r="G156" s="523" t="s">
        <v>256</v>
      </c>
      <c r="H156" s="523" t="s">
        <v>275</v>
      </c>
      <c r="I156" s="523" t="s">
        <v>269</v>
      </c>
      <c r="J156" s="523"/>
      <c r="K156" s="858" t="s">
        <v>273</v>
      </c>
      <c r="L156" s="858"/>
      <c r="M156" s="858"/>
      <c r="N156" s="6"/>
    </row>
    <row r="157" spans="1:15" s="1" customFormat="1" ht="21.95" hidden="1" customHeight="1">
      <c r="B157" s="867" t="s">
        <v>249</v>
      </c>
      <c r="C157" s="523" t="s">
        <v>257</v>
      </c>
      <c r="D157" s="523">
        <v>4000</v>
      </c>
      <c r="E157" s="527">
        <v>0.15</v>
      </c>
      <c r="F157" s="523">
        <v>1</v>
      </c>
      <c r="G157" s="523">
        <f>INT(D157/E157*F157)</f>
        <v>26666</v>
      </c>
      <c r="H157" s="524">
        <v>6.3E-2</v>
      </c>
      <c r="I157" s="524">
        <v>6.3E-2</v>
      </c>
      <c r="J157" s="524"/>
      <c r="K157" s="858" t="s">
        <v>274</v>
      </c>
      <c r="L157" s="858"/>
      <c r="M157" s="858"/>
      <c r="N157" s="7"/>
    </row>
    <row r="158" spans="1:15" s="1" customFormat="1" ht="21.95" hidden="1" customHeight="1">
      <c r="B158" s="867"/>
      <c r="C158" s="523" t="s">
        <v>258</v>
      </c>
      <c r="D158" s="523">
        <v>2000</v>
      </c>
      <c r="E158" s="523">
        <v>0.15</v>
      </c>
      <c r="F158" s="523">
        <v>1</v>
      </c>
      <c r="G158" s="523">
        <f>INT(D158/E158*F158)</f>
        <v>13333</v>
      </c>
      <c r="H158" s="524">
        <v>6.3E-2</v>
      </c>
      <c r="I158" s="524">
        <v>6.3E-2</v>
      </c>
      <c r="J158" s="524"/>
      <c r="K158" s="858"/>
      <c r="L158" s="858"/>
      <c r="M158" s="858"/>
      <c r="N158" s="7"/>
    </row>
    <row r="159" spans="1:15" s="1" customFormat="1" ht="16.5" hidden="1" customHeight="1">
      <c r="B159" s="178"/>
      <c r="C159" s="181"/>
      <c r="D159" s="178"/>
      <c r="E159" s="178"/>
      <c r="F159" s="178"/>
      <c r="G159" s="178"/>
      <c r="H159" s="178"/>
      <c r="I159" s="182"/>
      <c r="J159" s="182"/>
      <c r="K159" s="178"/>
      <c r="L159" s="178"/>
      <c r="M159" s="178"/>
      <c r="N159" s="7"/>
    </row>
    <row r="160" spans="1:15" s="1" customFormat="1" ht="21.95" hidden="1" customHeight="1">
      <c r="B160" s="596" t="s">
        <v>281</v>
      </c>
      <c r="C160" s="172"/>
      <c r="D160" s="172"/>
      <c r="E160" s="172"/>
      <c r="F160" s="172"/>
      <c r="G160" s="172"/>
      <c r="H160" s="172"/>
      <c r="I160" s="172"/>
      <c r="J160" s="172"/>
      <c r="K160" s="863"/>
      <c r="L160" s="863"/>
      <c r="M160" s="863"/>
    </row>
    <row r="161" spans="1:15" s="1" customFormat="1" ht="24.75" hidden="1" customHeight="1">
      <c r="B161" s="172" t="s">
        <v>302</v>
      </c>
      <c r="C161" s="172"/>
      <c r="D161" s="172"/>
      <c r="E161" s="172"/>
      <c r="F161" s="172"/>
      <c r="G161" s="172"/>
      <c r="H161" s="172"/>
      <c r="I161" s="172"/>
      <c r="J161" s="172"/>
      <c r="K161" s="863" t="s">
        <v>255</v>
      </c>
      <c r="L161" s="863"/>
      <c r="M161" s="863"/>
      <c r="O161" s="3"/>
    </row>
    <row r="162" spans="1:15" s="2" customFormat="1" ht="20.100000000000001" hidden="1" customHeight="1">
      <c r="A162" s="1"/>
      <c r="B162" s="868" t="s">
        <v>27</v>
      </c>
      <c r="C162" s="868"/>
      <c r="D162" s="868" t="s">
        <v>253</v>
      </c>
      <c r="E162" s="868" t="s">
        <v>238</v>
      </c>
      <c r="F162" s="868"/>
      <c r="G162" s="868"/>
      <c r="H162" s="868" t="s">
        <v>239</v>
      </c>
      <c r="I162" s="868"/>
      <c r="J162" s="868"/>
      <c r="K162" s="868" t="s">
        <v>29</v>
      </c>
      <c r="L162" s="868"/>
      <c r="M162" s="868"/>
    </row>
    <row r="163" spans="1:15" s="2" customFormat="1" ht="49.5" hidden="1">
      <c r="A163" s="1"/>
      <c r="B163" s="868"/>
      <c r="C163" s="868"/>
      <c r="D163" s="868"/>
      <c r="E163" s="526" t="s">
        <v>441</v>
      </c>
      <c r="F163" s="526" t="s">
        <v>24</v>
      </c>
      <c r="G163" s="526" t="s">
        <v>262</v>
      </c>
      <c r="H163" s="526" t="s">
        <v>282</v>
      </c>
      <c r="I163" s="526" t="s">
        <v>439</v>
      </c>
      <c r="J163" s="526" t="s">
        <v>283</v>
      </c>
      <c r="K163" s="868"/>
      <c r="L163" s="868"/>
      <c r="M163" s="868"/>
    </row>
    <row r="164" spans="1:15" s="1" customFormat="1" ht="21.95" hidden="1" customHeight="1">
      <c r="B164" s="858" t="s">
        <v>189</v>
      </c>
      <c r="C164" s="858"/>
      <c r="D164" s="520">
        <f>G173</f>
        <v>233</v>
      </c>
      <c r="E164" s="521">
        <v>1</v>
      </c>
      <c r="F164" s="521">
        <v>2</v>
      </c>
      <c r="G164" s="521">
        <v>2</v>
      </c>
      <c r="H164" s="521">
        <v>8</v>
      </c>
      <c r="I164" s="521">
        <v>8</v>
      </c>
      <c r="J164" s="521">
        <v>8</v>
      </c>
      <c r="K164" s="859"/>
      <c r="L164" s="859"/>
      <c r="M164" s="859"/>
    </row>
    <row r="165" spans="1:15" s="1" customFormat="1" ht="16.5" hidden="1" customHeight="1">
      <c r="B165" s="173"/>
      <c r="C165" s="173"/>
      <c r="D165" s="174"/>
      <c r="E165" s="175"/>
      <c r="F165" s="175"/>
      <c r="G165" s="175"/>
      <c r="H165" s="175"/>
      <c r="I165" s="175"/>
      <c r="J165" s="175"/>
      <c r="K165" s="175"/>
      <c r="L165" s="175"/>
      <c r="M165" s="175"/>
    </row>
    <row r="166" spans="1:15" s="1" customFormat="1" ht="24.75" hidden="1" customHeight="1">
      <c r="B166" s="172" t="s">
        <v>219</v>
      </c>
      <c r="C166" s="172"/>
      <c r="D166" s="172"/>
      <c r="E166" s="172"/>
      <c r="F166" s="172"/>
      <c r="G166" s="172"/>
      <c r="H166" s="172"/>
      <c r="I166" s="172"/>
      <c r="J166" s="172"/>
      <c r="K166" s="863" t="s">
        <v>864</v>
      </c>
      <c r="L166" s="863"/>
      <c r="M166" s="863"/>
      <c r="O166" s="3"/>
    </row>
    <row r="167" spans="1:15" s="2" customFormat="1" ht="20.100000000000001" hidden="1" customHeight="1">
      <c r="A167" s="1"/>
      <c r="B167" s="868" t="s">
        <v>27</v>
      </c>
      <c r="C167" s="868" t="s">
        <v>28</v>
      </c>
      <c r="D167" s="868" t="s">
        <v>253</v>
      </c>
      <c r="E167" s="868" t="s">
        <v>238</v>
      </c>
      <c r="F167" s="868"/>
      <c r="G167" s="868"/>
      <c r="H167" s="868" t="s">
        <v>239</v>
      </c>
      <c r="I167" s="868"/>
      <c r="J167" s="868"/>
      <c r="K167" s="868" t="s">
        <v>29</v>
      </c>
      <c r="L167" s="868"/>
      <c r="M167" s="868"/>
      <c r="O167" s="4"/>
    </row>
    <row r="168" spans="1:15" s="2" customFormat="1" ht="49.5" hidden="1">
      <c r="A168" s="1"/>
      <c r="B168" s="868"/>
      <c r="C168" s="868"/>
      <c r="D168" s="868"/>
      <c r="E168" s="526" t="s">
        <v>207</v>
      </c>
      <c r="F168" s="526" t="s">
        <v>24</v>
      </c>
      <c r="G168" s="526" t="s">
        <v>263</v>
      </c>
      <c r="H168" s="526" t="s">
        <v>282</v>
      </c>
      <c r="I168" s="526" t="s">
        <v>439</v>
      </c>
      <c r="J168" s="526" t="s">
        <v>283</v>
      </c>
      <c r="K168" s="868"/>
      <c r="L168" s="868"/>
      <c r="M168" s="868"/>
      <c r="O168" s="4"/>
    </row>
    <row r="169" spans="1:15" s="1" customFormat="1" ht="21.95" hidden="1" customHeight="1">
      <c r="B169" s="858" t="s">
        <v>301</v>
      </c>
      <c r="C169" s="858"/>
      <c r="D169" s="520">
        <f>D164</f>
        <v>233</v>
      </c>
      <c r="E169" s="522">
        <f t="shared" ref="E169:J169" si="29">ROUNDDOWN(E164/$D169,5)</f>
        <v>4.2900000000000004E-3</v>
      </c>
      <c r="F169" s="522">
        <f t="shared" si="29"/>
        <v>8.5800000000000008E-3</v>
      </c>
      <c r="G169" s="522">
        <f t="shared" si="29"/>
        <v>8.5800000000000008E-3</v>
      </c>
      <c r="H169" s="522">
        <f t="shared" si="29"/>
        <v>3.4329999999999999E-2</v>
      </c>
      <c r="I169" s="522">
        <f t="shared" si="29"/>
        <v>3.4329999999999999E-2</v>
      </c>
      <c r="J169" s="522">
        <f t="shared" si="29"/>
        <v>3.4329999999999999E-2</v>
      </c>
      <c r="K169" s="859" t="s">
        <v>254</v>
      </c>
      <c r="L169" s="859"/>
      <c r="M169" s="859"/>
      <c r="O169" s="3"/>
    </row>
    <row r="170" spans="1:15" s="1" customFormat="1" ht="16.5" hidden="1" customHeight="1">
      <c r="B170" s="173"/>
      <c r="C170" s="173"/>
      <c r="D170" s="174"/>
      <c r="E170" s="176"/>
      <c r="F170" s="176"/>
      <c r="G170" s="176"/>
      <c r="H170" s="176"/>
      <c r="I170" s="176"/>
      <c r="J170" s="176"/>
      <c r="K170" s="175"/>
      <c r="L170" s="175"/>
      <c r="M170" s="175"/>
      <c r="O170" s="3"/>
    </row>
    <row r="171" spans="1:15" s="1" customFormat="1" ht="24" hidden="1" customHeight="1">
      <c r="B171" s="172" t="s">
        <v>250</v>
      </c>
      <c r="C171" s="173"/>
      <c r="D171" s="174"/>
      <c r="E171" s="176"/>
      <c r="F171" s="176"/>
      <c r="G171" s="176"/>
      <c r="H171" s="176"/>
      <c r="I171" s="176"/>
      <c r="J171" s="176"/>
      <c r="K171" s="174"/>
      <c r="L171" s="172"/>
      <c r="M171" s="177"/>
      <c r="O171" s="3"/>
    </row>
    <row r="172" spans="1:15" s="1" customFormat="1" ht="21.95" hidden="1" customHeight="1">
      <c r="B172" s="867" t="s">
        <v>27</v>
      </c>
      <c r="C172" s="867"/>
      <c r="D172" s="523" t="s">
        <v>251</v>
      </c>
      <c r="E172" s="523" t="s">
        <v>252</v>
      </c>
      <c r="F172" s="523" t="s">
        <v>264</v>
      </c>
      <c r="G172" s="523" t="s">
        <v>256</v>
      </c>
      <c r="H172" s="523"/>
      <c r="I172" s="523"/>
      <c r="J172" s="523"/>
      <c r="K172" s="858" t="s">
        <v>273</v>
      </c>
      <c r="L172" s="858"/>
      <c r="M172" s="858"/>
      <c r="N172" s="6"/>
    </row>
    <row r="173" spans="1:15" s="1" customFormat="1" ht="21.95" hidden="1" customHeight="1">
      <c r="B173" s="858" t="s">
        <v>189</v>
      </c>
      <c r="C173" s="858"/>
      <c r="D173" s="523">
        <v>35</v>
      </c>
      <c r="E173" s="527">
        <v>0.15</v>
      </c>
      <c r="F173" s="523">
        <v>1</v>
      </c>
      <c r="G173" s="523">
        <f>INT(D173/E173*F173)</f>
        <v>233</v>
      </c>
      <c r="H173" s="524"/>
      <c r="I173" s="524"/>
      <c r="J173" s="524"/>
      <c r="K173" s="858" t="s">
        <v>274</v>
      </c>
      <c r="L173" s="858"/>
      <c r="M173" s="858"/>
      <c r="N173" s="7"/>
    </row>
    <row r="174" spans="1:15" s="1" customFormat="1" ht="21.95" customHeight="1">
      <c r="M174" s="5"/>
    </row>
    <row r="175" spans="1:15" s="1" customFormat="1" ht="21.95" customHeight="1"/>
    <row r="176" spans="1:15" s="1" customFormat="1" ht="24.75" customHeight="1">
      <c r="O176" s="3"/>
    </row>
    <row r="177" spans="1:15" s="2" customFormat="1" ht="20.100000000000001" customHeight="1">
      <c r="A177" s="1"/>
    </row>
    <row r="178" spans="1:15" s="2" customFormat="1" ht="39.950000000000003" customHeight="1">
      <c r="A178" s="1"/>
    </row>
    <row r="179" spans="1:15" s="1" customFormat="1" ht="21.95" customHeight="1"/>
    <row r="180" spans="1:15" s="1" customFormat="1" ht="21.95" customHeight="1"/>
    <row r="181" spans="1:15" s="1" customFormat="1" ht="21.95" customHeight="1"/>
    <row r="182" spans="1:15" s="1" customFormat="1" ht="21.95" customHeight="1"/>
    <row r="183" spans="1:15" s="1" customFormat="1" ht="21.95" customHeight="1"/>
    <row r="184" spans="1:15" s="1" customFormat="1" ht="21.95" customHeight="1"/>
    <row r="185" spans="1:15" s="1" customFormat="1" ht="21.95" customHeight="1"/>
    <row r="186" spans="1:15" s="1" customFormat="1" ht="21.95" customHeight="1"/>
    <row r="187" spans="1:15" s="1" customFormat="1" ht="16.5" customHeight="1"/>
    <row r="188" spans="1:15" s="1" customFormat="1" ht="24.75" customHeight="1">
      <c r="O188" s="3"/>
    </row>
    <row r="189" spans="1:15" s="2" customFormat="1" ht="20.100000000000001" customHeight="1">
      <c r="A189" s="1"/>
      <c r="O189" s="4"/>
    </row>
    <row r="190" spans="1:15" s="2" customFormat="1" ht="39.950000000000003" customHeight="1">
      <c r="A190" s="1"/>
      <c r="O190" s="4"/>
    </row>
    <row r="191" spans="1:15" s="1" customFormat="1" ht="21.95" customHeight="1">
      <c r="O191" s="3"/>
    </row>
    <row r="192" spans="1:15" s="1" customFormat="1" ht="21.95" customHeight="1">
      <c r="O192" s="3"/>
    </row>
    <row r="193" spans="15:15" s="1" customFormat="1" ht="21.95" customHeight="1">
      <c r="O193" s="3"/>
    </row>
    <row r="194" spans="15:15" s="1" customFormat="1" ht="21.95" customHeight="1">
      <c r="O194" s="3"/>
    </row>
    <row r="195" spans="15:15" s="1" customFormat="1" ht="21.95" customHeight="1">
      <c r="O195" s="3"/>
    </row>
    <row r="196" spans="15:15" s="1" customFormat="1" ht="21.95" customHeight="1">
      <c r="O196" s="3"/>
    </row>
    <row r="197" spans="15:15" s="1" customFormat="1" ht="21.95" customHeight="1">
      <c r="O197" s="3"/>
    </row>
    <row r="198" spans="15:15" s="1" customFormat="1" ht="21.95" customHeight="1">
      <c r="O198" s="3"/>
    </row>
    <row r="199" spans="15:15" s="1" customFormat="1" ht="21.95" customHeight="1">
      <c r="O199" s="3"/>
    </row>
    <row r="200" spans="15:15" s="1" customFormat="1" ht="21.95" customHeight="1">
      <c r="O200" s="3"/>
    </row>
    <row r="201" spans="15:15" s="1" customFormat="1" ht="21.95" customHeight="1">
      <c r="O201" s="3"/>
    </row>
    <row r="202" spans="15:15" s="1" customFormat="1" ht="21.95" customHeight="1">
      <c r="O202" s="3"/>
    </row>
    <row r="203" spans="15:15" s="1" customFormat="1" ht="21.95" customHeight="1">
      <c r="O203" s="3"/>
    </row>
    <row r="204" spans="15:15" s="1" customFormat="1" ht="21.95" customHeight="1">
      <c r="O204" s="3"/>
    </row>
    <row r="205" spans="15:15" s="1" customFormat="1" ht="21.95" customHeight="1">
      <c r="O205" s="3"/>
    </row>
    <row r="206" spans="15:15" s="1" customFormat="1" ht="21.95" customHeight="1">
      <c r="O206" s="3"/>
    </row>
    <row r="207" spans="15:15" s="1" customFormat="1" ht="16.5" customHeight="1">
      <c r="O207" s="3"/>
    </row>
    <row r="208" spans="15:15" s="1" customFormat="1" ht="24" customHeight="1">
      <c r="O208" s="3"/>
    </row>
    <row r="209" spans="2:14" s="1" customFormat="1" ht="21.95" customHeight="1">
      <c r="N209" s="6"/>
    </row>
    <row r="210" spans="2:14" s="1" customFormat="1" ht="21.95" customHeight="1">
      <c r="N210" s="7"/>
    </row>
    <row r="211" spans="2:14" s="1" customFormat="1" ht="21.95" customHeight="1">
      <c r="N211" s="7"/>
    </row>
    <row r="212" spans="2:14" s="1" customFormat="1" ht="21.95" customHeight="1">
      <c r="N212" s="7"/>
    </row>
    <row r="213" spans="2:14" s="1" customFormat="1" ht="21.95" customHeight="1">
      <c r="N213" s="7"/>
    </row>
    <row r="214" spans="2:14" s="1" customFormat="1" ht="21.95" customHeight="1">
      <c r="N214" s="7"/>
    </row>
    <row r="215" spans="2:14" s="1" customFormat="1" ht="21.95" customHeight="1">
      <c r="N215" s="7"/>
    </row>
    <row r="216" spans="2:14" s="1" customFormat="1" ht="21.95" customHeight="1">
      <c r="N216" s="7"/>
    </row>
    <row r="217" spans="2:14" s="1" customFormat="1" ht="21.95" customHeight="1">
      <c r="N217" s="7"/>
    </row>
    <row r="218" spans="2:14" ht="16.5" customHeight="1">
      <c r="B218" s="621"/>
      <c r="C218" s="615"/>
      <c r="D218" s="621"/>
      <c r="E218" s="621"/>
      <c r="F218" s="621"/>
      <c r="G218" s="621"/>
      <c r="H218" s="621"/>
      <c r="I218" s="622"/>
      <c r="J218" s="622"/>
      <c r="K218" s="621"/>
      <c r="L218" s="621"/>
      <c r="M218" s="621"/>
      <c r="N218" s="618"/>
    </row>
  </sheetData>
  <autoFilter ref="A1:M217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63">
    <mergeCell ref="B173:C173"/>
    <mergeCell ref="K166:M166"/>
    <mergeCell ref="B167:B168"/>
    <mergeCell ref="C167:C168"/>
    <mergeCell ref="D167:D168"/>
    <mergeCell ref="E167:G167"/>
    <mergeCell ref="H167:J167"/>
    <mergeCell ref="K167:M168"/>
    <mergeCell ref="K169:M169"/>
    <mergeCell ref="B169:C169"/>
    <mergeCell ref="K172:M172"/>
    <mergeCell ref="K173:M173"/>
    <mergeCell ref="K160:M160"/>
    <mergeCell ref="K118:M118"/>
    <mergeCell ref="H120:J120"/>
    <mergeCell ref="K120:M121"/>
    <mergeCell ref="K127:M127"/>
    <mergeCell ref="K119:M119"/>
    <mergeCell ref="B172:C172"/>
    <mergeCell ref="D162:D163"/>
    <mergeCell ref="E162:G162"/>
    <mergeCell ref="H162:J162"/>
    <mergeCell ref="K162:M163"/>
    <mergeCell ref="K164:M164"/>
    <mergeCell ref="B162:C163"/>
    <mergeCell ref="B164:C164"/>
    <mergeCell ref="B157:B158"/>
    <mergeCell ref="B120:B121"/>
    <mergeCell ref="C120:C121"/>
    <mergeCell ref="D120:D121"/>
    <mergeCell ref="E120:G120"/>
    <mergeCell ref="K161:M161"/>
    <mergeCell ref="K142:M142"/>
    <mergeCell ref="K156:M156"/>
    <mergeCell ref="K157:M158"/>
    <mergeCell ref="B146:B147"/>
    <mergeCell ref="K10:M13"/>
    <mergeCell ref="K6:M9"/>
    <mergeCell ref="L36:M36"/>
    <mergeCell ref="L37:M40"/>
    <mergeCell ref="L41:M44"/>
    <mergeCell ref="E48:G48"/>
    <mergeCell ref="H48:J48"/>
    <mergeCell ref="B96:B97"/>
    <mergeCell ref="K96:M97"/>
    <mergeCell ref="K90:M90"/>
    <mergeCell ref="B92:B93"/>
    <mergeCell ref="C92:C93"/>
    <mergeCell ref="D92:D93"/>
    <mergeCell ref="E92:G92"/>
    <mergeCell ref="H92:J92"/>
    <mergeCell ref="K92:M93"/>
    <mergeCell ref="B94:B95"/>
    <mergeCell ref="K94:M95"/>
    <mergeCell ref="B66:B69"/>
    <mergeCell ref="K66:M69"/>
    <mergeCell ref="K46:M46"/>
    <mergeCell ref="K48:M49"/>
    <mergeCell ref="K47:M47"/>
    <mergeCell ref="K91:M91"/>
    <mergeCell ref="K80:M80"/>
    <mergeCell ref="B70:B73"/>
    <mergeCell ref="K81:M84"/>
    <mergeCell ref="K85:M88"/>
    <mergeCell ref="K136:M136"/>
    <mergeCell ref="E16:G16"/>
    <mergeCell ref="K26:M29"/>
    <mergeCell ref="K30:M33"/>
    <mergeCell ref="K22:M25"/>
    <mergeCell ref="B26:B29"/>
    <mergeCell ref="K18:M21"/>
    <mergeCell ref="B100:B101"/>
    <mergeCell ref="C100:C101"/>
    <mergeCell ref="D100:D101"/>
    <mergeCell ref="E100:G100"/>
    <mergeCell ref="H100:J100"/>
    <mergeCell ref="K100:M101"/>
    <mergeCell ref="K99:M99"/>
    <mergeCell ref="B104:B105"/>
    <mergeCell ref="K104:M105"/>
    <mergeCell ref="B106:B107"/>
    <mergeCell ref="K106:M107"/>
    <mergeCell ref="B122:B125"/>
    <mergeCell ref="K122:M125"/>
    <mergeCell ref="K113:M114"/>
    <mergeCell ref="K115:M116"/>
    <mergeCell ref="B113:B114"/>
    <mergeCell ref="B115:B116"/>
    <mergeCell ref="B137:B140"/>
    <mergeCell ref="B130:B133"/>
    <mergeCell ref="K130:M133"/>
    <mergeCell ref="B128:B129"/>
    <mergeCell ref="H144:J144"/>
    <mergeCell ref="K144:M145"/>
    <mergeCell ref="K143:M143"/>
    <mergeCell ref="C128:C129"/>
    <mergeCell ref="D128:D129"/>
    <mergeCell ref="E128:G128"/>
    <mergeCell ref="H128:J128"/>
    <mergeCell ref="K128:M129"/>
    <mergeCell ref="B144:B145"/>
    <mergeCell ref="C144:C145"/>
    <mergeCell ref="D144:D145"/>
    <mergeCell ref="E144:G144"/>
    <mergeCell ref="K137:M140"/>
    <mergeCell ref="K112:M112"/>
    <mergeCell ref="B48:B49"/>
    <mergeCell ref="C48:C49"/>
    <mergeCell ref="D48:D49"/>
    <mergeCell ref="B50:B53"/>
    <mergeCell ref="K50:M53"/>
    <mergeCell ref="B54:B57"/>
    <mergeCell ref="K54:M57"/>
    <mergeCell ref="K59:M59"/>
    <mergeCell ref="B60:B61"/>
    <mergeCell ref="C60:C61"/>
    <mergeCell ref="D60:D61"/>
    <mergeCell ref="E60:G60"/>
    <mergeCell ref="H60:J60"/>
    <mergeCell ref="K60:M61"/>
    <mergeCell ref="B108:B109"/>
    <mergeCell ref="K108:M109"/>
    <mergeCell ref="K70:M73"/>
    <mergeCell ref="B74:B77"/>
    <mergeCell ref="K74:M77"/>
    <mergeCell ref="B81:B84"/>
    <mergeCell ref="B85:B88"/>
    <mergeCell ref="B102:B103"/>
    <mergeCell ref="K102:M103"/>
    <mergeCell ref="K146:M147"/>
    <mergeCell ref="B152:B153"/>
    <mergeCell ref="K152:M153"/>
    <mergeCell ref="K149:M149"/>
    <mergeCell ref="B150:B151"/>
    <mergeCell ref="C150:C151"/>
    <mergeCell ref="D150:D151"/>
    <mergeCell ref="E150:G150"/>
    <mergeCell ref="H150:J150"/>
    <mergeCell ref="K150:M151"/>
    <mergeCell ref="B62:B65"/>
    <mergeCell ref="K62:M65"/>
    <mergeCell ref="B1:M1"/>
    <mergeCell ref="B37:B40"/>
    <mergeCell ref="K2:M2"/>
    <mergeCell ref="K15:M15"/>
    <mergeCell ref="K16:M17"/>
    <mergeCell ref="K4:M5"/>
    <mergeCell ref="B4:B5"/>
    <mergeCell ref="C4:C5"/>
    <mergeCell ref="D4:D5"/>
    <mergeCell ref="B10:B13"/>
    <mergeCell ref="B22:B25"/>
    <mergeCell ref="B6:B9"/>
    <mergeCell ref="B16:B17"/>
    <mergeCell ref="C16:C17"/>
    <mergeCell ref="D16:D17"/>
    <mergeCell ref="B18:B21"/>
    <mergeCell ref="B30:B33"/>
    <mergeCell ref="K3:M3"/>
    <mergeCell ref="B41:B44"/>
    <mergeCell ref="H4:J4"/>
    <mergeCell ref="E4:G4"/>
    <mergeCell ref="H16:J16"/>
  </mergeCells>
  <phoneticPr fontId="2" type="noConversion"/>
  <printOptions horizontalCentered="1"/>
  <pageMargins left="0.31496062992125984" right="0.31496062992125984" top="0.78740157480314965" bottom="0.23622047244094491" header="0.19685039370078741" footer="0.15748031496062992"/>
  <pageSetup paperSize="9" scale="83" fitToHeight="9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6"/>
  <sheetViews>
    <sheetView view="pageBreakPreview" zoomScaleSheetLayoutView="100" workbookViewId="0">
      <pane xSplit="5" ySplit="3" topLeftCell="F4" activePane="bottomRight" state="frozen"/>
      <selection activeCell="E1748" sqref="E1748"/>
      <selection pane="topRight" activeCell="E1748" sqref="E1748"/>
      <selection pane="bottomLeft" activeCell="E1748" sqref="E1748"/>
      <selection pane="bottomRight" activeCell="E1748" sqref="E1748"/>
    </sheetView>
  </sheetViews>
  <sheetFormatPr defaultRowHeight="11.25"/>
  <cols>
    <col min="1" max="1" width="9.33203125" style="528"/>
    <col min="2" max="2" width="24.5" style="529" customWidth="1"/>
    <col min="3" max="4" width="9.83203125" style="529" customWidth="1"/>
    <col min="5" max="5" width="8" style="529" customWidth="1"/>
    <col min="6" max="6" width="10.83203125" style="529" customWidth="1"/>
    <col min="7" max="10" width="9.33203125" style="529" bestFit="1" customWidth="1"/>
    <col min="11" max="11" width="9.5" style="529" bestFit="1" customWidth="1"/>
    <col min="12" max="12" width="9.33203125" style="529" bestFit="1" customWidth="1"/>
    <col min="13" max="14" width="11.6640625" style="529" bestFit="1" customWidth="1"/>
    <col min="15" max="15" width="9.83203125" style="529" customWidth="1"/>
    <col min="16" max="16" width="12.83203125" style="528" customWidth="1"/>
    <col min="17" max="17" width="9.33203125" style="529"/>
    <col min="18" max="19" width="9.33203125" style="533"/>
    <col min="20" max="20" width="16.33203125" style="533" customWidth="1"/>
    <col min="21" max="21" width="9.33203125" style="533"/>
    <col min="22" max="22" width="23.1640625" style="533" customWidth="1"/>
    <col min="23" max="23" width="23.83203125" style="533" customWidth="1"/>
    <col min="24" max="24" width="17.1640625" style="533" customWidth="1"/>
    <col min="25" max="26" width="17.83203125" style="533" customWidth="1"/>
    <col min="27" max="16384" width="9.33203125" style="529"/>
  </cols>
  <sheetData>
    <row r="1" spans="1:26" ht="30" customHeight="1">
      <c r="A1" s="528">
        <v>1</v>
      </c>
      <c r="B1" s="876" t="s">
        <v>918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R1" s="871"/>
      <c r="S1" s="871"/>
      <c r="T1" s="871"/>
      <c r="U1" s="871"/>
      <c r="V1" s="871"/>
      <c r="W1" s="871"/>
      <c r="X1" s="871"/>
      <c r="Y1" s="871"/>
      <c r="Z1" s="871"/>
    </row>
    <row r="2" spans="1:26" ht="20.100000000000001" customHeight="1">
      <c r="A2" s="528">
        <v>1</v>
      </c>
      <c r="B2" s="873" t="s">
        <v>404</v>
      </c>
      <c r="C2" s="873"/>
      <c r="D2" s="873" t="s">
        <v>405</v>
      </c>
      <c r="E2" s="873" t="s">
        <v>406</v>
      </c>
      <c r="F2" s="877" t="s">
        <v>407</v>
      </c>
      <c r="G2" s="873" t="s">
        <v>408</v>
      </c>
      <c r="H2" s="873"/>
      <c r="I2" s="873"/>
      <c r="J2" s="873"/>
      <c r="K2" s="873" t="s">
        <v>409</v>
      </c>
      <c r="L2" s="873"/>
      <c r="M2" s="873"/>
      <c r="N2" s="873"/>
      <c r="O2" s="873"/>
      <c r="P2" s="873" t="s">
        <v>410</v>
      </c>
      <c r="R2" s="871"/>
      <c r="S2" s="871"/>
      <c r="T2" s="871"/>
      <c r="U2" s="871"/>
      <c r="V2" s="871"/>
      <c r="W2" s="871"/>
      <c r="X2" s="871"/>
      <c r="Y2" s="871"/>
      <c r="Z2" s="871"/>
    </row>
    <row r="3" spans="1:26" ht="22.5">
      <c r="A3" s="528">
        <v>1</v>
      </c>
      <c r="B3" s="873"/>
      <c r="C3" s="873"/>
      <c r="D3" s="873"/>
      <c r="E3" s="873"/>
      <c r="F3" s="877"/>
      <c r="G3" s="536" t="s">
        <v>411</v>
      </c>
      <c r="H3" s="536" t="s">
        <v>412</v>
      </c>
      <c r="I3" s="537" t="s">
        <v>415</v>
      </c>
      <c r="J3" s="536" t="s">
        <v>802</v>
      </c>
      <c r="K3" s="537" t="s">
        <v>413</v>
      </c>
      <c r="L3" s="537" t="s">
        <v>414</v>
      </c>
      <c r="M3" s="536" t="s">
        <v>415</v>
      </c>
      <c r="N3" s="536" t="s">
        <v>412</v>
      </c>
      <c r="O3" s="536" t="s">
        <v>411</v>
      </c>
      <c r="P3" s="873"/>
      <c r="R3" s="871"/>
      <c r="S3" s="871"/>
      <c r="T3" s="871"/>
      <c r="U3" s="871"/>
      <c r="V3" s="871"/>
      <c r="W3" s="530"/>
      <c r="X3" s="530"/>
      <c r="Y3" s="530"/>
      <c r="Z3" s="530"/>
    </row>
    <row r="4" spans="1:26" ht="20.100000000000001" customHeight="1">
      <c r="A4" s="528">
        <v>1</v>
      </c>
      <c r="B4" s="872" t="s">
        <v>416</v>
      </c>
      <c r="C4" s="631" t="s">
        <v>417</v>
      </c>
      <c r="D4" s="631" t="s">
        <v>418</v>
      </c>
      <c r="E4" s="631" t="s">
        <v>419</v>
      </c>
      <c r="F4" s="538">
        <f>MIN(G4:O4)</f>
        <v>2550</v>
      </c>
      <c r="G4" s="656"/>
      <c r="H4" s="648"/>
      <c r="I4" s="648"/>
      <c r="J4" s="648"/>
      <c r="K4" s="648">
        <v>3200</v>
      </c>
      <c r="L4" s="648">
        <v>3140</v>
      </c>
      <c r="M4" s="648">
        <v>2550</v>
      </c>
      <c r="N4" s="649">
        <v>2800</v>
      </c>
      <c r="O4" s="649">
        <v>3200</v>
      </c>
      <c r="P4" s="650" t="s">
        <v>798</v>
      </c>
      <c r="Q4" s="531"/>
      <c r="R4" s="530"/>
      <c r="S4" s="530"/>
      <c r="T4" s="530"/>
      <c r="U4" s="530"/>
      <c r="V4" s="532"/>
      <c r="W4" s="532"/>
      <c r="X4" s="532"/>
    </row>
    <row r="5" spans="1:26" ht="20.100000000000001" customHeight="1">
      <c r="A5" s="528">
        <v>1</v>
      </c>
      <c r="B5" s="872"/>
      <c r="C5" s="873" t="s">
        <v>420</v>
      </c>
      <c r="D5" s="631" t="s">
        <v>418</v>
      </c>
      <c r="E5" s="631" t="s">
        <v>419</v>
      </c>
      <c r="F5" s="538">
        <f t="shared" ref="F5:F24" si="0">MIN(G5:O5)</f>
        <v>1266</v>
      </c>
      <c r="G5" s="651">
        <v>1266</v>
      </c>
      <c r="H5" s="647">
        <v>1266</v>
      </c>
      <c r="I5" s="647">
        <v>1266</v>
      </c>
      <c r="J5" s="647"/>
      <c r="K5" s="647">
        <v>4600</v>
      </c>
      <c r="L5" s="647">
        <v>4550</v>
      </c>
      <c r="M5" s="647">
        <v>3340</v>
      </c>
      <c r="N5" s="646">
        <v>3700</v>
      </c>
      <c r="O5" s="646">
        <v>4600</v>
      </c>
      <c r="P5" s="652" t="s">
        <v>799</v>
      </c>
      <c r="Q5" s="531"/>
      <c r="R5" s="530"/>
      <c r="S5" s="530"/>
      <c r="T5" s="530"/>
      <c r="U5" s="530"/>
      <c r="V5" s="532"/>
      <c r="W5" s="532"/>
      <c r="X5" s="532"/>
    </row>
    <row r="6" spans="1:26" ht="20.100000000000001" customHeight="1">
      <c r="A6" s="528">
        <v>1</v>
      </c>
      <c r="B6" s="872"/>
      <c r="C6" s="873"/>
      <c r="D6" s="631" t="s">
        <v>421</v>
      </c>
      <c r="E6" s="631" t="s">
        <v>419</v>
      </c>
      <c r="F6" s="538">
        <f t="shared" si="0"/>
        <v>1316</v>
      </c>
      <c r="G6" s="651">
        <v>1316</v>
      </c>
      <c r="H6" s="647">
        <v>1316</v>
      </c>
      <c r="I6" s="647">
        <v>1316</v>
      </c>
      <c r="J6" s="647"/>
      <c r="K6" s="647">
        <v>4900</v>
      </c>
      <c r="L6" s="647">
        <v>5150</v>
      </c>
      <c r="M6" s="647">
        <v>3520</v>
      </c>
      <c r="N6" s="646">
        <v>3900</v>
      </c>
      <c r="O6" s="646">
        <v>4900</v>
      </c>
      <c r="P6" s="652"/>
      <c r="Q6" s="531"/>
      <c r="R6" s="530"/>
      <c r="S6" s="530"/>
      <c r="T6" s="530"/>
      <c r="U6" s="530"/>
      <c r="V6" s="532"/>
      <c r="W6" s="532"/>
      <c r="X6" s="532"/>
    </row>
    <row r="7" spans="1:26" ht="20.100000000000001" customHeight="1">
      <c r="A7" s="528">
        <v>1</v>
      </c>
      <c r="B7" s="872"/>
      <c r="C7" s="873"/>
      <c r="D7" s="631" t="s">
        <v>422</v>
      </c>
      <c r="E7" s="631" t="s">
        <v>419</v>
      </c>
      <c r="F7" s="538">
        <f t="shared" si="0"/>
        <v>3690</v>
      </c>
      <c r="G7" s="651"/>
      <c r="H7" s="647"/>
      <c r="I7" s="647"/>
      <c r="J7" s="647"/>
      <c r="K7" s="647"/>
      <c r="L7" s="647"/>
      <c r="M7" s="647">
        <v>3690</v>
      </c>
      <c r="N7" s="646"/>
      <c r="O7" s="646"/>
      <c r="P7" s="652"/>
      <c r="Q7" s="531"/>
      <c r="R7" s="530"/>
      <c r="S7" s="530"/>
      <c r="T7" s="530"/>
      <c r="U7" s="530"/>
      <c r="V7" s="532"/>
      <c r="W7" s="532"/>
      <c r="X7" s="532"/>
    </row>
    <row r="8" spans="1:26" ht="20.100000000000001" customHeight="1">
      <c r="A8" s="528">
        <v>1</v>
      </c>
      <c r="B8" s="872" t="s">
        <v>423</v>
      </c>
      <c r="C8" s="631" t="s">
        <v>417</v>
      </c>
      <c r="D8" s="631" t="s">
        <v>418</v>
      </c>
      <c r="E8" s="631" t="s">
        <v>419</v>
      </c>
      <c r="F8" s="538">
        <f t="shared" si="0"/>
        <v>2810</v>
      </c>
      <c r="G8" s="651"/>
      <c r="H8" s="647"/>
      <c r="I8" s="647"/>
      <c r="J8" s="647"/>
      <c r="K8" s="647">
        <v>4200</v>
      </c>
      <c r="L8" s="647">
        <v>4140</v>
      </c>
      <c r="M8" s="647">
        <v>2810</v>
      </c>
      <c r="N8" s="646">
        <v>3600</v>
      </c>
      <c r="O8" s="646">
        <v>4200</v>
      </c>
      <c r="P8" s="652"/>
      <c r="Q8" s="531"/>
      <c r="R8" s="530"/>
      <c r="S8" s="530"/>
      <c r="T8" s="530"/>
      <c r="U8" s="530"/>
      <c r="V8" s="532"/>
      <c r="W8" s="532"/>
      <c r="Y8" s="532"/>
      <c r="Z8" s="532"/>
    </row>
    <row r="9" spans="1:26" ht="20.100000000000001" customHeight="1">
      <c r="A9" s="528">
        <v>1</v>
      </c>
      <c r="B9" s="872"/>
      <c r="C9" s="873" t="s">
        <v>424</v>
      </c>
      <c r="D9" s="631" t="s">
        <v>418</v>
      </c>
      <c r="E9" s="631" t="s">
        <v>419</v>
      </c>
      <c r="F9" s="538">
        <f t="shared" si="0"/>
        <v>1486</v>
      </c>
      <c r="G9" s="651">
        <v>1486</v>
      </c>
      <c r="H9" s="647">
        <v>1486</v>
      </c>
      <c r="I9" s="647">
        <v>1486</v>
      </c>
      <c r="J9" s="647"/>
      <c r="K9" s="647">
        <v>4600</v>
      </c>
      <c r="L9" s="647">
        <v>4850</v>
      </c>
      <c r="M9" s="647">
        <v>3600</v>
      </c>
      <c r="N9" s="646">
        <v>3700</v>
      </c>
      <c r="O9" s="646">
        <v>4600</v>
      </c>
      <c r="P9" s="652"/>
      <c r="Q9" s="531"/>
      <c r="R9" s="530"/>
      <c r="S9" s="530"/>
      <c r="T9" s="530"/>
      <c r="U9" s="530"/>
      <c r="V9" s="532"/>
      <c r="W9" s="532"/>
      <c r="Y9" s="532"/>
      <c r="Z9" s="532"/>
    </row>
    <row r="10" spans="1:26" ht="20.100000000000001" customHeight="1">
      <c r="A10" s="528">
        <v>1</v>
      </c>
      <c r="B10" s="872"/>
      <c r="C10" s="873"/>
      <c r="D10" s="631" t="s">
        <v>421</v>
      </c>
      <c r="E10" s="631" t="s">
        <v>419</v>
      </c>
      <c r="F10" s="538">
        <f t="shared" si="0"/>
        <v>1586</v>
      </c>
      <c r="G10" s="651">
        <v>1586</v>
      </c>
      <c r="H10" s="647">
        <v>1586</v>
      </c>
      <c r="I10" s="647">
        <v>1586</v>
      </c>
      <c r="J10" s="647"/>
      <c r="K10" s="647">
        <v>4900</v>
      </c>
      <c r="L10" s="647">
        <v>5450</v>
      </c>
      <c r="M10" s="647">
        <v>3780</v>
      </c>
      <c r="N10" s="646">
        <v>3900</v>
      </c>
      <c r="O10" s="646">
        <v>4900</v>
      </c>
      <c r="P10" s="652"/>
      <c r="Q10" s="531"/>
      <c r="R10" s="530"/>
      <c r="S10" s="530"/>
      <c r="T10" s="530"/>
      <c r="U10" s="530"/>
      <c r="V10" s="532"/>
      <c r="W10" s="532"/>
      <c r="Y10" s="532"/>
      <c r="Z10" s="532"/>
    </row>
    <row r="11" spans="1:26" ht="20.100000000000001" customHeight="1">
      <c r="A11" s="528">
        <v>2</v>
      </c>
      <c r="B11" s="540" t="s">
        <v>866</v>
      </c>
      <c r="C11" s="631" t="s">
        <v>420</v>
      </c>
      <c r="D11" s="631"/>
      <c r="E11" s="631" t="s">
        <v>419</v>
      </c>
      <c r="F11" s="538">
        <f t="shared" si="0"/>
        <v>3870</v>
      </c>
      <c r="G11" s="651"/>
      <c r="H11" s="647"/>
      <c r="I11" s="647"/>
      <c r="J11" s="647"/>
      <c r="K11" s="647">
        <v>4900</v>
      </c>
      <c r="L11" s="647">
        <v>5300</v>
      </c>
      <c r="M11" s="647">
        <v>3870</v>
      </c>
      <c r="N11" s="646">
        <v>3900</v>
      </c>
      <c r="O11" s="646">
        <v>4900</v>
      </c>
      <c r="P11" s="652"/>
      <c r="Q11" s="531"/>
      <c r="R11" s="530"/>
      <c r="S11" s="530"/>
      <c r="T11" s="530"/>
      <c r="U11" s="530"/>
      <c r="V11" s="532"/>
      <c r="W11" s="532"/>
      <c r="Y11" s="532"/>
      <c r="Z11" s="532"/>
    </row>
    <row r="12" spans="1:26" ht="20.100000000000001" customHeight="1">
      <c r="A12" s="528">
        <v>2</v>
      </c>
      <c r="B12" s="872" t="s">
        <v>425</v>
      </c>
      <c r="C12" s="631" t="s">
        <v>426</v>
      </c>
      <c r="D12" s="631" t="s">
        <v>421</v>
      </c>
      <c r="E12" s="631" t="s">
        <v>427</v>
      </c>
      <c r="F12" s="538">
        <f t="shared" si="0"/>
        <v>2766</v>
      </c>
      <c r="G12" s="651">
        <v>2766</v>
      </c>
      <c r="H12" s="647">
        <v>2766</v>
      </c>
      <c r="I12" s="647">
        <v>2766</v>
      </c>
      <c r="J12" s="647"/>
      <c r="K12" s="647">
        <v>8900</v>
      </c>
      <c r="L12" s="647">
        <v>9244</v>
      </c>
      <c r="M12" s="647">
        <v>7040</v>
      </c>
      <c r="N12" s="646">
        <v>7920</v>
      </c>
      <c r="O12" s="646">
        <v>8900</v>
      </c>
      <c r="P12" s="652"/>
      <c r="Q12" s="531"/>
      <c r="R12" s="871"/>
      <c r="S12" s="871"/>
      <c r="T12" s="530"/>
      <c r="U12" s="530"/>
      <c r="V12" s="532"/>
      <c r="W12" s="532"/>
      <c r="Y12" s="532"/>
      <c r="Z12" s="532"/>
    </row>
    <row r="13" spans="1:26" ht="20.100000000000001" customHeight="1">
      <c r="A13" s="528">
        <v>2</v>
      </c>
      <c r="B13" s="872"/>
      <c r="C13" s="631" t="s">
        <v>428</v>
      </c>
      <c r="D13" s="631" t="s">
        <v>421</v>
      </c>
      <c r="E13" s="631" t="s">
        <v>427</v>
      </c>
      <c r="F13" s="538">
        <f t="shared" si="0"/>
        <v>2929</v>
      </c>
      <c r="G13" s="651">
        <v>2929</v>
      </c>
      <c r="H13" s="647">
        <v>2929</v>
      </c>
      <c r="I13" s="647">
        <v>2929</v>
      </c>
      <c r="J13" s="647"/>
      <c r="K13" s="647">
        <v>9700</v>
      </c>
      <c r="L13" s="647">
        <v>10033</v>
      </c>
      <c r="M13" s="647">
        <v>7480</v>
      </c>
      <c r="N13" s="646">
        <v>8680</v>
      </c>
      <c r="O13" s="646">
        <v>9700</v>
      </c>
      <c r="P13" s="652"/>
      <c r="Q13" s="531"/>
      <c r="R13" s="871"/>
      <c r="S13" s="871"/>
      <c r="T13" s="530"/>
      <c r="U13" s="530"/>
      <c r="V13" s="532"/>
      <c r="W13" s="532"/>
      <c r="Y13" s="532"/>
      <c r="Z13" s="532"/>
    </row>
    <row r="14" spans="1:26" ht="20.100000000000001" customHeight="1">
      <c r="A14" s="528">
        <v>2</v>
      </c>
      <c r="B14" s="872"/>
      <c r="C14" s="631" t="s">
        <v>429</v>
      </c>
      <c r="D14" s="631"/>
      <c r="E14" s="631" t="s">
        <v>427</v>
      </c>
      <c r="F14" s="538">
        <f t="shared" si="0"/>
        <v>7480</v>
      </c>
      <c r="G14" s="651"/>
      <c r="H14" s="647"/>
      <c r="I14" s="647"/>
      <c r="J14" s="647"/>
      <c r="K14" s="647">
        <v>9300</v>
      </c>
      <c r="L14" s="647">
        <v>10033</v>
      </c>
      <c r="M14" s="647">
        <v>7480</v>
      </c>
      <c r="N14" s="646">
        <v>8680</v>
      </c>
      <c r="O14" s="646">
        <v>9700</v>
      </c>
      <c r="P14" s="652"/>
      <c r="Q14" s="531"/>
      <c r="R14" s="871"/>
      <c r="S14" s="871"/>
      <c r="T14" s="530"/>
      <c r="U14" s="530"/>
      <c r="V14" s="532"/>
      <c r="W14" s="532"/>
      <c r="Y14" s="532"/>
      <c r="Z14" s="532"/>
    </row>
    <row r="15" spans="1:26" ht="20.100000000000001" customHeight="1">
      <c r="A15" s="528">
        <v>2</v>
      </c>
      <c r="B15" s="872" t="s">
        <v>430</v>
      </c>
      <c r="C15" s="631" t="s">
        <v>426</v>
      </c>
      <c r="D15" s="631" t="s">
        <v>431</v>
      </c>
      <c r="E15" s="631" t="s">
        <v>427</v>
      </c>
      <c r="F15" s="538">
        <f>MIN(G15:O15)</f>
        <v>13537</v>
      </c>
      <c r="G15" s="651">
        <v>13537</v>
      </c>
      <c r="H15" s="647"/>
      <c r="I15" s="647"/>
      <c r="J15" s="647">
        <v>20694</v>
      </c>
      <c r="K15" s="647">
        <v>41000</v>
      </c>
      <c r="L15" s="647">
        <v>27777</v>
      </c>
      <c r="M15" s="647">
        <v>19600</v>
      </c>
      <c r="N15" s="646">
        <v>23000</v>
      </c>
      <c r="O15" s="646">
        <v>41000</v>
      </c>
      <c r="P15" s="874" t="s">
        <v>432</v>
      </c>
      <c r="Q15" s="531"/>
      <c r="R15" s="871"/>
      <c r="S15" s="871"/>
      <c r="T15" s="530"/>
      <c r="U15" s="530"/>
      <c r="V15" s="534"/>
      <c r="W15" s="534"/>
      <c r="X15" s="530"/>
      <c r="Y15" s="534"/>
      <c r="Z15" s="530"/>
    </row>
    <row r="16" spans="1:26" ht="20.100000000000001" customHeight="1">
      <c r="A16" s="528">
        <v>2</v>
      </c>
      <c r="B16" s="872"/>
      <c r="C16" s="631" t="s">
        <v>428</v>
      </c>
      <c r="D16" s="631" t="s">
        <v>431</v>
      </c>
      <c r="E16" s="631" t="s">
        <v>427</v>
      </c>
      <c r="F16" s="538">
        <f t="shared" si="0"/>
        <v>15327</v>
      </c>
      <c r="G16" s="651">
        <v>15327</v>
      </c>
      <c r="H16" s="647"/>
      <c r="I16" s="647"/>
      <c r="J16" s="647">
        <v>20958</v>
      </c>
      <c r="K16" s="647">
        <v>41000</v>
      </c>
      <c r="L16" s="647">
        <v>27777</v>
      </c>
      <c r="M16" s="647">
        <v>20440</v>
      </c>
      <c r="N16" s="646">
        <v>22000</v>
      </c>
      <c r="O16" s="646">
        <v>41000</v>
      </c>
      <c r="P16" s="875"/>
    </row>
    <row r="17" spans="1:26" ht="20.100000000000001" customHeight="1">
      <c r="A17" s="528">
        <v>2</v>
      </c>
      <c r="B17" s="872"/>
      <c r="C17" s="631" t="s">
        <v>429</v>
      </c>
      <c r="D17" s="631"/>
      <c r="E17" s="631" t="s">
        <v>427</v>
      </c>
      <c r="F17" s="538">
        <f t="shared" si="0"/>
        <v>21360</v>
      </c>
      <c r="G17" s="651"/>
      <c r="H17" s="647"/>
      <c r="I17" s="647"/>
      <c r="J17" s="647"/>
      <c r="K17" s="647">
        <v>41000</v>
      </c>
      <c r="L17" s="647">
        <v>27777</v>
      </c>
      <c r="M17" s="647">
        <v>21360</v>
      </c>
      <c r="N17" s="646">
        <v>26000</v>
      </c>
      <c r="O17" s="646">
        <v>41000</v>
      </c>
      <c r="P17" s="875"/>
    </row>
    <row r="18" spans="1:26" ht="20.100000000000001" customHeight="1">
      <c r="A18" s="528">
        <v>1</v>
      </c>
      <c r="B18" s="877" t="s">
        <v>433</v>
      </c>
      <c r="C18" s="877"/>
      <c r="D18" s="631"/>
      <c r="E18" s="631" t="s">
        <v>419</v>
      </c>
      <c r="F18" s="538">
        <f t="shared" si="0"/>
        <v>3520</v>
      </c>
      <c r="G18" s="651"/>
      <c r="H18" s="647"/>
      <c r="I18" s="647"/>
      <c r="J18" s="647"/>
      <c r="K18" s="647">
        <v>4500</v>
      </c>
      <c r="L18" s="647">
        <v>4500</v>
      </c>
      <c r="M18" s="647">
        <v>3520</v>
      </c>
      <c r="N18" s="646">
        <v>6200</v>
      </c>
      <c r="O18" s="646">
        <v>4500</v>
      </c>
      <c r="P18" s="652"/>
    </row>
    <row r="19" spans="1:26" ht="20.100000000000001" customHeight="1">
      <c r="A19" s="528">
        <v>1</v>
      </c>
      <c r="B19" s="877" t="s">
        <v>434</v>
      </c>
      <c r="C19" s="877"/>
      <c r="D19" s="631"/>
      <c r="E19" s="631" t="s">
        <v>419</v>
      </c>
      <c r="F19" s="538">
        <f t="shared" si="0"/>
        <v>30000</v>
      </c>
      <c r="G19" s="651"/>
      <c r="H19" s="647"/>
      <c r="I19" s="647"/>
      <c r="J19" s="647"/>
      <c r="K19" s="647"/>
      <c r="L19" s="647">
        <v>60000</v>
      </c>
      <c r="M19" s="647"/>
      <c r="N19" s="646">
        <v>30000</v>
      </c>
      <c r="O19" s="646"/>
      <c r="P19" s="652"/>
    </row>
    <row r="20" spans="1:26" ht="20.100000000000001" customHeight="1">
      <c r="A20" s="528">
        <v>1</v>
      </c>
      <c r="B20" s="877" t="s">
        <v>435</v>
      </c>
      <c r="C20" s="877"/>
      <c r="D20" s="539"/>
      <c r="E20" s="631" t="s">
        <v>419</v>
      </c>
      <c r="F20" s="538">
        <f t="shared" si="0"/>
        <v>984</v>
      </c>
      <c r="G20" s="651"/>
      <c r="H20" s="647"/>
      <c r="I20" s="647"/>
      <c r="J20" s="647"/>
      <c r="K20" s="647">
        <v>1029</v>
      </c>
      <c r="L20" s="647">
        <v>984</v>
      </c>
      <c r="M20" s="647"/>
      <c r="N20" s="647"/>
      <c r="O20" s="647"/>
      <c r="P20" s="652"/>
    </row>
    <row r="21" spans="1:26" ht="20.100000000000001" customHeight="1">
      <c r="A21" s="528">
        <v>1</v>
      </c>
      <c r="B21" s="881" t="s">
        <v>436</v>
      </c>
      <c r="C21" s="881"/>
      <c r="D21" s="872"/>
      <c r="E21" s="631" t="s">
        <v>419</v>
      </c>
      <c r="F21" s="538">
        <f t="shared" si="0"/>
        <v>5000</v>
      </c>
      <c r="G21" s="651"/>
      <c r="H21" s="647"/>
      <c r="I21" s="647"/>
      <c r="J21" s="647"/>
      <c r="K21" s="647">
        <v>5000</v>
      </c>
      <c r="L21" s="647">
        <v>5000</v>
      </c>
      <c r="M21" s="647">
        <v>5000</v>
      </c>
      <c r="N21" s="647">
        <v>5000</v>
      </c>
      <c r="O21" s="647">
        <v>5500</v>
      </c>
      <c r="P21" s="652"/>
    </row>
    <row r="22" spans="1:26" ht="20.100000000000001" customHeight="1">
      <c r="A22" s="528">
        <v>2</v>
      </c>
      <c r="B22" s="881"/>
      <c r="C22" s="881"/>
      <c r="D22" s="872"/>
      <c r="E22" s="631" t="s">
        <v>419</v>
      </c>
      <c r="F22" s="538">
        <f t="shared" si="0"/>
        <v>4500</v>
      </c>
      <c r="G22" s="651"/>
      <c r="H22" s="647"/>
      <c r="I22" s="647"/>
      <c r="J22" s="647"/>
      <c r="K22" s="647"/>
      <c r="L22" s="647"/>
      <c r="M22" s="647">
        <v>4500</v>
      </c>
      <c r="N22" s="647"/>
      <c r="O22" s="647">
        <v>5000</v>
      </c>
      <c r="P22" s="643"/>
    </row>
    <row r="23" spans="1:26" ht="20.100000000000001" customHeight="1">
      <c r="A23" s="528">
        <v>2</v>
      </c>
      <c r="B23" s="872" t="s">
        <v>800</v>
      </c>
      <c r="C23" s="872"/>
      <c r="D23" s="631"/>
      <c r="E23" s="631" t="s">
        <v>419</v>
      </c>
      <c r="F23" s="538">
        <f t="shared" si="0"/>
        <v>4000</v>
      </c>
      <c r="G23" s="651"/>
      <c r="H23" s="647"/>
      <c r="I23" s="647"/>
      <c r="J23" s="647"/>
      <c r="K23" s="647">
        <v>4900</v>
      </c>
      <c r="L23" s="647">
        <v>5850</v>
      </c>
      <c r="M23" s="647">
        <v>4310</v>
      </c>
      <c r="N23" s="646">
        <v>4000</v>
      </c>
      <c r="O23" s="646">
        <v>4900</v>
      </c>
      <c r="P23" s="652"/>
      <c r="Q23" s="531"/>
      <c r="R23" s="530"/>
      <c r="S23" s="530"/>
      <c r="T23" s="530"/>
      <c r="U23" s="530"/>
      <c r="V23" s="532"/>
      <c r="W23" s="532"/>
      <c r="Y23" s="532"/>
      <c r="Z23" s="532"/>
    </row>
    <row r="24" spans="1:26" ht="20.100000000000001" customHeight="1">
      <c r="A24" s="528">
        <v>2</v>
      </c>
      <c r="B24" s="872" t="s">
        <v>801</v>
      </c>
      <c r="C24" s="872"/>
      <c r="D24" s="631"/>
      <c r="E24" s="631" t="s">
        <v>419</v>
      </c>
      <c r="F24" s="538">
        <f t="shared" si="0"/>
        <v>4000</v>
      </c>
      <c r="G24" s="653"/>
      <c r="H24" s="654"/>
      <c r="I24" s="654"/>
      <c r="J24" s="654"/>
      <c r="K24" s="645">
        <v>5100</v>
      </c>
      <c r="L24" s="645">
        <v>5850</v>
      </c>
      <c r="M24" s="645">
        <v>4310</v>
      </c>
      <c r="N24" s="644">
        <v>4000</v>
      </c>
      <c r="O24" s="644">
        <v>5100</v>
      </c>
      <c r="P24" s="655"/>
      <c r="Q24" s="531"/>
      <c r="R24" s="530"/>
      <c r="S24" s="530"/>
      <c r="T24" s="530"/>
      <c r="U24" s="530"/>
      <c r="V24" s="532"/>
      <c r="W24" s="532"/>
      <c r="Y24" s="532"/>
      <c r="Z24" s="532"/>
    </row>
    <row r="25" spans="1:26" ht="20.100000000000001" customHeight="1">
      <c r="A25" s="528">
        <v>1</v>
      </c>
      <c r="B25" s="878" t="s">
        <v>352</v>
      </c>
      <c r="C25" s="879"/>
      <c r="D25" s="879"/>
      <c r="E25" s="879"/>
      <c r="F25" s="879"/>
      <c r="G25" s="879"/>
      <c r="H25" s="879"/>
      <c r="I25" s="879"/>
      <c r="J25" s="879"/>
      <c r="K25" s="879"/>
      <c r="L25" s="879"/>
      <c r="M25" s="879"/>
      <c r="N25" s="879"/>
      <c r="O25" s="879"/>
      <c r="P25" s="880"/>
    </row>
    <row r="26" spans="1:26">
      <c r="L26" s="535"/>
    </row>
  </sheetData>
  <autoFilter ref="A1:P25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0">
    <mergeCell ref="B25:P25"/>
    <mergeCell ref="D21:D22"/>
    <mergeCell ref="B20:C20"/>
    <mergeCell ref="B18:C18"/>
    <mergeCell ref="B19:C19"/>
    <mergeCell ref="B21:C22"/>
    <mergeCell ref="B24:C24"/>
    <mergeCell ref="B23:C23"/>
    <mergeCell ref="B1:P1"/>
    <mergeCell ref="R1:Z1"/>
    <mergeCell ref="B2:C3"/>
    <mergeCell ref="D2:D3"/>
    <mergeCell ref="E2:E3"/>
    <mergeCell ref="F2:F3"/>
    <mergeCell ref="T2:T3"/>
    <mergeCell ref="U2:U3"/>
    <mergeCell ref="G2:J2"/>
    <mergeCell ref="V2:V3"/>
    <mergeCell ref="W2:Z2"/>
    <mergeCell ref="K2:O2"/>
    <mergeCell ref="R12:S15"/>
    <mergeCell ref="B12:B14"/>
    <mergeCell ref="B15:B17"/>
    <mergeCell ref="R2:S3"/>
    <mergeCell ref="P2:P3"/>
    <mergeCell ref="C9:C10"/>
    <mergeCell ref="B8:B10"/>
    <mergeCell ref="B4:B7"/>
    <mergeCell ref="C5:C7"/>
    <mergeCell ref="P15:P17"/>
  </mergeCells>
  <phoneticPr fontId="2" type="noConversion"/>
  <printOptions horizontalCentered="1" verticalCentered="1"/>
  <pageMargins left="0.78740157480314965" right="0.39370078740157483" top="0.39370078740157483" bottom="0.39370078740157483" header="0.19685039370078741" footer="0.19685039370078741"/>
  <pageSetup paperSize="9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79"/>
  <sheetViews>
    <sheetView view="pageBreakPreview" topLeftCell="A169" zoomScale="85" zoomScaleSheetLayoutView="85" workbookViewId="0">
      <selection activeCell="E1748" sqref="E1748"/>
    </sheetView>
  </sheetViews>
  <sheetFormatPr defaultColWidth="2.1640625" defaultRowHeight="17.25"/>
  <cols>
    <col min="1" max="16384" width="2.1640625" style="548"/>
  </cols>
  <sheetData>
    <row r="1" spans="1:58" s="542" customFormat="1" ht="25.5">
      <c r="A1" s="882" t="s">
        <v>34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  <c r="AC1" s="882"/>
      <c r="AD1" s="882"/>
      <c r="AE1" s="882"/>
      <c r="AF1" s="882"/>
      <c r="AG1" s="882"/>
      <c r="AH1" s="882"/>
      <c r="AI1" s="882"/>
      <c r="AJ1" s="882"/>
      <c r="AK1" s="882"/>
      <c r="AL1" s="882"/>
      <c r="AM1" s="882"/>
      <c r="AN1" s="882"/>
      <c r="AO1" s="882"/>
      <c r="AP1" s="882"/>
      <c r="AQ1" s="882"/>
      <c r="AR1" s="882"/>
      <c r="AS1" s="882"/>
      <c r="AT1" s="882"/>
      <c r="AU1" s="882"/>
      <c r="AV1" s="882"/>
      <c r="AW1" s="882"/>
      <c r="AX1" s="882"/>
      <c r="AY1" s="882"/>
      <c r="AZ1" s="882"/>
      <c r="BA1" s="882"/>
      <c r="BB1" s="882"/>
      <c r="BC1" s="541"/>
      <c r="BD1" s="541"/>
      <c r="BE1" s="541"/>
      <c r="BF1" s="541"/>
    </row>
    <row r="2" spans="1:58" s="542" customFormat="1"/>
    <row r="3" spans="1:58" s="542" customFormat="1"/>
    <row r="4" spans="1:58" s="542" customFormat="1"/>
    <row r="5" spans="1:58" s="542" customFormat="1">
      <c r="A5" s="884" t="s">
        <v>36</v>
      </c>
      <c r="B5" s="884"/>
      <c r="C5" s="884" t="s">
        <v>37</v>
      </c>
      <c r="D5" s="884"/>
      <c r="E5" s="884"/>
      <c r="F5" s="884"/>
      <c r="G5" s="884"/>
      <c r="H5" s="887" t="s">
        <v>38</v>
      </c>
      <c r="I5" s="887"/>
      <c r="J5" s="887"/>
      <c r="K5" s="887"/>
      <c r="L5" s="887"/>
      <c r="M5" s="887"/>
      <c r="N5" s="887"/>
      <c r="O5" s="887"/>
      <c r="P5" s="887"/>
      <c r="Q5" s="891">
        <v>60922000</v>
      </c>
      <c r="R5" s="891"/>
      <c r="S5" s="891"/>
      <c r="T5" s="891"/>
      <c r="U5" s="891"/>
      <c r="V5" s="891"/>
      <c r="W5" s="891"/>
      <c r="X5" s="891"/>
      <c r="Y5" s="891"/>
      <c r="Z5" s="891"/>
      <c r="AA5" s="883" t="s">
        <v>39</v>
      </c>
      <c r="AB5" s="883"/>
      <c r="AC5" s="543"/>
      <c r="AD5" s="892"/>
      <c r="AE5" s="892"/>
      <c r="AF5" s="892"/>
      <c r="AG5" s="892"/>
      <c r="AH5" s="892"/>
      <c r="AI5" s="892"/>
      <c r="AJ5" s="892"/>
      <c r="AK5" s="892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</row>
    <row r="6" spans="1:58" s="542" customFormat="1"/>
    <row r="7" spans="1:58" s="542" customFormat="1" ht="18">
      <c r="H7" s="887" t="s">
        <v>40</v>
      </c>
      <c r="I7" s="887"/>
      <c r="J7" s="887"/>
      <c r="K7" s="887"/>
      <c r="L7" s="887"/>
      <c r="M7" s="887"/>
      <c r="N7" s="887"/>
      <c r="O7" s="887"/>
      <c r="P7" s="887"/>
      <c r="Q7" s="887">
        <f>Q5</f>
        <v>60922000</v>
      </c>
      <c r="R7" s="887"/>
      <c r="S7" s="887"/>
      <c r="T7" s="887"/>
      <c r="U7" s="887"/>
      <c r="V7" s="887"/>
      <c r="W7" s="887"/>
      <c r="X7" s="887"/>
      <c r="Y7" s="887"/>
      <c r="Z7" s="887"/>
      <c r="AA7" s="883" t="s">
        <v>41</v>
      </c>
      <c r="AB7" s="883"/>
      <c r="AC7" s="887">
        <v>2362</v>
      </c>
      <c r="AD7" s="887"/>
      <c r="AE7" s="887"/>
      <c r="AF7" s="887"/>
      <c r="AG7" s="887"/>
      <c r="AH7" s="887"/>
      <c r="AI7" s="887"/>
      <c r="AJ7" s="883" t="s">
        <v>41</v>
      </c>
      <c r="AK7" s="883"/>
      <c r="AL7" s="889" t="s">
        <v>867</v>
      </c>
      <c r="AM7" s="889"/>
      <c r="AN7" s="889"/>
      <c r="AO7" s="544"/>
      <c r="AP7" s="545" t="s">
        <v>16</v>
      </c>
      <c r="AQ7" s="887">
        <f>ROUNDDOWN(Q7*AC7*0.0000001,0)</f>
        <v>14389</v>
      </c>
      <c r="AR7" s="887"/>
      <c r="AS7" s="887"/>
      <c r="AT7" s="887"/>
      <c r="AU7" s="887"/>
      <c r="AV7" s="887"/>
      <c r="AW7" s="887"/>
      <c r="AX7" s="883" t="s">
        <v>42</v>
      </c>
      <c r="AY7" s="883"/>
      <c r="AZ7" s="883"/>
      <c r="BA7" s="883"/>
    </row>
    <row r="8" spans="1:58" s="542" customFormat="1"/>
    <row r="9" spans="1:58" s="542" customFormat="1"/>
    <row r="10" spans="1:58" s="542" customFormat="1">
      <c r="A10" s="884" t="s">
        <v>45</v>
      </c>
      <c r="B10" s="884"/>
      <c r="C10" s="884" t="s">
        <v>46</v>
      </c>
      <c r="D10" s="884"/>
      <c r="E10" s="884"/>
      <c r="F10" s="884"/>
      <c r="G10" s="884"/>
      <c r="H10" s="883" t="s">
        <v>813</v>
      </c>
      <c r="I10" s="883"/>
      <c r="J10" s="883"/>
      <c r="K10" s="883"/>
      <c r="L10" s="883"/>
      <c r="M10" s="883"/>
      <c r="N10" s="883"/>
      <c r="O10" s="883"/>
      <c r="P10" s="883"/>
      <c r="Q10" s="883"/>
      <c r="R10" s="883"/>
      <c r="S10" s="883"/>
      <c r="T10" s="894">
        <v>20.7</v>
      </c>
      <c r="U10" s="894"/>
      <c r="V10" s="894"/>
      <c r="W10" s="894"/>
      <c r="X10" s="894"/>
      <c r="Y10" s="894"/>
      <c r="Z10" s="883" t="s">
        <v>47</v>
      </c>
      <c r="AA10" s="883"/>
      <c r="AB10" s="883" t="s">
        <v>41</v>
      </c>
      <c r="AC10" s="883"/>
      <c r="AD10" s="887">
        <f>변동입력!C5</f>
        <v>1099</v>
      </c>
      <c r="AE10" s="887"/>
      <c r="AF10" s="887"/>
      <c r="AG10" s="887"/>
      <c r="AH10" s="887"/>
      <c r="AI10" s="887"/>
      <c r="AJ10" s="883" t="s">
        <v>16</v>
      </c>
      <c r="AK10" s="883"/>
      <c r="AL10" s="893">
        <f>ROUNDDOWN(T10*AD10,0)</f>
        <v>22749</v>
      </c>
      <c r="AM10" s="893"/>
      <c r="AN10" s="893"/>
      <c r="AO10" s="893"/>
      <c r="AP10" s="893"/>
      <c r="AQ10" s="893"/>
      <c r="AR10" s="893"/>
      <c r="AS10" s="893"/>
      <c r="AT10" s="883" t="s">
        <v>44</v>
      </c>
      <c r="AU10" s="883"/>
      <c r="AV10" s="883"/>
      <c r="AW10" s="883"/>
    </row>
    <row r="11" spans="1:58" s="542" customFormat="1"/>
    <row r="12" spans="1:58" s="542" customFormat="1">
      <c r="H12" s="883" t="s">
        <v>48</v>
      </c>
      <c r="I12" s="883"/>
      <c r="J12" s="883"/>
      <c r="K12" s="883"/>
      <c r="L12" s="883"/>
      <c r="M12" s="883"/>
      <c r="N12" s="883"/>
      <c r="O12" s="883"/>
      <c r="P12" s="883"/>
      <c r="Q12" s="883"/>
      <c r="R12" s="883"/>
      <c r="S12" s="883"/>
      <c r="T12" s="883"/>
      <c r="U12" s="883"/>
      <c r="V12" s="883"/>
      <c r="W12" s="883"/>
      <c r="X12" s="883"/>
      <c r="Y12" s="883"/>
      <c r="Z12" s="885">
        <f>AL10</f>
        <v>22749</v>
      </c>
      <c r="AA12" s="885"/>
      <c r="AB12" s="885"/>
      <c r="AC12" s="885"/>
      <c r="AD12" s="885"/>
      <c r="AE12" s="885"/>
      <c r="AF12" s="885"/>
      <c r="AG12" s="885"/>
      <c r="AH12" s="885"/>
      <c r="AI12" s="883" t="s">
        <v>41</v>
      </c>
      <c r="AJ12" s="883"/>
      <c r="AK12" s="896">
        <v>0.04</v>
      </c>
      <c r="AL12" s="896"/>
      <c r="AM12" s="896"/>
      <c r="AN12" s="896"/>
      <c r="AO12" s="896"/>
      <c r="AP12" s="896"/>
      <c r="AQ12" s="542" t="s">
        <v>16</v>
      </c>
      <c r="AS12" s="885">
        <f>ROUNDDOWN(Z12*AK12,0)</f>
        <v>909</v>
      </c>
      <c r="AT12" s="885"/>
      <c r="AU12" s="885"/>
      <c r="AV12" s="885"/>
      <c r="AW12" s="885"/>
      <c r="AX12" s="883" t="s">
        <v>44</v>
      </c>
      <c r="AY12" s="883"/>
      <c r="AZ12" s="883"/>
      <c r="BA12" s="883"/>
      <c r="BE12" s="543"/>
    </row>
    <row r="13" spans="1:58" s="542" customFormat="1"/>
    <row r="14" spans="1:58" s="542" customFormat="1">
      <c r="H14" s="883" t="s">
        <v>43</v>
      </c>
      <c r="I14" s="883"/>
      <c r="J14" s="883"/>
      <c r="K14" s="883"/>
      <c r="L14" s="883">
        <f>ROUNDDOWN(AL10+AS12,0)</f>
        <v>23658</v>
      </c>
      <c r="M14" s="883"/>
      <c r="N14" s="883"/>
      <c r="O14" s="883"/>
      <c r="P14" s="883"/>
      <c r="Q14" s="883"/>
      <c r="R14" s="883"/>
      <c r="S14" s="883" t="s">
        <v>44</v>
      </c>
      <c r="T14" s="883"/>
      <c r="U14" s="883"/>
      <c r="V14" s="883"/>
      <c r="W14" s="883"/>
    </row>
    <row r="15" spans="1:58" s="542" customFormat="1"/>
    <row r="16" spans="1:58" s="542" customFormat="1"/>
    <row r="17" spans="1:46" s="542" customFormat="1">
      <c r="A17" s="884" t="s">
        <v>49</v>
      </c>
      <c r="B17" s="884"/>
      <c r="C17" s="884" t="s">
        <v>50</v>
      </c>
      <c r="D17" s="884"/>
      <c r="E17" s="884"/>
      <c r="F17" s="884"/>
      <c r="G17" s="884"/>
      <c r="P17" s="895">
        <f>변동입력!N18</f>
        <v>36210</v>
      </c>
      <c r="Q17" s="895"/>
      <c r="R17" s="895"/>
      <c r="S17" s="895"/>
      <c r="T17" s="895"/>
      <c r="U17" s="895"/>
      <c r="V17" s="895"/>
      <c r="W17" s="895"/>
      <c r="X17" s="883" t="s">
        <v>41</v>
      </c>
      <c r="Y17" s="883"/>
      <c r="Z17" s="883">
        <v>1</v>
      </c>
      <c r="AA17" s="883"/>
      <c r="AB17" s="883"/>
      <c r="AC17" s="883"/>
      <c r="AD17" s="883"/>
      <c r="AE17" s="543"/>
      <c r="AF17" s="883" t="s">
        <v>16</v>
      </c>
      <c r="AG17" s="883"/>
      <c r="AH17" s="883">
        <f>P17*Z17</f>
        <v>36210</v>
      </c>
      <c r="AI17" s="883"/>
      <c r="AJ17" s="883"/>
      <c r="AK17" s="883"/>
      <c r="AL17" s="883"/>
      <c r="AM17" s="883"/>
      <c r="AN17" s="883"/>
      <c r="AO17" s="897" t="s">
        <v>44</v>
      </c>
      <c r="AP17" s="897"/>
      <c r="AQ17" s="897"/>
      <c r="AR17" s="897"/>
      <c r="AS17" s="897"/>
      <c r="AT17" s="543"/>
    </row>
    <row r="18" spans="1:46" s="542" customFormat="1"/>
    <row r="19" spans="1:46" s="542" customFormat="1"/>
    <row r="20" spans="1:46" s="542" customFormat="1">
      <c r="A20" s="541" t="s">
        <v>51</v>
      </c>
      <c r="B20" s="541"/>
      <c r="C20" s="541"/>
      <c r="D20" s="541"/>
      <c r="E20" s="541"/>
    </row>
    <row r="21" spans="1:46" s="542" customFormat="1"/>
    <row r="22" spans="1:46" s="542" customFormat="1">
      <c r="H22" s="884" t="s">
        <v>52</v>
      </c>
      <c r="I22" s="884"/>
      <c r="J22" s="884"/>
      <c r="K22" s="884"/>
      <c r="L22" s="884"/>
      <c r="M22" s="884"/>
      <c r="N22" s="884"/>
      <c r="O22" s="884"/>
      <c r="P22" s="884">
        <f>AQ7</f>
        <v>14389</v>
      </c>
      <c r="Q22" s="884"/>
      <c r="R22" s="884"/>
      <c r="S22" s="884"/>
      <c r="T22" s="884"/>
      <c r="U22" s="884"/>
      <c r="V22" s="884"/>
      <c r="W22" s="884"/>
      <c r="X22" s="884"/>
      <c r="Y22" s="884"/>
      <c r="Z22" s="883" t="s">
        <v>44</v>
      </c>
      <c r="AA22" s="883"/>
      <c r="AB22" s="883"/>
      <c r="AC22" s="883"/>
      <c r="AD22" s="883"/>
      <c r="AE22" s="543"/>
    </row>
    <row r="23" spans="1:46" s="542" customFormat="1">
      <c r="H23" s="541"/>
      <c r="I23" s="541"/>
      <c r="J23" s="541"/>
      <c r="K23" s="541"/>
      <c r="L23" s="541"/>
      <c r="M23" s="541"/>
      <c r="N23" s="541"/>
      <c r="O23" s="541"/>
      <c r="P23" s="884"/>
      <c r="Q23" s="884"/>
      <c r="R23" s="884"/>
      <c r="S23" s="884"/>
      <c r="T23" s="884"/>
      <c r="U23" s="884"/>
      <c r="V23" s="884"/>
      <c r="W23" s="884"/>
      <c r="X23" s="884"/>
      <c r="Y23" s="884"/>
    </row>
    <row r="24" spans="1:46" s="542" customFormat="1">
      <c r="H24" s="884" t="s">
        <v>53</v>
      </c>
      <c r="I24" s="884"/>
      <c r="J24" s="884"/>
      <c r="K24" s="884"/>
      <c r="L24" s="884"/>
      <c r="M24" s="884"/>
      <c r="N24" s="884"/>
      <c r="O24" s="884"/>
      <c r="P24" s="884">
        <f>L14</f>
        <v>23658</v>
      </c>
      <c r="Q24" s="884"/>
      <c r="R24" s="884"/>
      <c r="S24" s="884"/>
      <c r="T24" s="884"/>
      <c r="U24" s="884"/>
      <c r="V24" s="884"/>
      <c r="W24" s="884"/>
      <c r="X24" s="884"/>
      <c r="Y24" s="884"/>
      <c r="Z24" s="883" t="s">
        <v>44</v>
      </c>
      <c r="AA24" s="883"/>
      <c r="AB24" s="883"/>
      <c r="AC24" s="883"/>
      <c r="AD24" s="883"/>
      <c r="AE24" s="543"/>
    </row>
    <row r="25" spans="1:46" s="542" customFormat="1">
      <c r="H25" s="541"/>
      <c r="I25" s="541"/>
      <c r="J25" s="541"/>
      <c r="K25" s="541"/>
      <c r="L25" s="541"/>
      <c r="M25" s="541"/>
      <c r="N25" s="541"/>
      <c r="O25" s="541"/>
      <c r="P25" s="884"/>
      <c r="Q25" s="884"/>
      <c r="R25" s="884"/>
      <c r="S25" s="884"/>
      <c r="T25" s="884"/>
      <c r="U25" s="884"/>
      <c r="V25" s="884"/>
      <c r="W25" s="884"/>
      <c r="X25" s="884"/>
      <c r="Y25" s="884"/>
    </row>
    <row r="26" spans="1:46" s="542" customFormat="1">
      <c r="H26" s="884" t="s">
        <v>54</v>
      </c>
      <c r="I26" s="884"/>
      <c r="J26" s="884"/>
      <c r="K26" s="884"/>
      <c r="L26" s="884"/>
      <c r="M26" s="884"/>
      <c r="N26" s="884"/>
      <c r="O26" s="884"/>
      <c r="P26" s="884">
        <f>P17</f>
        <v>36210</v>
      </c>
      <c r="Q26" s="884"/>
      <c r="R26" s="884"/>
      <c r="S26" s="884"/>
      <c r="T26" s="884"/>
      <c r="U26" s="884"/>
      <c r="V26" s="884"/>
      <c r="W26" s="884"/>
      <c r="X26" s="884"/>
      <c r="Y26" s="884"/>
      <c r="Z26" s="883" t="s">
        <v>44</v>
      </c>
      <c r="AA26" s="883"/>
      <c r="AB26" s="883"/>
      <c r="AC26" s="883"/>
      <c r="AD26" s="883"/>
      <c r="AE26" s="543"/>
    </row>
    <row r="27" spans="1:46" s="542" customFormat="1">
      <c r="H27" s="541"/>
      <c r="I27" s="541"/>
      <c r="J27" s="541"/>
      <c r="K27" s="541"/>
      <c r="L27" s="541"/>
      <c r="M27" s="541"/>
      <c r="N27" s="541"/>
      <c r="O27" s="541"/>
      <c r="P27" s="884"/>
      <c r="Q27" s="884"/>
      <c r="R27" s="884"/>
      <c r="S27" s="884"/>
      <c r="T27" s="884"/>
      <c r="U27" s="884"/>
      <c r="V27" s="884"/>
      <c r="W27" s="884"/>
      <c r="X27" s="884"/>
    </row>
    <row r="28" spans="1:46" s="542" customFormat="1">
      <c r="H28" s="884" t="s">
        <v>55</v>
      </c>
      <c r="I28" s="884"/>
      <c r="J28" s="884"/>
      <c r="K28" s="884"/>
      <c r="L28" s="884"/>
      <c r="M28" s="884"/>
      <c r="N28" s="884"/>
      <c r="O28" s="884"/>
      <c r="P28" s="884">
        <f>SUM(P22:P26)</f>
        <v>74257</v>
      </c>
      <c r="Q28" s="884"/>
      <c r="R28" s="884"/>
      <c r="S28" s="884"/>
      <c r="T28" s="884"/>
      <c r="U28" s="884"/>
      <c r="V28" s="884"/>
      <c r="W28" s="884"/>
      <c r="X28" s="884"/>
      <c r="Y28" s="884"/>
      <c r="Z28" s="883" t="s">
        <v>44</v>
      </c>
      <c r="AA28" s="883"/>
      <c r="AB28" s="883"/>
      <c r="AC28" s="883"/>
      <c r="AD28" s="883"/>
      <c r="AE28" s="543"/>
      <c r="AG28" s="542" t="s">
        <v>194</v>
      </c>
    </row>
    <row r="29" spans="1:46" s="542" customFormat="1"/>
    <row r="30" spans="1:46" s="542" customFormat="1"/>
    <row r="31" spans="1:46" s="542" customFormat="1"/>
    <row r="32" spans="1:46" s="542" customFormat="1"/>
    <row r="33" spans="1:77" s="542" customFormat="1"/>
    <row r="34" spans="1:77" s="542" customFormat="1"/>
    <row r="35" spans="1:77" s="542" customFormat="1"/>
    <row r="36" spans="1:77" s="542" customFormat="1"/>
    <row r="37" spans="1:77" s="542" customFormat="1"/>
    <row r="38" spans="1:77" s="542" customFormat="1"/>
    <row r="39" spans="1:77" s="542" customFormat="1"/>
    <row r="40" spans="1:77" s="542" customFormat="1" ht="25.5">
      <c r="A40" s="882" t="s">
        <v>361</v>
      </c>
      <c r="B40" s="882"/>
      <c r="C40" s="882"/>
      <c r="D40" s="882"/>
      <c r="E40" s="882"/>
      <c r="F40" s="882"/>
      <c r="G40" s="882"/>
      <c r="H40" s="882"/>
      <c r="I40" s="882"/>
      <c r="J40" s="882"/>
      <c r="K40" s="882"/>
      <c r="L40" s="882"/>
      <c r="M40" s="882"/>
      <c r="N40" s="882"/>
      <c r="O40" s="882"/>
      <c r="P40" s="882"/>
      <c r="Q40" s="882"/>
      <c r="R40" s="882"/>
      <c r="S40" s="882"/>
      <c r="T40" s="882"/>
      <c r="U40" s="882"/>
      <c r="V40" s="882"/>
      <c r="W40" s="882"/>
      <c r="X40" s="882"/>
      <c r="Y40" s="882"/>
      <c r="Z40" s="882"/>
      <c r="AA40" s="882"/>
      <c r="AB40" s="882"/>
      <c r="AC40" s="882"/>
      <c r="AD40" s="882"/>
      <c r="AE40" s="882"/>
      <c r="AF40" s="882"/>
      <c r="AG40" s="882"/>
      <c r="AH40" s="882"/>
      <c r="AI40" s="882"/>
      <c r="AJ40" s="882"/>
      <c r="AK40" s="882"/>
      <c r="AL40" s="882"/>
      <c r="AM40" s="882"/>
      <c r="AN40" s="882"/>
      <c r="AO40" s="882"/>
      <c r="AP40" s="882"/>
      <c r="AQ40" s="882"/>
      <c r="AR40" s="882"/>
      <c r="AS40" s="882"/>
      <c r="AT40" s="882"/>
      <c r="AU40" s="882"/>
      <c r="AV40" s="882"/>
      <c r="AW40" s="882"/>
      <c r="AX40" s="882"/>
      <c r="AY40" s="882"/>
      <c r="AZ40" s="882"/>
      <c r="BA40" s="882"/>
      <c r="BB40" s="882"/>
    </row>
    <row r="41" spans="1:77" s="542" customFormat="1"/>
    <row r="42" spans="1:77" s="542" customFormat="1"/>
    <row r="43" spans="1:77" s="542" customFormat="1"/>
    <row r="44" spans="1:77" s="542" customFormat="1" ht="20.25" customHeight="1">
      <c r="A44" s="884" t="s">
        <v>36</v>
      </c>
      <c r="B44" s="884"/>
      <c r="C44" s="884" t="s">
        <v>37</v>
      </c>
      <c r="D44" s="884"/>
      <c r="E44" s="884"/>
      <c r="F44" s="884"/>
      <c r="G44" s="884"/>
      <c r="H44" s="887" t="s">
        <v>38</v>
      </c>
      <c r="I44" s="887"/>
      <c r="J44" s="887"/>
      <c r="K44" s="887"/>
      <c r="L44" s="887"/>
      <c r="M44" s="887"/>
      <c r="N44" s="887"/>
      <c r="O44" s="887"/>
      <c r="P44" s="887"/>
      <c r="Q44" s="895">
        <v>251200000</v>
      </c>
      <c r="R44" s="895"/>
      <c r="S44" s="895"/>
      <c r="T44" s="895"/>
      <c r="U44" s="895"/>
      <c r="V44" s="895"/>
      <c r="W44" s="895"/>
      <c r="X44" s="895"/>
      <c r="Y44" s="895"/>
      <c r="Z44" s="895"/>
      <c r="AA44" s="895"/>
      <c r="AB44" s="895"/>
      <c r="AC44" s="883" t="s">
        <v>39</v>
      </c>
      <c r="AD44" s="883"/>
      <c r="AE44" s="543"/>
      <c r="AF44" s="892"/>
      <c r="AG44" s="892"/>
      <c r="AH44" s="892"/>
      <c r="AI44" s="892"/>
      <c r="AJ44" s="892"/>
      <c r="AK44" s="892"/>
      <c r="AL44" s="892"/>
      <c r="AM44" s="892"/>
      <c r="AN44" s="883"/>
      <c r="AO44" s="883"/>
      <c r="AP44" s="883"/>
      <c r="AQ44" s="883"/>
      <c r="AR44" s="883"/>
      <c r="AS44" s="883"/>
      <c r="AT44" s="883"/>
      <c r="AU44" s="883"/>
      <c r="AV44" s="883"/>
      <c r="AW44" s="883"/>
      <c r="AX44" s="883"/>
      <c r="AY44" s="883"/>
      <c r="AZ44" s="883"/>
      <c r="BA44" s="883"/>
      <c r="BB44" s="883"/>
      <c r="BC44" s="883"/>
      <c r="BD44" s="883"/>
      <c r="BE44" s="883"/>
      <c r="BM44" s="546"/>
      <c r="BN44" s="546"/>
      <c r="BO44" s="546"/>
      <c r="BP44" s="546"/>
      <c r="BQ44" s="546"/>
      <c r="BR44" s="546"/>
      <c r="BS44" s="546"/>
      <c r="BT44" s="546"/>
      <c r="BU44" s="546"/>
      <c r="BV44" s="546"/>
      <c r="BW44" s="546"/>
      <c r="BX44" s="546"/>
      <c r="BY44" s="546"/>
    </row>
    <row r="45" spans="1:77" s="542" customFormat="1" ht="20.25" customHeight="1"/>
    <row r="46" spans="1:77" s="542" customFormat="1" ht="21.75" customHeight="1">
      <c r="H46" s="887" t="s">
        <v>40</v>
      </c>
      <c r="I46" s="887"/>
      <c r="J46" s="887"/>
      <c r="K46" s="887"/>
      <c r="L46" s="887"/>
      <c r="M46" s="887"/>
      <c r="N46" s="887"/>
      <c r="O46" s="887"/>
      <c r="P46" s="887"/>
      <c r="Q46" s="883">
        <f>Q44</f>
        <v>251200000</v>
      </c>
      <c r="R46" s="883"/>
      <c r="S46" s="883"/>
      <c r="T46" s="883"/>
      <c r="U46" s="883"/>
      <c r="V46" s="883"/>
      <c r="W46" s="883"/>
      <c r="X46" s="883"/>
      <c r="Y46" s="883"/>
      <c r="Z46" s="883"/>
      <c r="AA46" s="883"/>
      <c r="AB46" s="883"/>
      <c r="AC46" s="883" t="s">
        <v>41</v>
      </c>
      <c r="AD46" s="883"/>
      <c r="AE46" s="887">
        <v>2294</v>
      </c>
      <c r="AF46" s="887"/>
      <c r="AG46" s="887"/>
      <c r="AH46" s="887"/>
      <c r="AI46" s="887"/>
      <c r="AJ46" s="887"/>
      <c r="AK46" s="887"/>
      <c r="AL46" s="883" t="s">
        <v>41</v>
      </c>
      <c r="AM46" s="883"/>
      <c r="AN46" s="889" t="s">
        <v>868</v>
      </c>
      <c r="AO46" s="889"/>
      <c r="AP46" s="889"/>
      <c r="AQ46" s="545" t="s">
        <v>16</v>
      </c>
      <c r="AR46" s="887">
        <f>ROUNDDOWN(Q46*AE46*0.0000001,0)</f>
        <v>57625</v>
      </c>
      <c r="AS46" s="887"/>
      <c r="AT46" s="887"/>
      <c r="AU46" s="887"/>
      <c r="AV46" s="887"/>
      <c r="AW46" s="887"/>
      <c r="AX46" s="887"/>
      <c r="AY46" s="883" t="s">
        <v>42</v>
      </c>
      <c r="AZ46" s="883"/>
      <c r="BA46" s="883"/>
      <c r="BB46" s="883"/>
    </row>
    <row r="47" spans="1:77" s="542" customFormat="1" ht="20.25" customHeight="1"/>
    <row r="48" spans="1:77" s="542" customFormat="1" ht="20.25" customHeight="1"/>
    <row r="49" spans="1:57" s="542" customFormat="1" ht="20.25" customHeight="1">
      <c r="A49" s="884" t="s">
        <v>45</v>
      </c>
      <c r="B49" s="884"/>
      <c r="C49" s="884" t="s">
        <v>46</v>
      </c>
      <c r="D49" s="884"/>
      <c r="E49" s="884"/>
      <c r="F49" s="884"/>
      <c r="G49" s="884"/>
      <c r="H49" s="883" t="s">
        <v>814</v>
      </c>
      <c r="I49" s="883"/>
      <c r="J49" s="883"/>
      <c r="K49" s="883"/>
      <c r="L49" s="883"/>
      <c r="M49" s="883"/>
      <c r="N49" s="883"/>
      <c r="O49" s="883"/>
      <c r="P49" s="883"/>
      <c r="Q49" s="883"/>
      <c r="R49" s="883"/>
      <c r="S49" s="883"/>
      <c r="T49" s="894">
        <v>20.7</v>
      </c>
      <c r="U49" s="894"/>
      <c r="V49" s="894"/>
      <c r="W49" s="894"/>
      <c r="X49" s="894"/>
      <c r="Y49" s="894"/>
      <c r="Z49" s="883" t="s">
        <v>47</v>
      </c>
      <c r="AA49" s="883"/>
      <c r="AB49" s="883" t="s">
        <v>41</v>
      </c>
      <c r="AC49" s="883"/>
      <c r="AD49" s="887">
        <f>변동입력!$C$5</f>
        <v>1099</v>
      </c>
      <c r="AE49" s="887"/>
      <c r="AF49" s="887"/>
      <c r="AG49" s="887"/>
      <c r="AH49" s="887"/>
      <c r="AI49" s="887"/>
      <c r="AJ49" s="883" t="s">
        <v>16</v>
      </c>
      <c r="AK49" s="883"/>
      <c r="AL49" s="893">
        <f>ROUNDDOWN(T49*AD49,0)</f>
        <v>22749</v>
      </c>
      <c r="AM49" s="893"/>
      <c r="AN49" s="893"/>
      <c r="AO49" s="893"/>
      <c r="AP49" s="893"/>
      <c r="AQ49" s="893"/>
      <c r="AR49" s="893"/>
      <c r="AS49" s="893"/>
      <c r="AT49" s="883" t="s">
        <v>44</v>
      </c>
      <c r="AU49" s="883"/>
      <c r="AV49" s="883"/>
      <c r="AW49" s="883"/>
    </row>
    <row r="50" spans="1:57" s="542" customFormat="1" ht="20.25" customHeight="1"/>
    <row r="51" spans="1:57" s="542" customFormat="1" ht="20.25" customHeight="1">
      <c r="H51" s="883" t="s">
        <v>48</v>
      </c>
      <c r="I51" s="883"/>
      <c r="J51" s="883"/>
      <c r="K51" s="883"/>
      <c r="L51" s="883"/>
      <c r="M51" s="883"/>
      <c r="N51" s="883"/>
      <c r="O51" s="883"/>
      <c r="P51" s="883"/>
      <c r="Q51" s="883"/>
      <c r="R51" s="883"/>
      <c r="S51" s="883"/>
      <c r="T51" s="883"/>
      <c r="U51" s="883"/>
      <c r="V51" s="883"/>
      <c r="W51" s="883"/>
      <c r="X51" s="883"/>
      <c r="Y51" s="883"/>
      <c r="Z51" s="885">
        <f>$AL$49</f>
        <v>22749</v>
      </c>
      <c r="AA51" s="885"/>
      <c r="AB51" s="885"/>
      <c r="AC51" s="885"/>
      <c r="AD51" s="885"/>
      <c r="AE51" s="885"/>
      <c r="AF51" s="885"/>
      <c r="AG51" s="885"/>
      <c r="AH51" s="885"/>
      <c r="AI51" s="883" t="s">
        <v>41</v>
      </c>
      <c r="AJ51" s="883"/>
      <c r="AK51" s="896">
        <v>0.04</v>
      </c>
      <c r="AL51" s="896"/>
      <c r="AM51" s="896"/>
      <c r="AN51" s="896"/>
      <c r="AO51" s="896"/>
      <c r="AP51" s="896"/>
      <c r="AQ51" s="542" t="s">
        <v>16</v>
      </c>
      <c r="AS51" s="885">
        <f>ROUNDDOWN(Z51*AK51,0)</f>
        <v>909</v>
      </c>
      <c r="AT51" s="885"/>
      <c r="AU51" s="885"/>
      <c r="AV51" s="885"/>
      <c r="AW51" s="885"/>
      <c r="AX51" s="883" t="s">
        <v>44</v>
      </c>
      <c r="AY51" s="883"/>
      <c r="AZ51" s="883"/>
      <c r="BA51" s="883"/>
      <c r="BE51" s="543"/>
    </row>
    <row r="52" spans="1:57" s="542" customFormat="1" ht="20.25" customHeight="1"/>
    <row r="53" spans="1:57" s="542" customFormat="1" ht="20.25" customHeight="1">
      <c r="H53" s="883" t="s">
        <v>43</v>
      </c>
      <c r="I53" s="883"/>
      <c r="J53" s="883"/>
      <c r="K53" s="883"/>
      <c r="L53" s="883">
        <f>ROUNDDOWN(AL49+AS51,0)</f>
        <v>23658</v>
      </c>
      <c r="M53" s="883"/>
      <c r="N53" s="883"/>
      <c r="O53" s="883"/>
      <c r="P53" s="883"/>
      <c r="Q53" s="883"/>
      <c r="R53" s="883"/>
      <c r="S53" s="883" t="s">
        <v>44</v>
      </c>
      <c r="T53" s="883"/>
      <c r="U53" s="883"/>
      <c r="V53" s="883"/>
      <c r="W53" s="883"/>
    </row>
    <row r="54" spans="1:57" s="542" customFormat="1" ht="20.25" customHeight="1"/>
    <row r="55" spans="1:57" s="542" customFormat="1" ht="20.25" customHeight="1"/>
    <row r="56" spans="1:57" s="542" customFormat="1" ht="20.25" customHeight="1">
      <c r="A56" s="884" t="s">
        <v>49</v>
      </c>
      <c r="B56" s="884"/>
      <c r="C56" s="884" t="s">
        <v>50</v>
      </c>
      <c r="D56" s="884"/>
      <c r="E56" s="884"/>
      <c r="F56" s="884"/>
      <c r="G56" s="884"/>
      <c r="P56" s="895">
        <f>변동입력!N18</f>
        <v>36210</v>
      </c>
      <c r="Q56" s="895"/>
      <c r="R56" s="895"/>
      <c r="S56" s="895"/>
      <c r="T56" s="895"/>
      <c r="U56" s="895"/>
      <c r="V56" s="895"/>
      <c r="W56" s="895"/>
      <c r="X56" s="883" t="s">
        <v>41</v>
      </c>
      <c r="Y56" s="883"/>
      <c r="Z56" s="883">
        <v>1</v>
      </c>
      <c r="AA56" s="883"/>
      <c r="AB56" s="883"/>
      <c r="AC56" s="883"/>
      <c r="AD56" s="883"/>
      <c r="AE56" s="543"/>
      <c r="AF56" s="883" t="s">
        <v>16</v>
      </c>
      <c r="AG56" s="883"/>
      <c r="AH56" s="883">
        <f>P56*Z56</f>
        <v>36210</v>
      </c>
      <c r="AI56" s="883"/>
      <c r="AJ56" s="883"/>
      <c r="AK56" s="883"/>
      <c r="AL56" s="883"/>
      <c r="AM56" s="883"/>
      <c r="AN56" s="883"/>
      <c r="AO56" s="897" t="s">
        <v>44</v>
      </c>
      <c r="AP56" s="897"/>
      <c r="AQ56" s="897"/>
      <c r="AR56" s="897"/>
      <c r="AS56" s="897"/>
      <c r="AT56" s="543"/>
    </row>
    <row r="57" spans="1:57" s="542" customFormat="1" ht="20.25" customHeight="1"/>
    <row r="58" spans="1:57" s="542" customFormat="1" ht="20.25" customHeight="1"/>
    <row r="59" spans="1:57" s="542" customFormat="1" ht="26.25" customHeight="1">
      <c r="A59" s="541" t="s">
        <v>51</v>
      </c>
      <c r="B59" s="541"/>
      <c r="C59" s="541"/>
      <c r="D59" s="541"/>
      <c r="E59" s="541"/>
    </row>
    <row r="60" spans="1:57" s="542" customFormat="1" ht="20.25" customHeight="1"/>
    <row r="61" spans="1:57" s="542" customFormat="1" ht="20.25" customHeight="1">
      <c r="H61" s="884" t="s">
        <v>52</v>
      </c>
      <c r="I61" s="884"/>
      <c r="J61" s="884"/>
      <c r="K61" s="884"/>
      <c r="L61" s="884"/>
      <c r="M61" s="884"/>
      <c r="N61" s="884"/>
      <c r="O61" s="884"/>
      <c r="P61" s="884">
        <f>AR46</f>
        <v>57625</v>
      </c>
      <c r="Q61" s="884"/>
      <c r="R61" s="884"/>
      <c r="S61" s="884"/>
      <c r="T61" s="884"/>
      <c r="U61" s="884"/>
      <c r="V61" s="884"/>
      <c r="W61" s="884"/>
      <c r="X61" s="884"/>
      <c r="Y61" s="884"/>
      <c r="Z61" s="883" t="s">
        <v>44</v>
      </c>
      <c r="AA61" s="883"/>
      <c r="AB61" s="883"/>
      <c r="AC61" s="883"/>
      <c r="AD61" s="883"/>
      <c r="AE61" s="543"/>
    </row>
    <row r="62" spans="1:57" s="542" customFormat="1" ht="20.25" customHeight="1">
      <c r="H62" s="541"/>
      <c r="I62" s="541"/>
      <c r="J62" s="541"/>
      <c r="K62" s="541"/>
      <c r="L62" s="541"/>
      <c r="M62" s="541"/>
      <c r="N62" s="541"/>
      <c r="O62" s="541"/>
      <c r="P62" s="884"/>
      <c r="Q62" s="884"/>
      <c r="R62" s="884"/>
      <c r="S62" s="884"/>
      <c r="T62" s="884"/>
      <c r="U62" s="884"/>
      <c r="V62" s="884"/>
      <c r="W62" s="884"/>
      <c r="X62" s="884"/>
      <c r="Y62" s="884"/>
    </row>
    <row r="63" spans="1:57" s="542" customFormat="1" ht="20.25" customHeight="1">
      <c r="H63" s="884" t="s">
        <v>53</v>
      </c>
      <c r="I63" s="884"/>
      <c r="J63" s="884"/>
      <c r="K63" s="884"/>
      <c r="L63" s="884"/>
      <c r="M63" s="884"/>
      <c r="N63" s="884"/>
      <c r="O63" s="884"/>
      <c r="P63" s="884">
        <f>L53</f>
        <v>23658</v>
      </c>
      <c r="Q63" s="884"/>
      <c r="R63" s="884"/>
      <c r="S63" s="884"/>
      <c r="T63" s="884"/>
      <c r="U63" s="884"/>
      <c r="V63" s="884"/>
      <c r="W63" s="884"/>
      <c r="X63" s="884"/>
      <c r="Y63" s="884"/>
      <c r="Z63" s="883" t="s">
        <v>44</v>
      </c>
      <c r="AA63" s="883"/>
      <c r="AB63" s="883"/>
      <c r="AC63" s="883"/>
      <c r="AD63" s="883"/>
      <c r="AE63" s="543"/>
    </row>
    <row r="64" spans="1:57" s="542" customFormat="1" ht="20.25" customHeight="1">
      <c r="H64" s="541"/>
      <c r="I64" s="541"/>
      <c r="J64" s="541"/>
      <c r="K64" s="541"/>
      <c r="L64" s="541"/>
      <c r="M64" s="541"/>
      <c r="N64" s="541"/>
      <c r="O64" s="541"/>
      <c r="P64" s="884"/>
      <c r="Q64" s="884"/>
      <c r="R64" s="884"/>
      <c r="S64" s="884"/>
      <c r="T64" s="884"/>
      <c r="U64" s="884"/>
      <c r="V64" s="884"/>
      <c r="W64" s="884"/>
      <c r="X64" s="884"/>
      <c r="Y64" s="884"/>
    </row>
    <row r="65" spans="1:56" s="542" customFormat="1" ht="20.25" customHeight="1">
      <c r="H65" s="884" t="s">
        <v>54</v>
      </c>
      <c r="I65" s="884"/>
      <c r="J65" s="884"/>
      <c r="K65" s="884"/>
      <c r="L65" s="884"/>
      <c r="M65" s="884"/>
      <c r="N65" s="884"/>
      <c r="O65" s="884"/>
      <c r="P65" s="884">
        <f>P56</f>
        <v>36210</v>
      </c>
      <c r="Q65" s="884"/>
      <c r="R65" s="884"/>
      <c r="S65" s="884"/>
      <c r="T65" s="884"/>
      <c r="U65" s="884"/>
      <c r="V65" s="884"/>
      <c r="W65" s="884"/>
      <c r="X65" s="884"/>
      <c r="Y65" s="884"/>
      <c r="Z65" s="883" t="s">
        <v>44</v>
      </c>
      <c r="AA65" s="883"/>
      <c r="AB65" s="883"/>
      <c r="AC65" s="883"/>
      <c r="AD65" s="883"/>
      <c r="AE65" s="543"/>
    </row>
    <row r="66" spans="1:56" s="542" customFormat="1" ht="20.25" customHeight="1">
      <c r="H66" s="541"/>
      <c r="I66" s="541"/>
      <c r="J66" s="541"/>
      <c r="K66" s="541"/>
      <c r="L66" s="541"/>
      <c r="M66" s="541"/>
      <c r="N66" s="541"/>
      <c r="O66" s="541"/>
      <c r="P66" s="884"/>
      <c r="Q66" s="884"/>
      <c r="R66" s="884"/>
      <c r="S66" s="884"/>
      <c r="T66" s="884"/>
      <c r="U66" s="884"/>
      <c r="V66" s="884"/>
      <c r="W66" s="884"/>
      <c r="X66" s="884"/>
    </row>
    <row r="67" spans="1:56" s="542" customFormat="1" ht="20.25" customHeight="1">
      <c r="H67" s="884" t="s">
        <v>55</v>
      </c>
      <c r="I67" s="884"/>
      <c r="J67" s="884"/>
      <c r="K67" s="884"/>
      <c r="L67" s="884"/>
      <c r="M67" s="884"/>
      <c r="N67" s="884"/>
      <c r="O67" s="884"/>
      <c r="P67" s="884">
        <f>SUM(P61:P65)</f>
        <v>117493</v>
      </c>
      <c r="Q67" s="884"/>
      <c r="R67" s="884"/>
      <c r="S67" s="884"/>
      <c r="T67" s="884"/>
      <c r="U67" s="884"/>
      <c r="V67" s="884"/>
      <c r="W67" s="884"/>
      <c r="X67" s="884"/>
      <c r="Y67" s="884"/>
      <c r="Z67" s="883" t="s">
        <v>44</v>
      </c>
      <c r="AA67" s="883"/>
      <c r="AB67" s="883"/>
      <c r="AC67" s="883"/>
      <c r="AD67" s="883"/>
      <c r="AE67" s="543"/>
      <c r="AG67" s="542" t="s">
        <v>194</v>
      </c>
    </row>
    <row r="68" spans="1:56" s="542" customFormat="1" ht="20.25" customHeight="1"/>
    <row r="69" spans="1:56" s="542" customFormat="1" ht="20.25" customHeight="1"/>
    <row r="70" spans="1:56" s="542" customFormat="1" ht="20.25" customHeight="1"/>
    <row r="71" spans="1:56" s="542" customFormat="1" ht="20.25" customHeight="1"/>
    <row r="72" spans="1:56" s="542" customFormat="1" ht="20.25" customHeight="1"/>
    <row r="73" spans="1:56" s="542" customFormat="1" ht="31.5" customHeight="1">
      <c r="A73" s="882" t="s">
        <v>197</v>
      </c>
      <c r="B73" s="882"/>
      <c r="C73" s="882"/>
      <c r="D73" s="882"/>
      <c r="E73" s="882"/>
      <c r="F73" s="882"/>
      <c r="G73" s="882"/>
      <c r="H73" s="882"/>
      <c r="I73" s="882"/>
      <c r="J73" s="882"/>
      <c r="K73" s="882"/>
      <c r="L73" s="882"/>
      <c r="M73" s="882"/>
      <c r="N73" s="882"/>
      <c r="O73" s="882"/>
      <c r="P73" s="882"/>
      <c r="Q73" s="882"/>
      <c r="R73" s="882"/>
      <c r="S73" s="882"/>
      <c r="T73" s="882"/>
      <c r="U73" s="882"/>
      <c r="V73" s="882"/>
      <c r="W73" s="882"/>
      <c r="X73" s="882"/>
      <c r="Y73" s="882"/>
      <c r="Z73" s="882"/>
      <c r="AA73" s="882"/>
      <c r="AB73" s="882"/>
      <c r="AC73" s="882"/>
      <c r="AD73" s="882"/>
      <c r="AE73" s="882"/>
      <c r="AF73" s="882"/>
      <c r="AG73" s="882"/>
      <c r="AH73" s="882"/>
      <c r="AI73" s="882"/>
      <c r="AJ73" s="882"/>
      <c r="AK73" s="882"/>
      <c r="AL73" s="882"/>
      <c r="AM73" s="882"/>
      <c r="AN73" s="882"/>
      <c r="AO73" s="882"/>
      <c r="AP73" s="882"/>
      <c r="AQ73" s="882"/>
      <c r="AR73" s="882"/>
      <c r="AS73" s="882"/>
      <c r="AT73" s="882"/>
      <c r="AU73" s="882"/>
      <c r="AV73" s="882"/>
      <c r="AW73" s="882"/>
      <c r="AX73" s="882"/>
      <c r="AY73" s="882"/>
      <c r="AZ73" s="882"/>
      <c r="BA73" s="882"/>
      <c r="BB73" s="882"/>
    </row>
    <row r="74" spans="1:56" s="542" customFormat="1" ht="20.25" customHeight="1"/>
    <row r="75" spans="1:56" s="542" customFormat="1" ht="20.25" customHeight="1"/>
    <row r="76" spans="1:56" s="542" customFormat="1" ht="20.25" customHeight="1"/>
    <row r="77" spans="1:56" s="542" customFormat="1">
      <c r="A77" s="884" t="s">
        <v>36</v>
      </c>
      <c r="B77" s="884"/>
      <c r="C77" s="884" t="s">
        <v>37</v>
      </c>
      <c r="D77" s="884"/>
      <c r="E77" s="884"/>
      <c r="F77" s="884"/>
      <c r="G77" s="884"/>
      <c r="H77" s="887" t="s">
        <v>38</v>
      </c>
      <c r="I77" s="887"/>
      <c r="J77" s="887"/>
      <c r="K77" s="887"/>
      <c r="L77" s="887"/>
      <c r="M77" s="887"/>
      <c r="N77" s="887"/>
      <c r="O77" s="887"/>
      <c r="P77" s="887"/>
      <c r="Q77" s="898">
        <v>23167000</v>
      </c>
      <c r="R77" s="898"/>
      <c r="S77" s="898"/>
      <c r="T77" s="898"/>
      <c r="U77" s="898"/>
      <c r="V77" s="898"/>
      <c r="W77" s="898"/>
      <c r="X77" s="898"/>
      <c r="Y77" s="898"/>
      <c r="Z77" s="898"/>
      <c r="AA77" s="898"/>
      <c r="AB77" s="883" t="s">
        <v>39</v>
      </c>
      <c r="AC77" s="883"/>
      <c r="AD77" s="543"/>
      <c r="AE77" s="892"/>
      <c r="AF77" s="892"/>
      <c r="AG77" s="892"/>
      <c r="AH77" s="892"/>
      <c r="AI77" s="892"/>
      <c r="AJ77" s="892"/>
      <c r="AK77" s="892"/>
      <c r="AL77" s="892"/>
      <c r="AM77" s="883"/>
      <c r="AN77" s="883"/>
      <c r="AO77" s="883"/>
      <c r="AP77" s="883"/>
      <c r="AQ77" s="883"/>
      <c r="AR77" s="883"/>
      <c r="AS77" s="883"/>
      <c r="AT77" s="883"/>
      <c r="AU77" s="883"/>
      <c r="AV77" s="883"/>
      <c r="AW77" s="883"/>
      <c r="AX77" s="883"/>
      <c r="AY77" s="883"/>
      <c r="AZ77" s="883"/>
      <c r="BA77" s="883"/>
      <c r="BB77" s="883"/>
      <c r="BC77" s="883"/>
      <c r="BD77" s="883"/>
    </row>
    <row r="78" spans="1:56" s="542" customFormat="1"/>
    <row r="79" spans="1:56" s="542" customFormat="1" ht="18">
      <c r="H79" s="887" t="s">
        <v>40</v>
      </c>
      <c r="I79" s="887"/>
      <c r="J79" s="887"/>
      <c r="K79" s="887"/>
      <c r="L79" s="887"/>
      <c r="M79" s="887"/>
      <c r="N79" s="887"/>
      <c r="O79" s="887"/>
      <c r="P79" s="887"/>
      <c r="Q79" s="893">
        <f>Q77</f>
        <v>23167000</v>
      </c>
      <c r="R79" s="893"/>
      <c r="S79" s="893"/>
      <c r="T79" s="893"/>
      <c r="U79" s="893"/>
      <c r="V79" s="893"/>
      <c r="W79" s="893"/>
      <c r="X79" s="893"/>
      <c r="Y79" s="893"/>
      <c r="Z79" s="893"/>
      <c r="AA79" s="893"/>
      <c r="AB79" s="883" t="s">
        <v>41</v>
      </c>
      <c r="AC79" s="883"/>
      <c r="AD79" s="887">
        <v>2967</v>
      </c>
      <c r="AE79" s="887"/>
      <c r="AF79" s="887"/>
      <c r="AG79" s="887"/>
      <c r="AH79" s="887"/>
      <c r="AI79" s="887"/>
      <c r="AJ79" s="887"/>
      <c r="AK79" s="883" t="s">
        <v>41</v>
      </c>
      <c r="AL79" s="883"/>
      <c r="AM79" s="889" t="s">
        <v>869</v>
      </c>
      <c r="AN79" s="889"/>
      <c r="AO79" s="889"/>
      <c r="AP79" s="545"/>
      <c r="AQ79" s="545" t="s">
        <v>16</v>
      </c>
      <c r="AR79" s="887">
        <f>ROUNDDOWN(Q79*AD79*0.0000001,0)</f>
        <v>6873</v>
      </c>
      <c r="AS79" s="887"/>
      <c r="AT79" s="887"/>
      <c r="AU79" s="887"/>
      <c r="AV79" s="887"/>
      <c r="AW79" s="887"/>
      <c r="AX79" s="887"/>
      <c r="AY79" s="883" t="s">
        <v>42</v>
      </c>
      <c r="AZ79" s="883"/>
      <c r="BA79" s="883"/>
      <c r="BB79" s="883"/>
    </row>
    <row r="80" spans="1:56" s="542" customFormat="1"/>
    <row r="81" spans="1:59" s="542" customFormat="1"/>
    <row r="82" spans="1:59" s="542" customFormat="1">
      <c r="A82" s="884" t="s">
        <v>45</v>
      </c>
      <c r="B82" s="884"/>
      <c r="C82" s="884" t="s">
        <v>46</v>
      </c>
      <c r="D82" s="884"/>
      <c r="E82" s="884"/>
      <c r="F82" s="884"/>
      <c r="G82" s="884"/>
      <c r="H82" s="883" t="s">
        <v>815</v>
      </c>
      <c r="I82" s="883"/>
      <c r="J82" s="883"/>
      <c r="K82" s="883"/>
      <c r="L82" s="883"/>
      <c r="M82" s="883"/>
      <c r="N82" s="883"/>
      <c r="O82" s="883"/>
      <c r="P82" s="883"/>
      <c r="Q82" s="883"/>
      <c r="R82" s="883"/>
      <c r="S82" s="883"/>
      <c r="T82" s="894">
        <v>5</v>
      </c>
      <c r="U82" s="894"/>
      <c r="V82" s="894"/>
      <c r="W82" s="894"/>
      <c r="X82" s="894"/>
      <c r="Y82" s="894"/>
      <c r="Z82" s="883" t="s">
        <v>47</v>
      </c>
      <c r="AA82" s="883"/>
      <c r="AB82" s="883" t="s">
        <v>41</v>
      </c>
      <c r="AC82" s="883"/>
      <c r="AD82" s="887">
        <f>변동입력!C5</f>
        <v>1099</v>
      </c>
      <c r="AE82" s="887"/>
      <c r="AF82" s="887"/>
      <c r="AG82" s="887"/>
      <c r="AH82" s="887"/>
      <c r="AI82" s="887"/>
      <c r="AJ82" s="883" t="s">
        <v>16</v>
      </c>
      <c r="AK82" s="883"/>
      <c r="AL82" s="885">
        <f>ROUNDDOWN(T82*AD82,0)</f>
        <v>5495</v>
      </c>
      <c r="AM82" s="885"/>
      <c r="AN82" s="885"/>
      <c r="AO82" s="885"/>
      <c r="AP82" s="885"/>
      <c r="AQ82" s="885"/>
      <c r="AR82" s="883" t="s">
        <v>44</v>
      </c>
      <c r="AS82" s="883"/>
      <c r="AT82" s="883"/>
      <c r="AU82" s="883"/>
    </row>
    <row r="83" spans="1:59" s="542" customFormat="1"/>
    <row r="84" spans="1:59" s="542" customFormat="1">
      <c r="H84" s="883" t="s">
        <v>56</v>
      </c>
      <c r="I84" s="883"/>
      <c r="J84" s="883"/>
      <c r="K84" s="883"/>
      <c r="L84" s="883"/>
      <c r="M84" s="883"/>
      <c r="N84" s="883"/>
      <c r="O84" s="883"/>
      <c r="P84" s="883"/>
      <c r="Q84" s="883"/>
      <c r="R84" s="883"/>
      <c r="S84" s="883"/>
      <c r="T84" s="883"/>
      <c r="U84" s="883"/>
      <c r="V84" s="883"/>
      <c r="W84" s="883"/>
      <c r="X84" s="883"/>
      <c r="Y84" s="883"/>
      <c r="Z84" s="885">
        <f>AL82</f>
        <v>5495</v>
      </c>
      <c r="AA84" s="885"/>
      <c r="AB84" s="885"/>
      <c r="AC84" s="885"/>
      <c r="AD84" s="885"/>
      <c r="AE84" s="885"/>
      <c r="AF84" s="885"/>
      <c r="AG84" s="885"/>
      <c r="AH84" s="885"/>
      <c r="AI84" s="883" t="s">
        <v>41</v>
      </c>
      <c r="AJ84" s="883"/>
      <c r="AK84" s="896">
        <v>0.38</v>
      </c>
      <c r="AL84" s="896"/>
      <c r="AM84" s="896"/>
      <c r="AN84" s="896"/>
      <c r="AO84" s="896"/>
      <c r="AP84" s="896"/>
      <c r="AQ84" s="542" t="s">
        <v>16</v>
      </c>
      <c r="AT84" s="899">
        <f>ROUNDDOWN(Z84*AK84,0)</f>
        <v>2088</v>
      </c>
      <c r="AU84" s="899"/>
      <c r="AV84" s="899"/>
      <c r="AW84" s="899"/>
      <c r="AX84" s="899"/>
      <c r="AY84" s="899"/>
      <c r="AZ84" s="883" t="s">
        <v>44</v>
      </c>
      <c r="BA84" s="883"/>
      <c r="BB84" s="883"/>
      <c r="BC84" s="883"/>
      <c r="BG84" s="543"/>
    </row>
    <row r="85" spans="1:59" s="542" customFormat="1"/>
    <row r="86" spans="1:59" s="542" customFormat="1">
      <c r="H86" s="883" t="s">
        <v>43</v>
      </c>
      <c r="I86" s="883"/>
      <c r="J86" s="883"/>
      <c r="K86" s="883"/>
      <c r="L86" s="883">
        <f>ROUNDDOWN(AL82+AT84,0)</f>
        <v>7583</v>
      </c>
      <c r="M86" s="883"/>
      <c r="N86" s="883"/>
      <c r="O86" s="883"/>
      <c r="P86" s="883"/>
      <c r="Q86" s="883"/>
      <c r="R86" s="883"/>
      <c r="S86" s="883" t="s">
        <v>44</v>
      </c>
      <c r="T86" s="883"/>
      <c r="U86" s="883"/>
      <c r="V86" s="883"/>
      <c r="W86" s="883"/>
    </row>
    <row r="87" spans="1:59" s="542" customFormat="1"/>
    <row r="88" spans="1:59" s="542" customFormat="1"/>
    <row r="89" spans="1:59" s="542" customFormat="1">
      <c r="A89" s="884" t="s">
        <v>49</v>
      </c>
      <c r="B89" s="884"/>
      <c r="C89" s="884" t="s">
        <v>50</v>
      </c>
      <c r="D89" s="884"/>
      <c r="E89" s="884"/>
      <c r="F89" s="884"/>
      <c r="G89" s="884"/>
      <c r="P89" s="895">
        <f>변동입력!N18</f>
        <v>36210</v>
      </c>
      <c r="Q89" s="895"/>
      <c r="R89" s="895"/>
      <c r="S89" s="895"/>
      <c r="T89" s="895"/>
      <c r="U89" s="895"/>
      <c r="V89" s="895"/>
      <c r="W89" s="895"/>
      <c r="X89" s="883" t="s">
        <v>41</v>
      </c>
      <c r="Y89" s="883"/>
      <c r="Z89" s="883">
        <v>1</v>
      </c>
      <c r="AA89" s="883"/>
      <c r="AB89" s="883"/>
      <c r="AC89" s="883"/>
      <c r="AD89" s="883"/>
      <c r="AE89" s="543"/>
      <c r="AF89" s="883" t="s">
        <v>16</v>
      </c>
      <c r="AG89" s="883"/>
      <c r="AH89" s="883">
        <f>P89*Z89</f>
        <v>36210</v>
      </c>
      <c r="AI89" s="883"/>
      <c r="AJ89" s="883"/>
      <c r="AK89" s="883"/>
      <c r="AL89" s="883"/>
      <c r="AM89" s="883"/>
      <c r="AN89" s="883"/>
      <c r="AO89" s="897" t="s">
        <v>44</v>
      </c>
      <c r="AP89" s="897"/>
      <c r="AQ89" s="897"/>
      <c r="AR89" s="897"/>
      <c r="AS89" s="897"/>
      <c r="AT89" s="543"/>
    </row>
    <row r="90" spans="1:59" s="542" customFormat="1"/>
    <row r="91" spans="1:59" s="542" customFormat="1"/>
    <row r="92" spans="1:59" s="542" customFormat="1">
      <c r="A92" s="541" t="s">
        <v>51</v>
      </c>
      <c r="B92" s="541"/>
      <c r="C92" s="541"/>
      <c r="D92" s="541"/>
      <c r="E92" s="541"/>
    </row>
    <row r="93" spans="1:59" s="542" customFormat="1"/>
    <row r="94" spans="1:59" s="542" customFormat="1">
      <c r="H94" s="884" t="s">
        <v>52</v>
      </c>
      <c r="I94" s="884"/>
      <c r="J94" s="884"/>
      <c r="K94" s="884"/>
      <c r="L94" s="884"/>
      <c r="M94" s="884"/>
      <c r="N94" s="884"/>
      <c r="O94" s="884"/>
      <c r="P94" s="884">
        <f>AR79</f>
        <v>6873</v>
      </c>
      <c r="Q94" s="884"/>
      <c r="R94" s="884"/>
      <c r="S94" s="884"/>
      <c r="T94" s="884"/>
      <c r="U94" s="884"/>
      <c r="V94" s="884"/>
      <c r="W94" s="884"/>
      <c r="X94" s="884"/>
      <c r="Y94" s="884"/>
      <c r="Z94" s="883" t="s">
        <v>44</v>
      </c>
      <c r="AA94" s="883"/>
      <c r="AB94" s="883"/>
      <c r="AC94" s="883"/>
      <c r="AD94" s="883"/>
      <c r="AE94" s="543"/>
    </row>
    <row r="95" spans="1:59" s="542" customFormat="1">
      <c r="H95" s="541"/>
      <c r="I95" s="541"/>
      <c r="J95" s="541"/>
      <c r="K95" s="541"/>
      <c r="L95" s="541"/>
      <c r="M95" s="541"/>
      <c r="N95" s="541"/>
      <c r="O95" s="541"/>
      <c r="P95" s="884"/>
      <c r="Q95" s="884"/>
      <c r="R95" s="884"/>
      <c r="S95" s="884"/>
      <c r="T95" s="884"/>
      <c r="U95" s="884"/>
      <c r="V95" s="884"/>
      <c r="W95" s="884"/>
      <c r="X95" s="884"/>
      <c r="Y95" s="884"/>
    </row>
    <row r="96" spans="1:59" s="542" customFormat="1">
      <c r="H96" s="884" t="s">
        <v>53</v>
      </c>
      <c r="I96" s="884"/>
      <c r="J96" s="884"/>
      <c r="K96" s="884"/>
      <c r="L96" s="884"/>
      <c r="M96" s="884"/>
      <c r="N96" s="884"/>
      <c r="O96" s="884"/>
      <c r="P96" s="884">
        <f>L86</f>
        <v>7583</v>
      </c>
      <c r="Q96" s="884"/>
      <c r="R96" s="884"/>
      <c r="S96" s="884"/>
      <c r="T96" s="884"/>
      <c r="U96" s="884"/>
      <c r="V96" s="884"/>
      <c r="W96" s="884"/>
      <c r="X96" s="884"/>
      <c r="Y96" s="884"/>
      <c r="Z96" s="883" t="s">
        <v>44</v>
      </c>
      <c r="AA96" s="883"/>
      <c r="AB96" s="883"/>
      <c r="AC96" s="883"/>
      <c r="AD96" s="883"/>
      <c r="AE96" s="543"/>
    </row>
    <row r="97" spans="1:54" s="542" customFormat="1">
      <c r="H97" s="541"/>
      <c r="I97" s="541"/>
      <c r="J97" s="541"/>
      <c r="K97" s="541"/>
      <c r="L97" s="541"/>
      <c r="M97" s="541"/>
      <c r="N97" s="541"/>
      <c r="O97" s="541"/>
      <c r="P97" s="884"/>
      <c r="Q97" s="884"/>
      <c r="R97" s="884"/>
      <c r="S97" s="884"/>
      <c r="T97" s="884"/>
      <c r="U97" s="884"/>
      <c r="V97" s="884"/>
      <c r="W97" s="884"/>
      <c r="X97" s="884"/>
      <c r="Y97" s="884"/>
    </row>
    <row r="98" spans="1:54" s="542" customFormat="1">
      <c r="H98" s="884" t="s">
        <v>54</v>
      </c>
      <c r="I98" s="884"/>
      <c r="J98" s="884"/>
      <c r="K98" s="884"/>
      <c r="L98" s="884"/>
      <c r="M98" s="884"/>
      <c r="N98" s="884"/>
      <c r="O98" s="884"/>
      <c r="P98" s="884">
        <f>P89</f>
        <v>36210</v>
      </c>
      <c r="Q98" s="884"/>
      <c r="R98" s="884"/>
      <c r="S98" s="884"/>
      <c r="T98" s="884"/>
      <c r="U98" s="884"/>
      <c r="V98" s="884"/>
      <c r="W98" s="884"/>
      <c r="X98" s="884"/>
      <c r="Y98" s="884"/>
      <c r="Z98" s="883" t="s">
        <v>44</v>
      </c>
      <c r="AA98" s="883"/>
      <c r="AB98" s="883"/>
      <c r="AC98" s="883"/>
      <c r="AD98" s="883"/>
      <c r="AE98" s="543"/>
    </row>
    <row r="99" spans="1:54" s="542" customFormat="1">
      <c r="H99" s="541"/>
      <c r="I99" s="541"/>
      <c r="J99" s="541"/>
      <c r="K99" s="541"/>
      <c r="L99" s="541"/>
      <c r="M99" s="541"/>
      <c r="N99" s="541"/>
      <c r="O99" s="541"/>
      <c r="P99" s="884"/>
      <c r="Q99" s="884"/>
      <c r="R99" s="884"/>
      <c r="S99" s="884"/>
      <c r="T99" s="884"/>
      <c r="U99" s="884"/>
      <c r="V99" s="884"/>
      <c r="W99" s="884"/>
      <c r="X99" s="884"/>
    </row>
    <row r="100" spans="1:54" s="542" customFormat="1">
      <c r="H100" s="884" t="s">
        <v>55</v>
      </c>
      <c r="I100" s="884"/>
      <c r="J100" s="884"/>
      <c r="K100" s="884"/>
      <c r="L100" s="884"/>
      <c r="M100" s="884"/>
      <c r="N100" s="884"/>
      <c r="O100" s="884"/>
      <c r="P100" s="884">
        <f>SUM(P94:P98)</f>
        <v>50666</v>
      </c>
      <c r="Q100" s="884"/>
      <c r="R100" s="884"/>
      <c r="S100" s="884"/>
      <c r="T100" s="884"/>
      <c r="U100" s="884"/>
      <c r="V100" s="884"/>
      <c r="W100" s="884"/>
      <c r="X100" s="884"/>
      <c r="Y100" s="884"/>
      <c r="Z100" s="883" t="s">
        <v>44</v>
      </c>
      <c r="AA100" s="883"/>
      <c r="AB100" s="883"/>
      <c r="AC100" s="883"/>
      <c r="AD100" s="883"/>
      <c r="AE100" s="543"/>
    </row>
    <row r="101" spans="1:54" s="542" customFormat="1"/>
    <row r="102" spans="1:54" s="542" customFormat="1"/>
    <row r="103" spans="1:54" s="542" customFormat="1"/>
    <row r="104" spans="1:54" s="542" customFormat="1"/>
    <row r="105" spans="1:54" s="542" customFormat="1"/>
    <row r="106" spans="1:54" s="542" customFormat="1"/>
    <row r="107" spans="1:54" s="542" customFormat="1"/>
    <row r="108" spans="1:54" s="542" customFormat="1"/>
    <row r="109" spans="1:54" s="542" customFormat="1"/>
    <row r="110" spans="1:54" s="542" customFormat="1"/>
    <row r="111" spans="1:54" s="542" customFormat="1"/>
    <row r="112" spans="1:54" s="542" customFormat="1" ht="25.5">
      <c r="A112" s="882" t="s">
        <v>306</v>
      </c>
      <c r="B112" s="882"/>
      <c r="C112" s="882"/>
      <c r="D112" s="882"/>
      <c r="E112" s="882"/>
      <c r="F112" s="882"/>
      <c r="G112" s="882"/>
      <c r="H112" s="882"/>
      <c r="I112" s="882"/>
      <c r="J112" s="882"/>
      <c r="K112" s="882"/>
      <c r="L112" s="882"/>
      <c r="M112" s="882"/>
      <c r="N112" s="882"/>
      <c r="O112" s="882"/>
      <c r="P112" s="882"/>
      <c r="Q112" s="882"/>
      <c r="R112" s="882"/>
      <c r="S112" s="882"/>
      <c r="T112" s="882"/>
      <c r="U112" s="882"/>
      <c r="V112" s="882"/>
      <c r="W112" s="882"/>
      <c r="X112" s="882"/>
      <c r="Y112" s="882"/>
      <c r="Z112" s="882"/>
      <c r="AA112" s="882"/>
      <c r="AB112" s="882"/>
      <c r="AC112" s="882"/>
      <c r="AD112" s="882"/>
      <c r="AE112" s="882"/>
      <c r="AF112" s="882"/>
      <c r="AG112" s="882"/>
      <c r="AH112" s="882"/>
      <c r="AI112" s="882"/>
      <c r="AJ112" s="882"/>
      <c r="AK112" s="882"/>
      <c r="AL112" s="882"/>
      <c r="AM112" s="882"/>
      <c r="AN112" s="882"/>
      <c r="AO112" s="882"/>
      <c r="AP112" s="882"/>
      <c r="AQ112" s="882"/>
      <c r="AR112" s="882"/>
      <c r="AS112" s="882"/>
      <c r="AT112" s="882"/>
      <c r="AU112" s="882"/>
      <c r="AV112" s="882"/>
      <c r="AW112" s="882"/>
      <c r="AX112" s="882"/>
      <c r="AY112" s="882"/>
      <c r="AZ112" s="882"/>
      <c r="BA112" s="882"/>
      <c r="BB112" s="882"/>
    </row>
    <row r="113" spans="1:57" s="542" customFormat="1"/>
    <row r="114" spans="1:57" s="542" customFormat="1"/>
    <row r="115" spans="1:57" s="542" customFormat="1"/>
    <row r="116" spans="1:57" s="542" customFormat="1">
      <c r="A116" s="884" t="s">
        <v>36</v>
      </c>
      <c r="B116" s="884"/>
      <c r="C116" s="884" t="s">
        <v>37</v>
      </c>
      <c r="D116" s="884"/>
      <c r="E116" s="884"/>
      <c r="F116" s="884"/>
      <c r="G116" s="884"/>
      <c r="H116" s="887" t="s">
        <v>38</v>
      </c>
      <c r="I116" s="887"/>
      <c r="J116" s="887"/>
      <c r="K116" s="887"/>
      <c r="L116" s="887"/>
      <c r="M116" s="887"/>
      <c r="N116" s="887"/>
      <c r="O116" s="887"/>
      <c r="P116" s="887"/>
      <c r="Q116" s="891">
        <v>19844000</v>
      </c>
      <c r="R116" s="891"/>
      <c r="S116" s="891"/>
      <c r="T116" s="891"/>
      <c r="U116" s="891"/>
      <c r="V116" s="891"/>
      <c r="W116" s="891"/>
      <c r="X116" s="891"/>
      <c r="Y116" s="891"/>
      <c r="Z116" s="891"/>
      <c r="AA116" s="883" t="s">
        <v>39</v>
      </c>
      <c r="AB116" s="883"/>
      <c r="AC116" s="543"/>
      <c r="AD116" s="892"/>
      <c r="AE116" s="892"/>
      <c r="AF116" s="892"/>
      <c r="AG116" s="892"/>
      <c r="AH116" s="892"/>
      <c r="AI116" s="892"/>
      <c r="AJ116" s="892"/>
      <c r="AK116" s="892"/>
      <c r="AL116" s="883"/>
      <c r="AM116" s="883"/>
      <c r="AN116" s="883"/>
      <c r="AO116" s="883"/>
      <c r="AP116" s="883"/>
      <c r="AQ116" s="883"/>
      <c r="AR116" s="883"/>
      <c r="AS116" s="883"/>
      <c r="AT116" s="883"/>
      <c r="AU116" s="883"/>
      <c r="AV116" s="883"/>
      <c r="AW116" s="883"/>
      <c r="AX116" s="883"/>
      <c r="AY116" s="883"/>
      <c r="AZ116" s="883"/>
      <c r="BA116" s="883"/>
      <c r="BB116" s="883"/>
      <c r="BC116" s="883"/>
    </row>
    <row r="117" spans="1:57" s="542" customFormat="1"/>
    <row r="118" spans="1:57" s="542" customFormat="1" ht="18">
      <c r="H118" s="887" t="s">
        <v>40</v>
      </c>
      <c r="I118" s="887"/>
      <c r="J118" s="887"/>
      <c r="K118" s="887"/>
      <c r="L118" s="887"/>
      <c r="M118" s="887"/>
      <c r="N118" s="887"/>
      <c r="O118" s="887"/>
      <c r="P118" s="887"/>
      <c r="Q118" s="887">
        <f>Q116</f>
        <v>19844000</v>
      </c>
      <c r="R118" s="887"/>
      <c r="S118" s="887"/>
      <c r="T118" s="887"/>
      <c r="U118" s="887"/>
      <c r="V118" s="887"/>
      <c r="W118" s="887"/>
      <c r="X118" s="887"/>
      <c r="Y118" s="887"/>
      <c r="Z118" s="887"/>
      <c r="AA118" s="883" t="s">
        <v>41</v>
      </c>
      <c r="AB118" s="883"/>
      <c r="AC118" s="887">
        <v>2967</v>
      </c>
      <c r="AD118" s="887"/>
      <c r="AE118" s="887"/>
      <c r="AF118" s="887"/>
      <c r="AG118" s="887"/>
      <c r="AH118" s="887"/>
      <c r="AI118" s="887"/>
      <c r="AJ118" s="883" t="s">
        <v>41</v>
      </c>
      <c r="AK118" s="883"/>
      <c r="AL118" s="889" t="s">
        <v>869</v>
      </c>
      <c r="AM118" s="889"/>
      <c r="AN118" s="889"/>
      <c r="AO118" s="544"/>
      <c r="AP118" s="545" t="s">
        <v>16</v>
      </c>
      <c r="AQ118" s="887">
        <f>ROUNDDOWN(Q118*AC118*0.0000001,0)</f>
        <v>5887</v>
      </c>
      <c r="AR118" s="887"/>
      <c r="AS118" s="887"/>
      <c r="AT118" s="887"/>
      <c r="AU118" s="887"/>
      <c r="AV118" s="887"/>
      <c r="AW118" s="887"/>
      <c r="AX118" s="883" t="s">
        <v>42</v>
      </c>
      <c r="AY118" s="883"/>
      <c r="AZ118" s="883"/>
      <c r="BA118" s="883"/>
    </row>
    <row r="119" spans="1:57" s="542" customFormat="1"/>
    <row r="120" spans="1:57" s="542" customFormat="1"/>
    <row r="121" spans="1:57" s="542" customFormat="1">
      <c r="A121" s="884" t="s">
        <v>45</v>
      </c>
      <c r="B121" s="884"/>
      <c r="C121" s="884" t="s">
        <v>46</v>
      </c>
      <c r="D121" s="884"/>
      <c r="E121" s="884"/>
      <c r="F121" s="884"/>
      <c r="G121" s="884"/>
      <c r="H121" s="883" t="s">
        <v>815</v>
      </c>
      <c r="I121" s="883"/>
      <c r="J121" s="883"/>
      <c r="K121" s="883"/>
      <c r="L121" s="883"/>
      <c r="M121" s="883"/>
      <c r="N121" s="883"/>
      <c r="O121" s="883"/>
      <c r="P121" s="883"/>
      <c r="Q121" s="883"/>
      <c r="R121" s="883"/>
      <c r="S121" s="883"/>
      <c r="T121" s="894">
        <v>2.9</v>
      </c>
      <c r="U121" s="894"/>
      <c r="V121" s="894"/>
      <c r="W121" s="894"/>
      <c r="X121" s="894"/>
      <c r="Y121" s="894"/>
      <c r="Z121" s="883" t="s">
        <v>47</v>
      </c>
      <c r="AA121" s="883"/>
      <c r="AB121" s="883" t="s">
        <v>41</v>
      </c>
      <c r="AC121" s="883"/>
      <c r="AD121" s="887">
        <f>변동입력!C5</f>
        <v>1099</v>
      </c>
      <c r="AE121" s="887"/>
      <c r="AF121" s="887"/>
      <c r="AG121" s="887"/>
      <c r="AH121" s="887"/>
      <c r="AI121" s="887"/>
      <c r="AJ121" s="883" t="s">
        <v>16</v>
      </c>
      <c r="AK121" s="883"/>
      <c r="AL121" s="885">
        <f>ROUNDDOWN(T121*AD121,0)</f>
        <v>3187</v>
      </c>
      <c r="AM121" s="885"/>
      <c r="AN121" s="885"/>
      <c r="AO121" s="885"/>
      <c r="AP121" s="885"/>
      <c r="AQ121" s="885"/>
      <c r="AR121" s="883" t="s">
        <v>44</v>
      </c>
      <c r="AS121" s="883"/>
      <c r="AT121" s="883"/>
      <c r="AU121" s="883"/>
    </row>
    <row r="122" spans="1:57" s="542" customFormat="1"/>
    <row r="123" spans="1:57" s="542" customFormat="1">
      <c r="H123" s="883" t="s">
        <v>56</v>
      </c>
      <c r="I123" s="883"/>
      <c r="J123" s="883"/>
      <c r="K123" s="883"/>
      <c r="L123" s="883"/>
      <c r="M123" s="883"/>
      <c r="N123" s="883"/>
      <c r="O123" s="883"/>
      <c r="P123" s="883"/>
      <c r="Q123" s="883"/>
      <c r="R123" s="883"/>
      <c r="S123" s="883"/>
      <c r="T123" s="883"/>
      <c r="U123" s="883"/>
      <c r="V123" s="883"/>
      <c r="W123" s="883"/>
      <c r="X123" s="883"/>
      <c r="Y123" s="883"/>
      <c r="Z123" s="885">
        <f>AL121</f>
        <v>3187</v>
      </c>
      <c r="AA123" s="885"/>
      <c r="AB123" s="885"/>
      <c r="AC123" s="885"/>
      <c r="AD123" s="885"/>
      <c r="AE123" s="885"/>
      <c r="AF123" s="885"/>
      <c r="AG123" s="885"/>
      <c r="AH123" s="885"/>
      <c r="AI123" s="883" t="s">
        <v>41</v>
      </c>
      <c r="AJ123" s="883"/>
      <c r="AK123" s="896">
        <v>0.38</v>
      </c>
      <c r="AL123" s="896"/>
      <c r="AM123" s="896"/>
      <c r="AN123" s="896"/>
      <c r="AO123" s="896"/>
      <c r="AP123" s="896"/>
      <c r="AQ123" s="542" t="s">
        <v>16</v>
      </c>
      <c r="AS123" s="885">
        <f>ROUNDDOWN(Z123*AK123,0)</f>
        <v>1211</v>
      </c>
      <c r="AT123" s="885"/>
      <c r="AU123" s="885"/>
      <c r="AV123" s="885"/>
      <c r="AW123" s="885"/>
      <c r="AX123" s="883" t="s">
        <v>44</v>
      </c>
      <c r="AY123" s="883"/>
      <c r="AZ123" s="883"/>
      <c r="BA123" s="883"/>
      <c r="BE123" s="543"/>
    </row>
    <row r="124" spans="1:57" s="542" customFormat="1"/>
    <row r="125" spans="1:57" s="542" customFormat="1">
      <c r="H125" s="883" t="s">
        <v>43</v>
      </c>
      <c r="I125" s="883"/>
      <c r="J125" s="883"/>
      <c r="K125" s="883"/>
      <c r="L125" s="883">
        <f>ROUNDDOWN(AL121+AS123,0)</f>
        <v>4398</v>
      </c>
      <c r="M125" s="883"/>
      <c r="N125" s="883"/>
      <c r="O125" s="883"/>
      <c r="P125" s="883"/>
      <c r="Q125" s="883"/>
      <c r="R125" s="883"/>
      <c r="S125" s="883" t="s">
        <v>44</v>
      </c>
      <c r="T125" s="883"/>
      <c r="U125" s="883"/>
      <c r="V125" s="883"/>
      <c r="W125" s="883"/>
    </row>
    <row r="126" spans="1:57" s="542" customFormat="1"/>
    <row r="127" spans="1:57" s="542" customFormat="1"/>
    <row r="128" spans="1:57" s="542" customFormat="1">
      <c r="A128" s="884" t="s">
        <v>49</v>
      </c>
      <c r="B128" s="884"/>
      <c r="C128" s="884" t="s">
        <v>50</v>
      </c>
      <c r="D128" s="884"/>
      <c r="E128" s="884"/>
      <c r="F128" s="884"/>
      <c r="G128" s="884"/>
      <c r="P128" s="895">
        <f>변동입력!N18</f>
        <v>36210</v>
      </c>
      <c r="Q128" s="895"/>
      <c r="R128" s="895"/>
      <c r="S128" s="895"/>
      <c r="T128" s="895"/>
      <c r="U128" s="895"/>
      <c r="V128" s="895"/>
      <c r="W128" s="895"/>
      <c r="X128" s="883" t="s">
        <v>41</v>
      </c>
      <c r="Y128" s="883"/>
      <c r="Z128" s="883">
        <v>1</v>
      </c>
      <c r="AA128" s="883"/>
      <c r="AB128" s="883"/>
      <c r="AC128" s="883"/>
      <c r="AD128" s="883"/>
      <c r="AE128" s="543"/>
      <c r="AF128" s="883" t="s">
        <v>16</v>
      </c>
      <c r="AG128" s="883"/>
      <c r="AH128" s="883">
        <f>P128*Z128</f>
        <v>36210</v>
      </c>
      <c r="AI128" s="883"/>
      <c r="AJ128" s="883"/>
      <c r="AK128" s="883"/>
      <c r="AL128" s="883"/>
      <c r="AM128" s="883"/>
      <c r="AN128" s="883"/>
      <c r="AO128" s="897" t="s">
        <v>44</v>
      </c>
      <c r="AP128" s="897"/>
      <c r="AQ128" s="897"/>
      <c r="AR128" s="897"/>
      <c r="AS128" s="897"/>
      <c r="AT128" s="543"/>
    </row>
    <row r="129" spans="1:58" s="542" customFormat="1"/>
    <row r="130" spans="1:58" s="542" customFormat="1"/>
    <row r="131" spans="1:58" s="542" customFormat="1">
      <c r="A131" s="541" t="s">
        <v>51</v>
      </c>
      <c r="B131" s="541"/>
      <c r="C131" s="541"/>
      <c r="D131" s="541"/>
      <c r="E131" s="541"/>
    </row>
    <row r="132" spans="1:58" s="542" customFormat="1"/>
    <row r="133" spans="1:58" s="542" customFormat="1">
      <c r="H133" s="884" t="s">
        <v>52</v>
      </c>
      <c r="I133" s="884"/>
      <c r="J133" s="884"/>
      <c r="K133" s="884"/>
      <c r="L133" s="884"/>
      <c r="M133" s="884"/>
      <c r="N133" s="884"/>
      <c r="O133" s="884"/>
      <c r="P133" s="884">
        <f>AQ118</f>
        <v>5887</v>
      </c>
      <c r="Q133" s="884"/>
      <c r="R133" s="884"/>
      <c r="S133" s="884"/>
      <c r="T133" s="884"/>
      <c r="U133" s="884"/>
      <c r="V133" s="884"/>
      <c r="W133" s="884"/>
      <c r="X133" s="884"/>
      <c r="Y133" s="884"/>
      <c r="Z133" s="883" t="s">
        <v>44</v>
      </c>
      <c r="AA133" s="883"/>
      <c r="AB133" s="883"/>
      <c r="AC133" s="883"/>
      <c r="AD133" s="883"/>
      <c r="AE133" s="543"/>
    </row>
    <row r="134" spans="1:58" s="542" customFormat="1">
      <c r="H134" s="541"/>
      <c r="I134" s="541"/>
      <c r="J134" s="541"/>
      <c r="K134" s="541"/>
      <c r="L134" s="541"/>
      <c r="M134" s="541"/>
      <c r="N134" s="541"/>
      <c r="O134" s="541"/>
      <c r="P134" s="884"/>
      <c r="Q134" s="884"/>
      <c r="R134" s="884"/>
      <c r="S134" s="884"/>
      <c r="T134" s="884"/>
      <c r="U134" s="884"/>
      <c r="V134" s="884"/>
      <c r="W134" s="884"/>
      <c r="X134" s="884"/>
      <c r="Y134" s="884"/>
    </row>
    <row r="135" spans="1:58" s="542" customFormat="1">
      <c r="H135" s="884" t="s">
        <v>53</v>
      </c>
      <c r="I135" s="884"/>
      <c r="J135" s="884"/>
      <c r="K135" s="884"/>
      <c r="L135" s="884"/>
      <c r="M135" s="884"/>
      <c r="N135" s="884"/>
      <c r="O135" s="884"/>
      <c r="P135" s="884">
        <f>L125</f>
        <v>4398</v>
      </c>
      <c r="Q135" s="884"/>
      <c r="R135" s="884"/>
      <c r="S135" s="884"/>
      <c r="T135" s="884"/>
      <c r="U135" s="884"/>
      <c r="V135" s="884"/>
      <c r="W135" s="884"/>
      <c r="X135" s="884"/>
      <c r="Y135" s="884"/>
      <c r="Z135" s="883" t="s">
        <v>44</v>
      </c>
      <c r="AA135" s="883"/>
      <c r="AB135" s="883"/>
      <c r="AC135" s="883"/>
      <c r="AD135" s="883"/>
      <c r="AE135" s="543"/>
    </row>
    <row r="136" spans="1:58" s="542" customFormat="1">
      <c r="H136" s="541"/>
      <c r="I136" s="541"/>
      <c r="J136" s="541"/>
      <c r="K136" s="541"/>
      <c r="L136" s="541"/>
      <c r="M136" s="541"/>
      <c r="N136" s="541"/>
      <c r="O136" s="541"/>
      <c r="P136" s="884"/>
      <c r="Q136" s="884"/>
      <c r="R136" s="884"/>
      <c r="S136" s="884"/>
      <c r="T136" s="884"/>
      <c r="U136" s="884"/>
      <c r="V136" s="884"/>
      <c r="W136" s="884"/>
      <c r="X136" s="884"/>
      <c r="Y136" s="884"/>
    </row>
    <row r="137" spans="1:58" s="542" customFormat="1">
      <c r="H137" s="884" t="s">
        <v>54</v>
      </c>
      <c r="I137" s="884"/>
      <c r="J137" s="884"/>
      <c r="K137" s="884"/>
      <c r="L137" s="884"/>
      <c r="M137" s="884"/>
      <c r="N137" s="884"/>
      <c r="O137" s="884"/>
      <c r="P137" s="884">
        <f>P128</f>
        <v>36210</v>
      </c>
      <c r="Q137" s="884"/>
      <c r="R137" s="884"/>
      <c r="S137" s="884"/>
      <c r="T137" s="884"/>
      <c r="U137" s="884"/>
      <c r="V137" s="884"/>
      <c r="W137" s="884"/>
      <c r="X137" s="884"/>
      <c r="Y137" s="884"/>
      <c r="Z137" s="883" t="s">
        <v>44</v>
      </c>
      <c r="AA137" s="883"/>
      <c r="AB137" s="883"/>
      <c r="AC137" s="883"/>
      <c r="AD137" s="883"/>
      <c r="AE137" s="543"/>
    </row>
    <row r="138" spans="1:58" s="542" customFormat="1">
      <c r="H138" s="541"/>
      <c r="I138" s="541"/>
      <c r="J138" s="541"/>
      <c r="K138" s="541"/>
      <c r="L138" s="541"/>
      <c r="M138" s="541"/>
      <c r="N138" s="541"/>
      <c r="O138" s="541"/>
      <c r="P138" s="884"/>
      <c r="Q138" s="884"/>
      <c r="R138" s="884"/>
      <c r="S138" s="884"/>
      <c r="T138" s="884"/>
      <c r="U138" s="884"/>
      <c r="V138" s="884"/>
      <c r="W138" s="884"/>
      <c r="X138" s="884"/>
    </row>
    <row r="139" spans="1:58" s="542" customFormat="1">
      <c r="H139" s="884" t="s">
        <v>55</v>
      </c>
      <c r="I139" s="884"/>
      <c r="J139" s="884"/>
      <c r="K139" s="884"/>
      <c r="L139" s="884"/>
      <c r="M139" s="884"/>
      <c r="N139" s="884"/>
      <c r="O139" s="884"/>
      <c r="P139" s="884">
        <f>SUM(P133:P137)</f>
        <v>46495</v>
      </c>
      <c r="Q139" s="884"/>
      <c r="R139" s="884"/>
      <c r="S139" s="884"/>
      <c r="T139" s="884"/>
      <c r="U139" s="884"/>
      <c r="V139" s="884"/>
      <c r="W139" s="884"/>
      <c r="X139" s="884"/>
      <c r="Y139" s="884"/>
      <c r="Z139" s="883" t="s">
        <v>44</v>
      </c>
      <c r="AA139" s="883"/>
      <c r="AB139" s="883"/>
      <c r="AC139" s="883"/>
      <c r="AD139" s="883"/>
      <c r="AE139" s="543"/>
    </row>
    <row r="140" spans="1:58" s="542" customFormat="1">
      <c r="BD140" s="541"/>
      <c r="BE140" s="541"/>
      <c r="BF140" s="541"/>
    </row>
    <row r="141" spans="1:58" s="542" customFormat="1">
      <c r="BD141" s="541"/>
      <c r="BE141" s="541"/>
      <c r="BF141" s="541"/>
    </row>
    <row r="142" spans="1:58" s="542" customFormat="1">
      <c r="BD142" s="541"/>
      <c r="BE142" s="541"/>
      <c r="BF142" s="541"/>
    </row>
    <row r="143" spans="1:58" s="542" customFormat="1">
      <c r="BD143" s="541"/>
      <c r="BE143" s="541"/>
      <c r="BF143" s="541"/>
    </row>
    <row r="144" spans="1:58" s="542" customFormat="1">
      <c r="BD144" s="541"/>
      <c r="BE144" s="541"/>
      <c r="BF144" s="541"/>
    </row>
    <row r="145" spans="1:58" s="542" customFormat="1">
      <c r="BD145" s="541"/>
      <c r="BE145" s="541"/>
      <c r="BF145" s="541"/>
    </row>
    <row r="146" spans="1:58" s="542" customFormat="1">
      <c r="BD146" s="541"/>
      <c r="BE146" s="541"/>
      <c r="BF146" s="541"/>
    </row>
    <row r="147" spans="1:58" s="542" customFormat="1">
      <c r="BD147" s="541"/>
      <c r="BE147" s="541"/>
      <c r="BF147" s="541"/>
    </row>
    <row r="148" spans="1:58" s="542" customFormat="1">
      <c r="BD148" s="541"/>
      <c r="BE148" s="541"/>
      <c r="BF148" s="541"/>
    </row>
    <row r="149" spans="1:58" s="542" customFormat="1">
      <c r="BD149" s="541"/>
      <c r="BE149" s="541"/>
      <c r="BF149" s="541"/>
    </row>
    <row r="150" spans="1:58" s="542" customFormat="1">
      <c r="BD150" s="541"/>
      <c r="BE150" s="541"/>
      <c r="BF150" s="541"/>
    </row>
    <row r="151" spans="1:58" s="542" customFormat="1">
      <c r="BD151" s="543"/>
      <c r="BE151" s="543"/>
      <c r="BF151" s="543"/>
    </row>
    <row r="152" spans="1:58" s="542" customFormat="1" ht="25.5">
      <c r="A152" s="882" t="s">
        <v>224</v>
      </c>
      <c r="B152" s="882"/>
      <c r="C152" s="882"/>
      <c r="D152" s="882"/>
      <c r="E152" s="882"/>
      <c r="F152" s="882"/>
      <c r="G152" s="882"/>
      <c r="H152" s="882"/>
      <c r="I152" s="882"/>
      <c r="J152" s="882"/>
      <c r="K152" s="882"/>
      <c r="L152" s="882"/>
      <c r="M152" s="882"/>
      <c r="N152" s="882"/>
      <c r="O152" s="882"/>
      <c r="P152" s="882"/>
      <c r="Q152" s="882"/>
      <c r="R152" s="882"/>
      <c r="S152" s="882"/>
      <c r="T152" s="882"/>
      <c r="U152" s="882"/>
      <c r="V152" s="882"/>
      <c r="W152" s="882"/>
      <c r="X152" s="882"/>
      <c r="Y152" s="882"/>
      <c r="Z152" s="882"/>
      <c r="AA152" s="882"/>
      <c r="AB152" s="882"/>
      <c r="AC152" s="882"/>
      <c r="AD152" s="882"/>
      <c r="AE152" s="882"/>
      <c r="AF152" s="882"/>
      <c r="AG152" s="882"/>
      <c r="AH152" s="882"/>
      <c r="AI152" s="882"/>
      <c r="AJ152" s="882"/>
      <c r="AK152" s="882"/>
      <c r="AL152" s="882"/>
      <c r="AM152" s="882"/>
      <c r="AN152" s="882"/>
      <c r="AO152" s="882"/>
      <c r="AP152" s="882"/>
      <c r="AQ152" s="882"/>
      <c r="AR152" s="882"/>
      <c r="AS152" s="882"/>
      <c r="AT152" s="882"/>
      <c r="AU152" s="882"/>
      <c r="AV152" s="882"/>
      <c r="AW152" s="882"/>
      <c r="AX152" s="882"/>
      <c r="AY152" s="882"/>
      <c r="AZ152" s="882"/>
      <c r="BA152" s="882"/>
      <c r="BB152" s="882"/>
      <c r="BD152" s="543"/>
      <c r="BE152" s="543"/>
      <c r="BF152" s="543"/>
    </row>
    <row r="153" spans="1:58" s="542" customFormat="1"/>
    <row r="154" spans="1:58" s="542" customFormat="1"/>
    <row r="155" spans="1:58" s="542" customFormat="1"/>
    <row r="156" spans="1:58" s="542" customFormat="1">
      <c r="A156" s="884" t="s">
        <v>36</v>
      </c>
      <c r="B156" s="884"/>
      <c r="C156" s="884" t="s">
        <v>37</v>
      </c>
      <c r="D156" s="884"/>
      <c r="E156" s="884"/>
      <c r="F156" s="884"/>
      <c r="G156" s="884"/>
      <c r="H156" s="887" t="s">
        <v>38</v>
      </c>
      <c r="I156" s="887"/>
      <c r="J156" s="887"/>
      <c r="K156" s="887"/>
      <c r="L156" s="887"/>
      <c r="M156" s="887"/>
      <c r="N156" s="887"/>
      <c r="O156" s="887"/>
      <c r="P156" s="887"/>
      <c r="Q156" s="891">
        <v>10763636</v>
      </c>
      <c r="R156" s="891"/>
      <c r="S156" s="891"/>
      <c r="T156" s="891"/>
      <c r="U156" s="891"/>
      <c r="V156" s="891"/>
      <c r="W156" s="891"/>
      <c r="X156" s="891"/>
      <c r="Y156" s="891"/>
      <c r="Z156" s="891"/>
      <c r="AA156" s="883" t="s">
        <v>39</v>
      </c>
      <c r="AB156" s="883"/>
      <c r="AC156" s="543"/>
      <c r="AD156" s="892"/>
      <c r="AE156" s="892"/>
      <c r="AF156" s="892"/>
      <c r="AG156" s="892"/>
      <c r="AH156" s="892"/>
      <c r="AI156" s="892"/>
      <c r="AJ156" s="892"/>
      <c r="AK156" s="892"/>
      <c r="AL156" s="883"/>
      <c r="AM156" s="883"/>
      <c r="AN156" s="883"/>
      <c r="AO156" s="883"/>
      <c r="AP156" s="883"/>
      <c r="AQ156" s="883"/>
      <c r="AR156" s="883"/>
      <c r="AS156" s="883"/>
      <c r="AT156" s="883"/>
      <c r="AU156" s="883"/>
      <c r="AV156" s="883"/>
      <c r="AW156" s="883"/>
      <c r="AX156" s="883"/>
      <c r="AY156" s="883"/>
      <c r="AZ156" s="883"/>
      <c r="BA156" s="883"/>
      <c r="BB156" s="883"/>
      <c r="BC156" s="883"/>
    </row>
    <row r="157" spans="1:58" s="542" customFormat="1"/>
    <row r="158" spans="1:58" s="542" customFormat="1" ht="18">
      <c r="H158" s="887" t="s">
        <v>40</v>
      </c>
      <c r="I158" s="887"/>
      <c r="J158" s="887"/>
      <c r="K158" s="887"/>
      <c r="L158" s="887"/>
      <c r="M158" s="887"/>
      <c r="N158" s="887"/>
      <c r="O158" s="887"/>
      <c r="P158" s="887"/>
      <c r="Q158" s="887">
        <f>Q156</f>
        <v>10763636</v>
      </c>
      <c r="R158" s="887"/>
      <c r="S158" s="887"/>
      <c r="T158" s="887"/>
      <c r="U158" s="887"/>
      <c r="V158" s="887"/>
      <c r="W158" s="887"/>
      <c r="X158" s="887"/>
      <c r="Y158" s="887"/>
      <c r="Z158" s="887"/>
      <c r="AA158" s="883" t="s">
        <v>41</v>
      </c>
      <c r="AB158" s="883"/>
      <c r="AC158" s="887">
        <v>1547</v>
      </c>
      <c r="AD158" s="887"/>
      <c r="AE158" s="887"/>
      <c r="AF158" s="887"/>
      <c r="AG158" s="887"/>
      <c r="AH158" s="887"/>
      <c r="AI158" s="887"/>
      <c r="AJ158" s="883" t="s">
        <v>41</v>
      </c>
      <c r="AK158" s="883"/>
      <c r="AL158" s="889" t="s">
        <v>869</v>
      </c>
      <c r="AM158" s="889"/>
      <c r="AN158" s="889"/>
      <c r="AO158" s="545" t="s">
        <v>16</v>
      </c>
      <c r="AP158" s="887">
        <f>ROUNDDOWN(Q158*AC158*0.0000001,0)</f>
        <v>1665</v>
      </c>
      <c r="AQ158" s="887"/>
      <c r="AR158" s="887"/>
      <c r="AS158" s="887"/>
      <c r="AT158" s="887"/>
      <c r="AU158" s="887"/>
      <c r="AV158" s="887"/>
      <c r="AW158" s="883" t="s">
        <v>42</v>
      </c>
      <c r="AX158" s="883"/>
      <c r="AY158" s="883"/>
      <c r="AZ158" s="883"/>
    </row>
    <row r="159" spans="1:58" s="542" customFormat="1"/>
    <row r="160" spans="1:58" s="542" customFormat="1"/>
    <row r="161" spans="1:57" s="542" customFormat="1">
      <c r="A161" s="884" t="s">
        <v>45</v>
      </c>
      <c r="B161" s="884"/>
      <c r="C161" s="884" t="s">
        <v>46</v>
      </c>
      <c r="D161" s="884"/>
      <c r="E161" s="884"/>
      <c r="F161" s="884"/>
      <c r="G161" s="884"/>
      <c r="H161" s="883" t="s">
        <v>815</v>
      </c>
      <c r="I161" s="883"/>
      <c r="J161" s="883"/>
      <c r="K161" s="883"/>
      <c r="L161" s="883"/>
      <c r="M161" s="883"/>
      <c r="N161" s="883"/>
      <c r="O161" s="883"/>
      <c r="P161" s="883"/>
      <c r="Q161" s="883"/>
      <c r="R161" s="883"/>
      <c r="S161" s="883"/>
      <c r="T161" s="894">
        <v>4.4000000000000004</v>
      </c>
      <c r="U161" s="894"/>
      <c r="V161" s="894"/>
      <c r="W161" s="894"/>
      <c r="X161" s="894"/>
      <c r="Y161" s="894"/>
      <c r="Z161" s="883" t="s">
        <v>47</v>
      </c>
      <c r="AA161" s="883"/>
      <c r="AB161" s="883" t="s">
        <v>41</v>
      </c>
      <c r="AC161" s="883"/>
      <c r="AD161" s="887">
        <f>변동입력!C5</f>
        <v>1099</v>
      </c>
      <c r="AE161" s="887"/>
      <c r="AF161" s="887"/>
      <c r="AG161" s="887"/>
      <c r="AH161" s="887"/>
      <c r="AI161" s="887"/>
      <c r="AJ161" s="883" t="s">
        <v>16</v>
      </c>
      <c r="AK161" s="883"/>
      <c r="AL161" s="885">
        <f>ROUNDDOWN(T161*AD161,0)</f>
        <v>4835</v>
      </c>
      <c r="AM161" s="885"/>
      <c r="AN161" s="885"/>
      <c r="AO161" s="885"/>
      <c r="AP161" s="885"/>
      <c r="AQ161" s="885"/>
      <c r="AR161" s="883" t="s">
        <v>44</v>
      </c>
      <c r="AS161" s="883"/>
      <c r="AT161" s="883"/>
      <c r="AU161" s="883"/>
    </row>
    <row r="162" spans="1:57" s="542" customFormat="1"/>
    <row r="163" spans="1:57" s="542" customFormat="1">
      <c r="H163" s="883" t="s">
        <v>57</v>
      </c>
      <c r="I163" s="883"/>
      <c r="J163" s="883"/>
      <c r="K163" s="883"/>
      <c r="L163" s="883"/>
      <c r="M163" s="883"/>
      <c r="N163" s="883"/>
      <c r="O163" s="883"/>
      <c r="P163" s="883"/>
      <c r="Q163" s="883"/>
      <c r="R163" s="883"/>
      <c r="S163" s="883"/>
      <c r="T163" s="883"/>
      <c r="U163" s="883"/>
      <c r="V163" s="883"/>
      <c r="W163" s="883"/>
      <c r="X163" s="883"/>
      <c r="Y163" s="883"/>
      <c r="Z163" s="885">
        <f>AL161</f>
        <v>4835</v>
      </c>
      <c r="AA163" s="885"/>
      <c r="AB163" s="885"/>
      <c r="AC163" s="885"/>
      <c r="AD163" s="885"/>
      <c r="AE163" s="885"/>
      <c r="AF163" s="885"/>
      <c r="AG163" s="885"/>
      <c r="AH163" s="885"/>
      <c r="AI163" s="883" t="s">
        <v>41</v>
      </c>
      <c r="AJ163" s="883"/>
      <c r="AK163" s="896">
        <v>0.2</v>
      </c>
      <c r="AL163" s="896"/>
      <c r="AM163" s="896"/>
      <c r="AN163" s="896"/>
      <c r="AO163" s="896"/>
      <c r="AP163" s="896"/>
      <c r="AQ163" s="542" t="s">
        <v>16</v>
      </c>
      <c r="AS163" s="885">
        <f>ROUNDDOWN(Z163*AK163,0)</f>
        <v>967</v>
      </c>
      <c r="AT163" s="885"/>
      <c r="AU163" s="885"/>
      <c r="AV163" s="885"/>
      <c r="AW163" s="885"/>
      <c r="AX163" s="883" t="s">
        <v>44</v>
      </c>
      <c r="AY163" s="883"/>
      <c r="AZ163" s="883"/>
      <c r="BA163" s="883"/>
      <c r="BE163" s="543"/>
    </row>
    <row r="164" spans="1:57" s="542" customFormat="1"/>
    <row r="165" spans="1:57" s="542" customFormat="1">
      <c r="H165" s="883" t="s">
        <v>43</v>
      </c>
      <c r="I165" s="883"/>
      <c r="J165" s="883"/>
      <c r="K165" s="883"/>
      <c r="L165" s="883">
        <f>ROUNDDOWN(AL161+AS163,0)</f>
        <v>5802</v>
      </c>
      <c r="M165" s="883"/>
      <c r="N165" s="883"/>
      <c r="O165" s="883"/>
      <c r="P165" s="883"/>
      <c r="Q165" s="883"/>
      <c r="R165" s="883"/>
      <c r="S165" s="883" t="s">
        <v>44</v>
      </c>
      <c r="T165" s="883"/>
      <c r="U165" s="883"/>
      <c r="V165" s="883"/>
      <c r="W165" s="883"/>
    </row>
    <row r="166" spans="1:57" s="542" customFormat="1"/>
    <row r="167" spans="1:57" s="542" customFormat="1"/>
    <row r="168" spans="1:57" s="542" customFormat="1">
      <c r="A168" s="884" t="s">
        <v>49</v>
      </c>
      <c r="B168" s="884"/>
      <c r="C168" s="884" t="s">
        <v>50</v>
      </c>
      <c r="D168" s="884"/>
      <c r="E168" s="884"/>
      <c r="F168" s="884"/>
      <c r="G168" s="884"/>
      <c r="P168" s="895">
        <f>변동입력!N18</f>
        <v>36210</v>
      </c>
      <c r="Q168" s="895"/>
      <c r="R168" s="895"/>
      <c r="S168" s="895"/>
      <c r="T168" s="895"/>
      <c r="U168" s="895"/>
      <c r="V168" s="895"/>
      <c r="W168" s="895"/>
      <c r="X168" s="883" t="s">
        <v>41</v>
      </c>
      <c r="Y168" s="883"/>
      <c r="Z168" s="883">
        <v>1</v>
      </c>
      <c r="AA168" s="883"/>
      <c r="AB168" s="883"/>
      <c r="AC168" s="883"/>
      <c r="AD168" s="883"/>
      <c r="AE168" s="543"/>
      <c r="AF168" s="883" t="s">
        <v>16</v>
      </c>
      <c r="AG168" s="883"/>
      <c r="AH168" s="883">
        <f>P168*Z168</f>
        <v>36210</v>
      </c>
      <c r="AI168" s="883"/>
      <c r="AJ168" s="883"/>
      <c r="AK168" s="883"/>
      <c r="AL168" s="883"/>
      <c r="AM168" s="883"/>
      <c r="AN168" s="883"/>
      <c r="AO168" s="897" t="s">
        <v>44</v>
      </c>
      <c r="AP168" s="897"/>
      <c r="AQ168" s="897"/>
      <c r="AR168" s="897"/>
      <c r="AS168" s="897"/>
      <c r="AT168" s="543"/>
    </row>
    <row r="169" spans="1:57" s="542" customFormat="1"/>
    <row r="170" spans="1:57" s="542" customFormat="1"/>
    <row r="171" spans="1:57" s="542" customFormat="1">
      <c r="A171" s="541" t="s">
        <v>51</v>
      </c>
      <c r="B171" s="541"/>
      <c r="C171" s="541"/>
      <c r="D171" s="541"/>
      <c r="E171" s="541"/>
    </row>
    <row r="172" spans="1:57" s="542" customFormat="1"/>
    <row r="173" spans="1:57" s="542" customFormat="1">
      <c r="H173" s="884" t="s">
        <v>52</v>
      </c>
      <c r="I173" s="884"/>
      <c r="J173" s="884"/>
      <c r="K173" s="884"/>
      <c r="L173" s="884"/>
      <c r="M173" s="884"/>
      <c r="N173" s="884"/>
      <c r="O173" s="884"/>
      <c r="P173" s="884">
        <f>AP158</f>
        <v>1665</v>
      </c>
      <c r="Q173" s="884"/>
      <c r="R173" s="884"/>
      <c r="S173" s="884"/>
      <c r="T173" s="884"/>
      <c r="U173" s="884"/>
      <c r="V173" s="884"/>
      <c r="W173" s="884"/>
      <c r="X173" s="884"/>
      <c r="Y173" s="884"/>
      <c r="Z173" s="883" t="s">
        <v>44</v>
      </c>
      <c r="AA173" s="883"/>
      <c r="AB173" s="883"/>
      <c r="AC173" s="883"/>
      <c r="AD173" s="883"/>
      <c r="AE173" s="543"/>
    </row>
    <row r="174" spans="1:57" s="542" customFormat="1">
      <c r="H174" s="541"/>
      <c r="I174" s="541"/>
      <c r="J174" s="541"/>
      <c r="K174" s="541"/>
      <c r="L174" s="541"/>
      <c r="M174" s="541"/>
      <c r="N174" s="541"/>
      <c r="O174" s="541"/>
      <c r="P174" s="884"/>
      <c r="Q174" s="884"/>
      <c r="R174" s="884"/>
      <c r="S174" s="884"/>
      <c r="T174" s="884"/>
      <c r="U174" s="884"/>
      <c r="V174" s="884"/>
      <c r="W174" s="884"/>
      <c r="X174" s="884"/>
      <c r="Y174" s="884"/>
    </row>
    <row r="175" spans="1:57" s="542" customFormat="1">
      <c r="H175" s="884" t="s">
        <v>53</v>
      </c>
      <c r="I175" s="884"/>
      <c r="J175" s="884"/>
      <c r="K175" s="884"/>
      <c r="L175" s="884"/>
      <c r="M175" s="884"/>
      <c r="N175" s="884"/>
      <c r="O175" s="884"/>
      <c r="P175" s="884">
        <f>L165</f>
        <v>5802</v>
      </c>
      <c r="Q175" s="884"/>
      <c r="R175" s="884"/>
      <c r="S175" s="884"/>
      <c r="T175" s="884"/>
      <c r="U175" s="884"/>
      <c r="V175" s="884"/>
      <c r="W175" s="884"/>
      <c r="X175" s="884"/>
      <c r="Y175" s="884"/>
      <c r="Z175" s="883" t="s">
        <v>44</v>
      </c>
      <c r="AA175" s="883"/>
      <c r="AB175" s="883"/>
      <c r="AC175" s="883"/>
      <c r="AD175" s="883"/>
      <c r="AE175" s="543"/>
    </row>
    <row r="176" spans="1:57" s="542" customFormat="1">
      <c r="H176" s="541"/>
      <c r="I176" s="541"/>
      <c r="J176" s="541"/>
      <c r="K176" s="541"/>
      <c r="L176" s="541"/>
      <c r="M176" s="541"/>
      <c r="N176" s="541"/>
      <c r="O176" s="541"/>
      <c r="P176" s="884"/>
      <c r="Q176" s="884"/>
      <c r="R176" s="884"/>
      <c r="S176" s="884"/>
      <c r="T176" s="884"/>
      <c r="U176" s="884"/>
      <c r="V176" s="884"/>
      <c r="W176" s="884"/>
      <c r="X176" s="884"/>
      <c r="Y176" s="884"/>
    </row>
    <row r="177" spans="1:58" s="542" customFormat="1">
      <c r="H177" s="884" t="s">
        <v>54</v>
      </c>
      <c r="I177" s="884"/>
      <c r="J177" s="884"/>
      <c r="K177" s="884"/>
      <c r="L177" s="884"/>
      <c r="M177" s="884"/>
      <c r="N177" s="884"/>
      <c r="O177" s="884"/>
      <c r="P177" s="884">
        <f>P168</f>
        <v>36210</v>
      </c>
      <c r="Q177" s="884"/>
      <c r="R177" s="884"/>
      <c r="S177" s="884"/>
      <c r="T177" s="884"/>
      <c r="U177" s="884"/>
      <c r="V177" s="884"/>
      <c r="W177" s="884"/>
      <c r="X177" s="884"/>
      <c r="Y177" s="884"/>
      <c r="Z177" s="883" t="s">
        <v>44</v>
      </c>
      <c r="AA177" s="883"/>
      <c r="AB177" s="883"/>
      <c r="AC177" s="883"/>
      <c r="AD177" s="883"/>
      <c r="AE177" s="543"/>
    </row>
    <row r="178" spans="1:58" s="542" customFormat="1">
      <c r="H178" s="541"/>
      <c r="I178" s="541"/>
      <c r="J178" s="541"/>
      <c r="K178" s="541"/>
      <c r="L178" s="541"/>
      <c r="M178" s="541"/>
      <c r="N178" s="541"/>
      <c r="O178" s="541"/>
      <c r="P178" s="884"/>
      <c r="Q178" s="884"/>
      <c r="R178" s="884"/>
      <c r="S178" s="884"/>
      <c r="T178" s="884"/>
      <c r="U178" s="884"/>
      <c r="V178" s="884"/>
      <c r="W178" s="884"/>
      <c r="X178" s="884"/>
    </row>
    <row r="179" spans="1:58" s="542" customFormat="1">
      <c r="H179" s="884" t="s">
        <v>55</v>
      </c>
      <c r="I179" s="884"/>
      <c r="J179" s="884"/>
      <c r="K179" s="884"/>
      <c r="L179" s="884"/>
      <c r="M179" s="884"/>
      <c r="N179" s="884"/>
      <c r="O179" s="884"/>
      <c r="P179" s="884">
        <f>SUM(P173:P177)</f>
        <v>43677</v>
      </c>
      <c r="Q179" s="884"/>
      <c r="R179" s="884"/>
      <c r="S179" s="884"/>
      <c r="T179" s="884"/>
      <c r="U179" s="884"/>
      <c r="V179" s="884"/>
      <c r="W179" s="884"/>
      <c r="X179" s="884"/>
      <c r="Y179" s="884"/>
      <c r="Z179" s="883" t="s">
        <v>44</v>
      </c>
      <c r="AA179" s="883"/>
      <c r="AB179" s="883"/>
      <c r="AC179" s="883"/>
      <c r="AD179" s="883"/>
      <c r="AE179" s="543"/>
    </row>
    <row r="180" spans="1:58" s="542" customFormat="1">
      <c r="BD180" s="541"/>
      <c r="BE180" s="541"/>
      <c r="BF180" s="541"/>
    </row>
    <row r="181" spans="1:58" s="542" customFormat="1">
      <c r="BD181" s="543"/>
      <c r="BE181" s="543"/>
      <c r="BF181" s="543"/>
    </row>
    <row r="182" spans="1:58" s="542" customFormat="1"/>
    <row r="183" spans="1:58" s="542" customFormat="1"/>
    <row r="184" spans="1:58" s="542" customFormat="1"/>
    <row r="185" spans="1:58" s="542" customFormat="1"/>
    <row r="186" spans="1:58" s="542" customFormat="1"/>
    <row r="187" spans="1:58" s="542" customFormat="1"/>
    <row r="188" spans="1:58" s="542" customFormat="1"/>
    <row r="189" spans="1:58" s="542" customFormat="1"/>
    <row r="190" spans="1:58" s="542" customFormat="1"/>
    <row r="191" spans="1:58" s="542" customFormat="1"/>
    <row r="192" spans="1:58" s="542" customFormat="1" ht="25.5">
      <c r="A192" s="882" t="s">
        <v>507</v>
      </c>
      <c r="B192" s="882"/>
      <c r="C192" s="882"/>
      <c r="D192" s="882"/>
      <c r="E192" s="882"/>
      <c r="F192" s="882"/>
      <c r="G192" s="882"/>
      <c r="H192" s="882"/>
      <c r="I192" s="882"/>
      <c r="J192" s="882"/>
      <c r="K192" s="882"/>
      <c r="L192" s="882"/>
      <c r="M192" s="882"/>
      <c r="N192" s="882"/>
      <c r="O192" s="882"/>
      <c r="P192" s="882"/>
      <c r="Q192" s="882"/>
      <c r="R192" s="882"/>
      <c r="S192" s="882"/>
      <c r="T192" s="882"/>
      <c r="U192" s="882"/>
      <c r="V192" s="882"/>
      <c r="W192" s="882"/>
      <c r="X192" s="882"/>
      <c r="Y192" s="882"/>
      <c r="Z192" s="882"/>
      <c r="AA192" s="882"/>
      <c r="AB192" s="882"/>
      <c r="AC192" s="882"/>
      <c r="AD192" s="882"/>
      <c r="AE192" s="882"/>
      <c r="AF192" s="882"/>
      <c r="AG192" s="882"/>
      <c r="AH192" s="882"/>
      <c r="AI192" s="882"/>
      <c r="AJ192" s="882"/>
      <c r="AK192" s="882"/>
      <c r="AL192" s="882"/>
      <c r="AM192" s="882"/>
      <c r="AN192" s="882"/>
      <c r="AO192" s="882"/>
      <c r="AP192" s="882"/>
      <c r="AQ192" s="882"/>
      <c r="AR192" s="882"/>
      <c r="AS192" s="882"/>
      <c r="AT192" s="882"/>
      <c r="AU192" s="882"/>
      <c r="AV192" s="882"/>
      <c r="AW192" s="882"/>
      <c r="AX192" s="882"/>
      <c r="AY192" s="882"/>
      <c r="AZ192" s="882"/>
      <c r="BA192" s="882"/>
      <c r="BB192" s="882"/>
    </row>
    <row r="193" spans="1:57" s="542" customFormat="1"/>
    <row r="194" spans="1:57" s="542" customFormat="1"/>
    <row r="195" spans="1:57" s="542" customFormat="1">
      <c r="BE195" s="543"/>
    </row>
    <row r="196" spans="1:57" s="542" customFormat="1">
      <c r="A196" s="884" t="s">
        <v>36</v>
      </c>
      <c r="B196" s="884"/>
      <c r="C196" s="884" t="s">
        <v>37</v>
      </c>
      <c r="D196" s="884"/>
      <c r="E196" s="884"/>
      <c r="F196" s="884"/>
      <c r="G196" s="884"/>
      <c r="H196" s="887" t="s">
        <v>38</v>
      </c>
      <c r="I196" s="887"/>
      <c r="J196" s="887"/>
      <c r="K196" s="887"/>
      <c r="L196" s="887"/>
      <c r="M196" s="887"/>
      <c r="N196" s="887"/>
      <c r="O196" s="887"/>
      <c r="P196" s="887"/>
      <c r="Q196" s="891">
        <v>11903000</v>
      </c>
      <c r="R196" s="891"/>
      <c r="S196" s="891"/>
      <c r="T196" s="891"/>
      <c r="U196" s="891"/>
      <c r="V196" s="891"/>
      <c r="W196" s="891"/>
      <c r="X196" s="891"/>
      <c r="Y196" s="891"/>
      <c r="Z196" s="891"/>
      <c r="AA196" s="883" t="s">
        <v>39</v>
      </c>
      <c r="AB196" s="883"/>
      <c r="AC196" s="543"/>
      <c r="AD196" s="892"/>
      <c r="AE196" s="892"/>
      <c r="AF196" s="892"/>
      <c r="AG196" s="892"/>
      <c r="AH196" s="892"/>
      <c r="AI196" s="892"/>
      <c r="AJ196" s="892"/>
      <c r="AK196" s="892"/>
      <c r="AL196" s="883"/>
      <c r="AM196" s="883"/>
      <c r="AN196" s="883"/>
      <c r="AO196" s="883"/>
      <c r="AP196" s="883"/>
      <c r="AQ196" s="883"/>
      <c r="AR196" s="883"/>
      <c r="AS196" s="883"/>
      <c r="AT196" s="883"/>
      <c r="AU196" s="883"/>
      <c r="AV196" s="883"/>
      <c r="AW196" s="883"/>
      <c r="AX196" s="883"/>
      <c r="AY196" s="883"/>
      <c r="AZ196" s="883"/>
      <c r="BA196" s="883"/>
      <c r="BB196" s="883"/>
      <c r="BC196" s="883"/>
    </row>
    <row r="197" spans="1:57" s="542" customFormat="1"/>
    <row r="198" spans="1:57" s="542" customFormat="1" ht="18">
      <c r="H198" s="887" t="s">
        <v>40</v>
      </c>
      <c r="I198" s="887"/>
      <c r="J198" s="887"/>
      <c r="K198" s="887"/>
      <c r="L198" s="887"/>
      <c r="M198" s="887"/>
      <c r="N198" s="887"/>
      <c r="O198" s="887"/>
      <c r="P198" s="887"/>
      <c r="Q198" s="887">
        <f>Q196</f>
        <v>11903000</v>
      </c>
      <c r="R198" s="887"/>
      <c r="S198" s="887"/>
      <c r="T198" s="887"/>
      <c r="U198" s="887"/>
      <c r="V198" s="887"/>
      <c r="W198" s="887"/>
      <c r="X198" s="887"/>
      <c r="Y198" s="887"/>
      <c r="Z198" s="887"/>
      <c r="AA198" s="883" t="s">
        <v>41</v>
      </c>
      <c r="AB198" s="883"/>
      <c r="AC198" s="887">
        <v>2799</v>
      </c>
      <c r="AD198" s="887"/>
      <c r="AE198" s="887"/>
      <c r="AF198" s="887"/>
      <c r="AG198" s="887"/>
      <c r="AH198" s="887"/>
      <c r="AI198" s="887"/>
      <c r="AJ198" s="883" t="s">
        <v>41</v>
      </c>
      <c r="AK198" s="883"/>
      <c r="AL198" s="889" t="s">
        <v>869</v>
      </c>
      <c r="AM198" s="889"/>
      <c r="AN198" s="889"/>
      <c r="AO198" s="545" t="s">
        <v>16</v>
      </c>
      <c r="AP198" s="887">
        <f>ROUNDDOWN(Q198*AC198*0.0000001,0)</f>
        <v>3331</v>
      </c>
      <c r="AQ198" s="887"/>
      <c r="AR198" s="887"/>
      <c r="AS198" s="887"/>
      <c r="AT198" s="887"/>
      <c r="AU198" s="887"/>
      <c r="AV198" s="887"/>
      <c r="AW198" s="883" t="s">
        <v>42</v>
      </c>
      <c r="AX198" s="883"/>
      <c r="AY198" s="883"/>
      <c r="AZ198" s="883"/>
    </row>
    <row r="199" spans="1:57" s="542" customFormat="1"/>
    <row r="200" spans="1:57" s="542" customFormat="1"/>
    <row r="201" spans="1:57" s="542" customFormat="1">
      <c r="A201" s="884" t="s">
        <v>45</v>
      </c>
      <c r="B201" s="884"/>
      <c r="C201" s="884" t="s">
        <v>46</v>
      </c>
      <c r="D201" s="884"/>
      <c r="E201" s="884"/>
      <c r="F201" s="884"/>
      <c r="G201" s="884"/>
      <c r="H201" s="883" t="s">
        <v>816</v>
      </c>
      <c r="I201" s="883"/>
      <c r="J201" s="883"/>
      <c r="K201" s="883"/>
      <c r="L201" s="883"/>
      <c r="M201" s="883"/>
      <c r="N201" s="883"/>
      <c r="O201" s="883"/>
      <c r="P201" s="883"/>
      <c r="Q201" s="883"/>
      <c r="R201" s="883"/>
      <c r="S201" s="883"/>
      <c r="T201" s="900">
        <v>5.53</v>
      </c>
      <c r="U201" s="900"/>
      <c r="V201" s="900"/>
      <c r="W201" s="900"/>
      <c r="X201" s="900"/>
      <c r="Y201" s="900"/>
      <c r="Z201" s="883" t="s">
        <v>47</v>
      </c>
      <c r="AA201" s="883"/>
      <c r="AB201" s="883" t="s">
        <v>41</v>
      </c>
      <c r="AC201" s="883"/>
      <c r="AD201" s="887">
        <f>변동입력!C6</f>
        <v>1279</v>
      </c>
      <c r="AE201" s="887"/>
      <c r="AF201" s="887"/>
      <c r="AG201" s="887"/>
      <c r="AH201" s="887"/>
      <c r="AI201" s="887"/>
      <c r="AJ201" s="883" t="s">
        <v>16</v>
      </c>
      <c r="AK201" s="883"/>
      <c r="AL201" s="885">
        <f>ROUNDDOWN(T201*AD201,0)</f>
        <v>7072</v>
      </c>
      <c r="AM201" s="885"/>
      <c r="AN201" s="885"/>
      <c r="AO201" s="885"/>
      <c r="AP201" s="885"/>
      <c r="AQ201" s="885"/>
      <c r="AR201" s="883" t="s">
        <v>44</v>
      </c>
      <c r="AS201" s="883"/>
      <c r="AT201" s="883"/>
      <c r="AU201" s="883"/>
    </row>
    <row r="202" spans="1:57" s="542" customFormat="1"/>
    <row r="203" spans="1:57" s="542" customFormat="1">
      <c r="H203" s="883" t="s">
        <v>57</v>
      </c>
      <c r="I203" s="883"/>
      <c r="J203" s="883"/>
      <c r="K203" s="883"/>
      <c r="L203" s="883"/>
      <c r="M203" s="883"/>
      <c r="N203" s="883"/>
      <c r="O203" s="883"/>
      <c r="P203" s="883"/>
      <c r="Q203" s="883"/>
      <c r="R203" s="883"/>
      <c r="S203" s="883"/>
      <c r="T203" s="883"/>
      <c r="U203" s="883"/>
      <c r="V203" s="883"/>
      <c r="W203" s="883"/>
      <c r="X203" s="883"/>
      <c r="Y203" s="883"/>
      <c r="Z203" s="885">
        <f>AL201</f>
        <v>7072</v>
      </c>
      <c r="AA203" s="885"/>
      <c r="AB203" s="885"/>
      <c r="AC203" s="885"/>
      <c r="AD203" s="885"/>
      <c r="AE203" s="885"/>
      <c r="AF203" s="885"/>
      <c r="AG203" s="885"/>
      <c r="AH203" s="885"/>
      <c r="AI203" s="883" t="s">
        <v>41</v>
      </c>
      <c r="AJ203" s="883"/>
      <c r="AK203" s="896">
        <v>0.2</v>
      </c>
      <c r="AL203" s="896"/>
      <c r="AM203" s="896"/>
      <c r="AN203" s="896"/>
      <c r="AO203" s="896"/>
      <c r="AP203" s="896"/>
      <c r="AQ203" s="542" t="s">
        <v>16</v>
      </c>
      <c r="AS203" s="885">
        <f>ROUNDDOWN(Z203*AK203,0)</f>
        <v>1414</v>
      </c>
      <c r="AT203" s="885"/>
      <c r="AU203" s="885"/>
      <c r="AV203" s="885"/>
      <c r="AW203" s="885"/>
      <c r="AX203" s="883" t="s">
        <v>44</v>
      </c>
      <c r="AY203" s="883"/>
      <c r="AZ203" s="883"/>
      <c r="BA203" s="883"/>
    </row>
    <row r="204" spans="1:57" s="542" customFormat="1"/>
    <row r="205" spans="1:57" s="542" customFormat="1">
      <c r="H205" s="883" t="s">
        <v>43</v>
      </c>
      <c r="I205" s="883"/>
      <c r="J205" s="883"/>
      <c r="K205" s="883"/>
      <c r="L205" s="883">
        <f>ROUNDDOWN(AL201+AS203,0)</f>
        <v>8486</v>
      </c>
      <c r="M205" s="883"/>
      <c r="N205" s="883"/>
      <c r="O205" s="883"/>
      <c r="P205" s="883"/>
      <c r="Q205" s="883"/>
      <c r="R205" s="883"/>
      <c r="S205" s="883" t="s">
        <v>44</v>
      </c>
      <c r="T205" s="883"/>
      <c r="U205" s="883"/>
      <c r="V205" s="883"/>
      <c r="W205" s="883"/>
    </row>
    <row r="206" spans="1:57" s="542" customFormat="1"/>
    <row r="207" spans="1:57" s="542" customFormat="1"/>
    <row r="208" spans="1:57" s="542" customFormat="1">
      <c r="A208" s="884" t="s">
        <v>49</v>
      </c>
      <c r="B208" s="884"/>
      <c r="C208" s="884" t="s">
        <v>50</v>
      </c>
      <c r="D208" s="884"/>
      <c r="E208" s="884"/>
      <c r="F208" s="884"/>
      <c r="G208" s="884"/>
      <c r="H208" s="883"/>
      <c r="I208" s="883"/>
      <c r="J208" s="883"/>
      <c r="K208" s="883"/>
      <c r="L208" s="883"/>
      <c r="M208" s="883"/>
      <c r="N208" s="883"/>
      <c r="O208" s="883"/>
      <c r="P208" s="895">
        <f>변동입력!N19</f>
        <v>28560</v>
      </c>
      <c r="Q208" s="895"/>
      <c r="R208" s="895"/>
      <c r="S208" s="895"/>
      <c r="T208" s="895"/>
      <c r="U208" s="895"/>
      <c r="V208" s="895"/>
      <c r="W208" s="895"/>
      <c r="X208" s="883" t="s">
        <v>41</v>
      </c>
      <c r="Y208" s="883"/>
      <c r="Z208" s="883">
        <v>1</v>
      </c>
      <c r="AA208" s="883"/>
      <c r="AB208" s="883"/>
      <c r="AC208" s="883"/>
      <c r="AD208" s="883"/>
      <c r="AE208" s="543"/>
      <c r="AF208" s="883" t="s">
        <v>16</v>
      </c>
      <c r="AG208" s="883"/>
      <c r="AH208" s="883">
        <f>P208*Z208</f>
        <v>28560</v>
      </c>
      <c r="AI208" s="883"/>
      <c r="AJ208" s="883"/>
      <c r="AK208" s="883"/>
      <c r="AL208" s="883"/>
      <c r="AM208" s="883"/>
      <c r="AN208" s="883"/>
      <c r="AO208" s="883" t="s">
        <v>44</v>
      </c>
      <c r="AP208" s="883"/>
      <c r="AQ208" s="883"/>
      <c r="AR208" s="883"/>
      <c r="AS208" s="883"/>
      <c r="AT208" s="543"/>
    </row>
    <row r="209" spans="1:58" s="542" customFormat="1"/>
    <row r="210" spans="1:58" s="542" customFormat="1"/>
    <row r="211" spans="1:58" s="542" customFormat="1">
      <c r="A211" s="541" t="s">
        <v>51</v>
      </c>
      <c r="B211" s="541"/>
      <c r="C211" s="541"/>
      <c r="D211" s="541"/>
      <c r="E211" s="541"/>
    </row>
    <row r="212" spans="1:58" s="542" customFormat="1">
      <c r="BD212" s="541"/>
      <c r="BE212" s="541"/>
      <c r="BF212" s="541"/>
    </row>
    <row r="213" spans="1:58" s="542" customFormat="1">
      <c r="H213" s="884" t="s">
        <v>52</v>
      </c>
      <c r="I213" s="884"/>
      <c r="J213" s="884"/>
      <c r="K213" s="884"/>
      <c r="L213" s="884"/>
      <c r="M213" s="884"/>
      <c r="N213" s="884"/>
      <c r="O213" s="884"/>
      <c r="P213" s="884">
        <f>AP198</f>
        <v>3331</v>
      </c>
      <c r="Q213" s="884"/>
      <c r="R213" s="884"/>
      <c r="S213" s="884"/>
      <c r="T213" s="884"/>
      <c r="U213" s="884"/>
      <c r="V213" s="884"/>
      <c r="W213" s="884"/>
      <c r="X213" s="884"/>
      <c r="Y213" s="884"/>
      <c r="Z213" s="883" t="s">
        <v>44</v>
      </c>
      <c r="AA213" s="883"/>
      <c r="AB213" s="883"/>
      <c r="AC213" s="883"/>
      <c r="AD213" s="883"/>
      <c r="AE213" s="543"/>
      <c r="BD213" s="543"/>
      <c r="BE213" s="543"/>
      <c r="BF213" s="543"/>
    </row>
    <row r="214" spans="1:58" s="542" customFormat="1">
      <c r="H214" s="541"/>
      <c r="I214" s="541"/>
      <c r="J214" s="541"/>
      <c r="K214" s="541"/>
      <c r="L214" s="541"/>
      <c r="M214" s="541"/>
      <c r="N214" s="541"/>
      <c r="O214" s="541"/>
      <c r="P214" s="884"/>
      <c r="Q214" s="884"/>
      <c r="R214" s="884"/>
      <c r="S214" s="884"/>
      <c r="T214" s="884"/>
      <c r="U214" s="884"/>
      <c r="V214" s="884"/>
      <c r="W214" s="884"/>
      <c r="X214" s="884"/>
      <c r="Y214" s="884"/>
    </row>
    <row r="215" spans="1:58" s="542" customFormat="1">
      <c r="H215" s="884" t="s">
        <v>53</v>
      </c>
      <c r="I215" s="884"/>
      <c r="J215" s="884"/>
      <c r="K215" s="884"/>
      <c r="L215" s="884"/>
      <c r="M215" s="884"/>
      <c r="N215" s="884"/>
      <c r="O215" s="884"/>
      <c r="P215" s="884">
        <f>L205</f>
        <v>8486</v>
      </c>
      <c r="Q215" s="884"/>
      <c r="R215" s="884"/>
      <c r="S215" s="884"/>
      <c r="T215" s="884"/>
      <c r="U215" s="884"/>
      <c r="V215" s="884"/>
      <c r="W215" s="884"/>
      <c r="X215" s="884"/>
      <c r="Y215" s="884"/>
      <c r="Z215" s="883" t="s">
        <v>44</v>
      </c>
      <c r="AA215" s="883"/>
      <c r="AB215" s="883"/>
      <c r="AC215" s="883"/>
      <c r="AD215" s="883"/>
      <c r="AE215" s="543"/>
    </row>
    <row r="216" spans="1:58" s="542" customFormat="1">
      <c r="H216" s="541"/>
      <c r="I216" s="541"/>
      <c r="J216" s="541"/>
      <c r="K216" s="541"/>
      <c r="L216" s="541"/>
      <c r="M216" s="541"/>
      <c r="N216" s="541"/>
      <c r="O216" s="541"/>
      <c r="P216" s="884"/>
      <c r="Q216" s="884"/>
      <c r="R216" s="884"/>
      <c r="S216" s="884"/>
      <c r="T216" s="884"/>
      <c r="U216" s="884"/>
      <c r="V216" s="884"/>
      <c r="W216" s="884"/>
      <c r="X216" s="884"/>
      <c r="Y216" s="884"/>
    </row>
    <row r="217" spans="1:58" s="542" customFormat="1">
      <c r="H217" s="884" t="s">
        <v>54</v>
      </c>
      <c r="I217" s="884"/>
      <c r="J217" s="884"/>
      <c r="K217" s="884"/>
      <c r="L217" s="884"/>
      <c r="M217" s="884"/>
      <c r="N217" s="884"/>
      <c r="O217" s="884"/>
      <c r="P217" s="884">
        <f>P208</f>
        <v>28560</v>
      </c>
      <c r="Q217" s="884"/>
      <c r="R217" s="884"/>
      <c r="S217" s="884"/>
      <c r="T217" s="884"/>
      <c r="U217" s="884"/>
      <c r="V217" s="884"/>
      <c r="W217" s="884"/>
      <c r="X217" s="884"/>
      <c r="Y217" s="884"/>
      <c r="Z217" s="883" t="s">
        <v>44</v>
      </c>
      <c r="AA217" s="883"/>
      <c r="AB217" s="883"/>
      <c r="AC217" s="883"/>
      <c r="AD217" s="883"/>
      <c r="AE217" s="543"/>
    </row>
    <row r="218" spans="1:58" s="542" customFormat="1">
      <c r="H218" s="541"/>
      <c r="I218" s="541"/>
      <c r="J218" s="541"/>
      <c r="K218" s="541"/>
      <c r="L218" s="541"/>
      <c r="M218" s="541"/>
      <c r="N218" s="541"/>
      <c r="O218" s="541"/>
      <c r="P218" s="884"/>
      <c r="Q218" s="884"/>
      <c r="R218" s="884"/>
      <c r="S218" s="884"/>
      <c r="T218" s="884"/>
      <c r="U218" s="884"/>
      <c r="V218" s="884"/>
      <c r="W218" s="884"/>
      <c r="X218" s="884"/>
    </row>
    <row r="219" spans="1:58" s="542" customFormat="1">
      <c r="H219" s="884" t="s">
        <v>55</v>
      </c>
      <c r="I219" s="884"/>
      <c r="J219" s="884"/>
      <c r="K219" s="884"/>
      <c r="L219" s="884"/>
      <c r="M219" s="884"/>
      <c r="N219" s="884"/>
      <c r="O219" s="884"/>
      <c r="P219" s="884">
        <f>SUM(P213:P217)</f>
        <v>40377</v>
      </c>
      <c r="Q219" s="884"/>
      <c r="R219" s="884"/>
      <c r="S219" s="884"/>
      <c r="T219" s="884"/>
      <c r="U219" s="884"/>
      <c r="V219" s="884"/>
      <c r="W219" s="884"/>
      <c r="X219" s="884"/>
      <c r="Y219" s="884"/>
      <c r="Z219" s="883" t="s">
        <v>44</v>
      </c>
      <c r="AA219" s="883"/>
      <c r="AB219" s="883"/>
      <c r="AC219" s="883"/>
      <c r="AD219" s="883"/>
      <c r="AE219" s="543"/>
    </row>
    <row r="220" spans="1:58" s="542" customFormat="1">
      <c r="H220" s="547"/>
      <c r="I220" s="547"/>
      <c r="J220" s="547"/>
      <c r="K220" s="547"/>
      <c r="L220" s="547"/>
      <c r="M220" s="547"/>
      <c r="N220" s="547"/>
      <c r="O220" s="547"/>
      <c r="P220" s="547"/>
      <c r="Q220" s="547"/>
      <c r="R220" s="547"/>
      <c r="S220" s="547"/>
      <c r="T220" s="547"/>
      <c r="U220" s="547"/>
      <c r="V220" s="547"/>
      <c r="W220" s="547"/>
      <c r="X220" s="547"/>
      <c r="Y220" s="547"/>
      <c r="Z220" s="543"/>
      <c r="AA220" s="543"/>
      <c r="AB220" s="543"/>
      <c r="AC220" s="543"/>
      <c r="AD220" s="543"/>
      <c r="AE220" s="543"/>
    </row>
    <row r="221" spans="1:58" s="542" customFormat="1"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3"/>
      <c r="AA221" s="543"/>
      <c r="AB221" s="543"/>
      <c r="AC221" s="543"/>
      <c r="AD221" s="543"/>
      <c r="AE221" s="543"/>
    </row>
    <row r="222" spans="1:58" s="542" customFormat="1"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3"/>
      <c r="AA222" s="543"/>
      <c r="AB222" s="543"/>
      <c r="AC222" s="543"/>
      <c r="AD222" s="543"/>
      <c r="AE222" s="543"/>
    </row>
    <row r="223" spans="1:58" s="542" customFormat="1">
      <c r="H223" s="547"/>
      <c r="I223" s="547"/>
      <c r="J223" s="547"/>
      <c r="K223" s="547"/>
      <c r="L223" s="547"/>
      <c r="M223" s="547"/>
      <c r="N223" s="547"/>
      <c r="O223" s="547"/>
      <c r="P223" s="547"/>
      <c r="Q223" s="547"/>
      <c r="R223" s="547"/>
      <c r="S223" s="547"/>
      <c r="T223" s="547"/>
      <c r="U223" s="547"/>
      <c r="V223" s="547"/>
      <c r="W223" s="547"/>
      <c r="X223" s="547"/>
      <c r="Y223" s="547"/>
      <c r="Z223" s="543"/>
      <c r="AA223" s="543"/>
      <c r="AB223" s="543"/>
      <c r="AC223" s="543"/>
      <c r="AD223" s="543"/>
      <c r="AE223" s="543"/>
    </row>
    <row r="224" spans="1:58" s="542" customFormat="1">
      <c r="H224" s="547"/>
      <c r="I224" s="547"/>
      <c r="J224" s="547"/>
      <c r="K224" s="547"/>
      <c r="L224" s="547"/>
      <c r="M224" s="547"/>
      <c r="N224" s="547"/>
      <c r="O224" s="547"/>
      <c r="P224" s="547"/>
      <c r="Q224" s="547"/>
      <c r="R224" s="547"/>
      <c r="S224" s="547"/>
      <c r="T224" s="547"/>
      <c r="U224" s="547"/>
      <c r="V224" s="547"/>
      <c r="W224" s="547"/>
      <c r="X224" s="547"/>
      <c r="Y224" s="547"/>
      <c r="Z224" s="543"/>
      <c r="AA224" s="543"/>
      <c r="AB224" s="543"/>
      <c r="AC224" s="543"/>
      <c r="AD224" s="543"/>
      <c r="AE224" s="543"/>
    </row>
    <row r="225" spans="1:57" s="542" customFormat="1">
      <c r="H225" s="547"/>
      <c r="I225" s="547"/>
      <c r="J225" s="547"/>
      <c r="K225" s="547"/>
      <c r="L225" s="547"/>
      <c r="M225" s="547"/>
      <c r="N225" s="547"/>
      <c r="O225" s="547"/>
      <c r="P225" s="547"/>
      <c r="Q225" s="547"/>
      <c r="R225" s="547"/>
      <c r="S225" s="547"/>
      <c r="T225" s="547"/>
      <c r="U225" s="547"/>
      <c r="V225" s="547"/>
      <c r="W225" s="547"/>
      <c r="X225" s="547"/>
      <c r="Y225" s="547"/>
      <c r="Z225" s="543"/>
      <c r="AA225" s="543"/>
      <c r="AB225" s="543"/>
      <c r="AC225" s="543"/>
      <c r="AD225" s="543"/>
      <c r="AE225" s="543"/>
    </row>
    <row r="226" spans="1:57" s="542" customFormat="1">
      <c r="H226" s="547"/>
      <c r="I226" s="547"/>
      <c r="J226" s="547"/>
      <c r="K226" s="547"/>
      <c r="L226" s="547"/>
      <c r="M226" s="547"/>
      <c r="N226" s="547"/>
      <c r="O226" s="547"/>
      <c r="P226" s="547"/>
      <c r="Q226" s="547"/>
      <c r="R226" s="547"/>
      <c r="S226" s="547"/>
      <c r="T226" s="547"/>
      <c r="U226" s="547"/>
      <c r="V226" s="547"/>
      <c r="W226" s="547"/>
      <c r="X226" s="547"/>
      <c r="Y226" s="547"/>
      <c r="Z226" s="543"/>
      <c r="AA226" s="543"/>
      <c r="AB226" s="543"/>
      <c r="AC226" s="543"/>
      <c r="AD226" s="543"/>
      <c r="AE226" s="543"/>
    </row>
    <row r="227" spans="1:57" s="542" customFormat="1">
      <c r="H227" s="547"/>
      <c r="I227" s="547"/>
      <c r="J227" s="547"/>
      <c r="K227" s="547"/>
      <c r="L227" s="547"/>
      <c r="M227" s="547"/>
      <c r="N227" s="547"/>
      <c r="O227" s="547"/>
      <c r="P227" s="547"/>
      <c r="Q227" s="547"/>
      <c r="R227" s="547"/>
      <c r="S227" s="547"/>
      <c r="T227" s="547"/>
      <c r="U227" s="547"/>
      <c r="V227" s="547"/>
      <c r="W227" s="547"/>
      <c r="X227" s="547"/>
      <c r="Y227" s="547"/>
      <c r="Z227" s="543"/>
      <c r="AA227" s="543"/>
      <c r="AB227" s="543"/>
      <c r="AC227" s="543"/>
      <c r="AD227" s="543"/>
      <c r="AE227" s="543"/>
    </row>
    <row r="228" spans="1:57" s="542" customFormat="1"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3"/>
      <c r="AA228" s="543"/>
      <c r="AB228" s="543"/>
      <c r="AC228" s="543"/>
      <c r="AD228" s="543"/>
      <c r="AE228" s="543"/>
    </row>
    <row r="229" spans="1:57" s="542" customFormat="1">
      <c r="H229" s="547"/>
      <c r="I229" s="547"/>
      <c r="J229" s="547"/>
      <c r="K229" s="547"/>
      <c r="L229" s="547"/>
      <c r="M229" s="547"/>
      <c r="N229" s="547"/>
      <c r="O229" s="547"/>
      <c r="P229" s="547"/>
      <c r="Q229" s="547"/>
      <c r="R229" s="547"/>
      <c r="S229" s="547"/>
      <c r="T229" s="547"/>
      <c r="U229" s="547"/>
      <c r="V229" s="547"/>
      <c r="W229" s="547"/>
      <c r="X229" s="547"/>
      <c r="Y229" s="547"/>
      <c r="Z229" s="543"/>
      <c r="AA229" s="543"/>
      <c r="AB229" s="543"/>
      <c r="AC229" s="543"/>
      <c r="AD229" s="543"/>
      <c r="AE229" s="543"/>
    </row>
    <row r="230" spans="1:57" s="542" customFormat="1">
      <c r="H230" s="547"/>
      <c r="I230" s="547"/>
      <c r="J230" s="547"/>
      <c r="K230" s="547"/>
      <c r="L230" s="547"/>
      <c r="M230" s="547"/>
      <c r="N230" s="547"/>
      <c r="O230" s="547"/>
      <c r="P230" s="547"/>
      <c r="Q230" s="547"/>
      <c r="R230" s="547"/>
      <c r="S230" s="547"/>
      <c r="T230" s="547"/>
      <c r="U230" s="547"/>
      <c r="V230" s="547"/>
      <c r="W230" s="547"/>
      <c r="X230" s="547"/>
      <c r="Y230" s="547"/>
      <c r="Z230" s="543"/>
      <c r="AA230" s="543"/>
      <c r="AB230" s="543"/>
      <c r="AC230" s="543"/>
      <c r="AD230" s="543"/>
      <c r="AE230" s="543"/>
    </row>
    <row r="231" spans="1:57" s="542" customFormat="1">
      <c r="H231" s="547"/>
      <c r="I231" s="547"/>
      <c r="J231" s="547"/>
      <c r="K231" s="547"/>
      <c r="L231" s="547"/>
      <c r="M231" s="547"/>
      <c r="N231" s="547"/>
      <c r="O231" s="547"/>
      <c r="P231" s="547"/>
      <c r="Q231" s="547"/>
      <c r="R231" s="547"/>
      <c r="S231" s="547"/>
      <c r="T231" s="547"/>
      <c r="U231" s="547"/>
      <c r="V231" s="547"/>
      <c r="W231" s="547"/>
      <c r="X231" s="547"/>
      <c r="Y231" s="547"/>
      <c r="Z231" s="543"/>
      <c r="AA231" s="543"/>
      <c r="AB231" s="543"/>
      <c r="AC231" s="543"/>
      <c r="AD231" s="543"/>
      <c r="AE231" s="543"/>
    </row>
    <row r="232" spans="1:57" s="542" customFormat="1" ht="25.5">
      <c r="A232" s="882" t="s">
        <v>198</v>
      </c>
      <c r="B232" s="882"/>
      <c r="C232" s="882"/>
      <c r="D232" s="882"/>
      <c r="E232" s="882"/>
      <c r="F232" s="882"/>
      <c r="G232" s="882"/>
      <c r="H232" s="882"/>
      <c r="I232" s="882"/>
      <c r="J232" s="882"/>
      <c r="K232" s="882"/>
      <c r="L232" s="882"/>
      <c r="M232" s="882"/>
      <c r="N232" s="882"/>
      <c r="O232" s="882"/>
      <c r="P232" s="882"/>
      <c r="Q232" s="882"/>
      <c r="R232" s="882"/>
      <c r="S232" s="882"/>
      <c r="T232" s="882"/>
      <c r="U232" s="882"/>
      <c r="V232" s="882"/>
      <c r="W232" s="882"/>
      <c r="X232" s="882"/>
      <c r="Y232" s="882"/>
      <c r="Z232" s="882"/>
      <c r="AA232" s="882"/>
      <c r="AB232" s="882"/>
      <c r="AC232" s="882"/>
      <c r="AD232" s="882"/>
      <c r="AE232" s="882"/>
      <c r="AF232" s="882"/>
      <c r="AG232" s="882"/>
      <c r="AH232" s="882"/>
      <c r="AI232" s="882"/>
      <c r="AJ232" s="882"/>
      <c r="AK232" s="882"/>
      <c r="AL232" s="882"/>
      <c r="AM232" s="882"/>
      <c r="AN232" s="882"/>
      <c r="AO232" s="882"/>
      <c r="AP232" s="882"/>
      <c r="AQ232" s="882"/>
      <c r="AR232" s="882"/>
      <c r="AS232" s="882"/>
      <c r="AT232" s="882"/>
      <c r="AU232" s="882"/>
      <c r="AV232" s="882"/>
      <c r="AW232" s="882"/>
      <c r="AX232" s="882"/>
      <c r="AY232" s="882"/>
      <c r="AZ232" s="882"/>
      <c r="BA232" s="882"/>
      <c r="BB232" s="882"/>
      <c r="BC232" s="541"/>
    </row>
    <row r="233" spans="1:57" s="542" customFormat="1">
      <c r="A233" s="543"/>
      <c r="B233" s="543"/>
      <c r="C233" s="543"/>
      <c r="D233" s="543"/>
      <c r="E233" s="543"/>
      <c r="F233" s="543"/>
      <c r="G233" s="543"/>
      <c r="H233" s="543"/>
      <c r="I233" s="543"/>
      <c r="J233" s="543"/>
      <c r="K233" s="543"/>
      <c r="L233" s="543"/>
      <c r="M233" s="543"/>
      <c r="N233" s="543"/>
      <c r="O233" s="543"/>
      <c r="P233" s="543"/>
      <c r="Q233" s="543"/>
      <c r="R233" s="543"/>
      <c r="S233" s="543"/>
      <c r="T233" s="543"/>
      <c r="U233" s="543"/>
      <c r="V233" s="543"/>
      <c r="W233" s="543"/>
      <c r="X233" s="543"/>
      <c r="Y233" s="543"/>
      <c r="Z233" s="543"/>
      <c r="AA233" s="543"/>
      <c r="AB233" s="543"/>
      <c r="AC233" s="543"/>
      <c r="AD233" s="543"/>
      <c r="AE233" s="543"/>
      <c r="AF233" s="543"/>
      <c r="AG233" s="543"/>
      <c r="AH233" s="543"/>
      <c r="AI233" s="543"/>
      <c r="AJ233" s="543"/>
      <c r="AK233" s="543"/>
      <c r="AL233" s="543"/>
      <c r="AM233" s="543"/>
      <c r="AN233" s="543"/>
      <c r="AO233" s="543"/>
      <c r="AP233" s="543"/>
      <c r="AQ233" s="543"/>
      <c r="AR233" s="543"/>
      <c r="AS233" s="543"/>
      <c r="AT233" s="543"/>
      <c r="AU233" s="543"/>
      <c r="AV233" s="543"/>
      <c r="AW233" s="543"/>
      <c r="AX233" s="543"/>
      <c r="AY233" s="543"/>
      <c r="AZ233" s="543"/>
      <c r="BA233" s="543"/>
      <c r="BB233" s="543"/>
      <c r="BC233" s="543"/>
    </row>
    <row r="234" spans="1:57" s="542" customFormat="1">
      <c r="BE234" s="543"/>
    </row>
    <row r="235" spans="1:57" s="542" customFormat="1">
      <c r="A235" s="884" t="s">
        <v>36</v>
      </c>
      <c r="B235" s="884"/>
      <c r="C235" s="884" t="s">
        <v>37</v>
      </c>
      <c r="D235" s="884"/>
      <c r="E235" s="884"/>
      <c r="F235" s="884"/>
      <c r="G235" s="884"/>
      <c r="H235" s="887" t="s">
        <v>38</v>
      </c>
      <c r="I235" s="887"/>
      <c r="J235" s="887"/>
      <c r="K235" s="887"/>
      <c r="L235" s="887"/>
      <c r="M235" s="887"/>
      <c r="N235" s="887"/>
      <c r="O235" s="887"/>
      <c r="P235" s="887"/>
      <c r="Q235" s="891">
        <v>11800000</v>
      </c>
      <c r="R235" s="891"/>
      <c r="S235" s="891"/>
      <c r="T235" s="891"/>
      <c r="U235" s="891"/>
      <c r="V235" s="891"/>
      <c r="W235" s="891"/>
      <c r="X235" s="891"/>
      <c r="Y235" s="891"/>
      <c r="Z235" s="891"/>
      <c r="AA235" s="883" t="s">
        <v>39</v>
      </c>
      <c r="AB235" s="883"/>
      <c r="AC235" s="543"/>
      <c r="AD235" s="892"/>
      <c r="AE235" s="892"/>
      <c r="AF235" s="892"/>
      <c r="AG235" s="892"/>
      <c r="AH235" s="892"/>
      <c r="AI235" s="892"/>
      <c r="AJ235" s="892"/>
      <c r="AK235" s="892"/>
      <c r="AL235" s="883"/>
      <c r="AM235" s="883"/>
      <c r="AN235" s="883"/>
      <c r="AO235" s="883"/>
      <c r="AP235" s="883"/>
      <c r="AQ235" s="883"/>
      <c r="AR235" s="883"/>
      <c r="AS235" s="883"/>
      <c r="AT235" s="883"/>
      <c r="AU235" s="883"/>
      <c r="AV235" s="883"/>
      <c r="AW235" s="883"/>
      <c r="AX235" s="883"/>
      <c r="AY235" s="883"/>
      <c r="AZ235" s="883"/>
      <c r="BA235" s="883"/>
      <c r="BB235" s="883"/>
      <c r="BC235" s="883"/>
    </row>
    <row r="236" spans="1:57" s="542" customFormat="1"/>
    <row r="237" spans="1:57" s="542" customFormat="1" ht="18">
      <c r="H237" s="887" t="s">
        <v>40</v>
      </c>
      <c r="I237" s="887"/>
      <c r="J237" s="887"/>
      <c r="K237" s="887"/>
      <c r="L237" s="887"/>
      <c r="M237" s="887"/>
      <c r="N237" s="887"/>
      <c r="O237" s="887"/>
      <c r="P237" s="887"/>
      <c r="Q237" s="887">
        <f>Q235</f>
        <v>11800000</v>
      </c>
      <c r="R237" s="887"/>
      <c r="S237" s="887"/>
      <c r="T237" s="887"/>
      <c r="U237" s="887"/>
      <c r="V237" s="887"/>
      <c r="W237" s="887"/>
      <c r="X237" s="887"/>
      <c r="Y237" s="887"/>
      <c r="Z237" s="887"/>
      <c r="AA237" s="883" t="s">
        <v>41</v>
      </c>
      <c r="AB237" s="883"/>
      <c r="AC237" s="887">
        <v>2294</v>
      </c>
      <c r="AD237" s="887"/>
      <c r="AE237" s="887"/>
      <c r="AF237" s="887"/>
      <c r="AG237" s="887"/>
      <c r="AH237" s="887"/>
      <c r="AI237" s="887"/>
      <c r="AJ237" s="883" t="s">
        <v>41</v>
      </c>
      <c r="AK237" s="883"/>
      <c r="AL237" s="889" t="s">
        <v>869</v>
      </c>
      <c r="AM237" s="889"/>
      <c r="AN237" s="889"/>
      <c r="AO237" s="545" t="s">
        <v>16</v>
      </c>
      <c r="AP237" s="887">
        <f>ROUNDDOWN(Q237*AC237*0.0000001,0)</f>
        <v>2706</v>
      </c>
      <c r="AQ237" s="887"/>
      <c r="AR237" s="887"/>
      <c r="AS237" s="887"/>
      <c r="AT237" s="887"/>
      <c r="AU237" s="887"/>
      <c r="AV237" s="887"/>
      <c r="AW237" s="883" t="s">
        <v>42</v>
      </c>
      <c r="AX237" s="883"/>
      <c r="AY237" s="883"/>
      <c r="AZ237" s="883"/>
    </row>
    <row r="238" spans="1:57" s="542" customFormat="1"/>
    <row r="239" spans="1:57" s="542" customFormat="1"/>
    <row r="240" spans="1:57" s="542" customFormat="1">
      <c r="A240" s="884" t="s">
        <v>45</v>
      </c>
      <c r="B240" s="884"/>
      <c r="C240" s="884" t="s">
        <v>46</v>
      </c>
      <c r="D240" s="884"/>
      <c r="E240" s="884"/>
      <c r="F240" s="884"/>
      <c r="G240" s="884"/>
      <c r="H240" s="883" t="s">
        <v>816</v>
      </c>
      <c r="I240" s="883"/>
      <c r="J240" s="883"/>
      <c r="K240" s="883"/>
      <c r="L240" s="883"/>
      <c r="M240" s="883"/>
      <c r="N240" s="883"/>
      <c r="O240" s="883"/>
      <c r="P240" s="883"/>
      <c r="Q240" s="883"/>
      <c r="R240" s="883"/>
      <c r="S240" s="883"/>
      <c r="T240" s="890">
        <v>4.3</v>
      </c>
      <c r="U240" s="890"/>
      <c r="V240" s="890"/>
      <c r="W240" s="890"/>
      <c r="X240" s="890"/>
      <c r="Y240" s="890"/>
      <c r="Z240" s="883" t="s">
        <v>47</v>
      </c>
      <c r="AA240" s="883"/>
      <c r="AB240" s="883" t="s">
        <v>41</v>
      </c>
      <c r="AC240" s="883"/>
      <c r="AD240" s="888">
        <f>변동입력!C5</f>
        <v>1099</v>
      </c>
      <c r="AE240" s="888"/>
      <c r="AF240" s="888"/>
      <c r="AG240" s="888"/>
      <c r="AH240" s="888"/>
      <c r="AI240" s="888"/>
      <c r="AJ240" s="883" t="s">
        <v>16</v>
      </c>
      <c r="AK240" s="883"/>
      <c r="AL240" s="885">
        <f>ROUNDDOWN(T240*AD240,0)</f>
        <v>4725</v>
      </c>
      <c r="AM240" s="885"/>
      <c r="AN240" s="885"/>
      <c r="AO240" s="885"/>
      <c r="AP240" s="885"/>
      <c r="AQ240" s="885"/>
      <c r="AR240" s="883" t="s">
        <v>44</v>
      </c>
      <c r="AS240" s="883"/>
      <c r="AT240" s="883"/>
      <c r="AU240" s="883"/>
    </row>
    <row r="241" spans="1:58" s="542" customFormat="1"/>
    <row r="242" spans="1:58" s="542" customFormat="1">
      <c r="H242" s="883" t="s">
        <v>195</v>
      </c>
      <c r="I242" s="883"/>
      <c r="J242" s="883"/>
      <c r="K242" s="883"/>
      <c r="L242" s="883"/>
      <c r="M242" s="883"/>
      <c r="N242" s="883"/>
      <c r="O242" s="883"/>
      <c r="P242" s="883"/>
      <c r="Q242" s="883"/>
      <c r="R242" s="883"/>
      <c r="S242" s="883"/>
      <c r="T242" s="883"/>
      <c r="U242" s="883"/>
      <c r="V242" s="883"/>
      <c r="W242" s="883"/>
      <c r="X242" s="883"/>
      <c r="Y242" s="883"/>
      <c r="Z242" s="885">
        <f>AL240</f>
        <v>4725</v>
      </c>
      <c r="AA242" s="885"/>
      <c r="AB242" s="885"/>
      <c r="AC242" s="885"/>
      <c r="AD242" s="885"/>
      <c r="AE242" s="885"/>
      <c r="AF242" s="885"/>
      <c r="AG242" s="885"/>
      <c r="AH242" s="885"/>
      <c r="AI242" s="883" t="s">
        <v>41</v>
      </c>
      <c r="AJ242" s="883"/>
      <c r="AK242" s="896">
        <v>0.24</v>
      </c>
      <c r="AL242" s="896"/>
      <c r="AM242" s="896"/>
      <c r="AN242" s="896"/>
      <c r="AO242" s="896"/>
      <c r="AP242" s="896"/>
      <c r="AQ242" s="542" t="s">
        <v>16</v>
      </c>
      <c r="AS242" s="885">
        <f>ROUNDDOWN(Z242*AK242,0)</f>
        <v>1134</v>
      </c>
      <c r="AT242" s="885"/>
      <c r="AU242" s="885"/>
      <c r="AV242" s="885"/>
      <c r="AW242" s="885"/>
      <c r="AX242" s="883" t="s">
        <v>44</v>
      </c>
      <c r="AY242" s="883"/>
      <c r="AZ242" s="883"/>
      <c r="BA242" s="883"/>
    </row>
    <row r="243" spans="1:58" s="542" customFormat="1"/>
    <row r="244" spans="1:58" s="542" customFormat="1">
      <c r="H244" s="883" t="s">
        <v>43</v>
      </c>
      <c r="I244" s="883"/>
      <c r="J244" s="883"/>
      <c r="K244" s="883"/>
      <c r="L244" s="883">
        <f>ROUNDDOWN(AL240+AS242,0)</f>
        <v>5859</v>
      </c>
      <c r="M244" s="883"/>
      <c r="N244" s="883"/>
      <c r="O244" s="883"/>
      <c r="P244" s="883"/>
      <c r="Q244" s="883"/>
      <c r="R244" s="883"/>
      <c r="S244" s="883" t="s">
        <v>44</v>
      </c>
      <c r="T244" s="883"/>
      <c r="U244" s="883"/>
      <c r="V244" s="883"/>
      <c r="W244" s="883"/>
    </row>
    <row r="245" spans="1:58" s="542" customFormat="1"/>
    <row r="246" spans="1:58" s="542" customFormat="1"/>
    <row r="247" spans="1:58" s="542" customFormat="1">
      <c r="A247" s="884" t="s">
        <v>49</v>
      </c>
      <c r="B247" s="884"/>
      <c r="C247" s="884" t="s">
        <v>50</v>
      </c>
      <c r="D247" s="884"/>
      <c r="E247" s="884"/>
      <c r="F247" s="884"/>
      <c r="G247" s="884"/>
      <c r="H247" s="883"/>
      <c r="I247" s="883"/>
      <c r="J247" s="883"/>
      <c r="K247" s="883"/>
      <c r="L247" s="883"/>
      <c r="M247" s="883"/>
      <c r="N247" s="883"/>
      <c r="O247" s="883"/>
      <c r="P247" s="895">
        <f>변동입력!N19</f>
        <v>28560</v>
      </c>
      <c r="Q247" s="895"/>
      <c r="R247" s="895"/>
      <c r="S247" s="895"/>
      <c r="T247" s="895"/>
      <c r="U247" s="895"/>
      <c r="V247" s="895"/>
      <c r="W247" s="895"/>
      <c r="X247" s="883" t="s">
        <v>41</v>
      </c>
      <c r="Y247" s="883"/>
      <c r="Z247" s="883">
        <v>1</v>
      </c>
      <c r="AA247" s="883"/>
      <c r="AB247" s="883"/>
      <c r="AC247" s="883"/>
      <c r="AD247" s="883"/>
      <c r="AE247" s="543"/>
      <c r="AF247" s="883" t="s">
        <v>16</v>
      </c>
      <c r="AG247" s="883"/>
      <c r="AH247" s="883">
        <f>P247*Z247</f>
        <v>28560</v>
      </c>
      <c r="AI247" s="883"/>
      <c r="AJ247" s="883"/>
      <c r="AK247" s="883"/>
      <c r="AL247" s="883"/>
      <c r="AM247" s="883"/>
      <c r="AN247" s="883"/>
      <c r="AO247" s="883" t="s">
        <v>44</v>
      </c>
      <c r="AP247" s="883"/>
      <c r="AQ247" s="883"/>
      <c r="AR247" s="883"/>
      <c r="AS247" s="883"/>
      <c r="AT247" s="543"/>
    </row>
    <row r="248" spans="1:58" s="542" customFormat="1"/>
    <row r="249" spans="1:58" s="542" customFormat="1"/>
    <row r="250" spans="1:58" s="542" customFormat="1">
      <c r="A250" s="541" t="s">
        <v>51</v>
      </c>
      <c r="B250" s="541"/>
      <c r="C250" s="541"/>
      <c r="D250" s="541"/>
      <c r="E250" s="541"/>
    </row>
    <row r="251" spans="1:58">
      <c r="A251" s="542"/>
      <c r="B251" s="542"/>
      <c r="C251" s="542"/>
      <c r="D251" s="542"/>
      <c r="E251" s="542"/>
      <c r="F251" s="542"/>
      <c r="G251" s="542"/>
      <c r="H251" s="542"/>
      <c r="I251" s="542"/>
      <c r="J251" s="542"/>
      <c r="K251" s="542"/>
      <c r="L251" s="542"/>
      <c r="M251" s="542"/>
      <c r="N251" s="542"/>
      <c r="O251" s="542"/>
      <c r="P251" s="542"/>
      <c r="Q251" s="542"/>
      <c r="R251" s="542"/>
      <c r="S251" s="542"/>
      <c r="T251" s="542"/>
      <c r="U251" s="542"/>
      <c r="V251" s="542"/>
      <c r="W251" s="542"/>
      <c r="X251" s="542"/>
      <c r="Y251" s="542"/>
      <c r="Z251" s="542"/>
      <c r="AA251" s="542"/>
      <c r="AB251" s="542"/>
      <c r="AC251" s="542"/>
      <c r="AD251" s="542"/>
      <c r="AE251" s="542"/>
      <c r="AF251" s="542"/>
      <c r="AG251" s="542"/>
      <c r="AH251" s="542"/>
      <c r="AI251" s="542"/>
      <c r="AJ251" s="542"/>
      <c r="AK251" s="542"/>
      <c r="AL251" s="542"/>
      <c r="AM251" s="542"/>
      <c r="AN251" s="542"/>
      <c r="AO251" s="542"/>
      <c r="AP251" s="542"/>
      <c r="AQ251" s="542"/>
      <c r="AR251" s="542"/>
      <c r="AS251" s="542"/>
      <c r="AT251" s="542"/>
      <c r="AU251" s="542"/>
      <c r="AV251" s="542"/>
      <c r="AW251" s="542"/>
      <c r="AX251" s="542"/>
      <c r="AY251" s="542"/>
      <c r="AZ251" s="542"/>
      <c r="BA251" s="542"/>
      <c r="BB251" s="542"/>
      <c r="BC251" s="542"/>
    </row>
    <row r="252" spans="1:58" s="542" customFormat="1">
      <c r="H252" s="884" t="s">
        <v>52</v>
      </c>
      <c r="I252" s="884"/>
      <c r="J252" s="884"/>
      <c r="K252" s="884"/>
      <c r="L252" s="884"/>
      <c r="M252" s="884"/>
      <c r="N252" s="884"/>
      <c r="O252" s="884"/>
      <c r="P252" s="884">
        <f>AP237</f>
        <v>2706</v>
      </c>
      <c r="Q252" s="884"/>
      <c r="R252" s="884"/>
      <c r="S252" s="884"/>
      <c r="T252" s="884"/>
      <c r="U252" s="884"/>
      <c r="V252" s="884"/>
      <c r="W252" s="884"/>
      <c r="X252" s="884"/>
      <c r="Y252" s="884"/>
      <c r="Z252" s="883" t="s">
        <v>44</v>
      </c>
      <c r="AA252" s="883"/>
      <c r="AB252" s="883"/>
      <c r="AC252" s="883"/>
      <c r="AD252" s="883"/>
      <c r="AE252" s="543"/>
      <c r="BD252" s="541"/>
      <c r="BE252" s="541"/>
      <c r="BF252" s="541"/>
    </row>
    <row r="253" spans="1:58" s="542" customFormat="1">
      <c r="H253" s="541"/>
      <c r="I253" s="541"/>
      <c r="J253" s="541"/>
      <c r="K253" s="541"/>
      <c r="L253" s="541"/>
      <c r="M253" s="541"/>
      <c r="N253" s="541"/>
      <c r="O253" s="541"/>
      <c r="P253" s="884"/>
      <c r="Q253" s="884"/>
      <c r="R253" s="884"/>
      <c r="S253" s="884"/>
      <c r="T253" s="884"/>
      <c r="U253" s="884"/>
      <c r="V253" s="884"/>
      <c r="W253" s="884"/>
      <c r="X253" s="884"/>
      <c r="Y253" s="884"/>
      <c r="BD253" s="543"/>
      <c r="BE253" s="543"/>
      <c r="BF253" s="543"/>
    </row>
    <row r="254" spans="1:58" s="542" customFormat="1">
      <c r="H254" s="884" t="s">
        <v>53</v>
      </c>
      <c r="I254" s="884"/>
      <c r="J254" s="884"/>
      <c r="K254" s="884"/>
      <c r="L254" s="884"/>
      <c r="M254" s="884"/>
      <c r="N254" s="884"/>
      <c r="O254" s="884"/>
      <c r="P254" s="884">
        <f>L244</f>
        <v>5859</v>
      </c>
      <c r="Q254" s="884"/>
      <c r="R254" s="884"/>
      <c r="S254" s="884"/>
      <c r="T254" s="884"/>
      <c r="U254" s="884"/>
      <c r="V254" s="884"/>
      <c r="W254" s="884"/>
      <c r="X254" s="884"/>
      <c r="Y254" s="884"/>
      <c r="Z254" s="883" t="s">
        <v>44</v>
      </c>
      <c r="AA254" s="883"/>
      <c r="AB254" s="883"/>
      <c r="AC254" s="883"/>
      <c r="AD254" s="883"/>
      <c r="AE254" s="543"/>
    </row>
    <row r="255" spans="1:58" s="542" customFormat="1">
      <c r="H255" s="541"/>
      <c r="I255" s="541"/>
      <c r="J255" s="541"/>
      <c r="K255" s="541"/>
      <c r="L255" s="541"/>
      <c r="M255" s="541"/>
      <c r="N255" s="541"/>
      <c r="O255" s="541"/>
      <c r="P255" s="884"/>
      <c r="Q255" s="884"/>
      <c r="R255" s="884"/>
      <c r="S255" s="884"/>
      <c r="T255" s="884"/>
      <c r="U255" s="884"/>
      <c r="V255" s="884"/>
      <c r="W255" s="884"/>
      <c r="X255" s="884"/>
      <c r="Y255" s="884"/>
    </row>
    <row r="256" spans="1:58" s="542" customFormat="1">
      <c r="H256" s="884" t="s">
        <v>54</v>
      </c>
      <c r="I256" s="884"/>
      <c r="J256" s="884"/>
      <c r="K256" s="884"/>
      <c r="L256" s="884"/>
      <c r="M256" s="884"/>
      <c r="N256" s="884"/>
      <c r="O256" s="884"/>
      <c r="P256" s="884">
        <f>P247</f>
        <v>28560</v>
      </c>
      <c r="Q256" s="884"/>
      <c r="R256" s="884"/>
      <c r="S256" s="884"/>
      <c r="T256" s="884"/>
      <c r="U256" s="884"/>
      <c r="V256" s="884"/>
      <c r="W256" s="884"/>
      <c r="X256" s="884"/>
      <c r="Y256" s="884"/>
      <c r="Z256" s="883" t="s">
        <v>44</v>
      </c>
      <c r="AA256" s="883"/>
      <c r="AB256" s="883"/>
      <c r="AC256" s="883"/>
      <c r="AD256" s="883"/>
      <c r="AE256" s="543"/>
    </row>
    <row r="257" spans="1:57" s="542" customFormat="1">
      <c r="H257" s="541"/>
      <c r="I257" s="541"/>
      <c r="J257" s="541"/>
      <c r="K257" s="541"/>
      <c r="L257" s="541"/>
      <c r="M257" s="541"/>
      <c r="N257" s="541"/>
      <c r="O257" s="541"/>
      <c r="P257" s="884"/>
      <c r="Q257" s="884"/>
      <c r="R257" s="884"/>
      <c r="S257" s="884"/>
      <c r="T257" s="884"/>
      <c r="U257" s="884"/>
      <c r="V257" s="884"/>
      <c r="W257" s="884"/>
      <c r="X257" s="884"/>
    </row>
    <row r="258" spans="1:57" s="542" customFormat="1">
      <c r="H258" s="884" t="s">
        <v>55</v>
      </c>
      <c r="I258" s="884"/>
      <c r="J258" s="884"/>
      <c r="K258" s="884"/>
      <c r="L258" s="884"/>
      <c r="M258" s="884"/>
      <c r="N258" s="884"/>
      <c r="O258" s="884"/>
      <c r="P258" s="884">
        <f>SUM(P252:P256)</f>
        <v>37125</v>
      </c>
      <c r="Q258" s="884"/>
      <c r="R258" s="884"/>
      <c r="S258" s="884"/>
      <c r="T258" s="884"/>
      <c r="U258" s="884"/>
      <c r="V258" s="884"/>
      <c r="W258" s="884"/>
      <c r="X258" s="884"/>
      <c r="Y258" s="884"/>
      <c r="Z258" s="883" t="s">
        <v>44</v>
      </c>
      <c r="AA258" s="883"/>
      <c r="AB258" s="883"/>
      <c r="AC258" s="883"/>
      <c r="AD258" s="883"/>
      <c r="AE258" s="543"/>
    </row>
    <row r="259" spans="1:57" s="542" customFormat="1">
      <c r="H259" s="547"/>
      <c r="I259" s="547"/>
      <c r="J259" s="547"/>
      <c r="K259" s="547"/>
      <c r="L259" s="547"/>
      <c r="M259" s="547"/>
      <c r="N259" s="547"/>
      <c r="O259" s="547"/>
      <c r="P259" s="547"/>
      <c r="Q259" s="547"/>
      <c r="R259" s="547"/>
      <c r="S259" s="547"/>
      <c r="T259" s="547"/>
      <c r="U259" s="547"/>
      <c r="V259" s="547"/>
      <c r="W259" s="547"/>
      <c r="X259" s="547"/>
      <c r="Y259" s="547"/>
      <c r="Z259" s="543"/>
      <c r="AA259" s="543"/>
      <c r="AB259" s="543"/>
      <c r="AC259" s="543"/>
      <c r="AD259" s="543"/>
      <c r="AE259" s="543"/>
    </row>
    <row r="260" spans="1:57" s="542" customFormat="1">
      <c r="H260" s="547"/>
      <c r="I260" s="547"/>
      <c r="J260" s="547"/>
      <c r="K260" s="547"/>
      <c r="L260" s="547"/>
      <c r="M260" s="547"/>
      <c r="N260" s="547"/>
      <c r="O260" s="547"/>
      <c r="P260" s="547"/>
      <c r="Q260" s="547"/>
      <c r="R260" s="547"/>
      <c r="S260" s="547"/>
      <c r="T260" s="547"/>
      <c r="U260" s="547"/>
      <c r="V260" s="547"/>
      <c r="W260" s="547"/>
      <c r="X260" s="547"/>
      <c r="Y260" s="547"/>
      <c r="Z260" s="543"/>
      <c r="AA260" s="543"/>
      <c r="AB260" s="543"/>
      <c r="AC260" s="543"/>
      <c r="AD260" s="543"/>
      <c r="AE260" s="543"/>
    </row>
    <row r="261" spans="1:57" s="542" customFormat="1">
      <c r="H261" s="547"/>
      <c r="I261" s="547"/>
      <c r="J261" s="547"/>
      <c r="K261" s="547"/>
      <c r="L261" s="547"/>
      <c r="M261" s="547"/>
      <c r="N261" s="547"/>
      <c r="O261" s="547"/>
      <c r="P261" s="547"/>
      <c r="Q261" s="547"/>
      <c r="R261" s="547"/>
      <c r="S261" s="547"/>
      <c r="T261" s="547"/>
      <c r="U261" s="547"/>
      <c r="V261" s="547"/>
      <c r="W261" s="547"/>
      <c r="X261" s="547"/>
      <c r="Y261" s="547"/>
      <c r="Z261" s="543"/>
      <c r="AA261" s="543"/>
      <c r="AB261" s="543"/>
      <c r="AC261" s="543"/>
      <c r="AD261" s="543"/>
      <c r="AE261" s="543"/>
    </row>
    <row r="262" spans="1:57" s="542" customFormat="1" ht="25.5">
      <c r="A262" s="882" t="s">
        <v>190</v>
      </c>
      <c r="B262" s="882"/>
      <c r="C262" s="882"/>
      <c r="D262" s="882"/>
      <c r="E262" s="882"/>
      <c r="F262" s="882"/>
      <c r="G262" s="882"/>
      <c r="H262" s="882"/>
      <c r="I262" s="882"/>
      <c r="J262" s="882"/>
      <c r="K262" s="882"/>
      <c r="L262" s="882"/>
      <c r="M262" s="882"/>
      <c r="N262" s="882"/>
      <c r="O262" s="882"/>
      <c r="P262" s="882"/>
      <c r="Q262" s="882"/>
      <c r="R262" s="882"/>
      <c r="S262" s="882"/>
      <c r="T262" s="882"/>
      <c r="U262" s="882"/>
      <c r="V262" s="882"/>
      <c r="W262" s="882"/>
      <c r="X262" s="882"/>
      <c r="Y262" s="882"/>
      <c r="Z262" s="882"/>
      <c r="AA262" s="882"/>
      <c r="AB262" s="882"/>
      <c r="AC262" s="882"/>
      <c r="AD262" s="882"/>
      <c r="AE262" s="882"/>
      <c r="AF262" s="882"/>
      <c r="AG262" s="882"/>
      <c r="AH262" s="882"/>
      <c r="AI262" s="882"/>
      <c r="AJ262" s="882"/>
      <c r="AK262" s="882"/>
      <c r="AL262" s="882"/>
      <c r="AM262" s="882"/>
      <c r="AN262" s="882"/>
      <c r="AO262" s="882"/>
      <c r="AP262" s="882"/>
      <c r="AQ262" s="882"/>
      <c r="AR262" s="882"/>
      <c r="AS262" s="882"/>
      <c r="AT262" s="882"/>
      <c r="AU262" s="882"/>
      <c r="AV262" s="882"/>
      <c r="AW262" s="882"/>
      <c r="AX262" s="882"/>
      <c r="AY262" s="882"/>
      <c r="AZ262" s="882"/>
      <c r="BA262" s="882"/>
      <c r="BB262" s="882"/>
      <c r="BC262" s="541"/>
    </row>
    <row r="263" spans="1:57" s="542" customFormat="1">
      <c r="A263" s="543"/>
      <c r="B263" s="543"/>
      <c r="C263" s="543"/>
      <c r="D263" s="543"/>
      <c r="E263" s="543"/>
      <c r="F263" s="543"/>
      <c r="G263" s="543"/>
      <c r="H263" s="543"/>
      <c r="I263" s="543"/>
      <c r="J263" s="543"/>
      <c r="K263" s="543"/>
      <c r="L263" s="543"/>
      <c r="M263" s="543"/>
      <c r="N263" s="543"/>
      <c r="O263" s="543"/>
      <c r="P263" s="543"/>
      <c r="Q263" s="543"/>
      <c r="R263" s="543"/>
      <c r="S263" s="543"/>
      <c r="T263" s="543"/>
      <c r="U263" s="543"/>
      <c r="V263" s="543"/>
      <c r="W263" s="543"/>
      <c r="X263" s="543"/>
      <c r="Y263" s="543"/>
      <c r="Z263" s="543"/>
      <c r="AA263" s="543"/>
      <c r="AB263" s="543"/>
      <c r="AC263" s="543"/>
      <c r="AD263" s="543"/>
      <c r="AE263" s="543"/>
      <c r="AF263" s="543"/>
      <c r="AG263" s="543"/>
      <c r="AH263" s="543"/>
      <c r="AI263" s="543"/>
      <c r="AJ263" s="543"/>
      <c r="AK263" s="543"/>
      <c r="AL263" s="543"/>
      <c r="AM263" s="543"/>
      <c r="AN263" s="543"/>
      <c r="AO263" s="543"/>
      <c r="AP263" s="543"/>
      <c r="AQ263" s="543"/>
      <c r="AR263" s="543"/>
      <c r="AS263" s="543"/>
      <c r="AT263" s="543"/>
      <c r="AU263" s="543"/>
      <c r="AV263" s="543"/>
      <c r="AW263" s="543"/>
      <c r="AX263" s="543"/>
      <c r="AY263" s="543"/>
      <c r="AZ263" s="543"/>
      <c r="BA263" s="543"/>
      <c r="BB263" s="543"/>
      <c r="BC263" s="543"/>
    </row>
    <row r="264" spans="1:57" s="542" customFormat="1"/>
    <row r="265" spans="1:57" s="542" customFormat="1">
      <c r="A265" s="884" t="s">
        <v>36</v>
      </c>
      <c r="B265" s="884"/>
      <c r="C265" s="884" t="s">
        <v>37</v>
      </c>
      <c r="D265" s="884"/>
      <c r="E265" s="884"/>
      <c r="F265" s="884"/>
      <c r="G265" s="884"/>
      <c r="H265" s="887" t="s">
        <v>38</v>
      </c>
      <c r="I265" s="887"/>
      <c r="J265" s="887"/>
      <c r="K265" s="887"/>
      <c r="L265" s="887"/>
      <c r="M265" s="887"/>
      <c r="N265" s="887"/>
      <c r="O265" s="887"/>
      <c r="P265" s="887"/>
      <c r="Q265" s="891">
        <v>92000000</v>
      </c>
      <c r="R265" s="891"/>
      <c r="S265" s="891"/>
      <c r="T265" s="891"/>
      <c r="U265" s="891"/>
      <c r="V265" s="891"/>
      <c r="W265" s="891"/>
      <c r="X265" s="891"/>
      <c r="Y265" s="891"/>
      <c r="Z265" s="891"/>
      <c r="AA265" s="883" t="s">
        <v>39</v>
      </c>
      <c r="AB265" s="883"/>
      <c r="AC265" s="543"/>
      <c r="AD265" s="892"/>
      <c r="AE265" s="892"/>
      <c r="AF265" s="892"/>
      <c r="AG265" s="892"/>
      <c r="AH265" s="892"/>
      <c r="AI265" s="892"/>
      <c r="AJ265" s="892"/>
      <c r="AK265" s="892"/>
      <c r="AL265" s="883"/>
      <c r="AM265" s="883"/>
      <c r="AN265" s="883"/>
      <c r="AO265" s="883"/>
      <c r="AP265" s="883"/>
      <c r="AQ265" s="883"/>
      <c r="AR265" s="883"/>
      <c r="AS265" s="883"/>
      <c r="AT265" s="883"/>
      <c r="AU265" s="883"/>
      <c r="AV265" s="883"/>
      <c r="AW265" s="883"/>
      <c r="AX265" s="883"/>
      <c r="AY265" s="883"/>
      <c r="AZ265" s="883"/>
      <c r="BA265" s="883"/>
      <c r="BB265" s="883"/>
      <c r="BC265" s="883"/>
      <c r="BE265" s="543"/>
    </row>
    <row r="266" spans="1:57" s="542" customFormat="1"/>
    <row r="267" spans="1:57" s="542" customFormat="1" ht="18">
      <c r="H267" s="887" t="s">
        <v>40</v>
      </c>
      <c r="I267" s="887"/>
      <c r="J267" s="887"/>
      <c r="K267" s="887"/>
      <c r="L267" s="887"/>
      <c r="M267" s="887"/>
      <c r="N267" s="887"/>
      <c r="O267" s="887"/>
      <c r="P267" s="887"/>
      <c r="Q267" s="887">
        <f>Q265</f>
        <v>92000000</v>
      </c>
      <c r="R267" s="887"/>
      <c r="S267" s="887"/>
      <c r="T267" s="887"/>
      <c r="U267" s="887"/>
      <c r="V267" s="887"/>
      <c r="W267" s="887"/>
      <c r="X267" s="887"/>
      <c r="Y267" s="887"/>
      <c r="Z267" s="887"/>
      <c r="AA267" s="883" t="s">
        <v>41</v>
      </c>
      <c r="AB267" s="883"/>
      <c r="AC267" s="888">
        <v>2731</v>
      </c>
      <c r="AD267" s="888"/>
      <c r="AE267" s="888"/>
      <c r="AF267" s="888"/>
      <c r="AG267" s="888"/>
      <c r="AH267" s="888"/>
      <c r="AI267" s="888"/>
      <c r="AJ267" s="883" t="s">
        <v>41</v>
      </c>
      <c r="AK267" s="883"/>
      <c r="AL267" s="889" t="s">
        <v>869</v>
      </c>
      <c r="AM267" s="889"/>
      <c r="AN267" s="889"/>
      <c r="AO267" s="545" t="s">
        <v>16</v>
      </c>
      <c r="AP267" s="888">
        <f>ROUNDDOWN(Q267*AC267*0.0000001,0)</f>
        <v>25125</v>
      </c>
      <c r="AQ267" s="888"/>
      <c r="AR267" s="888"/>
      <c r="AS267" s="888"/>
      <c r="AT267" s="888"/>
      <c r="AU267" s="888"/>
      <c r="AV267" s="888"/>
      <c r="AW267" s="883" t="s">
        <v>42</v>
      </c>
      <c r="AX267" s="883"/>
      <c r="AY267" s="883"/>
      <c r="AZ267" s="883"/>
    </row>
    <row r="268" spans="1:57" s="542" customFormat="1"/>
    <row r="269" spans="1:57" s="542" customFormat="1"/>
    <row r="270" spans="1:57" s="542" customFormat="1">
      <c r="A270" s="884" t="s">
        <v>45</v>
      </c>
      <c r="B270" s="884"/>
      <c r="C270" s="884" t="s">
        <v>46</v>
      </c>
      <c r="D270" s="884"/>
      <c r="E270" s="884"/>
      <c r="F270" s="884"/>
      <c r="G270" s="884"/>
      <c r="H270" s="883" t="s">
        <v>816</v>
      </c>
      <c r="I270" s="883"/>
      <c r="J270" s="883"/>
      <c r="K270" s="883"/>
      <c r="L270" s="883"/>
      <c r="M270" s="883"/>
      <c r="N270" s="883"/>
      <c r="O270" s="883"/>
      <c r="P270" s="883"/>
      <c r="Q270" s="883"/>
      <c r="R270" s="883"/>
      <c r="S270" s="883"/>
      <c r="T270" s="890">
        <v>5.4</v>
      </c>
      <c r="U270" s="890"/>
      <c r="V270" s="890"/>
      <c r="W270" s="890"/>
      <c r="X270" s="890"/>
      <c r="Y270" s="890"/>
      <c r="Z270" s="883" t="s">
        <v>47</v>
      </c>
      <c r="AA270" s="883"/>
      <c r="AB270" s="883" t="s">
        <v>41</v>
      </c>
      <c r="AC270" s="883"/>
      <c r="AD270" s="887">
        <f>변동입력!C6</f>
        <v>1279</v>
      </c>
      <c r="AE270" s="887"/>
      <c r="AF270" s="887"/>
      <c r="AG270" s="887"/>
      <c r="AH270" s="887"/>
      <c r="AI270" s="887"/>
      <c r="AJ270" s="883" t="s">
        <v>16</v>
      </c>
      <c r="AK270" s="883"/>
      <c r="AL270" s="885">
        <f>ROUNDDOWN(T270*AD270,0)</f>
        <v>6906</v>
      </c>
      <c r="AM270" s="885"/>
      <c r="AN270" s="885"/>
      <c r="AO270" s="885"/>
      <c r="AP270" s="885"/>
      <c r="AQ270" s="885"/>
      <c r="AR270" s="883" t="s">
        <v>44</v>
      </c>
      <c r="AS270" s="883"/>
      <c r="AT270" s="883"/>
      <c r="AU270" s="883"/>
    </row>
    <row r="271" spans="1:57" s="542" customFormat="1"/>
    <row r="272" spans="1:57" s="542" customFormat="1">
      <c r="H272" s="883" t="s">
        <v>57</v>
      </c>
      <c r="I272" s="883"/>
      <c r="J272" s="883"/>
      <c r="K272" s="883"/>
      <c r="L272" s="883"/>
      <c r="M272" s="883"/>
      <c r="N272" s="883"/>
      <c r="O272" s="883"/>
      <c r="P272" s="883"/>
      <c r="Q272" s="883"/>
      <c r="R272" s="883"/>
      <c r="S272" s="883"/>
      <c r="T272" s="883"/>
      <c r="U272" s="883"/>
      <c r="V272" s="883"/>
      <c r="W272" s="883"/>
      <c r="X272" s="883"/>
      <c r="Y272" s="883"/>
      <c r="Z272" s="885">
        <f>AL270</f>
        <v>6906</v>
      </c>
      <c r="AA272" s="885"/>
      <c r="AB272" s="885"/>
      <c r="AC272" s="885"/>
      <c r="AD272" s="885"/>
      <c r="AE272" s="885"/>
      <c r="AF272" s="885"/>
      <c r="AG272" s="885"/>
      <c r="AH272" s="885"/>
      <c r="AI272" s="883" t="s">
        <v>41</v>
      </c>
      <c r="AJ272" s="883"/>
      <c r="AK272" s="886">
        <v>0.2</v>
      </c>
      <c r="AL272" s="886"/>
      <c r="AM272" s="886"/>
      <c r="AN272" s="886"/>
      <c r="AO272" s="886"/>
      <c r="AP272" s="886"/>
      <c r="AQ272" s="542" t="s">
        <v>16</v>
      </c>
      <c r="AS272" s="885">
        <f>ROUNDDOWN(Z272*AK272,0)</f>
        <v>1381</v>
      </c>
      <c r="AT272" s="885"/>
      <c r="AU272" s="885"/>
      <c r="AV272" s="885"/>
      <c r="AW272" s="885"/>
      <c r="AX272" s="883" t="s">
        <v>44</v>
      </c>
      <c r="AY272" s="883"/>
      <c r="AZ272" s="883"/>
      <c r="BA272" s="883"/>
    </row>
    <row r="273" spans="1:58" s="542" customFormat="1"/>
    <row r="274" spans="1:58" s="542" customFormat="1">
      <c r="H274" s="883" t="s">
        <v>43</v>
      </c>
      <c r="I274" s="883"/>
      <c r="J274" s="883"/>
      <c r="K274" s="883"/>
      <c r="L274" s="883">
        <f>ROUNDDOWN(AL270+AS272,0)</f>
        <v>8287</v>
      </c>
      <c r="M274" s="883"/>
      <c r="N274" s="883"/>
      <c r="O274" s="883"/>
      <c r="P274" s="883"/>
      <c r="Q274" s="883"/>
      <c r="R274" s="883"/>
      <c r="S274" s="883" t="s">
        <v>44</v>
      </c>
      <c r="T274" s="883"/>
      <c r="U274" s="883"/>
      <c r="V274" s="883"/>
      <c r="W274" s="883"/>
    </row>
    <row r="275" spans="1:58" s="542" customFormat="1"/>
    <row r="276" spans="1:58" s="542" customFormat="1"/>
    <row r="277" spans="1:58" s="542" customFormat="1">
      <c r="A277" s="884" t="s">
        <v>49</v>
      </c>
      <c r="B277" s="884"/>
      <c r="C277" s="884" t="s">
        <v>50</v>
      </c>
      <c r="D277" s="884"/>
      <c r="E277" s="884"/>
      <c r="F277" s="884"/>
      <c r="G277" s="884"/>
      <c r="H277" s="542" t="s">
        <v>58</v>
      </c>
      <c r="P277" s="549"/>
      <c r="Q277" s="549"/>
      <c r="R277" s="549"/>
      <c r="S277" s="543"/>
      <c r="T277" s="883">
        <f>변동입력!N19</f>
        <v>28560</v>
      </c>
      <c r="U277" s="883"/>
      <c r="V277" s="883"/>
      <c r="W277" s="883"/>
      <c r="X277" s="883"/>
      <c r="Y277" s="883"/>
      <c r="Z277" s="883"/>
      <c r="AA277" s="883" t="s">
        <v>41</v>
      </c>
      <c r="AB277" s="883"/>
      <c r="AC277" s="883">
        <v>1</v>
      </c>
      <c r="AD277" s="883"/>
      <c r="AE277" s="883"/>
      <c r="AF277" s="883" t="s">
        <v>16</v>
      </c>
      <c r="AG277" s="883"/>
      <c r="AH277" s="883">
        <f>AC277*T277</f>
        <v>28560</v>
      </c>
      <c r="AI277" s="883"/>
      <c r="AJ277" s="883"/>
      <c r="AK277" s="883"/>
      <c r="AL277" s="883"/>
      <c r="AM277" s="883"/>
      <c r="AN277" s="883"/>
      <c r="AO277" s="883" t="s">
        <v>44</v>
      </c>
      <c r="AP277" s="883"/>
      <c r="AQ277" s="883"/>
      <c r="AR277" s="883"/>
      <c r="AS277" s="883"/>
      <c r="AT277" s="543"/>
    </row>
    <row r="278" spans="1:58" s="542" customFormat="1">
      <c r="P278" s="549"/>
      <c r="Q278" s="549"/>
      <c r="R278" s="549"/>
      <c r="S278" s="543"/>
      <c r="T278" s="543"/>
      <c r="U278" s="543"/>
      <c r="V278" s="543"/>
      <c r="W278" s="543"/>
      <c r="X278" s="543"/>
      <c r="Y278" s="543"/>
      <c r="Z278" s="543"/>
      <c r="AA278" s="543"/>
      <c r="AB278" s="543"/>
      <c r="AC278" s="543"/>
      <c r="AD278" s="543"/>
      <c r="AE278" s="543"/>
      <c r="AF278" s="543"/>
      <c r="AG278" s="543"/>
      <c r="AH278" s="543"/>
      <c r="AI278" s="543"/>
      <c r="AJ278" s="543"/>
      <c r="AK278" s="543"/>
      <c r="AL278" s="543"/>
      <c r="AM278" s="543"/>
      <c r="AN278" s="543"/>
      <c r="AO278" s="543"/>
      <c r="AP278" s="543"/>
      <c r="AQ278" s="543"/>
      <c r="AR278" s="543"/>
      <c r="AS278" s="543"/>
      <c r="AT278" s="543"/>
    </row>
    <row r="279" spans="1:58" s="542" customFormat="1"/>
    <row r="280" spans="1:58" s="542" customFormat="1">
      <c r="A280" s="541" t="s">
        <v>51</v>
      </c>
      <c r="B280" s="541"/>
      <c r="C280" s="541"/>
      <c r="D280" s="541"/>
      <c r="E280" s="541"/>
    </row>
    <row r="281" spans="1:58" s="542" customFormat="1"/>
    <row r="282" spans="1:58">
      <c r="A282" s="542"/>
      <c r="B282" s="542"/>
      <c r="C282" s="542"/>
      <c r="D282" s="542"/>
      <c r="E282" s="542"/>
      <c r="F282" s="542"/>
      <c r="G282" s="542"/>
      <c r="H282" s="884" t="s">
        <v>52</v>
      </c>
      <c r="I282" s="884"/>
      <c r="J282" s="884"/>
      <c r="K282" s="884"/>
      <c r="L282" s="884"/>
      <c r="M282" s="884"/>
      <c r="N282" s="884"/>
      <c r="O282" s="884"/>
      <c r="P282" s="884">
        <f>AP267</f>
        <v>25125</v>
      </c>
      <c r="Q282" s="884"/>
      <c r="R282" s="884"/>
      <c r="S282" s="884"/>
      <c r="T282" s="884"/>
      <c r="U282" s="884"/>
      <c r="V282" s="884"/>
      <c r="W282" s="884"/>
      <c r="X282" s="884"/>
      <c r="Y282" s="884"/>
      <c r="Z282" s="883" t="s">
        <v>44</v>
      </c>
      <c r="AA282" s="883"/>
      <c r="AB282" s="883"/>
      <c r="AC282" s="883"/>
      <c r="AD282" s="883"/>
      <c r="AE282" s="543"/>
      <c r="AF282" s="542"/>
      <c r="AG282" s="542"/>
      <c r="AH282" s="542"/>
      <c r="AI282" s="542"/>
      <c r="AJ282" s="542"/>
      <c r="AK282" s="542"/>
      <c r="AL282" s="542"/>
      <c r="AM282" s="542"/>
      <c r="AN282" s="542"/>
      <c r="AO282" s="542"/>
      <c r="AP282" s="542"/>
      <c r="AQ282" s="542"/>
      <c r="AR282" s="542"/>
      <c r="AS282" s="542"/>
      <c r="AT282" s="542"/>
      <c r="AU282" s="542"/>
      <c r="AV282" s="542"/>
      <c r="AW282" s="542"/>
      <c r="AX282" s="542"/>
      <c r="AY282" s="542"/>
      <c r="AZ282" s="542"/>
      <c r="BA282" s="542"/>
      <c r="BB282" s="542"/>
      <c r="BC282" s="542"/>
    </row>
    <row r="283" spans="1:58" s="542" customFormat="1">
      <c r="H283" s="541"/>
      <c r="I283" s="541"/>
      <c r="J283" s="541"/>
      <c r="K283" s="541"/>
      <c r="L283" s="541"/>
      <c r="M283" s="541"/>
      <c r="N283" s="541"/>
      <c r="O283" s="541"/>
      <c r="P283" s="884"/>
      <c r="Q283" s="884"/>
      <c r="R283" s="884"/>
      <c r="S283" s="884"/>
      <c r="T283" s="884"/>
      <c r="U283" s="884"/>
      <c r="V283" s="884"/>
      <c r="W283" s="884"/>
      <c r="X283" s="884"/>
      <c r="Y283" s="884"/>
      <c r="BD283" s="541"/>
      <c r="BE283" s="541"/>
      <c r="BF283" s="541"/>
    </row>
    <row r="284" spans="1:58" s="542" customFormat="1">
      <c r="H284" s="884" t="s">
        <v>53</v>
      </c>
      <c r="I284" s="884"/>
      <c r="J284" s="884"/>
      <c r="K284" s="884"/>
      <c r="L284" s="884"/>
      <c r="M284" s="884"/>
      <c r="N284" s="884"/>
      <c r="O284" s="884"/>
      <c r="P284" s="884">
        <f>L274</f>
        <v>8287</v>
      </c>
      <c r="Q284" s="884"/>
      <c r="R284" s="884"/>
      <c r="S284" s="884"/>
      <c r="T284" s="884"/>
      <c r="U284" s="884"/>
      <c r="V284" s="884"/>
      <c r="W284" s="884"/>
      <c r="X284" s="884"/>
      <c r="Y284" s="884"/>
      <c r="Z284" s="883" t="s">
        <v>44</v>
      </c>
      <c r="AA284" s="883"/>
      <c r="AB284" s="883"/>
      <c r="AC284" s="883"/>
      <c r="AD284" s="883"/>
      <c r="AE284" s="543"/>
      <c r="BD284" s="543"/>
      <c r="BE284" s="543"/>
      <c r="BF284" s="543"/>
    </row>
    <row r="285" spans="1:58" s="542" customFormat="1">
      <c r="H285" s="541"/>
      <c r="I285" s="541"/>
      <c r="J285" s="541"/>
      <c r="K285" s="541"/>
      <c r="L285" s="541"/>
      <c r="M285" s="541"/>
      <c r="N285" s="541"/>
      <c r="O285" s="541"/>
      <c r="P285" s="884"/>
      <c r="Q285" s="884"/>
      <c r="R285" s="884"/>
      <c r="S285" s="884"/>
      <c r="T285" s="884"/>
      <c r="U285" s="884"/>
      <c r="V285" s="884"/>
      <c r="W285" s="884"/>
      <c r="X285" s="884"/>
      <c r="Y285" s="884"/>
    </row>
    <row r="286" spans="1:58" s="542" customFormat="1">
      <c r="H286" s="884" t="s">
        <v>54</v>
      </c>
      <c r="I286" s="884"/>
      <c r="J286" s="884"/>
      <c r="K286" s="884"/>
      <c r="L286" s="884"/>
      <c r="M286" s="884"/>
      <c r="N286" s="884"/>
      <c r="O286" s="884"/>
      <c r="P286" s="884">
        <f>AH277</f>
        <v>28560</v>
      </c>
      <c r="Q286" s="884"/>
      <c r="R286" s="884"/>
      <c r="S286" s="884"/>
      <c r="T286" s="884"/>
      <c r="U286" s="884"/>
      <c r="V286" s="884"/>
      <c r="W286" s="884"/>
      <c r="X286" s="884"/>
      <c r="Y286" s="884"/>
      <c r="Z286" s="883" t="s">
        <v>44</v>
      </c>
      <c r="AA286" s="883"/>
      <c r="AB286" s="883"/>
      <c r="AC286" s="883"/>
      <c r="AD286" s="883"/>
      <c r="AE286" s="543"/>
    </row>
    <row r="287" spans="1:58" s="542" customFormat="1">
      <c r="H287" s="541"/>
      <c r="I287" s="541"/>
      <c r="J287" s="541"/>
      <c r="K287" s="541"/>
      <c r="L287" s="541"/>
      <c r="M287" s="541"/>
      <c r="N287" s="541"/>
      <c r="O287" s="541"/>
      <c r="P287" s="884"/>
      <c r="Q287" s="884"/>
      <c r="R287" s="884"/>
      <c r="S287" s="884"/>
      <c r="T287" s="884"/>
      <c r="U287" s="884"/>
      <c r="V287" s="884"/>
      <c r="W287" s="884"/>
      <c r="X287" s="884"/>
    </row>
    <row r="288" spans="1:58" s="542" customFormat="1">
      <c r="H288" s="884" t="s">
        <v>55</v>
      </c>
      <c r="I288" s="884"/>
      <c r="J288" s="884"/>
      <c r="K288" s="884"/>
      <c r="L288" s="884"/>
      <c r="M288" s="884"/>
      <c r="N288" s="884"/>
      <c r="O288" s="884"/>
      <c r="P288" s="884">
        <f>SUM(P282:P286)</f>
        <v>61972</v>
      </c>
      <c r="Q288" s="884"/>
      <c r="R288" s="884"/>
      <c r="S288" s="884"/>
      <c r="T288" s="884"/>
      <c r="U288" s="884"/>
      <c r="V288" s="884"/>
      <c r="W288" s="884"/>
      <c r="X288" s="884"/>
      <c r="Y288" s="884"/>
      <c r="Z288" s="883" t="s">
        <v>44</v>
      </c>
      <c r="AA288" s="883"/>
      <c r="AB288" s="883"/>
      <c r="AC288" s="883"/>
      <c r="AD288" s="883"/>
      <c r="AE288" s="543"/>
    </row>
    <row r="289" spans="1:59" s="542" customFormat="1">
      <c r="A289" s="548"/>
      <c r="B289" s="548"/>
      <c r="C289" s="548"/>
      <c r="D289" s="548"/>
      <c r="E289" s="548"/>
      <c r="F289" s="548"/>
      <c r="G289" s="548"/>
      <c r="H289" s="548"/>
      <c r="I289" s="548"/>
      <c r="J289" s="548"/>
      <c r="K289" s="548"/>
      <c r="L289" s="548"/>
      <c r="M289" s="548"/>
      <c r="N289" s="548"/>
      <c r="O289" s="548"/>
      <c r="P289" s="548"/>
      <c r="Q289" s="548"/>
      <c r="R289" s="548"/>
      <c r="S289" s="548"/>
      <c r="T289" s="548"/>
      <c r="U289" s="548"/>
      <c r="V289" s="548"/>
      <c r="W289" s="548"/>
      <c r="X289" s="548"/>
      <c r="Y289" s="548"/>
      <c r="Z289" s="548"/>
      <c r="AA289" s="548"/>
      <c r="AB289" s="548"/>
      <c r="AC289" s="548"/>
      <c r="AD289" s="548"/>
      <c r="AE289" s="548"/>
      <c r="AF289" s="548"/>
      <c r="AG289" s="548"/>
      <c r="AH289" s="548"/>
      <c r="AI289" s="548"/>
      <c r="AJ289" s="548"/>
      <c r="AK289" s="548"/>
      <c r="AL289" s="548"/>
      <c r="AM289" s="548"/>
      <c r="AN289" s="548"/>
      <c r="AO289" s="548"/>
      <c r="AP289" s="548"/>
      <c r="AQ289" s="548"/>
      <c r="AR289" s="548"/>
      <c r="AS289" s="548"/>
      <c r="AT289" s="548"/>
      <c r="AU289" s="548"/>
      <c r="AV289" s="548"/>
      <c r="AW289" s="548"/>
      <c r="AX289" s="548"/>
      <c r="AY289" s="548"/>
      <c r="AZ289" s="548"/>
      <c r="BA289" s="548"/>
      <c r="BB289" s="548"/>
      <c r="BC289" s="548"/>
    </row>
    <row r="290" spans="1:59" s="542" customFormat="1">
      <c r="A290" s="548"/>
      <c r="B290" s="548"/>
      <c r="C290" s="548"/>
      <c r="D290" s="548"/>
      <c r="E290" s="548"/>
      <c r="F290" s="548"/>
      <c r="G290" s="548"/>
      <c r="H290" s="548"/>
      <c r="I290" s="548"/>
      <c r="J290" s="548"/>
      <c r="K290" s="548"/>
      <c r="L290" s="548"/>
      <c r="M290" s="548"/>
      <c r="N290" s="548"/>
      <c r="O290" s="548"/>
      <c r="P290" s="548"/>
      <c r="Q290" s="548"/>
      <c r="R290" s="548"/>
      <c r="S290" s="548"/>
      <c r="T290" s="548"/>
      <c r="U290" s="548"/>
      <c r="V290" s="548"/>
      <c r="W290" s="548"/>
      <c r="X290" s="548"/>
      <c r="Y290" s="548"/>
      <c r="Z290" s="548"/>
      <c r="AA290" s="548"/>
      <c r="AB290" s="548"/>
      <c r="AC290" s="548"/>
      <c r="AD290" s="548"/>
      <c r="AE290" s="548"/>
      <c r="AF290" s="548"/>
      <c r="AG290" s="548"/>
      <c r="AH290" s="548"/>
      <c r="AI290" s="548"/>
      <c r="AJ290" s="548"/>
      <c r="AK290" s="548"/>
      <c r="AL290" s="548"/>
      <c r="AM290" s="548"/>
      <c r="AN290" s="548"/>
      <c r="AO290" s="548"/>
      <c r="AP290" s="548"/>
      <c r="AQ290" s="548"/>
      <c r="AR290" s="548"/>
      <c r="AS290" s="548"/>
      <c r="AT290" s="548"/>
      <c r="AU290" s="548"/>
      <c r="AV290" s="548"/>
      <c r="AW290" s="548"/>
      <c r="AX290" s="548"/>
      <c r="AY290" s="548"/>
      <c r="AZ290" s="548"/>
      <c r="BA290" s="548"/>
      <c r="BB290" s="548"/>
      <c r="BC290" s="548"/>
    </row>
    <row r="291" spans="1:59" s="542" customFormat="1">
      <c r="A291" s="548"/>
      <c r="B291" s="548"/>
      <c r="C291" s="548"/>
      <c r="D291" s="548"/>
      <c r="E291" s="548"/>
      <c r="F291" s="548"/>
      <c r="G291" s="548"/>
      <c r="H291" s="548"/>
      <c r="I291" s="548"/>
      <c r="J291" s="548"/>
      <c r="K291" s="548"/>
      <c r="L291" s="548"/>
      <c r="M291" s="548"/>
      <c r="N291" s="548"/>
      <c r="O291" s="548"/>
      <c r="P291" s="548"/>
      <c r="Q291" s="548"/>
      <c r="R291" s="548"/>
      <c r="S291" s="548"/>
      <c r="T291" s="548"/>
      <c r="U291" s="548"/>
      <c r="V291" s="548"/>
      <c r="W291" s="548"/>
      <c r="X291" s="548"/>
      <c r="Y291" s="548"/>
      <c r="Z291" s="548"/>
      <c r="AA291" s="548"/>
      <c r="AB291" s="548"/>
      <c r="AC291" s="548"/>
      <c r="AD291" s="548"/>
      <c r="AE291" s="548"/>
      <c r="AF291" s="548"/>
      <c r="AG291" s="548"/>
      <c r="AH291" s="548"/>
      <c r="AI291" s="548"/>
      <c r="AJ291" s="548"/>
      <c r="AK291" s="548"/>
      <c r="AL291" s="548"/>
      <c r="AM291" s="548"/>
      <c r="AN291" s="548"/>
      <c r="AO291" s="548"/>
      <c r="AP291" s="548"/>
      <c r="AQ291" s="548"/>
      <c r="AR291" s="548"/>
      <c r="AS291" s="548"/>
      <c r="AT291" s="548"/>
      <c r="AU291" s="548"/>
      <c r="AV291" s="548"/>
      <c r="AW291" s="548"/>
      <c r="AX291" s="548"/>
      <c r="AY291" s="548"/>
      <c r="AZ291" s="548"/>
      <c r="BA291" s="548"/>
      <c r="BB291" s="548"/>
      <c r="BC291" s="548"/>
    </row>
    <row r="292" spans="1:59" s="542" customFormat="1">
      <c r="A292" s="548"/>
      <c r="B292" s="548"/>
      <c r="C292" s="548"/>
      <c r="D292" s="548"/>
      <c r="E292" s="548"/>
      <c r="F292" s="548"/>
      <c r="G292" s="548"/>
      <c r="H292" s="548"/>
      <c r="I292" s="548"/>
      <c r="J292" s="548"/>
      <c r="K292" s="548"/>
      <c r="L292" s="548"/>
      <c r="M292" s="548"/>
      <c r="N292" s="548"/>
      <c r="O292" s="548"/>
      <c r="P292" s="548"/>
      <c r="Q292" s="548"/>
      <c r="R292" s="548"/>
      <c r="S292" s="548"/>
      <c r="T292" s="548"/>
      <c r="U292" s="548"/>
      <c r="V292" s="548"/>
      <c r="W292" s="548"/>
      <c r="X292" s="548"/>
      <c r="Y292" s="548"/>
      <c r="Z292" s="548"/>
      <c r="AA292" s="548"/>
      <c r="AB292" s="548"/>
      <c r="AC292" s="548"/>
      <c r="AD292" s="548"/>
      <c r="AE292" s="548"/>
      <c r="AF292" s="548"/>
      <c r="AG292" s="548"/>
      <c r="AH292" s="548"/>
      <c r="AI292" s="548"/>
      <c r="AJ292" s="548"/>
      <c r="AK292" s="548"/>
      <c r="AL292" s="548"/>
      <c r="AM292" s="548"/>
      <c r="AN292" s="548"/>
      <c r="AO292" s="548"/>
      <c r="AP292" s="548"/>
      <c r="AQ292" s="548"/>
      <c r="AR292" s="548"/>
      <c r="AS292" s="548"/>
      <c r="AT292" s="548"/>
      <c r="AU292" s="548"/>
      <c r="AV292" s="548"/>
      <c r="AW292" s="548"/>
      <c r="AX292" s="548"/>
      <c r="AY292" s="548"/>
      <c r="AZ292" s="548"/>
      <c r="BA292" s="548"/>
      <c r="BB292" s="548"/>
      <c r="BC292" s="548"/>
    </row>
    <row r="293" spans="1:59" s="542" customFormat="1" ht="25.5">
      <c r="A293" s="882" t="s">
        <v>192</v>
      </c>
      <c r="B293" s="882"/>
      <c r="C293" s="882"/>
      <c r="D293" s="882"/>
      <c r="E293" s="882"/>
      <c r="F293" s="882"/>
      <c r="G293" s="882"/>
      <c r="H293" s="882"/>
      <c r="I293" s="882"/>
      <c r="J293" s="882"/>
      <c r="K293" s="882"/>
      <c r="L293" s="882"/>
      <c r="M293" s="882"/>
      <c r="N293" s="882"/>
      <c r="O293" s="882"/>
      <c r="P293" s="882"/>
      <c r="Q293" s="882"/>
      <c r="R293" s="882"/>
      <c r="S293" s="882"/>
      <c r="T293" s="882"/>
      <c r="U293" s="882"/>
      <c r="V293" s="882"/>
      <c r="W293" s="882"/>
      <c r="X293" s="882"/>
      <c r="Y293" s="882"/>
      <c r="Z293" s="882"/>
      <c r="AA293" s="882"/>
      <c r="AB293" s="882"/>
      <c r="AC293" s="882"/>
      <c r="AD293" s="882"/>
      <c r="AE293" s="882"/>
      <c r="AF293" s="882"/>
      <c r="AG293" s="882"/>
      <c r="AH293" s="882"/>
      <c r="AI293" s="882"/>
      <c r="AJ293" s="882"/>
      <c r="AK293" s="882"/>
      <c r="AL293" s="882"/>
      <c r="AM293" s="882"/>
      <c r="AN293" s="882"/>
      <c r="AO293" s="882"/>
      <c r="AP293" s="882"/>
      <c r="AQ293" s="882"/>
      <c r="AR293" s="882"/>
      <c r="AS293" s="882"/>
      <c r="AT293" s="882"/>
      <c r="AU293" s="882"/>
      <c r="AV293" s="882"/>
      <c r="AW293" s="882"/>
      <c r="AX293" s="882"/>
      <c r="AY293" s="882"/>
      <c r="AZ293" s="882"/>
      <c r="BA293" s="882"/>
      <c r="BB293" s="882"/>
      <c r="BC293" s="541"/>
    </row>
    <row r="294" spans="1:59" s="542" customFormat="1">
      <c r="A294" s="543"/>
      <c r="B294" s="543"/>
      <c r="C294" s="543"/>
      <c r="D294" s="543"/>
      <c r="E294" s="543"/>
      <c r="F294" s="543"/>
      <c r="G294" s="543"/>
      <c r="H294" s="543"/>
      <c r="I294" s="543"/>
      <c r="J294" s="543"/>
      <c r="K294" s="543"/>
      <c r="L294" s="543"/>
      <c r="M294" s="543"/>
      <c r="N294" s="543"/>
      <c r="O294" s="543"/>
      <c r="P294" s="543"/>
      <c r="Q294" s="543"/>
      <c r="R294" s="543"/>
      <c r="S294" s="543"/>
      <c r="T294" s="543"/>
      <c r="U294" s="543"/>
      <c r="V294" s="543"/>
      <c r="W294" s="543"/>
      <c r="X294" s="543"/>
      <c r="Y294" s="543"/>
      <c r="Z294" s="543"/>
      <c r="AA294" s="543"/>
      <c r="AB294" s="543"/>
      <c r="AC294" s="543"/>
      <c r="AD294" s="543"/>
      <c r="AE294" s="543"/>
      <c r="AF294" s="543"/>
      <c r="AG294" s="543"/>
      <c r="AH294" s="543"/>
      <c r="AI294" s="543"/>
      <c r="AJ294" s="543"/>
      <c r="AK294" s="543"/>
      <c r="AL294" s="543"/>
      <c r="AM294" s="543"/>
      <c r="AN294" s="543"/>
      <c r="AO294" s="543"/>
      <c r="AP294" s="543"/>
      <c r="AQ294" s="543"/>
      <c r="AR294" s="543"/>
      <c r="AS294" s="543"/>
      <c r="AT294" s="543"/>
      <c r="AU294" s="543"/>
      <c r="AV294" s="543"/>
      <c r="AW294" s="543"/>
      <c r="AX294" s="543"/>
      <c r="AY294" s="543"/>
      <c r="AZ294" s="543"/>
      <c r="BA294" s="543"/>
      <c r="BB294" s="543"/>
      <c r="BC294" s="543"/>
    </row>
    <row r="295" spans="1:59" s="542" customFormat="1"/>
    <row r="296" spans="1:59" s="542" customFormat="1">
      <c r="A296" s="884" t="s">
        <v>36</v>
      </c>
      <c r="B296" s="884"/>
      <c r="C296" s="884" t="s">
        <v>37</v>
      </c>
      <c r="D296" s="884"/>
      <c r="E296" s="884"/>
      <c r="F296" s="884"/>
      <c r="G296" s="884"/>
      <c r="H296" s="887" t="s">
        <v>38</v>
      </c>
      <c r="I296" s="887"/>
      <c r="J296" s="887"/>
      <c r="K296" s="887"/>
      <c r="L296" s="887"/>
      <c r="M296" s="887"/>
      <c r="N296" s="887"/>
      <c r="O296" s="887"/>
      <c r="P296" s="887"/>
      <c r="Q296" s="895">
        <v>200000000</v>
      </c>
      <c r="R296" s="895"/>
      <c r="S296" s="895"/>
      <c r="T296" s="895"/>
      <c r="U296" s="895"/>
      <c r="V296" s="895"/>
      <c r="W296" s="895"/>
      <c r="X296" s="895"/>
      <c r="Y296" s="895"/>
      <c r="Z296" s="895"/>
      <c r="AA296" s="895"/>
      <c r="AB296" s="895"/>
      <c r="AC296" s="883" t="s">
        <v>39</v>
      </c>
      <c r="AD296" s="883"/>
      <c r="AE296" s="543"/>
      <c r="AF296" s="892"/>
      <c r="AG296" s="892"/>
      <c r="AH296" s="892"/>
      <c r="AI296" s="892"/>
      <c r="AJ296" s="892"/>
      <c r="AK296" s="892"/>
      <c r="AL296" s="892"/>
      <c r="AM296" s="892"/>
      <c r="AN296" s="883"/>
      <c r="AO296" s="883"/>
      <c r="AP296" s="883"/>
      <c r="AQ296" s="883"/>
      <c r="AR296" s="883"/>
      <c r="AS296" s="883"/>
      <c r="AT296" s="883"/>
      <c r="AU296" s="883"/>
      <c r="AV296" s="883"/>
      <c r="AW296" s="883"/>
      <c r="AX296" s="883"/>
      <c r="AY296" s="883"/>
      <c r="AZ296" s="883"/>
      <c r="BA296" s="883"/>
      <c r="BB296" s="883"/>
      <c r="BC296" s="883"/>
      <c r="BD296" s="883"/>
      <c r="BE296" s="883"/>
      <c r="BG296" s="543"/>
    </row>
    <row r="297" spans="1:59" s="542" customFormat="1"/>
    <row r="298" spans="1:59" s="542" customFormat="1" ht="18">
      <c r="H298" s="887" t="s">
        <v>40</v>
      </c>
      <c r="I298" s="887"/>
      <c r="J298" s="887"/>
      <c r="K298" s="887"/>
      <c r="L298" s="887"/>
      <c r="M298" s="887"/>
      <c r="N298" s="887"/>
      <c r="O298" s="887"/>
      <c r="P298" s="887"/>
      <c r="Q298" s="883">
        <f>Q296</f>
        <v>200000000</v>
      </c>
      <c r="R298" s="883"/>
      <c r="S298" s="883"/>
      <c r="T298" s="883"/>
      <c r="U298" s="883"/>
      <c r="V298" s="883"/>
      <c r="W298" s="883"/>
      <c r="X298" s="883"/>
      <c r="Y298" s="883"/>
      <c r="Z298" s="883"/>
      <c r="AA298" s="883"/>
      <c r="AB298" s="883"/>
      <c r="AC298" s="883" t="s">
        <v>41</v>
      </c>
      <c r="AD298" s="883"/>
      <c r="AE298" s="888">
        <v>2731</v>
      </c>
      <c r="AF298" s="888"/>
      <c r="AG298" s="888"/>
      <c r="AH298" s="888"/>
      <c r="AI298" s="888"/>
      <c r="AJ298" s="888"/>
      <c r="AK298" s="888"/>
      <c r="AL298" s="883" t="s">
        <v>41</v>
      </c>
      <c r="AM298" s="883"/>
      <c r="AN298" s="889" t="s">
        <v>869</v>
      </c>
      <c r="AO298" s="889"/>
      <c r="AP298" s="889"/>
      <c r="AQ298" s="545" t="s">
        <v>16</v>
      </c>
      <c r="AR298" s="888">
        <f>ROUNDDOWN(Q298*AE298*0.0000001,0)</f>
        <v>54620</v>
      </c>
      <c r="AS298" s="888"/>
      <c r="AT298" s="888"/>
      <c r="AU298" s="888"/>
      <c r="AV298" s="888"/>
      <c r="AW298" s="888"/>
      <c r="AX298" s="888"/>
      <c r="AY298" s="883" t="s">
        <v>42</v>
      </c>
      <c r="AZ298" s="883"/>
      <c r="BA298" s="883"/>
      <c r="BB298" s="883"/>
    </row>
    <row r="299" spans="1:59" s="542" customFormat="1"/>
    <row r="300" spans="1:59" s="542" customFormat="1"/>
    <row r="301" spans="1:59" s="542" customFormat="1">
      <c r="A301" s="884" t="s">
        <v>45</v>
      </c>
      <c r="B301" s="884"/>
      <c r="C301" s="884" t="s">
        <v>46</v>
      </c>
      <c r="D301" s="884"/>
      <c r="E301" s="884"/>
      <c r="F301" s="884"/>
      <c r="G301" s="884"/>
      <c r="H301" s="883" t="s">
        <v>815</v>
      </c>
      <c r="I301" s="883"/>
      <c r="J301" s="883"/>
      <c r="K301" s="883"/>
      <c r="L301" s="883"/>
      <c r="M301" s="883"/>
      <c r="N301" s="883"/>
      <c r="O301" s="883"/>
      <c r="P301" s="883"/>
      <c r="Q301" s="883"/>
      <c r="R301" s="883"/>
      <c r="S301" s="883"/>
      <c r="T301" s="890">
        <v>7.5</v>
      </c>
      <c r="U301" s="890"/>
      <c r="V301" s="890"/>
      <c r="W301" s="890"/>
      <c r="X301" s="890"/>
      <c r="Y301" s="890"/>
      <c r="Z301" s="883" t="s">
        <v>47</v>
      </c>
      <c r="AA301" s="883"/>
      <c r="AB301" s="883" t="s">
        <v>41</v>
      </c>
      <c r="AC301" s="883"/>
      <c r="AD301" s="887">
        <f>변동입력!C5</f>
        <v>1099</v>
      </c>
      <c r="AE301" s="887"/>
      <c r="AF301" s="887"/>
      <c r="AG301" s="887"/>
      <c r="AH301" s="887"/>
      <c r="AI301" s="887"/>
      <c r="AJ301" s="883" t="s">
        <v>16</v>
      </c>
      <c r="AK301" s="883"/>
      <c r="AL301" s="885">
        <f>ROUNDDOWN(T301*AD301,0)</f>
        <v>8242</v>
      </c>
      <c r="AM301" s="885"/>
      <c r="AN301" s="885"/>
      <c r="AO301" s="885"/>
      <c r="AP301" s="885"/>
      <c r="AQ301" s="885"/>
      <c r="AR301" s="883" t="s">
        <v>44</v>
      </c>
      <c r="AS301" s="883"/>
      <c r="AT301" s="883"/>
      <c r="AU301" s="883"/>
    </row>
    <row r="302" spans="1:59" s="542" customFormat="1"/>
    <row r="303" spans="1:59" s="542" customFormat="1">
      <c r="H303" s="883" t="s">
        <v>57</v>
      </c>
      <c r="I303" s="883"/>
      <c r="J303" s="883"/>
      <c r="K303" s="883"/>
      <c r="L303" s="883"/>
      <c r="M303" s="883"/>
      <c r="N303" s="883"/>
      <c r="O303" s="883"/>
      <c r="P303" s="883"/>
      <c r="Q303" s="883"/>
      <c r="R303" s="883"/>
      <c r="S303" s="883"/>
      <c r="T303" s="883"/>
      <c r="U303" s="883"/>
      <c r="V303" s="883"/>
      <c r="W303" s="883"/>
      <c r="X303" s="883"/>
      <c r="Y303" s="883"/>
      <c r="Z303" s="885">
        <f>AL301</f>
        <v>8242</v>
      </c>
      <c r="AA303" s="885"/>
      <c r="AB303" s="885"/>
      <c r="AC303" s="885"/>
      <c r="AD303" s="885"/>
      <c r="AE303" s="885"/>
      <c r="AF303" s="885"/>
      <c r="AG303" s="885"/>
      <c r="AH303" s="885"/>
      <c r="AI303" s="883" t="s">
        <v>41</v>
      </c>
      <c r="AJ303" s="883"/>
      <c r="AK303" s="886">
        <v>0.2</v>
      </c>
      <c r="AL303" s="886"/>
      <c r="AM303" s="886"/>
      <c r="AN303" s="886"/>
      <c r="AO303" s="886"/>
      <c r="AP303" s="886"/>
      <c r="AQ303" s="542" t="s">
        <v>16</v>
      </c>
      <c r="AS303" s="885">
        <f>ROUNDDOWN(Z303*AK303,0)</f>
        <v>1648</v>
      </c>
      <c r="AT303" s="885"/>
      <c r="AU303" s="885"/>
      <c r="AV303" s="885"/>
      <c r="AW303" s="885"/>
      <c r="AX303" s="883" t="s">
        <v>44</v>
      </c>
      <c r="AY303" s="883"/>
      <c r="AZ303" s="883"/>
      <c r="BA303" s="883"/>
    </row>
    <row r="304" spans="1:59" s="542" customFormat="1"/>
    <row r="305" spans="1:58" s="542" customFormat="1">
      <c r="H305" s="883" t="s">
        <v>43</v>
      </c>
      <c r="I305" s="883"/>
      <c r="J305" s="883"/>
      <c r="K305" s="883"/>
      <c r="L305" s="883">
        <f>ROUNDDOWN(AL301+AS303,0)</f>
        <v>9890</v>
      </c>
      <c r="M305" s="883"/>
      <c r="N305" s="883"/>
      <c r="O305" s="883"/>
      <c r="P305" s="883"/>
      <c r="Q305" s="883"/>
      <c r="R305" s="883"/>
      <c r="S305" s="883" t="s">
        <v>44</v>
      </c>
      <c r="T305" s="883"/>
      <c r="U305" s="883"/>
      <c r="V305" s="883"/>
      <c r="W305" s="883"/>
    </row>
    <row r="306" spans="1:58" s="542" customFormat="1"/>
    <row r="307" spans="1:58" s="542" customFormat="1"/>
    <row r="308" spans="1:58" s="542" customFormat="1">
      <c r="A308" s="884" t="s">
        <v>49</v>
      </c>
      <c r="B308" s="884"/>
      <c r="C308" s="884" t="s">
        <v>50</v>
      </c>
      <c r="D308" s="884"/>
      <c r="E308" s="884"/>
      <c r="F308" s="884"/>
      <c r="G308" s="884"/>
      <c r="H308" s="542" t="s">
        <v>58</v>
      </c>
      <c r="P308" s="549"/>
      <c r="Q308" s="549"/>
      <c r="R308" s="549"/>
      <c r="S308" s="543"/>
      <c r="T308" s="883">
        <f>변동입력!C9</f>
        <v>28560</v>
      </c>
      <c r="U308" s="883"/>
      <c r="V308" s="883"/>
      <c r="W308" s="883"/>
      <c r="X308" s="883"/>
      <c r="Y308" s="883"/>
      <c r="Z308" s="883"/>
      <c r="AA308" s="883" t="s">
        <v>41</v>
      </c>
      <c r="AB308" s="883"/>
      <c r="AC308" s="883">
        <v>1</v>
      </c>
      <c r="AD308" s="883"/>
      <c r="AE308" s="883"/>
      <c r="AF308" s="883" t="s">
        <v>16</v>
      </c>
      <c r="AG308" s="883"/>
      <c r="AH308" s="883">
        <f>AC308*T308</f>
        <v>28560</v>
      </c>
      <c r="AI308" s="883"/>
      <c r="AJ308" s="883"/>
      <c r="AK308" s="883"/>
      <c r="AL308" s="883"/>
      <c r="AM308" s="883"/>
      <c r="AN308" s="883"/>
      <c r="AO308" s="883" t="s">
        <v>44</v>
      </c>
      <c r="AP308" s="883"/>
      <c r="AQ308" s="883"/>
      <c r="AR308" s="883"/>
      <c r="AS308" s="883"/>
      <c r="AT308" s="543"/>
    </row>
    <row r="309" spans="1:58" s="542" customFormat="1">
      <c r="P309" s="549"/>
      <c r="Q309" s="549"/>
      <c r="R309" s="549"/>
      <c r="S309" s="543"/>
      <c r="T309" s="543"/>
      <c r="U309" s="543"/>
      <c r="V309" s="543"/>
      <c r="W309" s="543"/>
      <c r="X309" s="543"/>
      <c r="Y309" s="543"/>
      <c r="Z309" s="543"/>
      <c r="AA309" s="543"/>
      <c r="AB309" s="543"/>
      <c r="AC309" s="543"/>
      <c r="AD309" s="543"/>
      <c r="AE309" s="543"/>
      <c r="AF309" s="543"/>
      <c r="AG309" s="543"/>
      <c r="AH309" s="543"/>
      <c r="AI309" s="543"/>
      <c r="AJ309" s="543"/>
      <c r="AK309" s="543"/>
      <c r="AL309" s="543"/>
      <c r="AM309" s="543"/>
      <c r="AN309" s="543"/>
      <c r="AO309" s="543"/>
      <c r="AP309" s="543"/>
      <c r="AQ309" s="543"/>
      <c r="AR309" s="543"/>
      <c r="AS309" s="543"/>
      <c r="AT309" s="543"/>
    </row>
    <row r="310" spans="1:58" s="542" customFormat="1"/>
    <row r="311" spans="1:58" s="542" customFormat="1">
      <c r="A311" s="541" t="s">
        <v>51</v>
      </c>
      <c r="B311" s="541"/>
      <c r="C311" s="541"/>
      <c r="D311" s="541"/>
      <c r="E311" s="541"/>
    </row>
    <row r="312" spans="1:58" s="542" customFormat="1"/>
    <row r="313" spans="1:58">
      <c r="A313" s="542"/>
      <c r="B313" s="542"/>
      <c r="C313" s="542"/>
      <c r="D313" s="542"/>
      <c r="E313" s="542"/>
      <c r="F313" s="542"/>
      <c r="G313" s="542"/>
      <c r="H313" s="884" t="s">
        <v>52</v>
      </c>
      <c r="I313" s="884"/>
      <c r="J313" s="884"/>
      <c r="K313" s="884"/>
      <c r="L313" s="884"/>
      <c r="M313" s="884"/>
      <c r="N313" s="884"/>
      <c r="O313" s="884"/>
      <c r="P313" s="884">
        <f>AR298</f>
        <v>54620</v>
      </c>
      <c r="Q313" s="884"/>
      <c r="R313" s="884"/>
      <c r="S313" s="884"/>
      <c r="T313" s="884"/>
      <c r="U313" s="884"/>
      <c r="V313" s="884"/>
      <c r="W313" s="884"/>
      <c r="X313" s="884"/>
      <c r="Y313" s="884"/>
      <c r="Z313" s="883" t="s">
        <v>44</v>
      </c>
      <c r="AA313" s="883"/>
      <c r="AB313" s="883"/>
      <c r="AC313" s="883"/>
      <c r="AD313" s="883"/>
      <c r="AE313" s="543"/>
      <c r="AF313" s="542"/>
      <c r="AG313" s="542"/>
      <c r="AH313" s="542"/>
      <c r="AI313" s="542"/>
      <c r="AJ313" s="542"/>
      <c r="AK313" s="542"/>
      <c r="AL313" s="542"/>
      <c r="AM313" s="542"/>
      <c r="AN313" s="542"/>
      <c r="AO313" s="542"/>
      <c r="AP313" s="542"/>
      <c r="AQ313" s="542"/>
      <c r="AR313" s="542"/>
      <c r="AS313" s="542"/>
      <c r="AT313" s="542"/>
      <c r="AU313" s="542"/>
      <c r="AV313" s="542"/>
      <c r="AW313" s="542"/>
      <c r="AX313" s="542"/>
      <c r="AY313" s="542"/>
      <c r="AZ313" s="542"/>
      <c r="BA313" s="542"/>
      <c r="BB313" s="542"/>
      <c r="BC313" s="542"/>
    </row>
    <row r="314" spans="1:58" s="542" customFormat="1">
      <c r="H314" s="541"/>
      <c r="I314" s="541"/>
      <c r="J314" s="541"/>
      <c r="K314" s="541"/>
      <c r="L314" s="541"/>
      <c r="M314" s="541"/>
      <c r="N314" s="541"/>
      <c r="O314" s="541"/>
      <c r="P314" s="884"/>
      <c r="Q314" s="884"/>
      <c r="R314" s="884"/>
      <c r="S314" s="884"/>
      <c r="T314" s="884"/>
      <c r="U314" s="884"/>
      <c r="V314" s="884"/>
      <c r="W314" s="884"/>
      <c r="X314" s="884"/>
      <c r="Y314" s="884"/>
      <c r="BD314" s="547"/>
      <c r="BE314" s="547"/>
      <c r="BF314" s="547"/>
    </row>
    <row r="315" spans="1:58" s="542" customFormat="1">
      <c r="H315" s="884" t="s">
        <v>53</v>
      </c>
      <c r="I315" s="884"/>
      <c r="J315" s="884"/>
      <c r="K315" s="884"/>
      <c r="L315" s="884"/>
      <c r="M315" s="884"/>
      <c r="N315" s="884"/>
      <c r="O315" s="884"/>
      <c r="P315" s="884">
        <f>L305</f>
        <v>9890</v>
      </c>
      <c r="Q315" s="884"/>
      <c r="R315" s="884"/>
      <c r="S315" s="884"/>
      <c r="T315" s="884"/>
      <c r="U315" s="884"/>
      <c r="V315" s="884"/>
      <c r="W315" s="884"/>
      <c r="X315" s="884"/>
      <c r="Y315" s="884"/>
      <c r="Z315" s="883" t="s">
        <v>44</v>
      </c>
      <c r="AA315" s="883"/>
      <c r="AB315" s="883"/>
      <c r="AC315" s="883"/>
      <c r="AD315" s="883"/>
      <c r="AE315" s="543"/>
      <c r="BD315" s="543"/>
      <c r="BE315" s="543"/>
      <c r="BF315" s="543"/>
    </row>
    <row r="316" spans="1:58" s="542" customFormat="1">
      <c r="H316" s="541"/>
      <c r="I316" s="541"/>
      <c r="J316" s="541"/>
      <c r="K316" s="541"/>
      <c r="L316" s="541"/>
      <c r="M316" s="541"/>
      <c r="N316" s="541"/>
      <c r="O316" s="541"/>
      <c r="P316" s="884"/>
      <c r="Q316" s="884"/>
      <c r="R316" s="884"/>
      <c r="S316" s="884"/>
      <c r="T316" s="884"/>
      <c r="U316" s="884"/>
      <c r="V316" s="884"/>
      <c r="W316" s="884"/>
      <c r="X316" s="884"/>
      <c r="Y316" s="884"/>
    </row>
    <row r="317" spans="1:58" s="542" customFormat="1">
      <c r="H317" s="884" t="s">
        <v>54</v>
      </c>
      <c r="I317" s="884"/>
      <c r="J317" s="884"/>
      <c r="K317" s="884"/>
      <c r="L317" s="884"/>
      <c r="M317" s="884"/>
      <c r="N317" s="884"/>
      <c r="O317" s="884"/>
      <c r="P317" s="884">
        <f>AH308</f>
        <v>28560</v>
      </c>
      <c r="Q317" s="884"/>
      <c r="R317" s="884"/>
      <c r="S317" s="884"/>
      <c r="T317" s="884"/>
      <c r="U317" s="884"/>
      <c r="V317" s="884"/>
      <c r="W317" s="884"/>
      <c r="X317" s="884"/>
      <c r="Y317" s="884"/>
      <c r="Z317" s="883" t="s">
        <v>44</v>
      </c>
      <c r="AA317" s="883"/>
      <c r="AB317" s="883"/>
      <c r="AC317" s="883"/>
      <c r="AD317" s="883"/>
      <c r="AE317" s="543"/>
    </row>
    <row r="318" spans="1:58" s="542" customFormat="1">
      <c r="H318" s="541"/>
      <c r="I318" s="541"/>
      <c r="J318" s="541"/>
      <c r="K318" s="541"/>
      <c r="L318" s="541"/>
      <c r="M318" s="541"/>
      <c r="N318" s="541"/>
      <c r="O318" s="541"/>
      <c r="P318" s="884"/>
      <c r="Q318" s="884"/>
      <c r="R318" s="884"/>
      <c r="S318" s="884"/>
      <c r="T318" s="884"/>
      <c r="U318" s="884"/>
      <c r="V318" s="884"/>
      <c r="W318" s="884"/>
      <c r="X318" s="884"/>
    </row>
    <row r="319" spans="1:58" s="542" customFormat="1">
      <c r="H319" s="884" t="s">
        <v>55</v>
      </c>
      <c r="I319" s="884"/>
      <c r="J319" s="884"/>
      <c r="K319" s="884"/>
      <c r="L319" s="884"/>
      <c r="M319" s="884"/>
      <c r="N319" s="884"/>
      <c r="O319" s="884"/>
      <c r="P319" s="884">
        <f>SUM(P313:P317)</f>
        <v>93070</v>
      </c>
      <c r="Q319" s="884"/>
      <c r="R319" s="884"/>
      <c r="S319" s="884"/>
      <c r="T319" s="884"/>
      <c r="U319" s="884"/>
      <c r="V319" s="884"/>
      <c r="W319" s="884"/>
      <c r="X319" s="884"/>
      <c r="Y319" s="884"/>
      <c r="Z319" s="883" t="s">
        <v>44</v>
      </c>
      <c r="AA319" s="883"/>
      <c r="AB319" s="883"/>
      <c r="AC319" s="883"/>
      <c r="AD319" s="883"/>
      <c r="AE319" s="543"/>
    </row>
    <row r="320" spans="1:58" s="542" customFormat="1">
      <c r="A320" s="548"/>
      <c r="B320" s="548"/>
      <c r="C320" s="548"/>
      <c r="D320" s="548"/>
      <c r="E320" s="548"/>
      <c r="F320" s="548"/>
      <c r="G320" s="548"/>
      <c r="H320" s="548"/>
      <c r="I320" s="548"/>
      <c r="J320" s="548"/>
      <c r="K320" s="548"/>
      <c r="L320" s="548"/>
      <c r="M320" s="548"/>
      <c r="N320" s="548"/>
      <c r="O320" s="548"/>
      <c r="P320" s="548"/>
      <c r="Q320" s="548"/>
      <c r="R320" s="548"/>
      <c r="S320" s="548"/>
      <c r="T320" s="548"/>
      <c r="U320" s="548"/>
      <c r="V320" s="548"/>
      <c r="W320" s="548"/>
      <c r="X320" s="548"/>
      <c r="Y320" s="548"/>
      <c r="Z320" s="548"/>
      <c r="AA320" s="548"/>
      <c r="AB320" s="548"/>
      <c r="AC320" s="548"/>
      <c r="AD320" s="548"/>
      <c r="AE320" s="548"/>
      <c r="AF320" s="548"/>
      <c r="AG320" s="548"/>
      <c r="AH320" s="548"/>
      <c r="AI320" s="548"/>
      <c r="AJ320" s="548"/>
      <c r="AK320" s="548"/>
      <c r="AL320" s="548"/>
      <c r="AM320" s="548"/>
      <c r="AN320" s="548"/>
      <c r="AO320" s="548"/>
      <c r="AP320" s="548"/>
      <c r="AQ320" s="548"/>
      <c r="AR320" s="548"/>
      <c r="AS320" s="548"/>
      <c r="AT320" s="548"/>
      <c r="AU320" s="548"/>
      <c r="AV320" s="548"/>
      <c r="AW320" s="548"/>
      <c r="AX320" s="548"/>
      <c r="AY320" s="548"/>
      <c r="AZ320" s="548"/>
      <c r="BA320" s="548"/>
      <c r="BB320" s="548"/>
      <c r="BC320" s="548"/>
    </row>
    <row r="321" spans="1:57" s="542" customFormat="1">
      <c r="A321" s="548"/>
      <c r="B321" s="548"/>
      <c r="C321" s="548"/>
      <c r="D321" s="548"/>
      <c r="E321" s="548"/>
      <c r="F321" s="548"/>
      <c r="G321" s="548"/>
      <c r="H321" s="548"/>
      <c r="I321" s="548"/>
      <c r="J321" s="548"/>
      <c r="K321" s="548"/>
      <c r="L321" s="548"/>
      <c r="M321" s="548"/>
      <c r="N321" s="548"/>
      <c r="O321" s="548"/>
      <c r="P321" s="548"/>
      <c r="Q321" s="548"/>
      <c r="R321" s="548"/>
      <c r="S321" s="548"/>
      <c r="T321" s="548"/>
      <c r="U321" s="548"/>
      <c r="V321" s="548"/>
      <c r="W321" s="548"/>
      <c r="X321" s="548"/>
      <c r="Y321" s="548"/>
      <c r="Z321" s="548"/>
      <c r="AA321" s="548"/>
      <c r="AB321" s="548"/>
      <c r="AC321" s="548"/>
      <c r="AD321" s="548"/>
      <c r="AE321" s="548"/>
      <c r="AF321" s="548"/>
      <c r="AG321" s="548"/>
      <c r="AH321" s="548"/>
      <c r="AI321" s="548"/>
      <c r="AJ321" s="548"/>
      <c r="AK321" s="548"/>
      <c r="AL321" s="548"/>
      <c r="AM321" s="548"/>
      <c r="AN321" s="548"/>
      <c r="AO321" s="548"/>
      <c r="AP321" s="548"/>
      <c r="AQ321" s="548"/>
      <c r="AR321" s="548"/>
      <c r="AS321" s="548"/>
      <c r="AT321" s="548"/>
      <c r="AU321" s="548"/>
      <c r="AV321" s="548"/>
      <c r="AW321" s="548"/>
      <c r="AX321" s="548"/>
      <c r="AY321" s="548"/>
      <c r="AZ321" s="548"/>
      <c r="BA321" s="548"/>
      <c r="BB321" s="548"/>
      <c r="BC321" s="548"/>
    </row>
    <row r="322" spans="1:57" s="542" customFormat="1">
      <c r="A322" s="548"/>
      <c r="B322" s="548"/>
      <c r="C322" s="548"/>
      <c r="D322" s="548"/>
      <c r="E322" s="548"/>
      <c r="F322" s="548"/>
      <c r="G322" s="548"/>
      <c r="H322" s="548"/>
      <c r="I322" s="548"/>
      <c r="J322" s="548"/>
      <c r="K322" s="548"/>
      <c r="L322" s="548"/>
      <c r="M322" s="548"/>
      <c r="N322" s="548"/>
      <c r="O322" s="548"/>
      <c r="P322" s="548"/>
      <c r="Q322" s="548"/>
      <c r="R322" s="548"/>
      <c r="S322" s="548"/>
      <c r="T322" s="548"/>
      <c r="U322" s="548"/>
      <c r="V322" s="548"/>
      <c r="W322" s="548"/>
      <c r="X322" s="548"/>
      <c r="Y322" s="548"/>
      <c r="Z322" s="548"/>
      <c r="AA322" s="548"/>
      <c r="AB322" s="548"/>
      <c r="AC322" s="548"/>
      <c r="AD322" s="548"/>
      <c r="AE322" s="548"/>
      <c r="AF322" s="548"/>
      <c r="AG322" s="548"/>
      <c r="AH322" s="548"/>
      <c r="AI322" s="548"/>
      <c r="AJ322" s="548"/>
      <c r="AK322" s="548"/>
      <c r="AL322" s="548"/>
      <c r="AM322" s="548"/>
      <c r="AN322" s="548"/>
      <c r="AO322" s="548"/>
      <c r="AP322" s="548"/>
      <c r="AQ322" s="548"/>
      <c r="AR322" s="548"/>
      <c r="AS322" s="548"/>
      <c r="AT322" s="548"/>
      <c r="AU322" s="548"/>
      <c r="AV322" s="548"/>
      <c r="AW322" s="548"/>
      <c r="AX322" s="548"/>
      <c r="AY322" s="548"/>
      <c r="AZ322" s="548"/>
      <c r="BA322" s="548"/>
      <c r="BB322" s="548"/>
      <c r="BC322" s="548"/>
    </row>
    <row r="323" spans="1:57" s="542" customFormat="1" ht="25.5">
      <c r="A323" s="882" t="s">
        <v>191</v>
      </c>
      <c r="B323" s="882"/>
      <c r="C323" s="882"/>
      <c r="D323" s="882"/>
      <c r="E323" s="882"/>
      <c r="F323" s="882"/>
      <c r="G323" s="882"/>
      <c r="H323" s="882"/>
      <c r="I323" s="882"/>
      <c r="J323" s="882"/>
      <c r="K323" s="882"/>
      <c r="L323" s="882"/>
      <c r="M323" s="882"/>
      <c r="N323" s="882"/>
      <c r="O323" s="882"/>
      <c r="P323" s="882"/>
      <c r="Q323" s="882"/>
      <c r="R323" s="882"/>
      <c r="S323" s="882"/>
      <c r="T323" s="882"/>
      <c r="U323" s="882"/>
      <c r="V323" s="882"/>
      <c r="W323" s="882"/>
      <c r="X323" s="882"/>
      <c r="Y323" s="882"/>
      <c r="Z323" s="882"/>
      <c r="AA323" s="882"/>
      <c r="AB323" s="882"/>
      <c r="AC323" s="882"/>
      <c r="AD323" s="882"/>
      <c r="AE323" s="882"/>
      <c r="AF323" s="882"/>
      <c r="AG323" s="882"/>
      <c r="AH323" s="882"/>
      <c r="AI323" s="882"/>
      <c r="AJ323" s="882"/>
      <c r="AK323" s="882"/>
      <c r="AL323" s="882"/>
      <c r="AM323" s="882"/>
      <c r="AN323" s="882"/>
      <c r="AO323" s="882"/>
      <c r="AP323" s="882"/>
      <c r="AQ323" s="882"/>
      <c r="AR323" s="882"/>
      <c r="AS323" s="882"/>
      <c r="AT323" s="882"/>
      <c r="AU323" s="882"/>
      <c r="AV323" s="882"/>
      <c r="AW323" s="882"/>
      <c r="AX323" s="882"/>
      <c r="AY323" s="882"/>
      <c r="AZ323" s="882"/>
      <c r="BA323" s="882"/>
      <c r="BB323" s="882"/>
      <c r="BC323" s="541"/>
    </row>
    <row r="324" spans="1:57" s="542" customFormat="1">
      <c r="A324" s="543"/>
      <c r="B324" s="543"/>
      <c r="C324" s="543"/>
      <c r="D324" s="543"/>
      <c r="E324" s="543"/>
      <c r="F324" s="543"/>
      <c r="G324" s="543"/>
      <c r="H324" s="543"/>
      <c r="I324" s="543"/>
      <c r="J324" s="543"/>
      <c r="K324" s="543"/>
      <c r="L324" s="543"/>
      <c r="M324" s="543"/>
      <c r="N324" s="543"/>
      <c r="O324" s="543"/>
      <c r="P324" s="543"/>
      <c r="Q324" s="543"/>
      <c r="R324" s="543"/>
      <c r="S324" s="543"/>
      <c r="T324" s="543"/>
      <c r="U324" s="543"/>
      <c r="V324" s="543"/>
      <c r="W324" s="543"/>
      <c r="X324" s="543"/>
      <c r="Y324" s="543"/>
      <c r="Z324" s="543"/>
      <c r="AA324" s="543"/>
      <c r="AB324" s="543"/>
      <c r="AC324" s="543"/>
      <c r="AD324" s="543"/>
      <c r="AE324" s="543"/>
      <c r="AF324" s="543"/>
      <c r="AG324" s="543"/>
      <c r="AH324" s="543"/>
      <c r="AI324" s="543"/>
      <c r="AJ324" s="543"/>
      <c r="AK324" s="543"/>
      <c r="AL324" s="543"/>
      <c r="AM324" s="543"/>
      <c r="AN324" s="543"/>
      <c r="AO324" s="543"/>
      <c r="AP324" s="543"/>
      <c r="AQ324" s="543"/>
      <c r="AR324" s="543"/>
      <c r="AS324" s="543"/>
      <c r="AT324" s="543"/>
      <c r="AU324" s="543"/>
      <c r="AV324" s="543"/>
      <c r="AW324" s="543"/>
      <c r="AX324" s="543"/>
      <c r="AY324" s="543"/>
      <c r="AZ324" s="543"/>
      <c r="BA324" s="543"/>
      <c r="BB324" s="543"/>
      <c r="BC324" s="543"/>
    </row>
    <row r="325" spans="1:57" s="542" customFormat="1"/>
    <row r="326" spans="1:57" s="542" customFormat="1">
      <c r="A326" s="884" t="s">
        <v>36</v>
      </c>
      <c r="B326" s="884"/>
      <c r="C326" s="884" t="s">
        <v>37</v>
      </c>
      <c r="D326" s="884"/>
      <c r="E326" s="884"/>
      <c r="F326" s="884"/>
      <c r="G326" s="884"/>
      <c r="H326" s="887" t="s">
        <v>38</v>
      </c>
      <c r="I326" s="887"/>
      <c r="J326" s="887"/>
      <c r="K326" s="887"/>
      <c r="L326" s="887"/>
      <c r="M326" s="887"/>
      <c r="N326" s="887"/>
      <c r="O326" s="887"/>
      <c r="P326" s="887"/>
      <c r="Q326" s="891">
        <v>72000000</v>
      </c>
      <c r="R326" s="891"/>
      <c r="S326" s="891"/>
      <c r="T326" s="891"/>
      <c r="U326" s="891"/>
      <c r="V326" s="891"/>
      <c r="W326" s="891"/>
      <c r="X326" s="891"/>
      <c r="Y326" s="891"/>
      <c r="Z326" s="891"/>
      <c r="AA326" s="883" t="s">
        <v>39</v>
      </c>
      <c r="AB326" s="883"/>
      <c r="AC326" s="543"/>
      <c r="AD326" s="892"/>
      <c r="AE326" s="892"/>
      <c r="AF326" s="892"/>
      <c r="AG326" s="892"/>
      <c r="AH326" s="892"/>
      <c r="AI326" s="892"/>
      <c r="AJ326" s="892"/>
      <c r="AK326" s="892"/>
      <c r="AL326" s="883"/>
      <c r="AM326" s="883"/>
      <c r="AN326" s="883"/>
      <c r="AO326" s="883"/>
      <c r="AP326" s="883"/>
      <c r="AQ326" s="883"/>
      <c r="AR326" s="883"/>
      <c r="AS326" s="883"/>
      <c r="AT326" s="883"/>
      <c r="AU326" s="883"/>
      <c r="AV326" s="883"/>
      <c r="AW326" s="883"/>
      <c r="AX326" s="883"/>
      <c r="AY326" s="883"/>
      <c r="AZ326" s="883"/>
      <c r="BA326" s="883"/>
      <c r="BB326" s="883"/>
      <c r="BC326" s="883"/>
      <c r="BE326" s="543"/>
    </row>
    <row r="327" spans="1:57" s="542" customFormat="1"/>
    <row r="328" spans="1:57" s="542" customFormat="1" ht="18">
      <c r="H328" s="887" t="s">
        <v>40</v>
      </c>
      <c r="I328" s="887"/>
      <c r="J328" s="887"/>
      <c r="K328" s="887"/>
      <c r="L328" s="887"/>
      <c r="M328" s="887"/>
      <c r="N328" s="887"/>
      <c r="O328" s="887"/>
      <c r="P328" s="887"/>
      <c r="Q328" s="887">
        <f>Q326</f>
        <v>72000000</v>
      </c>
      <c r="R328" s="887"/>
      <c r="S328" s="887"/>
      <c r="T328" s="887"/>
      <c r="U328" s="887"/>
      <c r="V328" s="887"/>
      <c r="W328" s="887"/>
      <c r="X328" s="887"/>
      <c r="Y328" s="887"/>
      <c r="Z328" s="887"/>
      <c r="AA328" s="883" t="s">
        <v>41</v>
      </c>
      <c r="AB328" s="883"/>
      <c r="AC328" s="888">
        <v>2901</v>
      </c>
      <c r="AD328" s="888"/>
      <c r="AE328" s="888"/>
      <c r="AF328" s="888"/>
      <c r="AG328" s="888"/>
      <c r="AH328" s="888"/>
      <c r="AI328" s="888"/>
      <c r="AJ328" s="883" t="s">
        <v>41</v>
      </c>
      <c r="AK328" s="883"/>
      <c r="AL328" s="889" t="s">
        <v>869</v>
      </c>
      <c r="AM328" s="889"/>
      <c r="AN328" s="889"/>
      <c r="AO328" s="545" t="s">
        <v>16</v>
      </c>
      <c r="AP328" s="888">
        <f>ROUNDDOWN(Q328*AC328*0.0000001,0)</f>
        <v>20887</v>
      </c>
      <c r="AQ328" s="888"/>
      <c r="AR328" s="888"/>
      <c r="AS328" s="888"/>
      <c r="AT328" s="888"/>
      <c r="AU328" s="888"/>
      <c r="AV328" s="888"/>
      <c r="AW328" s="883" t="s">
        <v>42</v>
      </c>
      <c r="AX328" s="883"/>
      <c r="AY328" s="883"/>
      <c r="AZ328" s="883"/>
    </row>
    <row r="329" spans="1:57" s="542" customFormat="1"/>
    <row r="330" spans="1:57" s="542" customFormat="1"/>
    <row r="331" spans="1:57" s="542" customFormat="1">
      <c r="A331" s="884" t="s">
        <v>45</v>
      </c>
      <c r="B331" s="884"/>
      <c r="C331" s="884" t="s">
        <v>46</v>
      </c>
      <c r="D331" s="884"/>
      <c r="E331" s="884"/>
      <c r="F331" s="884"/>
      <c r="G331" s="884"/>
      <c r="H331" s="883" t="s">
        <v>815</v>
      </c>
      <c r="I331" s="883"/>
      <c r="J331" s="883"/>
      <c r="K331" s="883"/>
      <c r="L331" s="883"/>
      <c r="M331" s="883"/>
      <c r="N331" s="883"/>
      <c r="O331" s="883"/>
      <c r="P331" s="883"/>
      <c r="Q331" s="883"/>
      <c r="R331" s="883"/>
      <c r="S331" s="883"/>
      <c r="T331" s="890">
        <v>2.9</v>
      </c>
      <c r="U331" s="890"/>
      <c r="V331" s="890"/>
      <c r="W331" s="890"/>
      <c r="X331" s="890"/>
      <c r="Y331" s="890"/>
      <c r="Z331" s="883" t="s">
        <v>47</v>
      </c>
      <c r="AA331" s="883"/>
      <c r="AB331" s="883" t="s">
        <v>41</v>
      </c>
      <c r="AC331" s="883"/>
      <c r="AD331" s="887">
        <f>변동입력!C5</f>
        <v>1099</v>
      </c>
      <c r="AE331" s="887"/>
      <c r="AF331" s="887"/>
      <c r="AG331" s="887"/>
      <c r="AH331" s="887"/>
      <c r="AI331" s="887"/>
      <c r="AJ331" s="883" t="s">
        <v>16</v>
      </c>
      <c r="AK331" s="883"/>
      <c r="AL331" s="885">
        <f>ROUNDDOWN(T331*AD331,0)</f>
        <v>3187</v>
      </c>
      <c r="AM331" s="885"/>
      <c r="AN331" s="885"/>
      <c r="AO331" s="885"/>
      <c r="AP331" s="885"/>
      <c r="AQ331" s="885"/>
      <c r="AR331" s="883" t="s">
        <v>44</v>
      </c>
      <c r="AS331" s="883"/>
      <c r="AT331" s="883"/>
      <c r="AU331" s="883"/>
    </row>
    <row r="332" spans="1:57" s="542" customFormat="1"/>
    <row r="333" spans="1:57" s="542" customFormat="1">
      <c r="H333" s="883" t="s">
        <v>57</v>
      </c>
      <c r="I333" s="883"/>
      <c r="J333" s="883"/>
      <c r="K333" s="883"/>
      <c r="L333" s="883"/>
      <c r="M333" s="883"/>
      <c r="N333" s="883"/>
      <c r="O333" s="883"/>
      <c r="P333" s="883"/>
      <c r="Q333" s="883"/>
      <c r="R333" s="883"/>
      <c r="S333" s="883"/>
      <c r="T333" s="883"/>
      <c r="U333" s="883"/>
      <c r="V333" s="883"/>
      <c r="W333" s="883"/>
      <c r="X333" s="883"/>
      <c r="Y333" s="883"/>
      <c r="Z333" s="885">
        <f>AL331</f>
        <v>3187</v>
      </c>
      <c r="AA333" s="885"/>
      <c r="AB333" s="885"/>
      <c r="AC333" s="885"/>
      <c r="AD333" s="885"/>
      <c r="AE333" s="885"/>
      <c r="AF333" s="885"/>
      <c r="AG333" s="885"/>
      <c r="AH333" s="885"/>
      <c r="AI333" s="883" t="s">
        <v>41</v>
      </c>
      <c r="AJ333" s="883"/>
      <c r="AK333" s="886">
        <v>0.2</v>
      </c>
      <c r="AL333" s="886"/>
      <c r="AM333" s="886"/>
      <c r="AN333" s="886"/>
      <c r="AO333" s="886"/>
      <c r="AP333" s="886"/>
      <c r="AQ333" s="542" t="s">
        <v>16</v>
      </c>
      <c r="AS333" s="885">
        <f>ROUNDDOWN(Z333*AK333,0)</f>
        <v>637</v>
      </c>
      <c r="AT333" s="885"/>
      <c r="AU333" s="885"/>
      <c r="AV333" s="885"/>
      <c r="AW333" s="885"/>
      <c r="AX333" s="883" t="s">
        <v>44</v>
      </c>
      <c r="AY333" s="883"/>
      <c r="AZ333" s="883"/>
      <c r="BA333" s="883"/>
    </row>
    <row r="334" spans="1:57" s="542" customFormat="1"/>
    <row r="335" spans="1:57" s="542" customFormat="1">
      <c r="H335" s="883" t="s">
        <v>43</v>
      </c>
      <c r="I335" s="883"/>
      <c r="J335" s="883"/>
      <c r="K335" s="883"/>
      <c r="L335" s="883">
        <f>ROUNDDOWN(AL331+AS333,0)</f>
        <v>3824</v>
      </c>
      <c r="M335" s="883"/>
      <c r="N335" s="883"/>
      <c r="O335" s="883"/>
      <c r="P335" s="883"/>
      <c r="Q335" s="883"/>
      <c r="R335" s="883"/>
      <c r="S335" s="883" t="s">
        <v>44</v>
      </c>
      <c r="T335" s="883"/>
      <c r="U335" s="883"/>
      <c r="V335" s="883"/>
      <c r="W335" s="883"/>
    </row>
    <row r="336" spans="1:57" s="542" customFormat="1"/>
    <row r="337" spans="1:55" s="542" customFormat="1"/>
    <row r="338" spans="1:55" s="542" customFormat="1">
      <c r="A338" s="884" t="s">
        <v>49</v>
      </c>
      <c r="B338" s="884"/>
      <c r="C338" s="884" t="s">
        <v>50</v>
      </c>
      <c r="D338" s="884"/>
      <c r="E338" s="884"/>
      <c r="F338" s="884"/>
      <c r="G338" s="884"/>
      <c r="H338" s="542" t="s">
        <v>61</v>
      </c>
      <c r="P338" s="549"/>
      <c r="Q338" s="549"/>
      <c r="R338" s="549"/>
      <c r="S338" s="543"/>
      <c r="T338" s="883">
        <f>변동입력!C10</f>
        <v>36210</v>
      </c>
      <c r="U338" s="883"/>
      <c r="V338" s="883"/>
      <c r="W338" s="883"/>
      <c r="X338" s="883"/>
      <c r="Y338" s="883"/>
      <c r="Z338" s="883"/>
      <c r="AA338" s="883" t="s">
        <v>41</v>
      </c>
      <c r="AB338" s="883"/>
      <c r="AC338" s="883">
        <v>1</v>
      </c>
      <c r="AD338" s="883"/>
      <c r="AE338" s="883"/>
      <c r="AF338" s="883" t="s">
        <v>16</v>
      </c>
      <c r="AG338" s="883"/>
      <c r="AH338" s="883">
        <f>AC338*T338</f>
        <v>36210</v>
      </c>
      <c r="AI338" s="883"/>
      <c r="AJ338" s="883"/>
      <c r="AK338" s="883"/>
      <c r="AL338" s="883"/>
      <c r="AM338" s="883"/>
      <c r="AN338" s="883"/>
      <c r="AO338" s="883" t="s">
        <v>44</v>
      </c>
      <c r="AP338" s="883"/>
      <c r="AQ338" s="883"/>
      <c r="AR338" s="883"/>
      <c r="AS338" s="883"/>
      <c r="AT338" s="543"/>
    </row>
    <row r="339" spans="1:55" s="542" customFormat="1">
      <c r="P339" s="549"/>
      <c r="Q339" s="549"/>
      <c r="R339" s="549"/>
      <c r="S339" s="543"/>
      <c r="T339" s="543"/>
      <c r="U339" s="543"/>
      <c r="V339" s="543"/>
      <c r="W339" s="543"/>
      <c r="X339" s="543"/>
      <c r="Y339" s="543"/>
      <c r="Z339" s="543"/>
      <c r="AA339" s="543"/>
      <c r="AB339" s="543"/>
      <c r="AC339" s="543"/>
      <c r="AD339" s="543"/>
      <c r="AE339" s="543"/>
      <c r="AF339" s="543"/>
      <c r="AG339" s="543"/>
      <c r="AH339" s="543"/>
      <c r="AI339" s="543"/>
      <c r="AJ339" s="543"/>
      <c r="AK339" s="543"/>
      <c r="AL339" s="543"/>
      <c r="AM339" s="543"/>
      <c r="AN339" s="543"/>
      <c r="AO339" s="543"/>
      <c r="AP339" s="543"/>
      <c r="AQ339" s="543"/>
      <c r="AR339" s="543"/>
      <c r="AS339" s="543"/>
      <c r="AT339" s="543"/>
    </row>
    <row r="340" spans="1:55" s="542" customFormat="1"/>
    <row r="341" spans="1:55" s="542" customFormat="1">
      <c r="A341" s="884" t="s">
        <v>51</v>
      </c>
      <c r="B341" s="884"/>
      <c r="C341" s="884"/>
      <c r="D341" s="884"/>
      <c r="E341" s="884"/>
    </row>
    <row r="342" spans="1:55" s="542" customFormat="1"/>
    <row r="343" spans="1:55">
      <c r="A343" s="542"/>
      <c r="B343" s="542"/>
      <c r="C343" s="542"/>
      <c r="D343" s="542"/>
      <c r="E343" s="542"/>
      <c r="F343" s="542"/>
      <c r="G343" s="542"/>
      <c r="H343" s="884" t="s">
        <v>52</v>
      </c>
      <c r="I343" s="884"/>
      <c r="J343" s="884"/>
      <c r="K343" s="884"/>
      <c r="L343" s="884"/>
      <c r="M343" s="884"/>
      <c r="N343" s="884"/>
      <c r="O343" s="884"/>
      <c r="P343" s="884">
        <f>AP328</f>
        <v>20887</v>
      </c>
      <c r="Q343" s="884"/>
      <c r="R343" s="884"/>
      <c r="S343" s="884"/>
      <c r="T343" s="884"/>
      <c r="U343" s="884"/>
      <c r="V343" s="884"/>
      <c r="W343" s="884"/>
      <c r="X343" s="884"/>
      <c r="Y343" s="884"/>
      <c r="Z343" s="883" t="s">
        <v>44</v>
      </c>
      <c r="AA343" s="883"/>
      <c r="AB343" s="883"/>
      <c r="AC343" s="883"/>
      <c r="AD343" s="883"/>
      <c r="AE343" s="543"/>
      <c r="AF343" s="542"/>
      <c r="AG343" s="542"/>
      <c r="AH343" s="542"/>
      <c r="AI343" s="542"/>
      <c r="AJ343" s="542"/>
      <c r="AK343" s="542"/>
      <c r="AL343" s="542"/>
      <c r="AM343" s="542"/>
      <c r="AN343" s="542"/>
      <c r="AO343" s="542"/>
      <c r="AP343" s="542"/>
      <c r="AQ343" s="542"/>
      <c r="AR343" s="542"/>
      <c r="AS343" s="542"/>
      <c r="AT343" s="542"/>
      <c r="AU343" s="542"/>
      <c r="AV343" s="542"/>
      <c r="AW343" s="542"/>
      <c r="AX343" s="542"/>
      <c r="AY343" s="542"/>
      <c r="AZ343" s="542"/>
      <c r="BA343" s="542"/>
      <c r="BB343" s="542"/>
      <c r="BC343" s="542"/>
    </row>
    <row r="344" spans="1:55">
      <c r="A344" s="542"/>
      <c r="B344" s="542"/>
      <c r="C344" s="542"/>
      <c r="D344" s="542"/>
      <c r="E344" s="542"/>
      <c r="F344" s="542"/>
      <c r="G344" s="542"/>
      <c r="H344" s="541"/>
      <c r="I344" s="541"/>
      <c r="J344" s="541"/>
      <c r="K344" s="541"/>
      <c r="L344" s="541"/>
      <c r="M344" s="541"/>
      <c r="N344" s="541"/>
      <c r="O344" s="541"/>
      <c r="P344" s="884"/>
      <c r="Q344" s="884"/>
      <c r="R344" s="884"/>
      <c r="S344" s="884"/>
      <c r="T344" s="884"/>
      <c r="U344" s="884"/>
      <c r="V344" s="884"/>
      <c r="W344" s="884"/>
      <c r="X344" s="884"/>
      <c r="Y344" s="884"/>
      <c r="Z344" s="542"/>
      <c r="AA344" s="542"/>
      <c r="AB344" s="542"/>
      <c r="AC344" s="542"/>
      <c r="AD344" s="542"/>
      <c r="AE344" s="542"/>
      <c r="AF344" s="542"/>
      <c r="AG344" s="542"/>
      <c r="AH344" s="542"/>
      <c r="AI344" s="542"/>
      <c r="AJ344" s="542"/>
      <c r="AK344" s="542"/>
      <c r="AL344" s="542"/>
      <c r="AM344" s="542"/>
      <c r="AN344" s="542"/>
      <c r="AO344" s="542"/>
      <c r="AP344" s="542"/>
      <c r="AQ344" s="542"/>
      <c r="AR344" s="542"/>
      <c r="AS344" s="542"/>
      <c r="AT344" s="542"/>
      <c r="AU344" s="542"/>
      <c r="AV344" s="542"/>
      <c r="AW344" s="542"/>
      <c r="AX344" s="542"/>
      <c r="AY344" s="542"/>
      <c r="AZ344" s="542"/>
      <c r="BA344" s="542"/>
      <c r="BB344" s="542"/>
      <c r="BC344" s="542"/>
    </row>
    <row r="345" spans="1:55">
      <c r="A345" s="542"/>
      <c r="B345" s="542"/>
      <c r="C345" s="542"/>
      <c r="D345" s="542"/>
      <c r="E345" s="542"/>
      <c r="F345" s="542"/>
      <c r="G345" s="542"/>
      <c r="H345" s="884" t="s">
        <v>53</v>
      </c>
      <c r="I345" s="884"/>
      <c r="J345" s="884"/>
      <c r="K345" s="884"/>
      <c r="L345" s="884"/>
      <c r="M345" s="884"/>
      <c r="N345" s="884"/>
      <c r="O345" s="884"/>
      <c r="P345" s="884">
        <f>L335</f>
        <v>3824</v>
      </c>
      <c r="Q345" s="884"/>
      <c r="R345" s="884"/>
      <c r="S345" s="884"/>
      <c r="T345" s="884"/>
      <c r="U345" s="884"/>
      <c r="V345" s="884"/>
      <c r="W345" s="884"/>
      <c r="X345" s="884"/>
      <c r="Y345" s="884"/>
      <c r="Z345" s="883" t="s">
        <v>44</v>
      </c>
      <c r="AA345" s="883"/>
      <c r="AB345" s="883"/>
      <c r="AC345" s="883"/>
      <c r="AD345" s="883"/>
      <c r="AE345" s="543"/>
      <c r="AF345" s="542"/>
      <c r="AG345" s="542"/>
      <c r="AH345" s="542"/>
      <c r="AI345" s="542"/>
      <c r="AJ345" s="542"/>
      <c r="AK345" s="542"/>
      <c r="AL345" s="542"/>
      <c r="AM345" s="542"/>
      <c r="AN345" s="542"/>
      <c r="AO345" s="542"/>
      <c r="AP345" s="542"/>
      <c r="AQ345" s="542"/>
      <c r="AR345" s="542"/>
      <c r="AS345" s="542"/>
      <c r="AT345" s="542"/>
      <c r="AU345" s="542"/>
      <c r="AV345" s="542"/>
      <c r="AW345" s="542"/>
      <c r="AX345" s="542"/>
      <c r="AY345" s="542"/>
      <c r="AZ345" s="542"/>
      <c r="BA345" s="542"/>
      <c r="BB345" s="542"/>
      <c r="BC345" s="542"/>
    </row>
    <row r="346" spans="1:55">
      <c r="A346" s="542"/>
      <c r="B346" s="542"/>
      <c r="C346" s="542"/>
      <c r="D346" s="542"/>
      <c r="E346" s="542"/>
      <c r="F346" s="542"/>
      <c r="G346" s="542"/>
      <c r="H346" s="541"/>
      <c r="I346" s="541"/>
      <c r="J346" s="541"/>
      <c r="K346" s="541"/>
      <c r="L346" s="541"/>
      <c r="M346" s="541"/>
      <c r="N346" s="541"/>
      <c r="O346" s="541"/>
      <c r="P346" s="884"/>
      <c r="Q346" s="884"/>
      <c r="R346" s="884"/>
      <c r="S346" s="884"/>
      <c r="T346" s="884"/>
      <c r="U346" s="884"/>
      <c r="V346" s="884"/>
      <c r="W346" s="884"/>
      <c r="X346" s="884"/>
      <c r="Y346" s="884"/>
      <c r="Z346" s="542"/>
      <c r="AA346" s="542"/>
      <c r="AB346" s="542"/>
      <c r="AC346" s="542"/>
      <c r="AD346" s="542"/>
      <c r="AE346" s="542"/>
      <c r="AF346" s="542"/>
      <c r="AG346" s="542"/>
      <c r="AH346" s="542"/>
      <c r="AI346" s="542"/>
      <c r="AJ346" s="542"/>
      <c r="AK346" s="542"/>
      <c r="AL346" s="542"/>
      <c r="AM346" s="542"/>
      <c r="AN346" s="542"/>
      <c r="AO346" s="542"/>
      <c r="AP346" s="542"/>
      <c r="AQ346" s="542"/>
      <c r="AR346" s="542"/>
      <c r="AS346" s="542"/>
      <c r="AT346" s="542"/>
      <c r="AU346" s="542"/>
      <c r="AV346" s="542"/>
      <c r="AW346" s="542"/>
      <c r="AX346" s="542"/>
      <c r="AY346" s="542"/>
      <c r="AZ346" s="542"/>
      <c r="BA346" s="542"/>
      <c r="BB346" s="542"/>
      <c r="BC346" s="542"/>
    </row>
    <row r="347" spans="1:55">
      <c r="A347" s="542"/>
      <c r="B347" s="542"/>
      <c r="C347" s="542"/>
      <c r="D347" s="542"/>
      <c r="E347" s="542"/>
      <c r="F347" s="542"/>
      <c r="G347" s="542"/>
      <c r="H347" s="884" t="s">
        <v>54</v>
      </c>
      <c r="I347" s="884"/>
      <c r="J347" s="884"/>
      <c r="K347" s="884"/>
      <c r="L347" s="884"/>
      <c r="M347" s="884"/>
      <c r="N347" s="884"/>
      <c r="O347" s="884"/>
      <c r="P347" s="884">
        <f>AH338</f>
        <v>36210</v>
      </c>
      <c r="Q347" s="884"/>
      <c r="R347" s="884"/>
      <c r="S347" s="884"/>
      <c r="T347" s="884"/>
      <c r="U347" s="884"/>
      <c r="V347" s="884"/>
      <c r="W347" s="884"/>
      <c r="X347" s="884"/>
      <c r="Y347" s="884"/>
      <c r="Z347" s="883" t="s">
        <v>44</v>
      </c>
      <c r="AA347" s="883"/>
      <c r="AB347" s="883"/>
      <c r="AC347" s="883"/>
      <c r="AD347" s="883"/>
      <c r="AE347" s="543"/>
      <c r="AF347" s="542"/>
      <c r="AG347" s="542"/>
      <c r="AH347" s="542"/>
      <c r="AI347" s="542"/>
      <c r="AJ347" s="542"/>
      <c r="AK347" s="542"/>
      <c r="AL347" s="542"/>
      <c r="AM347" s="542"/>
      <c r="AN347" s="542"/>
      <c r="AO347" s="542"/>
      <c r="AP347" s="542"/>
      <c r="AQ347" s="542"/>
      <c r="AR347" s="542"/>
      <c r="AS347" s="542"/>
      <c r="AT347" s="542"/>
      <c r="AU347" s="542"/>
      <c r="AV347" s="542"/>
      <c r="AW347" s="542"/>
      <c r="AX347" s="542"/>
      <c r="AY347" s="542"/>
      <c r="AZ347" s="542"/>
      <c r="BA347" s="542"/>
      <c r="BB347" s="542"/>
      <c r="BC347" s="542"/>
    </row>
    <row r="348" spans="1:55">
      <c r="A348" s="542"/>
      <c r="B348" s="542"/>
      <c r="C348" s="542"/>
      <c r="D348" s="542"/>
      <c r="E348" s="542"/>
      <c r="F348" s="542"/>
      <c r="G348" s="542"/>
      <c r="H348" s="541"/>
      <c r="I348" s="541"/>
      <c r="J348" s="541"/>
      <c r="K348" s="541"/>
      <c r="L348" s="541"/>
      <c r="M348" s="541"/>
      <c r="N348" s="541"/>
      <c r="O348" s="541"/>
      <c r="P348" s="884"/>
      <c r="Q348" s="884"/>
      <c r="R348" s="884"/>
      <c r="S348" s="884"/>
      <c r="T348" s="884"/>
      <c r="U348" s="884"/>
      <c r="V348" s="884"/>
      <c r="W348" s="884"/>
      <c r="X348" s="884"/>
      <c r="Y348" s="542"/>
      <c r="Z348" s="542"/>
      <c r="AA348" s="542"/>
      <c r="AB348" s="542"/>
      <c r="AC348" s="542"/>
      <c r="AD348" s="542"/>
      <c r="AE348" s="542"/>
      <c r="AF348" s="542"/>
      <c r="AG348" s="542"/>
      <c r="AH348" s="542"/>
      <c r="AI348" s="542"/>
      <c r="AJ348" s="542"/>
      <c r="AK348" s="542"/>
      <c r="AL348" s="542"/>
      <c r="AM348" s="542"/>
      <c r="AN348" s="542"/>
      <c r="AO348" s="542"/>
      <c r="AP348" s="542"/>
      <c r="AQ348" s="542"/>
      <c r="AR348" s="542"/>
      <c r="AS348" s="542"/>
      <c r="AT348" s="542"/>
      <c r="AU348" s="542"/>
      <c r="AV348" s="542"/>
      <c r="AW348" s="542"/>
      <c r="AX348" s="542"/>
      <c r="AY348" s="542"/>
      <c r="AZ348" s="542"/>
      <c r="BA348" s="542"/>
      <c r="BB348" s="542"/>
      <c r="BC348" s="542"/>
    </row>
    <row r="349" spans="1:55">
      <c r="A349" s="542"/>
      <c r="B349" s="542"/>
      <c r="C349" s="542"/>
      <c r="D349" s="542"/>
      <c r="E349" s="542"/>
      <c r="F349" s="542"/>
      <c r="G349" s="542"/>
      <c r="H349" s="884" t="s">
        <v>55</v>
      </c>
      <c r="I349" s="884"/>
      <c r="J349" s="884"/>
      <c r="K349" s="884"/>
      <c r="L349" s="884"/>
      <c r="M349" s="884"/>
      <c r="N349" s="884"/>
      <c r="O349" s="884"/>
      <c r="P349" s="884">
        <f>SUM(P343:P347)</f>
        <v>60921</v>
      </c>
      <c r="Q349" s="884"/>
      <c r="R349" s="884"/>
      <c r="S349" s="884"/>
      <c r="T349" s="884"/>
      <c r="U349" s="884"/>
      <c r="V349" s="884"/>
      <c r="W349" s="884"/>
      <c r="X349" s="884"/>
      <c r="Y349" s="884"/>
      <c r="Z349" s="883" t="s">
        <v>44</v>
      </c>
      <c r="AA349" s="883"/>
      <c r="AB349" s="883"/>
      <c r="AC349" s="883"/>
      <c r="AD349" s="883"/>
      <c r="AE349" s="543"/>
      <c r="AF349" s="542"/>
      <c r="AG349" s="542"/>
      <c r="AH349" s="542"/>
      <c r="AI349" s="542"/>
      <c r="AJ349" s="542"/>
      <c r="AK349" s="542"/>
      <c r="AL349" s="542"/>
      <c r="AM349" s="542"/>
      <c r="AN349" s="542"/>
      <c r="AO349" s="542"/>
      <c r="AP349" s="542"/>
      <c r="AQ349" s="542"/>
      <c r="AR349" s="542"/>
      <c r="AS349" s="542"/>
      <c r="AT349" s="542"/>
      <c r="AU349" s="542"/>
      <c r="AV349" s="542"/>
      <c r="AW349" s="542"/>
      <c r="AX349" s="542"/>
      <c r="AY349" s="542"/>
      <c r="AZ349" s="542"/>
      <c r="BA349" s="542"/>
      <c r="BB349" s="542"/>
      <c r="BC349" s="542"/>
    </row>
    <row r="353" spans="1:55" ht="25.5">
      <c r="A353" s="882" t="s">
        <v>59</v>
      </c>
      <c r="B353" s="882"/>
      <c r="C353" s="882"/>
      <c r="D353" s="882"/>
      <c r="E353" s="882"/>
      <c r="F353" s="882"/>
      <c r="G353" s="882"/>
      <c r="H353" s="882"/>
      <c r="I353" s="882"/>
      <c r="J353" s="882"/>
      <c r="K353" s="882"/>
      <c r="L353" s="882"/>
      <c r="M353" s="882"/>
      <c r="N353" s="882"/>
      <c r="O353" s="882"/>
      <c r="P353" s="882"/>
      <c r="Q353" s="882"/>
      <c r="R353" s="882"/>
      <c r="S353" s="882"/>
      <c r="T353" s="882"/>
      <c r="U353" s="882"/>
      <c r="V353" s="882"/>
      <c r="W353" s="882"/>
      <c r="X353" s="882"/>
      <c r="Y353" s="882"/>
      <c r="Z353" s="882"/>
      <c r="AA353" s="882"/>
      <c r="AB353" s="882"/>
      <c r="AC353" s="882"/>
      <c r="AD353" s="882"/>
      <c r="AE353" s="882"/>
      <c r="AF353" s="882"/>
      <c r="AG353" s="882"/>
      <c r="AH353" s="882"/>
      <c r="AI353" s="882"/>
      <c r="AJ353" s="882"/>
      <c r="AK353" s="882"/>
      <c r="AL353" s="882"/>
      <c r="AM353" s="882"/>
      <c r="AN353" s="882"/>
      <c r="AO353" s="882"/>
      <c r="AP353" s="882"/>
      <c r="AQ353" s="882"/>
      <c r="AR353" s="882"/>
      <c r="AS353" s="882"/>
      <c r="AT353" s="882"/>
      <c r="AU353" s="882"/>
      <c r="AV353" s="882"/>
      <c r="AW353" s="882"/>
      <c r="AX353" s="882"/>
      <c r="AY353" s="882"/>
      <c r="AZ353" s="882"/>
      <c r="BA353" s="882"/>
      <c r="BB353" s="882"/>
      <c r="BC353" s="547"/>
    </row>
    <row r="354" spans="1:55">
      <c r="A354" s="543"/>
      <c r="B354" s="543"/>
      <c r="C354" s="543"/>
      <c r="D354" s="543"/>
      <c r="E354" s="543"/>
      <c r="F354" s="543"/>
      <c r="G354" s="543"/>
      <c r="H354" s="543"/>
      <c r="I354" s="543"/>
      <c r="J354" s="543"/>
      <c r="K354" s="543"/>
      <c r="L354" s="543"/>
      <c r="M354" s="543"/>
      <c r="N354" s="543"/>
      <c r="O354" s="543"/>
      <c r="P354" s="543"/>
      <c r="Q354" s="543"/>
      <c r="R354" s="543"/>
      <c r="S354" s="543"/>
      <c r="T354" s="543"/>
      <c r="U354" s="543"/>
      <c r="V354" s="543"/>
      <c r="W354" s="543"/>
      <c r="X354" s="543"/>
      <c r="Y354" s="543"/>
      <c r="Z354" s="543"/>
      <c r="AA354" s="543"/>
      <c r="AB354" s="543"/>
      <c r="AC354" s="543"/>
      <c r="AD354" s="543"/>
      <c r="AE354" s="543"/>
      <c r="AF354" s="543"/>
      <c r="AG354" s="543"/>
      <c r="AH354" s="543"/>
      <c r="AI354" s="543"/>
      <c r="AJ354" s="543"/>
      <c r="AK354" s="543"/>
      <c r="AL354" s="543"/>
      <c r="AM354" s="543"/>
      <c r="AN354" s="543"/>
      <c r="AO354" s="543"/>
      <c r="AP354" s="543"/>
      <c r="AQ354" s="543"/>
      <c r="AR354" s="543"/>
      <c r="AS354" s="543"/>
      <c r="AT354" s="543"/>
      <c r="AU354" s="543"/>
      <c r="AV354" s="543"/>
      <c r="AW354" s="543"/>
      <c r="AX354" s="543"/>
      <c r="AY354" s="543"/>
      <c r="AZ354" s="543"/>
      <c r="BA354" s="543"/>
      <c r="BB354" s="543"/>
      <c r="BC354" s="543"/>
    </row>
    <row r="355" spans="1:55">
      <c r="A355" s="542"/>
      <c r="B355" s="542"/>
      <c r="C355" s="542"/>
      <c r="D355" s="542"/>
      <c r="E355" s="542"/>
      <c r="F355" s="542"/>
      <c r="G355" s="542"/>
      <c r="H355" s="542"/>
      <c r="I355" s="542"/>
      <c r="J355" s="542"/>
      <c r="K355" s="542"/>
      <c r="L355" s="542"/>
      <c r="M355" s="542"/>
      <c r="N355" s="542"/>
      <c r="O355" s="542"/>
      <c r="P355" s="542"/>
      <c r="Q355" s="542"/>
      <c r="R355" s="542"/>
      <c r="S355" s="542"/>
      <c r="T355" s="542"/>
      <c r="U355" s="542"/>
      <c r="V355" s="542"/>
      <c r="W355" s="542"/>
      <c r="X355" s="542"/>
      <c r="Y355" s="542"/>
      <c r="Z355" s="542"/>
      <c r="AA355" s="542"/>
      <c r="AB355" s="542"/>
      <c r="AC355" s="542"/>
      <c r="AD355" s="542"/>
      <c r="AE355" s="542"/>
      <c r="AF355" s="542"/>
      <c r="AG355" s="542"/>
      <c r="AH355" s="542"/>
      <c r="AI355" s="542"/>
      <c r="AJ355" s="542"/>
      <c r="AK355" s="542"/>
      <c r="AL355" s="542"/>
      <c r="AM355" s="542"/>
      <c r="AN355" s="542"/>
      <c r="AO355" s="542"/>
      <c r="AP355" s="542"/>
      <c r="AQ355" s="542"/>
      <c r="AR355" s="542"/>
      <c r="AS355" s="542"/>
      <c r="AT355" s="542"/>
      <c r="AU355" s="542"/>
      <c r="AV355" s="542"/>
      <c r="AW355" s="542"/>
      <c r="AX355" s="542"/>
      <c r="AY355" s="542"/>
      <c r="AZ355" s="542"/>
      <c r="BA355" s="542"/>
      <c r="BB355" s="542"/>
      <c r="BC355" s="542"/>
    </row>
    <row r="356" spans="1:55">
      <c r="A356" s="884" t="s">
        <v>36</v>
      </c>
      <c r="B356" s="884"/>
      <c r="C356" s="884" t="s">
        <v>37</v>
      </c>
      <c r="D356" s="884"/>
      <c r="E356" s="884"/>
      <c r="F356" s="884"/>
      <c r="G356" s="884"/>
      <c r="H356" s="887" t="s">
        <v>38</v>
      </c>
      <c r="I356" s="887"/>
      <c r="J356" s="887"/>
      <c r="K356" s="887"/>
      <c r="L356" s="887"/>
      <c r="M356" s="887"/>
      <c r="N356" s="887"/>
      <c r="O356" s="887"/>
      <c r="P356" s="887"/>
      <c r="Q356" s="891">
        <v>38257000</v>
      </c>
      <c r="R356" s="891"/>
      <c r="S356" s="891"/>
      <c r="T356" s="891"/>
      <c r="U356" s="891"/>
      <c r="V356" s="891"/>
      <c r="W356" s="891"/>
      <c r="X356" s="891"/>
      <c r="Y356" s="891"/>
      <c r="Z356" s="891"/>
      <c r="AA356" s="883" t="s">
        <v>39</v>
      </c>
      <c r="AB356" s="883"/>
      <c r="AC356" s="543"/>
      <c r="AD356" s="892"/>
      <c r="AE356" s="892"/>
      <c r="AF356" s="892"/>
      <c r="AG356" s="892"/>
      <c r="AH356" s="892"/>
      <c r="AI356" s="892"/>
      <c r="AJ356" s="892"/>
      <c r="AK356" s="892"/>
      <c r="AL356" s="883"/>
      <c r="AM356" s="883"/>
      <c r="AN356" s="883"/>
      <c r="AO356" s="883"/>
      <c r="AP356" s="883"/>
      <c r="AQ356" s="883"/>
      <c r="AR356" s="883"/>
      <c r="AS356" s="883"/>
      <c r="AT356" s="883"/>
      <c r="AU356" s="883"/>
      <c r="AV356" s="883"/>
      <c r="AW356" s="883"/>
      <c r="AX356" s="883"/>
      <c r="AY356" s="883"/>
      <c r="AZ356" s="883"/>
      <c r="BA356" s="883"/>
      <c r="BB356" s="883"/>
      <c r="BC356" s="883"/>
    </row>
    <row r="357" spans="1:55">
      <c r="A357" s="542"/>
      <c r="B357" s="542"/>
      <c r="C357" s="542"/>
      <c r="D357" s="542"/>
      <c r="E357" s="542"/>
      <c r="F357" s="542"/>
      <c r="G357" s="542"/>
      <c r="H357" s="542"/>
      <c r="I357" s="542"/>
      <c r="J357" s="542"/>
      <c r="K357" s="542"/>
      <c r="L357" s="542"/>
      <c r="M357" s="542"/>
      <c r="N357" s="542"/>
      <c r="O357" s="542"/>
      <c r="P357" s="542"/>
      <c r="Q357" s="542"/>
      <c r="R357" s="542"/>
      <c r="S357" s="542"/>
      <c r="T357" s="542"/>
      <c r="U357" s="542"/>
      <c r="V357" s="542"/>
      <c r="W357" s="542"/>
      <c r="X357" s="542"/>
      <c r="Y357" s="542"/>
      <c r="Z357" s="542"/>
      <c r="AA357" s="542"/>
      <c r="AB357" s="542"/>
      <c r="AC357" s="542"/>
      <c r="AD357" s="542"/>
      <c r="AE357" s="542"/>
      <c r="AF357" s="542"/>
      <c r="AG357" s="542"/>
      <c r="AH357" s="542"/>
      <c r="AI357" s="542"/>
      <c r="AJ357" s="542"/>
      <c r="AK357" s="542"/>
      <c r="AL357" s="542"/>
      <c r="AM357" s="542"/>
      <c r="AN357" s="542"/>
      <c r="AO357" s="542"/>
      <c r="AP357" s="542"/>
      <c r="AQ357" s="542"/>
      <c r="AR357" s="542"/>
      <c r="AS357" s="542"/>
      <c r="AT357" s="542"/>
      <c r="AU357" s="542"/>
      <c r="AV357" s="542"/>
      <c r="AW357" s="542"/>
      <c r="AX357" s="542"/>
      <c r="AY357" s="542"/>
      <c r="AZ357" s="542"/>
      <c r="BA357" s="542"/>
      <c r="BB357" s="542"/>
      <c r="BC357" s="542"/>
    </row>
    <row r="358" spans="1:55" ht="18">
      <c r="A358" s="542"/>
      <c r="B358" s="542"/>
      <c r="C358" s="542"/>
      <c r="D358" s="542"/>
      <c r="E358" s="542"/>
      <c r="F358" s="542"/>
      <c r="G358" s="542"/>
      <c r="H358" s="887" t="s">
        <v>40</v>
      </c>
      <c r="I358" s="887"/>
      <c r="J358" s="887"/>
      <c r="K358" s="887"/>
      <c r="L358" s="887"/>
      <c r="M358" s="887"/>
      <c r="N358" s="887"/>
      <c r="O358" s="887"/>
      <c r="P358" s="887"/>
      <c r="Q358" s="887">
        <f>Q356</f>
        <v>38257000</v>
      </c>
      <c r="R358" s="887"/>
      <c r="S358" s="887"/>
      <c r="T358" s="887"/>
      <c r="U358" s="887"/>
      <c r="V358" s="887"/>
      <c r="W358" s="887"/>
      <c r="X358" s="887"/>
      <c r="Y358" s="887"/>
      <c r="Z358" s="887"/>
      <c r="AA358" s="883" t="s">
        <v>41</v>
      </c>
      <c r="AB358" s="883"/>
      <c r="AC358" s="888">
        <v>2045</v>
      </c>
      <c r="AD358" s="888"/>
      <c r="AE358" s="888"/>
      <c r="AF358" s="888"/>
      <c r="AG358" s="888"/>
      <c r="AH358" s="888"/>
      <c r="AI358" s="888"/>
      <c r="AJ358" s="883" t="s">
        <v>41</v>
      </c>
      <c r="AK358" s="883"/>
      <c r="AL358" s="889" t="s">
        <v>869</v>
      </c>
      <c r="AM358" s="889"/>
      <c r="AN358" s="889"/>
      <c r="AO358" s="545" t="s">
        <v>16</v>
      </c>
      <c r="AP358" s="888">
        <f>ROUNDDOWN(Q358*AC358*0.0000001,0)</f>
        <v>7823</v>
      </c>
      <c r="AQ358" s="888"/>
      <c r="AR358" s="888"/>
      <c r="AS358" s="888"/>
      <c r="AT358" s="888"/>
      <c r="AU358" s="888"/>
      <c r="AV358" s="888"/>
      <c r="AW358" s="883" t="s">
        <v>42</v>
      </c>
      <c r="AX358" s="883"/>
      <c r="AY358" s="883"/>
      <c r="AZ358" s="883"/>
      <c r="BA358" s="542"/>
      <c r="BB358" s="542"/>
      <c r="BC358" s="542"/>
    </row>
    <row r="359" spans="1:55">
      <c r="A359" s="542"/>
      <c r="B359" s="542"/>
      <c r="C359" s="542"/>
      <c r="D359" s="542"/>
      <c r="E359" s="542"/>
      <c r="F359" s="542"/>
      <c r="G359" s="542"/>
      <c r="H359" s="542"/>
      <c r="I359" s="542"/>
      <c r="J359" s="542"/>
      <c r="K359" s="542"/>
      <c r="L359" s="542"/>
      <c r="M359" s="542"/>
      <c r="N359" s="542"/>
      <c r="O359" s="542"/>
      <c r="P359" s="542"/>
      <c r="Q359" s="542"/>
      <c r="R359" s="542"/>
      <c r="S359" s="542"/>
      <c r="T359" s="542"/>
      <c r="U359" s="542"/>
      <c r="V359" s="542"/>
      <c r="W359" s="542"/>
      <c r="X359" s="542"/>
      <c r="Y359" s="542"/>
      <c r="Z359" s="542"/>
      <c r="AA359" s="542"/>
      <c r="AB359" s="542"/>
      <c r="AC359" s="542"/>
      <c r="AD359" s="542"/>
      <c r="AE359" s="542"/>
      <c r="AF359" s="542"/>
      <c r="AG359" s="542"/>
      <c r="AH359" s="542"/>
      <c r="AI359" s="542"/>
      <c r="AJ359" s="542"/>
      <c r="AK359" s="542"/>
      <c r="AL359" s="542"/>
      <c r="AM359" s="542"/>
      <c r="AN359" s="542"/>
      <c r="AO359" s="542"/>
      <c r="AP359" s="542"/>
      <c r="AQ359" s="542"/>
      <c r="AR359" s="542"/>
      <c r="AS359" s="542"/>
      <c r="AT359" s="542"/>
      <c r="AU359" s="542"/>
      <c r="AV359" s="542"/>
      <c r="AW359" s="542"/>
      <c r="AX359" s="542"/>
      <c r="AY359" s="542"/>
      <c r="AZ359" s="542"/>
      <c r="BA359" s="542"/>
      <c r="BB359" s="542"/>
      <c r="BC359" s="542"/>
    </row>
    <row r="360" spans="1:55">
      <c r="A360" s="542"/>
      <c r="B360" s="542"/>
      <c r="C360" s="542"/>
      <c r="D360" s="542"/>
      <c r="E360" s="542"/>
      <c r="F360" s="542"/>
      <c r="G360" s="542"/>
      <c r="H360" s="542"/>
      <c r="I360" s="542"/>
      <c r="J360" s="542"/>
      <c r="K360" s="542"/>
      <c r="L360" s="542"/>
      <c r="M360" s="542"/>
      <c r="N360" s="542"/>
      <c r="O360" s="542"/>
      <c r="P360" s="542"/>
      <c r="Q360" s="542"/>
      <c r="R360" s="542"/>
      <c r="S360" s="542"/>
      <c r="T360" s="542"/>
      <c r="U360" s="542"/>
      <c r="V360" s="542"/>
      <c r="W360" s="542"/>
      <c r="X360" s="542"/>
      <c r="Y360" s="542"/>
      <c r="Z360" s="542"/>
      <c r="AA360" s="542"/>
      <c r="AB360" s="542"/>
      <c r="AC360" s="542"/>
      <c r="AD360" s="542"/>
      <c r="AE360" s="542"/>
      <c r="AF360" s="542"/>
      <c r="AG360" s="542"/>
      <c r="AH360" s="542"/>
      <c r="AI360" s="542"/>
      <c r="AJ360" s="542"/>
      <c r="AK360" s="542"/>
      <c r="AL360" s="542"/>
      <c r="AM360" s="542"/>
      <c r="AN360" s="542"/>
      <c r="AO360" s="542"/>
      <c r="AP360" s="542"/>
      <c r="AQ360" s="542"/>
      <c r="AR360" s="542"/>
      <c r="AS360" s="542"/>
      <c r="AT360" s="542"/>
      <c r="AU360" s="542"/>
      <c r="AV360" s="542"/>
      <c r="AW360" s="542"/>
      <c r="AX360" s="542"/>
      <c r="AY360" s="542"/>
      <c r="AZ360" s="542"/>
      <c r="BA360" s="542"/>
      <c r="BB360" s="542"/>
      <c r="BC360" s="542"/>
    </row>
    <row r="361" spans="1:55">
      <c r="A361" s="884" t="s">
        <v>45</v>
      </c>
      <c r="B361" s="884"/>
      <c r="C361" s="884" t="s">
        <v>46</v>
      </c>
      <c r="D361" s="884"/>
      <c r="E361" s="884"/>
      <c r="F361" s="884"/>
      <c r="G361" s="884"/>
      <c r="H361" s="883" t="s">
        <v>817</v>
      </c>
      <c r="I361" s="883"/>
      <c r="J361" s="883"/>
      <c r="K361" s="883"/>
      <c r="L361" s="883"/>
      <c r="M361" s="883"/>
      <c r="N361" s="883"/>
      <c r="O361" s="883"/>
      <c r="P361" s="883"/>
      <c r="Q361" s="883"/>
      <c r="R361" s="883"/>
      <c r="S361" s="883"/>
      <c r="T361" s="890">
        <v>9.3000000000000007</v>
      </c>
      <c r="U361" s="890"/>
      <c r="V361" s="890"/>
      <c r="W361" s="890"/>
      <c r="X361" s="890"/>
      <c r="Y361" s="890"/>
      <c r="Z361" s="883" t="s">
        <v>47</v>
      </c>
      <c r="AA361" s="883"/>
      <c r="AB361" s="883" t="s">
        <v>41</v>
      </c>
      <c r="AC361" s="883"/>
      <c r="AD361" s="887">
        <f>변동입력!C5</f>
        <v>1099</v>
      </c>
      <c r="AE361" s="887"/>
      <c r="AF361" s="887"/>
      <c r="AG361" s="887"/>
      <c r="AH361" s="887"/>
      <c r="AI361" s="887"/>
      <c r="AJ361" s="883" t="s">
        <v>16</v>
      </c>
      <c r="AK361" s="883"/>
      <c r="AL361" s="885">
        <f>ROUNDDOWN(T361*AD361,0)</f>
        <v>10220</v>
      </c>
      <c r="AM361" s="885"/>
      <c r="AN361" s="885"/>
      <c r="AO361" s="885"/>
      <c r="AP361" s="885"/>
      <c r="AQ361" s="885"/>
      <c r="AR361" s="883" t="s">
        <v>44</v>
      </c>
      <c r="AS361" s="883"/>
      <c r="AT361" s="883"/>
      <c r="AU361" s="883"/>
      <c r="AV361" s="542"/>
      <c r="AW361" s="542"/>
      <c r="AX361" s="542"/>
      <c r="AY361" s="542"/>
      <c r="AZ361" s="542"/>
      <c r="BA361" s="542"/>
      <c r="BB361" s="542"/>
      <c r="BC361" s="542"/>
    </row>
    <row r="362" spans="1:55">
      <c r="A362" s="542"/>
      <c r="B362" s="542"/>
      <c r="C362" s="542"/>
      <c r="D362" s="542"/>
      <c r="E362" s="542"/>
      <c r="F362" s="542"/>
      <c r="G362" s="542"/>
      <c r="H362" s="542"/>
      <c r="I362" s="542"/>
      <c r="J362" s="542"/>
      <c r="K362" s="542"/>
      <c r="L362" s="542"/>
      <c r="M362" s="542"/>
      <c r="N362" s="542"/>
      <c r="O362" s="542"/>
      <c r="P362" s="542"/>
      <c r="Q362" s="542"/>
      <c r="R362" s="542"/>
      <c r="S362" s="542"/>
      <c r="T362" s="542"/>
      <c r="U362" s="542"/>
      <c r="V362" s="542"/>
      <c r="W362" s="542"/>
      <c r="X362" s="542"/>
      <c r="Y362" s="542"/>
      <c r="Z362" s="542"/>
      <c r="AA362" s="542"/>
      <c r="AB362" s="542"/>
      <c r="AC362" s="542"/>
      <c r="AD362" s="542"/>
      <c r="AE362" s="542"/>
      <c r="AF362" s="542"/>
      <c r="AG362" s="542"/>
      <c r="AH362" s="542"/>
      <c r="AI362" s="542"/>
      <c r="AJ362" s="542"/>
      <c r="AK362" s="542"/>
      <c r="AL362" s="542"/>
      <c r="AM362" s="542"/>
      <c r="AN362" s="542"/>
      <c r="AO362" s="542"/>
      <c r="AP362" s="542"/>
      <c r="AQ362" s="542"/>
      <c r="AR362" s="542"/>
      <c r="AS362" s="542"/>
      <c r="AT362" s="542"/>
      <c r="AU362" s="542"/>
      <c r="AV362" s="542"/>
      <c r="AW362" s="542"/>
      <c r="AX362" s="542"/>
      <c r="AY362" s="542"/>
      <c r="AZ362" s="542"/>
      <c r="BA362" s="542"/>
      <c r="BB362" s="542"/>
      <c r="BC362" s="542"/>
    </row>
    <row r="363" spans="1:55">
      <c r="A363" s="542"/>
      <c r="B363" s="542"/>
      <c r="C363" s="542"/>
      <c r="D363" s="542"/>
      <c r="E363" s="542"/>
      <c r="F363" s="542"/>
      <c r="G363" s="542"/>
      <c r="H363" s="883" t="s">
        <v>60</v>
      </c>
      <c r="I363" s="883"/>
      <c r="J363" s="883"/>
      <c r="K363" s="883"/>
      <c r="L363" s="883"/>
      <c r="M363" s="883"/>
      <c r="N363" s="883"/>
      <c r="O363" s="883"/>
      <c r="P363" s="883"/>
      <c r="Q363" s="883"/>
      <c r="R363" s="883"/>
      <c r="S363" s="883"/>
      <c r="T363" s="883"/>
      <c r="U363" s="883"/>
      <c r="V363" s="883"/>
      <c r="W363" s="883"/>
      <c r="X363" s="883"/>
      <c r="Y363" s="883"/>
      <c r="Z363" s="885">
        <f>AL361</f>
        <v>10220</v>
      </c>
      <c r="AA363" s="885"/>
      <c r="AB363" s="885"/>
      <c r="AC363" s="885"/>
      <c r="AD363" s="885"/>
      <c r="AE363" s="885"/>
      <c r="AF363" s="885"/>
      <c r="AG363" s="885"/>
      <c r="AH363" s="885"/>
      <c r="AI363" s="883" t="s">
        <v>41</v>
      </c>
      <c r="AJ363" s="883"/>
      <c r="AK363" s="886">
        <v>0.3</v>
      </c>
      <c r="AL363" s="886"/>
      <c r="AM363" s="886"/>
      <c r="AN363" s="886"/>
      <c r="AO363" s="886"/>
      <c r="AP363" s="886"/>
      <c r="AQ363" s="542" t="s">
        <v>16</v>
      </c>
      <c r="AR363" s="542"/>
      <c r="AS363" s="885">
        <f>ROUNDDOWN(Z363*AK363,0)</f>
        <v>3066</v>
      </c>
      <c r="AT363" s="885"/>
      <c r="AU363" s="885"/>
      <c r="AV363" s="885"/>
      <c r="AW363" s="885"/>
      <c r="AX363" s="883" t="s">
        <v>44</v>
      </c>
      <c r="AY363" s="883"/>
      <c r="AZ363" s="883"/>
      <c r="BA363" s="883"/>
      <c r="BB363" s="542"/>
      <c r="BC363" s="542"/>
    </row>
    <row r="364" spans="1:55">
      <c r="A364" s="542"/>
      <c r="B364" s="542"/>
      <c r="C364" s="542"/>
      <c r="D364" s="542"/>
      <c r="E364" s="542"/>
      <c r="F364" s="542"/>
      <c r="G364" s="542"/>
      <c r="H364" s="542"/>
      <c r="I364" s="542"/>
      <c r="J364" s="542"/>
      <c r="K364" s="542"/>
      <c r="L364" s="542"/>
      <c r="M364" s="542"/>
      <c r="N364" s="542"/>
      <c r="O364" s="542"/>
      <c r="P364" s="542"/>
      <c r="Q364" s="542"/>
      <c r="R364" s="542"/>
      <c r="S364" s="542"/>
      <c r="T364" s="542"/>
      <c r="U364" s="542"/>
      <c r="V364" s="542"/>
      <c r="W364" s="542"/>
      <c r="X364" s="542"/>
      <c r="Y364" s="542"/>
      <c r="Z364" s="542"/>
      <c r="AA364" s="542"/>
      <c r="AB364" s="542"/>
      <c r="AC364" s="542"/>
      <c r="AD364" s="542"/>
      <c r="AE364" s="542"/>
      <c r="AF364" s="542"/>
      <c r="AG364" s="542"/>
      <c r="AH364" s="542"/>
      <c r="AI364" s="542"/>
      <c r="AJ364" s="542"/>
      <c r="AK364" s="542"/>
      <c r="AL364" s="542"/>
      <c r="AM364" s="542"/>
      <c r="AN364" s="542"/>
      <c r="AO364" s="542"/>
      <c r="AP364" s="542"/>
      <c r="AQ364" s="542"/>
      <c r="AR364" s="542"/>
      <c r="AS364" s="542"/>
      <c r="AT364" s="542"/>
      <c r="AU364" s="542"/>
      <c r="AV364" s="542"/>
      <c r="AW364" s="542"/>
      <c r="AX364" s="542"/>
      <c r="AY364" s="542"/>
      <c r="AZ364" s="542"/>
      <c r="BA364" s="542"/>
      <c r="BB364" s="542"/>
      <c r="BC364" s="542"/>
    </row>
    <row r="365" spans="1:55">
      <c r="A365" s="542"/>
      <c r="B365" s="542"/>
      <c r="C365" s="542"/>
      <c r="D365" s="542"/>
      <c r="E365" s="542"/>
      <c r="F365" s="542"/>
      <c r="G365" s="542"/>
      <c r="H365" s="883" t="s">
        <v>43</v>
      </c>
      <c r="I365" s="883"/>
      <c r="J365" s="883"/>
      <c r="K365" s="883"/>
      <c r="L365" s="883">
        <f>ROUNDDOWN(AL361+AS363,0)</f>
        <v>13286</v>
      </c>
      <c r="M365" s="883"/>
      <c r="N365" s="883"/>
      <c r="O365" s="883"/>
      <c r="P365" s="883"/>
      <c r="Q365" s="883"/>
      <c r="R365" s="883"/>
      <c r="S365" s="883" t="s">
        <v>44</v>
      </c>
      <c r="T365" s="883"/>
      <c r="U365" s="883"/>
      <c r="V365" s="883"/>
      <c r="W365" s="883"/>
      <c r="X365" s="542"/>
      <c r="Y365" s="542"/>
      <c r="Z365" s="542"/>
      <c r="AA365" s="542"/>
      <c r="AB365" s="542"/>
      <c r="AC365" s="542"/>
      <c r="AD365" s="542"/>
      <c r="AE365" s="542"/>
      <c r="AF365" s="542"/>
      <c r="AG365" s="542"/>
      <c r="AH365" s="542"/>
      <c r="AI365" s="542"/>
      <c r="AJ365" s="542"/>
      <c r="AK365" s="542"/>
      <c r="AL365" s="542"/>
      <c r="AM365" s="542"/>
      <c r="AN365" s="542"/>
      <c r="AO365" s="542"/>
      <c r="AP365" s="542"/>
      <c r="AQ365" s="542"/>
      <c r="AR365" s="542"/>
      <c r="AS365" s="542"/>
      <c r="AT365" s="542"/>
      <c r="AU365" s="542"/>
      <c r="AV365" s="542"/>
      <c r="AW365" s="542"/>
      <c r="AX365" s="542"/>
      <c r="AY365" s="542"/>
      <c r="AZ365" s="542"/>
      <c r="BA365" s="542"/>
      <c r="BB365" s="542"/>
      <c r="BC365" s="542"/>
    </row>
    <row r="366" spans="1:55">
      <c r="A366" s="542"/>
      <c r="B366" s="542"/>
      <c r="C366" s="542"/>
      <c r="D366" s="542"/>
      <c r="E366" s="542"/>
      <c r="F366" s="542"/>
      <c r="G366" s="542"/>
      <c r="H366" s="542"/>
      <c r="I366" s="542"/>
      <c r="J366" s="542"/>
      <c r="K366" s="542"/>
      <c r="L366" s="542"/>
      <c r="M366" s="542"/>
      <c r="N366" s="542"/>
      <c r="O366" s="542"/>
      <c r="P366" s="542"/>
      <c r="Q366" s="542"/>
      <c r="R366" s="542"/>
      <c r="S366" s="542"/>
      <c r="T366" s="542"/>
      <c r="U366" s="542"/>
      <c r="V366" s="542"/>
      <c r="W366" s="542"/>
      <c r="X366" s="542"/>
      <c r="Y366" s="542"/>
      <c r="Z366" s="542"/>
      <c r="AA366" s="542"/>
      <c r="AB366" s="542"/>
      <c r="AC366" s="542"/>
      <c r="AD366" s="542"/>
      <c r="AE366" s="542"/>
      <c r="AF366" s="542"/>
      <c r="AG366" s="542"/>
      <c r="AH366" s="542"/>
      <c r="AI366" s="542"/>
      <c r="AJ366" s="542"/>
      <c r="AK366" s="542"/>
      <c r="AL366" s="542"/>
      <c r="AM366" s="542"/>
      <c r="AN366" s="542"/>
      <c r="AO366" s="542"/>
      <c r="AP366" s="542"/>
      <c r="AQ366" s="542"/>
      <c r="AR366" s="542"/>
      <c r="AS366" s="542"/>
      <c r="AT366" s="542"/>
      <c r="AU366" s="542"/>
      <c r="AV366" s="542"/>
      <c r="AW366" s="542"/>
      <c r="AX366" s="542"/>
      <c r="AY366" s="542"/>
      <c r="AZ366" s="542"/>
      <c r="BA366" s="542"/>
      <c r="BB366" s="542"/>
      <c r="BC366" s="542"/>
    </row>
    <row r="367" spans="1:55">
      <c r="A367" s="542"/>
      <c r="B367" s="542"/>
      <c r="C367" s="542"/>
      <c r="D367" s="542"/>
      <c r="E367" s="542"/>
      <c r="F367" s="542"/>
      <c r="G367" s="542"/>
      <c r="H367" s="542"/>
      <c r="I367" s="542"/>
      <c r="J367" s="542"/>
      <c r="K367" s="542"/>
      <c r="L367" s="542"/>
      <c r="M367" s="542"/>
      <c r="N367" s="542"/>
      <c r="O367" s="542"/>
      <c r="P367" s="542"/>
      <c r="Q367" s="542"/>
      <c r="R367" s="542"/>
      <c r="S367" s="542"/>
      <c r="T367" s="542"/>
      <c r="U367" s="542"/>
      <c r="V367" s="542"/>
      <c r="W367" s="542"/>
      <c r="X367" s="542"/>
      <c r="Y367" s="542"/>
      <c r="Z367" s="542"/>
      <c r="AA367" s="542"/>
      <c r="AB367" s="542"/>
      <c r="AC367" s="542"/>
      <c r="AD367" s="542"/>
      <c r="AE367" s="542"/>
      <c r="AF367" s="542"/>
      <c r="AG367" s="542"/>
      <c r="AH367" s="542"/>
      <c r="AI367" s="542"/>
      <c r="AJ367" s="542"/>
      <c r="AK367" s="542"/>
      <c r="AL367" s="542"/>
      <c r="AM367" s="542"/>
      <c r="AN367" s="542"/>
      <c r="AO367" s="542"/>
      <c r="AP367" s="542"/>
      <c r="AQ367" s="542"/>
      <c r="AR367" s="542"/>
      <c r="AS367" s="542"/>
      <c r="AT367" s="542"/>
      <c r="AU367" s="542"/>
      <c r="AV367" s="542"/>
      <c r="AW367" s="542"/>
      <c r="AX367" s="542"/>
      <c r="AY367" s="542"/>
      <c r="AZ367" s="542"/>
      <c r="BA367" s="542"/>
      <c r="BB367" s="542"/>
      <c r="BC367" s="542"/>
    </row>
    <row r="368" spans="1:55">
      <c r="A368" s="884" t="s">
        <v>49</v>
      </c>
      <c r="B368" s="884"/>
      <c r="C368" s="884" t="s">
        <v>50</v>
      </c>
      <c r="D368" s="884"/>
      <c r="E368" s="884"/>
      <c r="F368" s="884"/>
      <c r="G368" s="884"/>
      <c r="H368" s="542" t="s">
        <v>61</v>
      </c>
      <c r="I368" s="542"/>
      <c r="J368" s="542"/>
      <c r="K368" s="542"/>
      <c r="L368" s="542"/>
      <c r="M368" s="542"/>
      <c r="N368" s="542"/>
      <c r="O368" s="542"/>
      <c r="P368" s="549"/>
      <c r="Q368" s="549"/>
      <c r="R368" s="549"/>
      <c r="S368" s="543"/>
      <c r="T368" s="883">
        <v>18888</v>
      </c>
      <c r="U368" s="883"/>
      <c r="V368" s="883"/>
      <c r="W368" s="883"/>
      <c r="X368" s="883"/>
      <c r="Y368" s="883"/>
      <c r="Z368" s="883"/>
      <c r="AA368" s="883" t="s">
        <v>41</v>
      </c>
      <c r="AB368" s="883"/>
      <c r="AC368" s="883">
        <v>1</v>
      </c>
      <c r="AD368" s="883"/>
      <c r="AE368" s="883"/>
      <c r="AF368" s="883" t="s">
        <v>16</v>
      </c>
      <c r="AG368" s="883"/>
      <c r="AH368" s="883">
        <f>AC368*T368</f>
        <v>18888</v>
      </c>
      <c r="AI368" s="883"/>
      <c r="AJ368" s="883"/>
      <c r="AK368" s="883"/>
      <c r="AL368" s="883"/>
      <c r="AM368" s="883"/>
      <c r="AN368" s="883"/>
      <c r="AO368" s="883" t="s">
        <v>44</v>
      </c>
      <c r="AP368" s="883"/>
      <c r="AQ368" s="883"/>
      <c r="AR368" s="883"/>
      <c r="AS368" s="883"/>
      <c r="AT368" s="543"/>
      <c r="AU368" s="542"/>
      <c r="AV368" s="542"/>
      <c r="AW368" s="542"/>
      <c r="AX368" s="542"/>
      <c r="AY368" s="542"/>
      <c r="AZ368" s="542"/>
      <c r="BA368" s="542"/>
      <c r="BB368" s="542"/>
      <c r="BC368" s="542"/>
    </row>
    <row r="369" spans="1:55">
      <c r="A369" s="542"/>
      <c r="B369" s="542"/>
      <c r="C369" s="542"/>
      <c r="D369" s="542"/>
      <c r="E369" s="542"/>
      <c r="F369" s="542"/>
      <c r="G369" s="542"/>
      <c r="H369" s="542"/>
      <c r="I369" s="542"/>
      <c r="J369" s="542"/>
      <c r="K369" s="542"/>
      <c r="L369" s="542"/>
      <c r="M369" s="542"/>
      <c r="N369" s="542"/>
      <c r="O369" s="542"/>
      <c r="P369" s="549"/>
      <c r="Q369" s="549"/>
      <c r="R369" s="549"/>
      <c r="S369" s="543"/>
      <c r="T369" s="883"/>
      <c r="U369" s="883"/>
      <c r="V369" s="883"/>
      <c r="W369" s="883"/>
      <c r="X369" s="883"/>
      <c r="Y369" s="883"/>
      <c r="Z369" s="883"/>
      <c r="AA369" s="883"/>
      <c r="AB369" s="883"/>
      <c r="AC369" s="883"/>
      <c r="AD369" s="883"/>
      <c r="AE369" s="883"/>
      <c r="AF369" s="883"/>
      <c r="AG369" s="883"/>
      <c r="AH369" s="883"/>
      <c r="AI369" s="883"/>
      <c r="AJ369" s="883"/>
      <c r="AK369" s="883"/>
      <c r="AL369" s="883"/>
      <c r="AM369" s="883"/>
      <c r="AN369" s="883"/>
      <c r="AO369" s="883"/>
      <c r="AP369" s="883"/>
      <c r="AQ369" s="883"/>
      <c r="AR369" s="883"/>
      <c r="AS369" s="883"/>
      <c r="AT369" s="543"/>
      <c r="AU369" s="542"/>
      <c r="AV369" s="542"/>
      <c r="AW369" s="542"/>
      <c r="AX369" s="542"/>
      <c r="AY369" s="542"/>
      <c r="AZ369" s="542"/>
      <c r="BA369" s="542"/>
      <c r="BB369" s="542"/>
      <c r="BC369" s="542"/>
    </row>
    <row r="370" spans="1:55">
      <c r="A370" s="542"/>
      <c r="B370" s="542"/>
      <c r="C370" s="542"/>
      <c r="D370" s="542"/>
      <c r="E370" s="542"/>
      <c r="F370" s="542"/>
      <c r="G370" s="542"/>
      <c r="H370" s="542"/>
      <c r="I370" s="542"/>
      <c r="J370" s="542"/>
      <c r="K370" s="542"/>
      <c r="L370" s="542"/>
      <c r="M370" s="542"/>
      <c r="N370" s="542"/>
      <c r="O370" s="542"/>
      <c r="P370" s="542"/>
      <c r="Q370" s="542"/>
      <c r="R370" s="542"/>
      <c r="S370" s="542"/>
      <c r="T370" s="542"/>
      <c r="U370" s="542"/>
      <c r="V370" s="542"/>
      <c r="W370" s="542"/>
      <c r="X370" s="542"/>
      <c r="Y370" s="542"/>
      <c r="Z370" s="542"/>
      <c r="AA370" s="542"/>
      <c r="AB370" s="542"/>
      <c r="AC370" s="542"/>
      <c r="AD370" s="542"/>
      <c r="AE370" s="542"/>
      <c r="AF370" s="542"/>
      <c r="AG370" s="542"/>
      <c r="AH370" s="542"/>
      <c r="AI370" s="542"/>
      <c r="AJ370" s="542"/>
      <c r="AK370" s="542"/>
      <c r="AL370" s="542"/>
      <c r="AM370" s="542"/>
      <c r="AN370" s="542"/>
      <c r="AO370" s="542"/>
      <c r="AP370" s="542"/>
      <c r="AQ370" s="542"/>
      <c r="AR370" s="542"/>
      <c r="AS370" s="542"/>
      <c r="AT370" s="542"/>
      <c r="AU370" s="542"/>
      <c r="AV370" s="542"/>
      <c r="AW370" s="542"/>
      <c r="AX370" s="542"/>
      <c r="AY370" s="542"/>
      <c r="AZ370" s="542"/>
      <c r="BA370" s="542"/>
      <c r="BB370" s="542"/>
      <c r="BC370" s="542"/>
    </row>
    <row r="371" spans="1:55">
      <c r="A371" s="884" t="s">
        <v>51</v>
      </c>
      <c r="B371" s="884"/>
      <c r="C371" s="884"/>
      <c r="D371" s="884"/>
      <c r="E371" s="884"/>
      <c r="F371" s="542"/>
      <c r="G371" s="542"/>
      <c r="H371" s="542"/>
      <c r="I371" s="542"/>
      <c r="J371" s="542"/>
      <c r="K371" s="542"/>
      <c r="L371" s="542"/>
      <c r="M371" s="542"/>
      <c r="N371" s="542"/>
      <c r="O371" s="542"/>
      <c r="P371" s="542"/>
      <c r="Q371" s="542"/>
      <c r="R371" s="542"/>
      <c r="S371" s="542"/>
      <c r="T371" s="542"/>
      <c r="U371" s="542"/>
      <c r="V371" s="542"/>
      <c r="W371" s="542"/>
      <c r="X371" s="542"/>
      <c r="Y371" s="542"/>
      <c r="Z371" s="542"/>
      <c r="AA371" s="542"/>
      <c r="AB371" s="542"/>
      <c r="AC371" s="542"/>
      <c r="AD371" s="542"/>
      <c r="AE371" s="542"/>
      <c r="AF371" s="542"/>
      <c r="AG371" s="542"/>
      <c r="AH371" s="542"/>
      <c r="AI371" s="542"/>
      <c r="AJ371" s="542"/>
      <c r="AK371" s="542"/>
      <c r="AL371" s="542"/>
      <c r="AM371" s="542"/>
      <c r="AN371" s="542"/>
      <c r="AO371" s="542"/>
      <c r="AP371" s="542"/>
      <c r="AQ371" s="542"/>
      <c r="AR371" s="542"/>
      <c r="AS371" s="542"/>
      <c r="AT371" s="542"/>
      <c r="AU371" s="542"/>
      <c r="AV371" s="542"/>
      <c r="AW371" s="542"/>
      <c r="AX371" s="542"/>
      <c r="AY371" s="542"/>
      <c r="AZ371" s="542"/>
      <c r="BA371" s="542"/>
      <c r="BB371" s="542"/>
      <c r="BC371" s="542"/>
    </row>
    <row r="372" spans="1:55">
      <c r="A372" s="542"/>
      <c r="B372" s="542"/>
      <c r="C372" s="542"/>
      <c r="D372" s="542"/>
      <c r="E372" s="542"/>
      <c r="F372" s="542"/>
      <c r="G372" s="542"/>
      <c r="H372" s="542"/>
      <c r="I372" s="542"/>
      <c r="J372" s="542"/>
      <c r="K372" s="542"/>
      <c r="L372" s="542"/>
      <c r="M372" s="542"/>
      <c r="N372" s="542"/>
      <c r="O372" s="542"/>
      <c r="P372" s="542"/>
      <c r="Q372" s="542"/>
      <c r="R372" s="542"/>
      <c r="S372" s="542"/>
      <c r="T372" s="542"/>
      <c r="U372" s="542"/>
      <c r="V372" s="542"/>
      <c r="W372" s="542"/>
      <c r="X372" s="542"/>
      <c r="Y372" s="542"/>
      <c r="Z372" s="542"/>
      <c r="AA372" s="542"/>
      <c r="AB372" s="542"/>
      <c r="AC372" s="542"/>
      <c r="AD372" s="542"/>
      <c r="AE372" s="542"/>
      <c r="AF372" s="542"/>
      <c r="AG372" s="542"/>
      <c r="AH372" s="542"/>
      <c r="AI372" s="542"/>
      <c r="AJ372" s="542"/>
      <c r="AK372" s="542"/>
      <c r="AL372" s="542"/>
      <c r="AM372" s="542"/>
      <c r="AN372" s="542"/>
      <c r="AO372" s="542"/>
      <c r="AP372" s="542"/>
      <c r="AQ372" s="542"/>
      <c r="AR372" s="542"/>
      <c r="AS372" s="542"/>
      <c r="AT372" s="542"/>
      <c r="AU372" s="542"/>
      <c r="AV372" s="542"/>
      <c r="AW372" s="542"/>
      <c r="AX372" s="542"/>
      <c r="AY372" s="542"/>
      <c r="AZ372" s="542"/>
      <c r="BA372" s="542"/>
      <c r="BB372" s="542"/>
      <c r="BC372" s="542"/>
    </row>
    <row r="373" spans="1:55">
      <c r="A373" s="542"/>
      <c r="B373" s="542"/>
      <c r="C373" s="542"/>
      <c r="D373" s="542"/>
      <c r="E373" s="542"/>
      <c r="F373" s="542"/>
      <c r="G373" s="542"/>
      <c r="H373" s="884" t="s">
        <v>52</v>
      </c>
      <c r="I373" s="884"/>
      <c r="J373" s="884"/>
      <c r="K373" s="884"/>
      <c r="L373" s="884"/>
      <c r="M373" s="884"/>
      <c r="N373" s="884"/>
      <c r="O373" s="884"/>
      <c r="P373" s="884">
        <f>AP358</f>
        <v>7823</v>
      </c>
      <c r="Q373" s="884"/>
      <c r="R373" s="884"/>
      <c r="S373" s="884"/>
      <c r="T373" s="884"/>
      <c r="U373" s="884"/>
      <c r="V373" s="884"/>
      <c r="W373" s="884"/>
      <c r="X373" s="884"/>
      <c r="Y373" s="884"/>
      <c r="Z373" s="883" t="s">
        <v>44</v>
      </c>
      <c r="AA373" s="883"/>
      <c r="AB373" s="883"/>
      <c r="AC373" s="883"/>
      <c r="AD373" s="883"/>
      <c r="AE373" s="543"/>
      <c r="AF373" s="542"/>
      <c r="AG373" s="542"/>
      <c r="AH373" s="542"/>
      <c r="AI373" s="542"/>
      <c r="AJ373" s="542"/>
      <c r="AK373" s="542"/>
      <c r="AL373" s="542"/>
      <c r="AM373" s="542"/>
      <c r="AN373" s="542"/>
      <c r="AO373" s="542"/>
      <c r="AP373" s="542"/>
      <c r="AQ373" s="542"/>
      <c r="AR373" s="542"/>
      <c r="AS373" s="542"/>
      <c r="AT373" s="542"/>
      <c r="AU373" s="542"/>
      <c r="AV373" s="542"/>
      <c r="AW373" s="542"/>
      <c r="AX373" s="542"/>
      <c r="AY373" s="542"/>
      <c r="AZ373" s="542"/>
      <c r="BA373" s="542"/>
      <c r="BB373" s="542"/>
      <c r="BC373" s="542"/>
    </row>
    <row r="374" spans="1:55">
      <c r="A374" s="542"/>
      <c r="B374" s="542"/>
      <c r="C374" s="542"/>
      <c r="D374" s="542"/>
      <c r="E374" s="542"/>
      <c r="F374" s="542"/>
      <c r="G374" s="542"/>
      <c r="H374" s="541"/>
      <c r="I374" s="541"/>
      <c r="J374" s="541"/>
      <c r="K374" s="541"/>
      <c r="L374" s="541"/>
      <c r="M374" s="541"/>
      <c r="N374" s="541"/>
      <c r="O374" s="541"/>
      <c r="P374" s="884"/>
      <c r="Q374" s="884"/>
      <c r="R374" s="884"/>
      <c r="S374" s="884"/>
      <c r="T374" s="884"/>
      <c r="U374" s="884"/>
      <c r="V374" s="884"/>
      <c r="W374" s="884"/>
      <c r="X374" s="884"/>
      <c r="Y374" s="884"/>
      <c r="Z374" s="542"/>
      <c r="AA374" s="542"/>
      <c r="AB374" s="542"/>
      <c r="AC374" s="542"/>
      <c r="AD374" s="542"/>
      <c r="AE374" s="542"/>
      <c r="AF374" s="542"/>
      <c r="AG374" s="542"/>
      <c r="AH374" s="542"/>
      <c r="AI374" s="542"/>
      <c r="AJ374" s="542"/>
      <c r="AK374" s="542"/>
      <c r="AL374" s="542"/>
      <c r="AM374" s="542"/>
      <c r="AN374" s="542"/>
      <c r="AO374" s="542"/>
      <c r="AP374" s="542"/>
      <c r="AQ374" s="542"/>
      <c r="AR374" s="542"/>
      <c r="AS374" s="542"/>
      <c r="AT374" s="542"/>
      <c r="AU374" s="542"/>
      <c r="AV374" s="542"/>
      <c r="AW374" s="542"/>
      <c r="AX374" s="542"/>
      <c r="AY374" s="542"/>
      <c r="AZ374" s="542"/>
      <c r="BA374" s="542"/>
      <c r="BB374" s="542"/>
      <c r="BC374" s="542"/>
    </row>
    <row r="375" spans="1:55">
      <c r="A375" s="542"/>
      <c r="B375" s="542"/>
      <c r="C375" s="542"/>
      <c r="D375" s="542"/>
      <c r="E375" s="542"/>
      <c r="F375" s="542"/>
      <c r="G375" s="542"/>
      <c r="H375" s="884" t="s">
        <v>53</v>
      </c>
      <c r="I375" s="884"/>
      <c r="J375" s="884"/>
      <c r="K375" s="884"/>
      <c r="L375" s="884"/>
      <c r="M375" s="884"/>
      <c r="N375" s="884"/>
      <c r="O375" s="884"/>
      <c r="P375" s="884">
        <f>L365</f>
        <v>13286</v>
      </c>
      <c r="Q375" s="884"/>
      <c r="R375" s="884"/>
      <c r="S375" s="884"/>
      <c r="T375" s="884"/>
      <c r="U375" s="884"/>
      <c r="V375" s="884"/>
      <c r="W375" s="884"/>
      <c r="X375" s="884"/>
      <c r="Y375" s="884"/>
      <c r="Z375" s="883" t="s">
        <v>44</v>
      </c>
      <c r="AA375" s="883"/>
      <c r="AB375" s="883"/>
      <c r="AC375" s="883"/>
      <c r="AD375" s="883"/>
      <c r="AE375" s="543"/>
      <c r="AF375" s="542"/>
      <c r="AG375" s="542"/>
      <c r="AH375" s="542"/>
      <c r="AI375" s="542"/>
      <c r="AJ375" s="542"/>
      <c r="AK375" s="542"/>
      <c r="AL375" s="542"/>
      <c r="AM375" s="542"/>
      <c r="AN375" s="542"/>
      <c r="AO375" s="542"/>
      <c r="AP375" s="542"/>
      <c r="AQ375" s="542"/>
      <c r="AR375" s="542"/>
      <c r="AS375" s="542"/>
      <c r="AT375" s="542"/>
      <c r="AU375" s="542"/>
      <c r="AV375" s="542"/>
      <c r="AW375" s="542"/>
      <c r="AX375" s="542"/>
      <c r="AY375" s="542"/>
      <c r="AZ375" s="542"/>
      <c r="BA375" s="542"/>
      <c r="BB375" s="542"/>
      <c r="BC375" s="542"/>
    </row>
    <row r="376" spans="1:55">
      <c r="A376" s="542"/>
      <c r="B376" s="542"/>
      <c r="C376" s="542"/>
      <c r="D376" s="542"/>
      <c r="E376" s="542"/>
      <c r="F376" s="542"/>
      <c r="G376" s="542"/>
      <c r="H376" s="541"/>
      <c r="I376" s="541"/>
      <c r="J376" s="541"/>
      <c r="K376" s="541"/>
      <c r="L376" s="541"/>
      <c r="M376" s="541"/>
      <c r="N376" s="541"/>
      <c r="O376" s="541"/>
      <c r="P376" s="884"/>
      <c r="Q376" s="884"/>
      <c r="R376" s="884"/>
      <c r="S376" s="884"/>
      <c r="T376" s="884"/>
      <c r="U376" s="884"/>
      <c r="V376" s="884"/>
      <c r="W376" s="884"/>
      <c r="X376" s="884"/>
      <c r="Y376" s="884"/>
      <c r="Z376" s="542"/>
      <c r="AA376" s="542"/>
      <c r="AB376" s="542"/>
      <c r="AC376" s="542"/>
      <c r="AD376" s="542"/>
      <c r="AE376" s="542"/>
      <c r="AF376" s="542"/>
      <c r="AG376" s="542"/>
      <c r="AH376" s="542"/>
      <c r="AI376" s="542"/>
      <c r="AJ376" s="542"/>
      <c r="AK376" s="542"/>
      <c r="AL376" s="542"/>
      <c r="AM376" s="542"/>
      <c r="AN376" s="542"/>
      <c r="AO376" s="542"/>
      <c r="AP376" s="542"/>
      <c r="AQ376" s="542"/>
      <c r="AR376" s="542"/>
      <c r="AS376" s="542"/>
      <c r="AT376" s="542"/>
      <c r="AU376" s="542"/>
      <c r="AV376" s="542"/>
      <c r="AW376" s="542"/>
      <c r="AX376" s="542"/>
      <c r="AY376" s="542"/>
      <c r="AZ376" s="542"/>
      <c r="BA376" s="542"/>
      <c r="BB376" s="542"/>
      <c r="BC376" s="542"/>
    </row>
    <row r="377" spans="1:55">
      <c r="A377" s="542"/>
      <c r="B377" s="542"/>
      <c r="C377" s="542"/>
      <c r="D377" s="542"/>
      <c r="E377" s="542"/>
      <c r="F377" s="542"/>
      <c r="G377" s="542"/>
      <c r="H377" s="884" t="s">
        <v>54</v>
      </c>
      <c r="I377" s="884"/>
      <c r="J377" s="884"/>
      <c r="K377" s="884"/>
      <c r="L377" s="884"/>
      <c r="M377" s="884"/>
      <c r="N377" s="884"/>
      <c r="O377" s="884"/>
      <c r="P377" s="884">
        <f>AH368</f>
        <v>18888</v>
      </c>
      <c r="Q377" s="884"/>
      <c r="R377" s="884"/>
      <c r="S377" s="884"/>
      <c r="T377" s="884"/>
      <c r="U377" s="884"/>
      <c r="V377" s="884"/>
      <c r="W377" s="884"/>
      <c r="X377" s="884"/>
      <c r="Y377" s="884"/>
      <c r="Z377" s="883" t="s">
        <v>44</v>
      </c>
      <c r="AA377" s="883"/>
      <c r="AB377" s="883"/>
      <c r="AC377" s="883"/>
      <c r="AD377" s="883"/>
      <c r="AE377" s="543"/>
      <c r="AF377" s="542"/>
      <c r="AG377" s="542"/>
      <c r="AH377" s="542"/>
      <c r="AI377" s="542"/>
      <c r="AJ377" s="542"/>
      <c r="AK377" s="542"/>
      <c r="AL377" s="542"/>
      <c r="AM377" s="542"/>
      <c r="AN377" s="542"/>
      <c r="AO377" s="542"/>
      <c r="AP377" s="542"/>
      <c r="AQ377" s="542"/>
      <c r="AR377" s="542"/>
      <c r="AS377" s="542"/>
      <c r="AT377" s="542"/>
      <c r="AU377" s="542"/>
      <c r="AV377" s="542"/>
      <c r="AW377" s="542"/>
      <c r="AX377" s="542"/>
      <c r="AY377" s="542"/>
      <c r="AZ377" s="542"/>
      <c r="BA377" s="542"/>
      <c r="BB377" s="542"/>
      <c r="BC377" s="542"/>
    </row>
    <row r="378" spans="1:55">
      <c r="A378" s="542"/>
      <c r="B378" s="542"/>
      <c r="C378" s="542"/>
      <c r="D378" s="542"/>
      <c r="E378" s="542"/>
      <c r="F378" s="542"/>
      <c r="G378" s="542"/>
      <c r="H378" s="541"/>
      <c r="I378" s="541"/>
      <c r="J378" s="541"/>
      <c r="K378" s="541"/>
      <c r="L378" s="541"/>
      <c r="M378" s="541"/>
      <c r="N378" s="541"/>
      <c r="O378" s="541"/>
      <c r="P378" s="884"/>
      <c r="Q378" s="884"/>
      <c r="R378" s="884"/>
      <c r="S378" s="884"/>
      <c r="T378" s="884"/>
      <c r="U378" s="884"/>
      <c r="V378" s="884"/>
      <c r="W378" s="884"/>
      <c r="X378" s="884"/>
      <c r="Y378" s="542"/>
      <c r="Z378" s="542"/>
      <c r="AA378" s="542"/>
      <c r="AB378" s="542"/>
      <c r="AC378" s="542"/>
      <c r="AD378" s="542"/>
      <c r="AE378" s="542"/>
      <c r="AF378" s="542"/>
      <c r="AG378" s="542"/>
      <c r="AH378" s="542"/>
      <c r="AI378" s="542"/>
      <c r="AJ378" s="542"/>
      <c r="AK378" s="542"/>
      <c r="AL378" s="542"/>
      <c r="AM378" s="542"/>
      <c r="AN378" s="542"/>
      <c r="AO378" s="542"/>
      <c r="AP378" s="542"/>
      <c r="AQ378" s="542"/>
      <c r="AR378" s="542"/>
      <c r="AS378" s="542"/>
      <c r="AT378" s="542"/>
      <c r="AU378" s="542"/>
      <c r="AV378" s="542"/>
      <c r="AW378" s="542"/>
      <c r="AX378" s="542"/>
      <c r="AY378" s="542"/>
      <c r="AZ378" s="542"/>
      <c r="BA378" s="542"/>
      <c r="BB378" s="542"/>
      <c r="BC378" s="542"/>
    </row>
    <row r="379" spans="1:55">
      <c r="A379" s="542"/>
      <c r="B379" s="542"/>
      <c r="C379" s="542"/>
      <c r="D379" s="542"/>
      <c r="E379" s="542"/>
      <c r="F379" s="542"/>
      <c r="G379" s="542"/>
      <c r="H379" s="884" t="s">
        <v>55</v>
      </c>
      <c r="I379" s="884"/>
      <c r="J379" s="884"/>
      <c r="K379" s="884"/>
      <c r="L379" s="884"/>
      <c r="M379" s="884"/>
      <c r="N379" s="884"/>
      <c r="O379" s="884"/>
      <c r="P379" s="884">
        <f>SUM(P373:P377)</f>
        <v>39997</v>
      </c>
      <c r="Q379" s="884"/>
      <c r="R379" s="884"/>
      <c r="S379" s="884"/>
      <c r="T379" s="884"/>
      <c r="U379" s="884"/>
      <c r="V379" s="884"/>
      <c r="W379" s="884"/>
      <c r="X379" s="884"/>
      <c r="Y379" s="884"/>
      <c r="Z379" s="883" t="s">
        <v>44</v>
      </c>
      <c r="AA379" s="883"/>
      <c r="AB379" s="883"/>
      <c r="AC379" s="883"/>
      <c r="AD379" s="883"/>
      <c r="AE379" s="543"/>
      <c r="AF379" s="542"/>
      <c r="AG379" s="542"/>
      <c r="AH379" s="542"/>
      <c r="AI379" s="542"/>
      <c r="AJ379" s="542"/>
      <c r="AK379" s="542"/>
      <c r="AL379" s="542"/>
      <c r="AM379" s="542"/>
      <c r="AN379" s="542"/>
      <c r="AO379" s="542"/>
      <c r="AP379" s="542"/>
      <c r="AQ379" s="542"/>
      <c r="AR379" s="542"/>
      <c r="AS379" s="542"/>
      <c r="AT379" s="542"/>
      <c r="AU379" s="542"/>
      <c r="AV379" s="542"/>
      <c r="AW379" s="542"/>
      <c r="AX379" s="542"/>
      <c r="AY379" s="542"/>
      <c r="AZ379" s="542"/>
      <c r="BA379" s="542"/>
      <c r="BB379" s="542"/>
      <c r="BC379" s="542"/>
    </row>
  </sheetData>
  <mergeCells count="681">
    <mergeCell ref="A128:B128"/>
    <mergeCell ref="C128:G128"/>
    <mergeCell ref="P128:W128"/>
    <mergeCell ref="X128:Y128"/>
    <mergeCell ref="Z128:AD128"/>
    <mergeCell ref="AF128:AG128"/>
    <mergeCell ref="A152:BB152"/>
    <mergeCell ref="A192:BB192"/>
    <mergeCell ref="H139:O139"/>
    <mergeCell ref="P139:Y139"/>
    <mergeCell ref="Z139:AD139"/>
    <mergeCell ref="H133:O133"/>
    <mergeCell ref="P133:Y133"/>
    <mergeCell ref="Z133:AD133"/>
    <mergeCell ref="P134:Y134"/>
    <mergeCell ref="H135:O135"/>
    <mergeCell ref="P135:Y135"/>
    <mergeCell ref="Z135:AD135"/>
    <mergeCell ref="P136:Y136"/>
    <mergeCell ref="H137:O137"/>
    <mergeCell ref="P137:Y137"/>
    <mergeCell ref="Z137:AD137"/>
    <mergeCell ref="AH128:AN128"/>
    <mergeCell ref="AO128:AS128"/>
    <mergeCell ref="P138:X138"/>
    <mergeCell ref="H123:Y123"/>
    <mergeCell ref="Z123:AH123"/>
    <mergeCell ref="AI123:AJ123"/>
    <mergeCell ref="AK123:AP123"/>
    <mergeCell ref="AS123:AW123"/>
    <mergeCell ref="AX123:BA123"/>
    <mergeCell ref="H125:K125"/>
    <mergeCell ref="L125:R125"/>
    <mergeCell ref="S125:W125"/>
    <mergeCell ref="AQ118:AW118"/>
    <mergeCell ref="AX118:BA118"/>
    <mergeCell ref="Z98:AD98"/>
    <mergeCell ref="H94:O94"/>
    <mergeCell ref="P94:Y94"/>
    <mergeCell ref="BB116:BC116"/>
    <mergeCell ref="AZ84:BC84"/>
    <mergeCell ref="A121:B121"/>
    <mergeCell ref="C121:G121"/>
    <mergeCell ref="H121:S121"/>
    <mergeCell ref="T121:Y121"/>
    <mergeCell ref="Z121:AA121"/>
    <mergeCell ref="AB121:AC121"/>
    <mergeCell ref="AD121:AI121"/>
    <mergeCell ref="AJ121:AK121"/>
    <mergeCell ref="AL121:AQ121"/>
    <mergeCell ref="AR121:AU121"/>
    <mergeCell ref="A112:BB112"/>
    <mergeCell ref="A116:B116"/>
    <mergeCell ref="C116:G116"/>
    <mergeCell ref="H116:P116"/>
    <mergeCell ref="Q116:Z116"/>
    <mergeCell ref="AA116:AB116"/>
    <mergeCell ref="H118:P118"/>
    <mergeCell ref="Q118:Z118"/>
    <mergeCell ref="AA118:AB118"/>
    <mergeCell ref="AC118:AI118"/>
    <mergeCell ref="H53:K53"/>
    <mergeCell ref="L53:R53"/>
    <mergeCell ref="S53:W53"/>
    <mergeCell ref="P99:X99"/>
    <mergeCell ref="H100:O100"/>
    <mergeCell ref="P100:Y100"/>
    <mergeCell ref="Z100:AD100"/>
    <mergeCell ref="AH56:AN56"/>
    <mergeCell ref="H96:O96"/>
    <mergeCell ref="P96:Y96"/>
    <mergeCell ref="Z96:AD96"/>
    <mergeCell ref="P97:Y97"/>
    <mergeCell ref="H98:O98"/>
    <mergeCell ref="P98:Y98"/>
    <mergeCell ref="AJ118:AK118"/>
    <mergeCell ref="Z94:AD94"/>
    <mergeCell ref="AL118:AN118"/>
    <mergeCell ref="H67:O67"/>
    <mergeCell ref="P67:Y67"/>
    <mergeCell ref="Z67:AD67"/>
    <mergeCell ref="AO56:AS56"/>
    <mergeCell ref="H61:O61"/>
    <mergeCell ref="P61:Y61"/>
    <mergeCell ref="Z61:AD61"/>
    <mergeCell ref="P62:Y62"/>
    <mergeCell ref="H63:O63"/>
    <mergeCell ref="P63:Y63"/>
    <mergeCell ref="Z63:AD63"/>
    <mergeCell ref="AD116:AK116"/>
    <mergeCell ref="AL116:AO116"/>
    <mergeCell ref="AP116:AQ116"/>
    <mergeCell ref="AR116:BA116"/>
    <mergeCell ref="P95:Y95"/>
    <mergeCell ref="H86:K86"/>
    <mergeCell ref="L86:R86"/>
    <mergeCell ref="S86:W86"/>
    <mergeCell ref="AK84:AP84"/>
    <mergeCell ref="AO89:AS89"/>
    <mergeCell ref="AM77:AP77"/>
    <mergeCell ref="P64:Y64"/>
    <mergeCell ref="H65:O65"/>
    <mergeCell ref="P65:Y65"/>
    <mergeCell ref="Z65:AD65"/>
    <mergeCell ref="P66:X66"/>
    <mergeCell ref="Q44:AB44"/>
    <mergeCell ref="Q46:AB46"/>
    <mergeCell ref="AT49:AW49"/>
    <mergeCell ref="H51:Y51"/>
    <mergeCell ref="Z51:AH51"/>
    <mergeCell ref="AI51:AJ51"/>
    <mergeCell ref="AK51:AP51"/>
    <mergeCell ref="AS51:AW51"/>
    <mergeCell ref="AX51:BA51"/>
    <mergeCell ref="AC46:AD46"/>
    <mergeCell ref="AE46:AK46"/>
    <mergeCell ref="AL46:AM46"/>
    <mergeCell ref="AN46:AP46"/>
    <mergeCell ref="AR46:AX46"/>
    <mergeCell ref="AY46:BB46"/>
    <mergeCell ref="P257:X257"/>
    <mergeCell ref="H258:O258"/>
    <mergeCell ref="P258:Y258"/>
    <mergeCell ref="Z258:AD258"/>
    <mergeCell ref="P253:Y253"/>
    <mergeCell ref="H254:O254"/>
    <mergeCell ref="P254:Y254"/>
    <mergeCell ref="Z254:AD254"/>
    <mergeCell ref="P255:Y255"/>
    <mergeCell ref="H256:O256"/>
    <mergeCell ref="P256:Y256"/>
    <mergeCell ref="Z256:AD256"/>
    <mergeCell ref="AX242:BA242"/>
    <mergeCell ref="H244:K244"/>
    <mergeCell ref="L244:R244"/>
    <mergeCell ref="S244:W244"/>
    <mergeCell ref="A247:B247"/>
    <mergeCell ref="C247:G247"/>
    <mergeCell ref="H247:O247"/>
    <mergeCell ref="P247:W247"/>
    <mergeCell ref="X247:Y247"/>
    <mergeCell ref="Z247:AD247"/>
    <mergeCell ref="H242:Y242"/>
    <mergeCell ref="Z242:AH242"/>
    <mergeCell ref="AI242:AJ242"/>
    <mergeCell ref="AK242:AP242"/>
    <mergeCell ref="AS242:AW242"/>
    <mergeCell ref="AF247:AG247"/>
    <mergeCell ref="AH247:AN247"/>
    <mergeCell ref="AO247:AS247"/>
    <mergeCell ref="AL235:AO235"/>
    <mergeCell ref="AP235:AQ235"/>
    <mergeCell ref="AD240:AI240"/>
    <mergeCell ref="AJ240:AK240"/>
    <mergeCell ref="AL240:AQ240"/>
    <mergeCell ref="AR240:AU240"/>
    <mergeCell ref="H252:O252"/>
    <mergeCell ref="P252:Y252"/>
    <mergeCell ref="Z252:AD252"/>
    <mergeCell ref="P376:Y376"/>
    <mergeCell ref="H377:O377"/>
    <mergeCell ref="P377:Y377"/>
    <mergeCell ref="Z377:AD377"/>
    <mergeCell ref="P378:X378"/>
    <mergeCell ref="H379:O379"/>
    <mergeCell ref="P379:Y379"/>
    <mergeCell ref="Z379:AD379"/>
    <mergeCell ref="A371:E371"/>
    <mergeCell ref="H373:O373"/>
    <mergeCell ref="P373:Y373"/>
    <mergeCell ref="Z373:AD373"/>
    <mergeCell ref="P374:Y374"/>
    <mergeCell ref="H375:O375"/>
    <mergeCell ref="P375:Y375"/>
    <mergeCell ref="Z375:AD375"/>
    <mergeCell ref="A368:B368"/>
    <mergeCell ref="C368:G368"/>
    <mergeCell ref="T368:Z368"/>
    <mergeCell ref="AA368:AB368"/>
    <mergeCell ref="AC368:AE368"/>
    <mergeCell ref="AF368:AG368"/>
    <mergeCell ref="AH368:AN368"/>
    <mergeCell ref="AO368:AS368"/>
    <mergeCell ref="T369:Z369"/>
    <mergeCell ref="AA369:AB369"/>
    <mergeCell ref="AC369:AE369"/>
    <mergeCell ref="AF369:AG369"/>
    <mergeCell ref="AH369:AN369"/>
    <mergeCell ref="AO369:AS369"/>
    <mergeCell ref="AR361:AU361"/>
    <mergeCell ref="H363:Y363"/>
    <mergeCell ref="Z363:AH363"/>
    <mergeCell ref="AI363:AJ363"/>
    <mergeCell ref="AK363:AP363"/>
    <mergeCell ref="AS363:AW363"/>
    <mergeCell ref="AP358:AV358"/>
    <mergeCell ref="AW358:AZ358"/>
    <mergeCell ref="H365:K365"/>
    <mergeCell ref="L365:R365"/>
    <mergeCell ref="S365:W365"/>
    <mergeCell ref="AX363:BA363"/>
    <mergeCell ref="A361:B361"/>
    <mergeCell ref="C361:G361"/>
    <mergeCell ref="H361:S361"/>
    <mergeCell ref="T361:Y361"/>
    <mergeCell ref="Z361:AA361"/>
    <mergeCell ref="AB361:AC361"/>
    <mergeCell ref="AD361:AI361"/>
    <mergeCell ref="AJ361:AK361"/>
    <mergeCell ref="AL356:AO356"/>
    <mergeCell ref="A356:B356"/>
    <mergeCell ref="C356:G356"/>
    <mergeCell ref="AL361:AQ361"/>
    <mergeCell ref="AP356:AQ356"/>
    <mergeCell ref="BD296:BE296"/>
    <mergeCell ref="Q296:AB296"/>
    <mergeCell ref="AR356:BA356"/>
    <mergeCell ref="BB356:BC356"/>
    <mergeCell ref="H358:P358"/>
    <mergeCell ref="Q358:Z358"/>
    <mergeCell ref="AA358:AB358"/>
    <mergeCell ref="AC358:AI358"/>
    <mergeCell ref="AJ358:AK358"/>
    <mergeCell ref="AL358:AN358"/>
    <mergeCell ref="H356:P356"/>
    <mergeCell ref="Q356:Z356"/>
    <mergeCell ref="AA356:AB356"/>
    <mergeCell ref="AD356:AK356"/>
    <mergeCell ref="AX303:BA303"/>
    <mergeCell ref="H305:K305"/>
    <mergeCell ref="L305:R305"/>
    <mergeCell ref="S305:W305"/>
    <mergeCell ref="AR298:AX298"/>
    <mergeCell ref="AY298:BB298"/>
    <mergeCell ref="AR301:AU301"/>
    <mergeCell ref="H298:P298"/>
    <mergeCell ref="AC298:AD298"/>
    <mergeCell ref="AE298:AK298"/>
    <mergeCell ref="H288:O288"/>
    <mergeCell ref="P288:Y288"/>
    <mergeCell ref="Z288:AD288"/>
    <mergeCell ref="A293:BB293"/>
    <mergeCell ref="A296:B296"/>
    <mergeCell ref="C296:G296"/>
    <mergeCell ref="H296:P296"/>
    <mergeCell ref="AC296:AD296"/>
    <mergeCell ref="AF296:AM296"/>
    <mergeCell ref="AN296:AQ296"/>
    <mergeCell ref="AR296:AS296"/>
    <mergeCell ref="AT296:BC296"/>
    <mergeCell ref="P283:Y283"/>
    <mergeCell ref="H284:O284"/>
    <mergeCell ref="P284:Y284"/>
    <mergeCell ref="Z284:AD284"/>
    <mergeCell ref="P285:Y285"/>
    <mergeCell ref="H286:O286"/>
    <mergeCell ref="P286:Y286"/>
    <mergeCell ref="Z286:AD286"/>
    <mergeCell ref="P287:X287"/>
    <mergeCell ref="H282:O282"/>
    <mergeCell ref="P282:Y282"/>
    <mergeCell ref="Z282:AD282"/>
    <mergeCell ref="AX272:BA272"/>
    <mergeCell ref="H274:K274"/>
    <mergeCell ref="L274:R274"/>
    <mergeCell ref="S274:W274"/>
    <mergeCell ref="A277:B277"/>
    <mergeCell ref="C277:G277"/>
    <mergeCell ref="T277:Z277"/>
    <mergeCell ref="AA277:AB277"/>
    <mergeCell ref="AC277:AE277"/>
    <mergeCell ref="AF277:AG277"/>
    <mergeCell ref="AR270:AU270"/>
    <mergeCell ref="H272:Y272"/>
    <mergeCell ref="Z272:AH272"/>
    <mergeCell ref="AI272:AJ272"/>
    <mergeCell ref="AK272:AP272"/>
    <mergeCell ref="AS272:AW272"/>
    <mergeCell ref="AP267:AV267"/>
    <mergeCell ref="AW267:AZ267"/>
    <mergeCell ref="AO277:AS277"/>
    <mergeCell ref="AH277:AN277"/>
    <mergeCell ref="A270:B270"/>
    <mergeCell ref="C270:G270"/>
    <mergeCell ref="H270:S270"/>
    <mergeCell ref="T270:Y270"/>
    <mergeCell ref="Z270:AA270"/>
    <mergeCell ref="AB270:AC270"/>
    <mergeCell ref="AD270:AI270"/>
    <mergeCell ref="AJ270:AK270"/>
    <mergeCell ref="AL265:AO265"/>
    <mergeCell ref="A265:B265"/>
    <mergeCell ref="C265:G265"/>
    <mergeCell ref="AL270:AQ270"/>
    <mergeCell ref="AP265:AQ265"/>
    <mergeCell ref="AR265:BA265"/>
    <mergeCell ref="BB265:BC265"/>
    <mergeCell ref="H267:P267"/>
    <mergeCell ref="Q267:Z267"/>
    <mergeCell ref="AA267:AB267"/>
    <mergeCell ref="AC267:AI267"/>
    <mergeCell ref="AJ267:AK267"/>
    <mergeCell ref="AL267:AN267"/>
    <mergeCell ref="H265:P265"/>
    <mergeCell ref="Q265:Z265"/>
    <mergeCell ref="AA265:AB265"/>
    <mergeCell ref="AD265:AK265"/>
    <mergeCell ref="A262:BB262"/>
    <mergeCell ref="A232:BB232"/>
    <mergeCell ref="A235:B235"/>
    <mergeCell ref="C235:G235"/>
    <mergeCell ref="A240:B240"/>
    <mergeCell ref="C240:G240"/>
    <mergeCell ref="H240:S240"/>
    <mergeCell ref="T240:Y240"/>
    <mergeCell ref="Z240:AA240"/>
    <mergeCell ref="AB240:AC240"/>
    <mergeCell ref="AR235:BA235"/>
    <mergeCell ref="BB235:BC235"/>
    <mergeCell ref="H237:P237"/>
    <mergeCell ref="Q237:Z237"/>
    <mergeCell ref="AA237:AB237"/>
    <mergeCell ref="AC237:AI237"/>
    <mergeCell ref="AJ237:AK237"/>
    <mergeCell ref="AL237:AN237"/>
    <mergeCell ref="AP237:AV237"/>
    <mergeCell ref="AW237:AZ237"/>
    <mergeCell ref="H235:P235"/>
    <mergeCell ref="Q235:Z235"/>
    <mergeCell ref="AA235:AB235"/>
    <mergeCell ref="AD235:AK235"/>
    <mergeCell ref="A208:B208"/>
    <mergeCell ref="C208:G208"/>
    <mergeCell ref="H208:O208"/>
    <mergeCell ref="P208:W208"/>
    <mergeCell ref="X208:Y208"/>
    <mergeCell ref="Z208:AD208"/>
    <mergeCell ref="P214:Y214"/>
    <mergeCell ref="H215:O215"/>
    <mergeCell ref="P215:Y215"/>
    <mergeCell ref="Z215:AD215"/>
    <mergeCell ref="H213:O213"/>
    <mergeCell ref="P213:Y213"/>
    <mergeCell ref="Z213:AD213"/>
    <mergeCell ref="AR201:AU201"/>
    <mergeCell ref="H203:Y203"/>
    <mergeCell ref="Z203:AH203"/>
    <mergeCell ref="AI203:AJ203"/>
    <mergeCell ref="AK203:AP203"/>
    <mergeCell ref="AS203:AW203"/>
    <mergeCell ref="AP198:AV198"/>
    <mergeCell ref="AW198:AZ198"/>
    <mergeCell ref="AH208:AN208"/>
    <mergeCell ref="AO208:AS208"/>
    <mergeCell ref="AX203:BA203"/>
    <mergeCell ref="H205:K205"/>
    <mergeCell ref="L205:R205"/>
    <mergeCell ref="S205:W205"/>
    <mergeCell ref="AF208:AG208"/>
    <mergeCell ref="A201:B201"/>
    <mergeCell ref="C201:G201"/>
    <mergeCell ref="H201:S201"/>
    <mergeCell ref="T201:Y201"/>
    <mergeCell ref="Z201:AA201"/>
    <mergeCell ref="AB201:AC201"/>
    <mergeCell ref="AD201:AI201"/>
    <mergeCell ref="AJ201:AK201"/>
    <mergeCell ref="AL196:AO196"/>
    <mergeCell ref="A196:B196"/>
    <mergeCell ref="C196:G196"/>
    <mergeCell ref="AL201:AQ201"/>
    <mergeCell ref="AP196:AQ196"/>
    <mergeCell ref="AR196:BA196"/>
    <mergeCell ref="BB196:BC196"/>
    <mergeCell ref="H198:P198"/>
    <mergeCell ref="Q198:Z198"/>
    <mergeCell ref="AA198:AB198"/>
    <mergeCell ref="AC198:AI198"/>
    <mergeCell ref="AJ198:AK198"/>
    <mergeCell ref="AL198:AN198"/>
    <mergeCell ref="H196:P196"/>
    <mergeCell ref="Q196:Z196"/>
    <mergeCell ref="AA196:AB196"/>
    <mergeCell ref="AD196:AK196"/>
    <mergeCell ref="A168:B168"/>
    <mergeCell ref="C168:G168"/>
    <mergeCell ref="P168:W168"/>
    <mergeCell ref="X168:Y168"/>
    <mergeCell ref="Z168:AD168"/>
    <mergeCell ref="AF168:AG168"/>
    <mergeCell ref="P178:X178"/>
    <mergeCell ref="H179:O179"/>
    <mergeCell ref="P179:Y179"/>
    <mergeCell ref="Z179:AD179"/>
    <mergeCell ref="P174:Y174"/>
    <mergeCell ref="H175:O175"/>
    <mergeCell ref="P175:Y175"/>
    <mergeCell ref="Z175:AD175"/>
    <mergeCell ref="P176:Y176"/>
    <mergeCell ref="H177:O177"/>
    <mergeCell ref="P177:Y177"/>
    <mergeCell ref="Z177:AD177"/>
    <mergeCell ref="AR161:AU161"/>
    <mergeCell ref="H163:Y163"/>
    <mergeCell ref="Z163:AH163"/>
    <mergeCell ref="AI163:AJ163"/>
    <mergeCell ref="AK163:AP163"/>
    <mergeCell ref="AS163:AW163"/>
    <mergeCell ref="AP158:AV158"/>
    <mergeCell ref="AW158:AZ158"/>
    <mergeCell ref="AH168:AN168"/>
    <mergeCell ref="AO168:AS168"/>
    <mergeCell ref="AX163:BA163"/>
    <mergeCell ref="H165:K165"/>
    <mergeCell ref="L165:R165"/>
    <mergeCell ref="S165:W165"/>
    <mergeCell ref="A161:B161"/>
    <mergeCell ref="C161:G161"/>
    <mergeCell ref="H161:S161"/>
    <mergeCell ref="T161:Y161"/>
    <mergeCell ref="Z161:AA161"/>
    <mergeCell ref="AB161:AC161"/>
    <mergeCell ref="AD161:AI161"/>
    <mergeCell ref="AJ161:AK161"/>
    <mergeCell ref="AL156:AO156"/>
    <mergeCell ref="A156:B156"/>
    <mergeCell ref="C156:G156"/>
    <mergeCell ref="AL161:AQ161"/>
    <mergeCell ref="AP156:AQ156"/>
    <mergeCell ref="AR156:BA156"/>
    <mergeCell ref="BB156:BC156"/>
    <mergeCell ref="H158:P158"/>
    <mergeCell ref="Q158:Z158"/>
    <mergeCell ref="AA158:AB158"/>
    <mergeCell ref="AC158:AI158"/>
    <mergeCell ref="AJ158:AK158"/>
    <mergeCell ref="AL158:AN158"/>
    <mergeCell ref="H156:P156"/>
    <mergeCell ref="Q156:Z156"/>
    <mergeCell ref="AA156:AB156"/>
    <mergeCell ref="AD156:AK156"/>
    <mergeCell ref="A89:B89"/>
    <mergeCell ref="C89:G89"/>
    <mergeCell ref="P89:W89"/>
    <mergeCell ref="X89:Y89"/>
    <mergeCell ref="Z89:AD89"/>
    <mergeCell ref="AF89:AG89"/>
    <mergeCell ref="H84:Y84"/>
    <mergeCell ref="Z84:AH84"/>
    <mergeCell ref="AI84:AJ84"/>
    <mergeCell ref="AH89:AN89"/>
    <mergeCell ref="AT84:AY84"/>
    <mergeCell ref="A82:B82"/>
    <mergeCell ref="C82:G82"/>
    <mergeCell ref="H82:S82"/>
    <mergeCell ref="T82:Y82"/>
    <mergeCell ref="Z82:AA82"/>
    <mergeCell ref="AB82:AC82"/>
    <mergeCell ref="AD82:AI82"/>
    <mergeCell ref="AJ82:AK82"/>
    <mergeCell ref="A77:B77"/>
    <mergeCell ref="C77:G77"/>
    <mergeCell ref="AL82:AQ82"/>
    <mergeCell ref="AQ77:AR77"/>
    <mergeCell ref="AR82:AU82"/>
    <mergeCell ref="AS77:BB77"/>
    <mergeCell ref="AN44:AQ44"/>
    <mergeCell ref="AR44:AS44"/>
    <mergeCell ref="BC77:BD77"/>
    <mergeCell ref="H79:P79"/>
    <mergeCell ref="AB79:AC79"/>
    <mergeCell ref="AD79:AJ79"/>
    <mergeCell ref="AK79:AL79"/>
    <mergeCell ref="AM79:AO79"/>
    <mergeCell ref="H77:P77"/>
    <mergeCell ref="AB77:AC77"/>
    <mergeCell ref="AE77:AL77"/>
    <mergeCell ref="Q77:AA77"/>
    <mergeCell ref="Q79:AA79"/>
    <mergeCell ref="AR79:AX79"/>
    <mergeCell ref="AY79:BB79"/>
    <mergeCell ref="AT44:BC44"/>
    <mergeCell ref="BD44:BE44"/>
    <mergeCell ref="H46:P46"/>
    <mergeCell ref="C56:G56"/>
    <mergeCell ref="P56:W56"/>
    <mergeCell ref="X56:Y56"/>
    <mergeCell ref="Z56:AD56"/>
    <mergeCell ref="AF56:AG56"/>
    <mergeCell ref="P27:X27"/>
    <mergeCell ref="H28:O28"/>
    <mergeCell ref="P28:Y28"/>
    <mergeCell ref="Z28:AD28"/>
    <mergeCell ref="A40:BB40"/>
    <mergeCell ref="A44:B44"/>
    <mergeCell ref="C44:G44"/>
    <mergeCell ref="H44:P44"/>
    <mergeCell ref="AC44:AD44"/>
    <mergeCell ref="AF44:AM44"/>
    <mergeCell ref="A49:B49"/>
    <mergeCell ref="C49:G49"/>
    <mergeCell ref="H49:S49"/>
    <mergeCell ref="T49:Y49"/>
    <mergeCell ref="Z49:AA49"/>
    <mergeCell ref="AB49:AC49"/>
    <mergeCell ref="AD49:AI49"/>
    <mergeCell ref="AJ49:AK49"/>
    <mergeCell ref="AL49:AS49"/>
    <mergeCell ref="AX12:BA12"/>
    <mergeCell ref="H14:K14"/>
    <mergeCell ref="L14:R14"/>
    <mergeCell ref="S14:W14"/>
    <mergeCell ref="AK12:AP12"/>
    <mergeCell ref="AS12:AW12"/>
    <mergeCell ref="AO17:AS17"/>
    <mergeCell ref="P22:Y22"/>
    <mergeCell ref="Z22:AD22"/>
    <mergeCell ref="A301:B301"/>
    <mergeCell ref="C301:G301"/>
    <mergeCell ref="H301:S301"/>
    <mergeCell ref="T301:Y301"/>
    <mergeCell ref="Z301:AA301"/>
    <mergeCell ref="AB301:AC301"/>
    <mergeCell ref="AD301:AI301"/>
    <mergeCell ref="AJ301:AK301"/>
    <mergeCell ref="A17:B17"/>
    <mergeCell ref="C17:G17"/>
    <mergeCell ref="P17:W17"/>
    <mergeCell ref="X17:Y17"/>
    <mergeCell ref="Z17:AD17"/>
    <mergeCell ref="AF17:AG17"/>
    <mergeCell ref="AH17:AN17"/>
    <mergeCell ref="P23:Y23"/>
    <mergeCell ref="H24:O24"/>
    <mergeCell ref="P24:Y24"/>
    <mergeCell ref="Z24:AD24"/>
    <mergeCell ref="P25:Y25"/>
    <mergeCell ref="H26:O26"/>
    <mergeCell ref="P26:Y26"/>
    <mergeCell ref="Z26:AD26"/>
    <mergeCell ref="A56:B56"/>
    <mergeCell ref="T10:Y10"/>
    <mergeCell ref="Z10:AA10"/>
    <mergeCell ref="AB10:AC10"/>
    <mergeCell ref="AD10:AI10"/>
    <mergeCell ref="AL301:AQ301"/>
    <mergeCell ref="AJ10:AK10"/>
    <mergeCell ref="H22:O22"/>
    <mergeCell ref="AL298:AM298"/>
    <mergeCell ref="AN298:AP298"/>
    <mergeCell ref="Q298:AB298"/>
    <mergeCell ref="H12:Y12"/>
    <mergeCell ref="Z12:AH12"/>
    <mergeCell ref="AI12:AJ12"/>
    <mergeCell ref="H173:O173"/>
    <mergeCell ref="P173:Y173"/>
    <mergeCell ref="Z173:AD173"/>
    <mergeCell ref="P216:Y216"/>
    <mergeCell ref="H217:O217"/>
    <mergeCell ref="P217:Y217"/>
    <mergeCell ref="Z217:AD217"/>
    <mergeCell ref="P218:X218"/>
    <mergeCell ref="H219:O219"/>
    <mergeCell ref="P219:Y219"/>
    <mergeCell ref="Z219:AD219"/>
    <mergeCell ref="AT10:AW10"/>
    <mergeCell ref="A1:BB1"/>
    <mergeCell ref="A5:B5"/>
    <mergeCell ref="C5:G5"/>
    <mergeCell ref="H5:P5"/>
    <mergeCell ref="Q5:Z5"/>
    <mergeCell ref="AA5:AB5"/>
    <mergeCell ref="AD5:AK5"/>
    <mergeCell ref="AL5:AO5"/>
    <mergeCell ref="AP5:AQ5"/>
    <mergeCell ref="AR5:BA5"/>
    <mergeCell ref="BB5:BC5"/>
    <mergeCell ref="H7:P7"/>
    <mergeCell ref="Q7:Z7"/>
    <mergeCell ref="AA7:AB7"/>
    <mergeCell ref="AC7:AI7"/>
    <mergeCell ref="AJ7:AK7"/>
    <mergeCell ref="AL7:AN7"/>
    <mergeCell ref="AQ7:AW7"/>
    <mergeCell ref="AX7:BA7"/>
    <mergeCell ref="AL10:AS10"/>
    <mergeCell ref="A10:B10"/>
    <mergeCell ref="C10:G10"/>
    <mergeCell ref="H10:S10"/>
    <mergeCell ref="A308:B308"/>
    <mergeCell ref="C308:G308"/>
    <mergeCell ref="T308:Z308"/>
    <mergeCell ref="AA308:AB308"/>
    <mergeCell ref="AC308:AE308"/>
    <mergeCell ref="AF308:AG308"/>
    <mergeCell ref="AH308:AN308"/>
    <mergeCell ref="AO308:AS308"/>
    <mergeCell ref="H303:Y303"/>
    <mergeCell ref="Z303:AH303"/>
    <mergeCell ref="AI303:AJ303"/>
    <mergeCell ref="AK303:AP303"/>
    <mergeCell ref="AS303:AW303"/>
    <mergeCell ref="H313:O313"/>
    <mergeCell ref="P313:Y313"/>
    <mergeCell ref="Z313:AD313"/>
    <mergeCell ref="P314:Y314"/>
    <mergeCell ref="H315:O315"/>
    <mergeCell ref="P315:Y315"/>
    <mergeCell ref="Z315:AD315"/>
    <mergeCell ref="P316:Y316"/>
    <mergeCell ref="H317:O317"/>
    <mergeCell ref="P317:Y317"/>
    <mergeCell ref="Z317:AD317"/>
    <mergeCell ref="P318:X318"/>
    <mergeCell ref="H319:O319"/>
    <mergeCell ref="P319:Y319"/>
    <mergeCell ref="Z319:AD319"/>
    <mergeCell ref="A323:BB323"/>
    <mergeCell ref="A326:B326"/>
    <mergeCell ref="C326:G326"/>
    <mergeCell ref="H326:P326"/>
    <mergeCell ref="Q326:Z326"/>
    <mergeCell ref="AA326:AB326"/>
    <mergeCell ref="AD326:AK326"/>
    <mergeCell ref="AL326:AO326"/>
    <mergeCell ref="AP326:AQ326"/>
    <mergeCell ref="AR326:BA326"/>
    <mergeCell ref="BB326:BC326"/>
    <mergeCell ref="A331:B331"/>
    <mergeCell ref="C331:G331"/>
    <mergeCell ref="H331:S331"/>
    <mergeCell ref="T331:Y331"/>
    <mergeCell ref="Z331:AA331"/>
    <mergeCell ref="AB331:AC331"/>
    <mergeCell ref="AD331:AI331"/>
    <mergeCell ref="AJ331:AK331"/>
    <mergeCell ref="AL331:AQ331"/>
    <mergeCell ref="H328:P328"/>
    <mergeCell ref="Q328:Z328"/>
    <mergeCell ref="AA328:AB328"/>
    <mergeCell ref="AC328:AI328"/>
    <mergeCell ref="AJ328:AK328"/>
    <mergeCell ref="AL328:AN328"/>
    <mergeCell ref="AP328:AV328"/>
    <mergeCell ref="AW328:AZ328"/>
    <mergeCell ref="AR331:AU331"/>
    <mergeCell ref="Z347:AD347"/>
    <mergeCell ref="AH338:AN338"/>
    <mergeCell ref="H333:Y333"/>
    <mergeCell ref="Z333:AH333"/>
    <mergeCell ref="AI333:AJ333"/>
    <mergeCell ref="AK333:AP333"/>
    <mergeCell ref="AS333:AW333"/>
    <mergeCell ref="AX333:BA333"/>
    <mergeCell ref="H335:K335"/>
    <mergeCell ref="L335:R335"/>
    <mergeCell ref="S335:W335"/>
    <mergeCell ref="A353:BB353"/>
    <mergeCell ref="A73:BB73"/>
    <mergeCell ref="AO338:AS338"/>
    <mergeCell ref="A341:E341"/>
    <mergeCell ref="H343:O343"/>
    <mergeCell ref="P343:Y343"/>
    <mergeCell ref="Z343:AD343"/>
    <mergeCell ref="P348:X348"/>
    <mergeCell ref="H349:O349"/>
    <mergeCell ref="P349:Y349"/>
    <mergeCell ref="Z349:AD349"/>
    <mergeCell ref="P344:Y344"/>
    <mergeCell ref="H345:O345"/>
    <mergeCell ref="P345:Y345"/>
    <mergeCell ref="Z345:AD345"/>
    <mergeCell ref="P346:Y346"/>
    <mergeCell ref="H347:O347"/>
    <mergeCell ref="A338:B338"/>
    <mergeCell ref="C338:G338"/>
    <mergeCell ref="T338:Z338"/>
    <mergeCell ref="AA338:AB338"/>
    <mergeCell ref="AC338:AE338"/>
    <mergeCell ref="AF338:AG338"/>
    <mergeCell ref="P347:Y347"/>
  </mergeCells>
  <phoneticPr fontId="2" type="noConversion"/>
  <pageMargins left="0.43307086614173229" right="0.43307086614173229" top="0.98425196850393704" bottom="0.98425196850393704" header="0.51181102362204722" footer="0.51181102362204722"/>
  <pageSetup paperSize="9" orientation="portrait" r:id="rId1"/>
  <headerFooter alignWithMargins="0"/>
  <rowBreaks count="5" manualBreakCount="5">
    <brk id="231" max="53" man="1"/>
    <brk id="261" max="53" man="1"/>
    <brk id="292" max="53" man="1"/>
    <brk id="322" max="53" man="1"/>
    <brk id="352" max="5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20"/>
  <sheetViews>
    <sheetView view="pageBreakPreview" zoomScaleNormal="75" zoomScaleSheetLayoutView="100" workbookViewId="0">
      <selection activeCell="E1748" sqref="E1748"/>
    </sheetView>
  </sheetViews>
  <sheetFormatPr defaultRowHeight="16.5"/>
  <cols>
    <col min="1" max="1" width="14.83203125" style="550" customWidth="1"/>
    <col min="2" max="2" width="22.83203125" style="550" customWidth="1"/>
    <col min="3" max="4" width="7.83203125" style="570" customWidth="1"/>
    <col min="5" max="5" width="4.1640625" style="573" customWidth="1"/>
    <col min="6" max="20" width="4.1640625" style="550" customWidth="1"/>
    <col min="21" max="21" width="2.33203125" style="550" customWidth="1"/>
    <col min="22" max="24" width="4.1640625" style="550" customWidth="1"/>
    <col min="25" max="25" width="2.33203125" style="550" customWidth="1"/>
    <col min="26" max="28" width="4.1640625" style="550" customWidth="1"/>
    <col min="29" max="29" width="2.33203125" style="550" customWidth="1"/>
    <col min="30" max="39" width="4.1640625" style="550" customWidth="1"/>
    <col min="40" max="49" width="16.1640625" style="550" customWidth="1"/>
    <col min="50" max="82" width="2.1640625" style="550" customWidth="1"/>
    <col min="83" max="16384" width="9.33203125" style="550"/>
  </cols>
  <sheetData>
    <row r="1" spans="1:44" ht="35.1" customHeight="1">
      <c r="A1" s="876" t="s">
        <v>808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</row>
    <row r="3" spans="1:44" ht="30" customHeight="1">
      <c r="A3" s="915" t="s">
        <v>805</v>
      </c>
      <c r="B3" s="915"/>
      <c r="C3" s="915"/>
      <c r="D3" s="915"/>
      <c r="E3" s="915"/>
      <c r="F3" s="915"/>
      <c r="G3" s="915"/>
      <c r="I3" s="911"/>
      <c r="J3" s="911"/>
      <c r="K3" s="911"/>
      <c r="L3" s="911"/>
      <c r="M3" s="911"/>
      <c r="N3" s="911"/>
      <c r="O3" s="911"/>
      <c r="P3" s="911"/>
      <c r="Q3" s="911"/>
      <c r="R3" s="911"/>
      <c r="S3" s="911"/>
      <c r="T3" s="91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</row>
    <row r="4" spans="1:44" ht="30" customHeight="1">
      <c r="A4" s="552" t="s">
        <v>803</v>
      </c>
      <c r="B4" s="552" t="s">
        <v>806</v>
      </c>
      <c r="C4" s="907">
        <v>1088</v>
      </c>
      <c r="D4" s="908"/>
      <c r="E4" s="909" t="s">
        <v>809</v>
      </c>
      <c r="F4" s="910"/>
      <c r="G4" s="910"/>
      <c r="H4" s="553"/>
      <c r="J4" s="554"/>
      <c r="K4" s="554"/>
      <c r="L4" s="554"/>
      <c r="M4" s="554"/>
      <c r="N4" s="554"/>
      <c r="O4" s="554"/>
      <c r="P4" s="554"/>
      <c r="Q4" s="912"/>
      <c r="R4" s="912"/>
      <c r="S4" s="912"/>
      <c r="T4" s="912"/>
      <c r="U4" s="555"/>
      <c r="V4" s="913"/>
      <c r="W4" s="913"/>
      <c r="X4" s="913"/>
      <c r="Y4" s="556"/>
      <c r="Z4" s="914"/>
      <c r="AA4" s="914"/>
      <c r="AB4" s="914"/>
      <c r="AC4" s="556"/>
      <c r="AD4" s="918"/>
      <c r="AE4" s="918"/>
      <c r="AF4" s="918"/>
      <c r="AG4" s="918"/>
      <c r="AH4" s="916"/>
      <c r="AI4" s="916"/>
      <c r="AJ4" s="916"/>
      <c r="AN4" s="556"/>
      <c r="AO4" s="556"/>
      <c r="AP4" s="556"/>
      <c r="AQ4" s="556"/>
      <c r="AR4" s="556"/>
    </row>
    <row r="5" spans="1:44" ht="30" customHeight="1">
      <c r="A5" s="917" t="s">
        <v>774</v>
      </c>
      <c r="B5" s="552" t="s">
        <v>807</v>
      </c>
      <c r="C5" s="905">
        <v>1099</v>
      </c>
      <c r="D5" s="906"/>
      <c r="E5" s="909" t="s">
        <v>810</v>
      </c>
      <c r="F5" s="910"/>
      <c r="G5" s="910"/>
      <c r="H5" s="557"/>
      <c r="I5" s="557" t="s">
        <v>199</v>
      </c>
      <c r="J5" s="554"/>
      <c r="K5" s="554"/>
      <c r="L5" s="554"/>
      <c r="M5" s="554"/>
      <c r="N5" s="554"/>
      <c r="O5" s="554"/>
      <c r="P5" s="554"/>
      <c r="Q5" s="558"/>
      <c r="R5" s="558"/>
      <c r="S5" s="558"/>
      <c r="T5" s="558"/>
      <c r="U5" s="555"/>
      <c r="V5" s="913"/>
      <c r="W5" s="913"/>
      <c r="X5" s="913"/>
      <c r="Y5" s="556"/>
      <c r="Z5" s="914"/>
      <c r="AA5" s="914"/>
      <c r="AB5" s="914"/>
      <c r="AC5" s="556"/>
      <c r="AD5" s="918"/>
      <c r="AE5" s="918"/>
      <c r="AF5" s="918"/>
      <c r="AG5" s="918"/>
      <c r="AH5" s="916"/>
      <c r="AI5" s="916"/>
      <c r="AJ5" s="916"/>
      <c r="AN5" s="556"/>
      <c r="AO5" s="559"/>
      <c r="AP5" s="559"/>
      <c r="AQ5" s="560"/>
      <c r="AR5" s="556"/>
    </row>
    <row r="6" spans="1:44" ht="30" customHeight="1">
      <c r="A6" s="917"/>
      <c r="B6" s="552" t="s">
        <v>200</v>
      </c>
      <c r="C6" s="905">
        <v>1279</v>
      </c>
      <c r="D6" s="906"/>
      <c r="E6" s="909" t="s">
        <v>810</v>
      </c>
      <c r="F6" s="910"/>
      <c r="G6" s="910"/>
      <c r="H6" s="557"/>
      <c r="I6" s="557" t="s">
        <v>199</v>
      </c>
      <c r="J6" s="554"/>
      <c r="K6" s="554"/>
      <c r="L6" s="554"/>
      <c r="M6" s="554"/>
      <c r="N6" s="554"/>
      <c r="O6" s="554"/>
      <c r="P6" s="554"/>
      <c r="Q6" s="558"/>
      <c r="R6" s="558"/>
      <c r="S6" s="558"/>
      <c r="T6" s="558"/>
      <c r="U6" s="555"/>
      <c r="V6" s="561"/>
      <c r="W6" s="562"/>
      <c r="X6" s="561"/>
      <c r="Y6" s="556"/>
      <c r="Z6" s="556"/>
      <c r="AA6" s="556"/>
      <c r="AB6" s="556"/>
      <c r="AC6" s="556"/>
      <c r="AD6" s="563"/>
      <c r="AE6" s="563"/>
      <c r="AF6" s="563"/>
      <c r="AG6" s="563"/>
      <c r="AH6" s="564"/>
      <c r="AI6" s="564"/>
      <c r="AJ6" s="564"/>
      <c r="AN6" s="556"/>
      <c r="AO6" s="559"/>
      <c r="AP6" s="559"/>
      <c r="AQ6" s="560"/>
      <c r="AR6" s="556"/>
    </row>
    <row r="7" spans="1:44" ht="30" customHeight="1">
      <c r="A7" s="917" t="s">
        <v>50</v>
      </c>
      <c r="B7" s="565" t="s">
        <v>201</v>
      </c>
      <c r="C7" s="903">
        <f>N17</f>
        <v>44281</v>
      </c>
      <c r="D7" s="904"/>
      <c r="E7" s="909" t="s">
        <v>202</v>
      </c>
      <c r="F7" s="910"/>
      <c r="G7" s="910"/>
      <c r="H7" s="553"/>
      <c r="I7" s="566"/>
      <c r="J7" s="566"/>
      <c r="K7" s="566"/>
      <c r="L7" s="566"/>
      <c r="M7" s="566"/>
      <c r="N7" s="566"/>
      <c r="O7" s="566"/>
      <c r="P7" s="566"/>
      <c r="Q7" s="558"/>
      <c r="R7" s="558"/>
      <c r="S7" s="558"/>
      <c r="T7" s="558"/>
      <c r="U7" s="555"/>
      <c r="V7" s="913"/>
      <c r="W7" s="913"/>
      <c r="X7" s="913"/>
      <c r="Y7" s="556"/>
      <c r="Z7" s="914"/>
      <c r="AA7" s="914"/>
      <c r="AB7" s="914"/>
      <c r="AC7" s="556"/>
      <c r="AD7" s="918"/>
      <c r="AE7" s="918"/>
      <c r="AF7" s="918"/>
      <c r="AG7" s="918"/>
      <c r="AH7" s="916"/>
      <c r="AI7" s="916"/>
      <c r="AJ7" s="916"/>
      <c r="AN7" s="556"/>
      <c r="AO7" s="559"/>
      <c r="AP7" s="559"/>
      <c r="AQ7" s="560"/>
      <c r="AR7" s="556"/>
    </row>
    <row r="8" spans="1:44" ht="30" customHeight="1">
      <c r="A8" s="917"/>
      <c r="B8" s="552" t="s">
        <v>203</v>
      </c>
      <c r="C8" s="903">
        <f>N20</f>
        <v>33783</v>
      </c>
      <c r="D8" s="904"/>
      <c r="E8" s="909" t="s">
        <v>811</v>
      </c>
      <c r="F8" s="910"/>
      <c r="G8" s="910"/>
      <c r="I8" s="566"/>
      <c r="J8" s="566"/>
      <c r="K8" s="566"/>
      <c r="L8" s="566"/>
      <c r="M8" s="566"/>
      <c r="N8" s="566"/>
      <c r="O8" s="566"/>
      <c r="P8" s="566"/>
      <c r="Q8" s="558"/>
      <c r="R8" s="558"/>
      <c r="S8" s="558"/>
      <c r="T8" s="558"/>
      <c r="U8" s="555"/>
      <c r="V8" s="913"/>
      <c r="W8" s="913"/>
      <c r="X8" s="913"/>
      <c r="Y8" s="556"/>
      <c r="Z8" s="914"/>
      <c r="AA8" s="914"/>
      <c r="AB8" s="914"/>
      <c r="AC8" s="556"/>
      <c r="AD8" s="918"/>
      <c r="AE8" s="918"/>
      <c r="AF8" s="918"/>
      <c r="AG8" s="918"/>
      <c r="AH8" s="916"/>
      <c r="AI8" s="916"/>
      <c r="AJ8" s="916"/>
      <c r="AN8" s="556"/>
      <c r="AO8" s="559"/>
      <c r="AP8" s="559"/>
      <c r="AQ8" s="560"/>
      <c r="AR8" s="556"/>
    </row>
    <row r="9" spans="1:44" ht="30" customHeight="1">
      <c r="A9" s="917"/>
      <c r="B9" s="567" t="str">
        <f>A19</f>
        <v>일반기계 운전사</v>
      </c>
      <c r="C9" s="903">
        <f>N19</f>
        <v>28560</v>
      </c>
      <c r="D9" s="904"/>
      <c r="E9" s="909" t="s">
        <v>811</v>
      </c>
      <c r="F9" s="910"/>
      <c r="G9" s="910"/>
      <c r="I9" s="566"/>
      <c r="J9" s="566"/>
      <c r="K9" s="566"/>
      <c r="L9" s="566"/>
      <c r="M9" s="566"/>
      <c r="N9" s="566"/>
      <c r="O9" s="566"/>
      <c r="P9" s="566"/>
      <c r="Q9" s="558"/>
      <c r="R9" s="558"/>
      <c r="S9" s="558"/>
      <c r="T9" s="558"/>
      <c r="U9" s="555"/>
      <c r="V9" s="561"/>
      <c r="W9" s="561"/>
      <c r="X9" s="561"/>
      <c r="Y9" s="556"/>
      <c r="Z9" s="556"/>
      <c r="AA9" s="556"/>
      <c r="AB9" s="556"/>
      <c r="AC9" s="556"/>
      <c r="AD9" s="563"/>
      <c r="AE9" s="563"/>
      <c r="AF9" s="563"/>
      <c r="AG9" s="563"/>
      <c r="AH9" s="564"/>
      <c r="AI9" s="564"/>
      <c r="AJ9" s="564"/>
      <c r="AN9" s="556"/>
      <c r="AO9" s="559"/>
      <c r="AP9" s="559"/>
      <c r="AQ9" s="560"/>
      <c r="AR9" s="556"/>
    </row>
    <row r="10" spans="1:44" ht="30" customHeight="1">
      <c r="A10" s="917"/>
      <c r="B10" s="568" t="str">
        <f>A18</f>
        <v>화물차 운전사</v>
      </c>
      <c r="C10" s="903">
        <f>N18</f>
        <v>36210</v>
      </c>
      <c r="D10" s="904"/>
      <c r="E10" s="909" t="s">
        <v>811</v>
      </c>
      <c r="F10" s="910"/>
      <c r="G10" s="910"/>
      <c r="I10" s="569"/>
      <c r="J10" s="569"/>
      <c r="K10" s="569"/>
      <c r="L10" s="569"/>
      <c r="M10" s="569"/>
      <c r="N10" s="569"/>
      <c r="O10" s="569"/>
      <c r="P10" s="569"/>
      <c r="Q10" s="570"/>
      <c r="R10" s="570"/>
      <c r="S10" s="570"/>
      <c r="T10" s="570"/>
      <c r="U10" s="553"/>
      <c r="V10" s="571"/>
      <c r="W10" s="571"/>
      <c r="X10" s="571"/>
      <c r="AD10" s="572"/>
      <c r="AE10" s="572"/>
      <c r="AF10" s="572"/>
      <c r="AG10" s="572"/>
      <c r="AN10" s="556"/>
      <c r="AO10" s="556"/>
      <c r="AP10" s="556"/>
      <c r="AQ10" s="556"/>
      <c r="AR10" s="556"/>
    </row>
    <row r="11" spans="1:44" ht="30" customHeight="1">
      <c r="A11" s="915" t="s">
        <v>804</v>
      </c>
      <c r="B11" s="915"/>
      <c r="C11" s="915"/>
      <c r="D11" s="915"/>
      <c r="E11" s="915"/>
      <c r="F11" s="915"/>
      <c r="G11" s="915"/>
      <c r="I11" s="923" t="s">
        <v>924</v>
      </c>
      <c r="J11" s="923"/>
      <c r="K11" s="923"/>
      <c r="L11" s="923"/>
      <c r="M11" s="923"/>
      <c r="N11" s="923"/>
      <c r="O11" s="923"/>
      <c r="P11" s="923"/>
      <c r="Q11" s="923"/>
      <c r="R11" s="923"/>
      <c r="S11" s="923"/>
      <c r="T11" s="923"/>
      <c r="AN11" s="556"/>
      <c r="AO11" s="556"/>
      <c r="AP11" s="556"/>
      <c r="AQ11" s="556"/>
      <c r="AR11" s="556"/>
    </row>
    <row r="12" spans="1:44" ht="30" customHeight="1">
      <c r="A12" s="919" t="s">
        <v>204</v>
      </c>
      <c r="B12" s="552" t="s">
        <v>205</v>
      </c>
      <c r="C12" s="903">
        <f>노임단가!C5</f>
        <v>141096</v>
      </c>
      <c r="D12" s="904"/>
      <c r="E12" s="920" t="s">
        <v>206</v>
      </c>
      <c r="F12" s="921"/>
      <c r="G12" s="921"/>
      <c r="I12" s="557"/>
      <c r="K12" s="557" t="s">
        <v>362</v>
      </c>
      <c r="AN12" s="556"/>
      <c r="AO12" s="556"/>
      <c r="AP12" s="556"/>
      <c r="AQ12" s="556"/>
      <c r="AR12" s="556"/>
    </row>
    <row r="13" spans="1:44" ht="30" customHeight="1">
      <c r="A13" s="917"/>
      <c r="B13" s="552" t="s">
        <v>207</v>
      </c>
      <c r="C13" s="903">
        <f>노임단가!C6</f>
        <v>179203</v>
      </c>
      <c r="D13" s="904"/>
      <c r="E13" s="920" t="s">
        <v>812</v>
      </c>
      <c r="F13" s="921"/>
      <c r="G13" s="921"/>
      <c r="J13" s="557" t="s">
        <v>892</v>
      </c>
    </row>
    <row r="14" spans="1:44" ht="30" customHeight="1">
      <c r="A14" s="917"/>
      <c r="B14" s="552" t="s">
        <v>208</v>
      </c>
      <c r="C14" s="901">
        <f>노임단가!C4</f>
        <v>180013</v>
      </c>
      <c r="D14" s="902"/>
      <c r="E14" s="920" t="s">
        <v>812</v>
      </c>
      <c r="F14" s="921"/>
      <c r="G14" s="921"/>
    </row>
    <row r="15" spans="1:44" ht="30" customHeight="1"/>
    <row r="16" spans="1:44" ht="30" customHeight="1">
      <c r="A16" s="915" t="s">
        <v>209</v>
      </c>
      <c r="B16" s="915"/>
      <c r="C16" s="915"/>
      <c r="D16" s="915"/>
      <c r="E16" s="915"/>
      <c r="F16" s="915"/>
      <c r="G16" s="915"/>
      <c r="H16" s="915"/>
      <c r="I16" s="915"/>
      <c r="J16" s="915"/>
      <c r="K16" s="915"/>
      <c r="L16" s="915"/>
      <c r="M16" s="915"/>
      <c r="N16" s="915"/>
      <c r="O16" s="915"/>
      <c r="P16" s="915"/>
      <c r="Q16" s="915"/>
      <c r="R16" s="915"/>
      <c r="S16" s="915"/>
      <c r="T16" s="915"/>
    </row>
    <row r="17" spans="1:20" ht="30" customHeight="1">
      <c r="A17" s="924" t="s">
        <v>210</v>
      </c>
      <c r="B17" s="924"/>
      <c r="C17" s="904">
        <f>노임단가!C51</f>
        <v>212637</v>
      </c>
      <c r="D17" s="927"/>
      <c r="E17" s="574" t="s">
        <v>211</v>
      </c>
      <c r="F17" s="928">
        <v>0.125</v>
      </c>
      <c r="G17" s="928"/>
      <c r="H17" s="928"/>
      <c r="I17" s="575" t="s">
        <v>211</v>
      </c>
      <c r="J17" s="925">
        <v>1.6659999999999999</v>
      </c>
      <c r="K17" s="925"/>
      <c r="L17" s="925"/>
      <c r="M17" s="575" t="s">
        <v>212</v>
      </c>
      <c r="N17" s="926">
        <f>ROUNDDOWN(C17*F17*J17,0)</f>
        <v>44281</v>
      </c>
      <c r="O17" s="926"/>
      <c r="P17" s="926"/>
      <c r="Q17" s="926"/>
      <c r="R17" s="922" t="s">
        <v>202</v>
      </c>
      <c r="S17" s="922"/>
      <c r="T17" s="920"/>
    </row>
    <row r="18" spans="1:20" ht="30" customHeight="1">
      <c r="A18" s="924" t="s">
        <v>220</v>
      </c>
      <c r="B18" s="924"/>
      <c r="C18" s="904">
        <f>노임단가!C52</f>
        <v>173879</v>
      </c>
      <c r="D18" s="927"/>
      <c r="E18" s="574" t="s">
        <v>211</v>
      </c>
      <c r="F18" s="928">
        <v>0.125</v>
      </c>
      <c r="G18" s="928"/>
      <c r="H18" s="928"/>
      <c r="I18" s="575" t="s">
        <v>211</v>
      </c>
      <c r="J18" s="925">
        <v>1.6659999999999999</v>
      </c>
      <c r="K18" s="925"/>
      <c r="L18" s="925"/>
      <c r="M18" s="575" t="s">
        <v>212</v>
      </c>
      <c r="N18" s="926">
        <f>ROUNDDOWN(C18*F18*J18,0)</f>
        <v>36210</v>
      </c>
      <c r="O18" s="926"/>
      <c r="P18" s="926"/>
      <c r="Q18" s="926"/>
      <c r="R18" s="922" t="s">
        <v>202</v>
      </c>
      <c r="S18" s="922"/>
      <c r="T18" s="920"/>
    </row>
    <row r="19" spans="1:20" ht="30" customHeight="1">
      <c r="A19" s="924" t="s">
        <v>221</v>
      </c>
      <c r="B19" s="924"/>
      <c r="C19" s="904">
        <f>노임단가!C53</f>
        <v>137143</v>
      </c>
      <c r="D19" s="927"/>
      <c r="E19" s="574" t="s">
        <v>211</v>
      </c>
      <c r="F19" s="928">
        <v>0.125</v>
      </c>
      <c r="G19" s="928"/>
      <c r="H19" s="928"/>
      <c r="I19" s="575" t="s">
        <v>211</v>
      </c>
      <c r="J19" s="925">
        <v>1.6659999999999999</v>
      </c>
      <c r="K19" s="925"/>
      <c r="L19" s="925"/>
      <c r="M19" s="575" t="s">
        <v>212</v>
      </c>
      <c r="N19" s="926">
        <f>ROUNDDOWN(C19*F19*J19,0)</f>
        <v>28560</v>
      </c>
      <c r="O19" s="926"/>
      <c r="P19" s="926"/>
      <c r="Q19" s="926"/>
      <c r="R19" s="922" t="s">
        <v>202</v>
      </c>
      <c r="S19" s="922"/>
      <c r="T19" s="920"/>
    </row>
    <row r="20" spans="1:20" ht="30" customHeight="1">
      <c r="A20" s="924" t="s">
        <v>203</v>
      </c>
      <c r="B20" s="924"/>
      <c r="C20" s="904">
        <f>노임단가!C50</f>
        <v>162226</v>
      </c>
      <c r="D20" s="927"/>
      <c r="E20" s="576" t="s">
        <v>211</v>
      </c>
      <c r="F20" s="928">
        <v>0.125</v>
      </c>
      <c r="G20" s="928"/>
      <c r="H20" s="928"/>
      <c r="I20" s="577" t="s">
        <v>211</v>
      </c>
      <c r="J20" s="929">
        <v>1.6659999999999999</v>
      </c>
      <c r="K20" s="929"/>
      <c r="L20" s="929"/>
      <c r="M20" s="577" t="s">
        <v>212</v>
      </c>
      <c r="N20" s="930">
        <f>ROUNDDOWN(C20*F20*J20,0)</f>
        <v>33783</v>
      </c>
      <c r="O20" s="930"/>
      <c r="P20" s="930"/>
      <c r="Q20" s="930"/>
      <c r="R20" s="931" t="s">
        <v>202</v>
      </c>
      <c r="S20" s="931"/>
      <c r="T20" s="932"/>
    </row>
  </sheetData>
  <mergeCells count="70">
    <mergeCell ref="A20:B20"/>
    <mergeCell ref="J20:L20"/>
    <mergeCell ref="N20:Q20"/>
    <mergeCell ref="R20:T20"/>
    <mergeCell ref="A19:B19"/>
    <mergeCell ref="J19:L19"/>
    <mergeCell ref="N19:Q19"/>
    <mergeCell ref="R19:T19"/>
    <mergeCell ref="C20:D20"/>
    <mergeCell ref="C19:D19"/>
    <mergeCell ref="F20:H20"/>
    <mergeCell ref="F19:H19"/>
    <mergeCell ref="A17:B17"/>
    <mergeCell ref="J17:L17"/>
    <mergeCell ref="N17:Q17"/>
    <mergeCell ref="R17:T17"/>
    <mergeCell ref="A18:B18"/>
    <mergeCell ref="J18:L18"/>
    <mergeCell ref="N18:Q18"/>
    <mergeCell ref="C18:D18"/>
    <mergeCell ref="C17:D17"/>
    <mergeCell ref="F18:H18"/>
    <mergeCell ref="F17:H17"/>
    <mergeCell ref="AD7:AG7"/>
    <mergeCell ref="AH7:AJ7"/>
    <mergeCell ref="R18:T18"/>
    <mergeCell ref="AD8:AG8"/>
    <mergeCell ref="AH8:AJ8"/>
    <mergeCell ref="I11:T11"/>
    <mergeCell ref="A12:A14"/>
    <mergeCell ref="A16:T16"/>
    <mergeCell ref="E12:G12"/>
    <mergeCell ref="E13:G13"/>
    <mergeCell ref="E14:G14"/>
    <mergeCell ref="A11:G11"/>
    <mergeCell ref="A7:A10"/>
    <mergeCell ref="V7:X7"/>
    <mergeCell ref="Z7:AB7"/>
    <mergeCell ref="V8:X8"/>
    <mergeCell ref="Z8:AB8"/>
    <mergeCell ref="E9:G9"/>
    <mergeCell ref="E10:G10"/>
    <mergeCell ref="AH4:AJ4"/>
    <mergeCell ref="A5:A6"/>
    <mergeCell ref="V5:X5"/>
    <mergeCell ref="Z5:AB5"/>
    <mergeCell ref="AD5:AG5"/>
    <mergeCell ref="AH5:AJ5"/>
    <mergeCell ref="AD4:AG4"/>
    <mergeCell ref="I3:T3"/>
    <mergeCell ref="Q4:T4"/>
    <mergeCell ref="V4:X4"/>
    <mergeCell ref="Z4:AB4"/>
    <mergeCell ref="A3:G3"/>
    <mergeCell ref="A1:T1"/>
    <mergeCell ref="C14:D14"/>
    <mergeCell ref="C13:D13"/>
    <mergeCell ref="C12:D12"/>
    <mergeCell ref="C10:D10"/>
    <mergeCell ref="C9:D9"/>
    <mergeCell ref="C8:D8"/>
    <mergeCell ref="C7:D7"/>
    <mergeCell ref="C6:D6"/>
    <mergeCell ref="C5:D5"/>
    <mergeCell ref="C4:D4"/>
    <mergeCell ref="E7:G7"/>
    <mergeCell ref="E4:G4"/>
    <mergeCell ref="E5:G5"/>
    <mergeCell ref="E6:G6"/>
    <mergeCell ref="E8:G8"/>
  </mergeCells>
  <phoneticPr fontId="2" type="noConversion"/>
  <printOptions horizontalCentered="1"/>
  <pageMargins left="0.31496062992125984" right="0.31496062992125984" top="0.78740157480314965" bottom="0.59055118110236227" header="0.19685039370078741" footer="0.19685039370078741"/>
  <pageSetup paperSize="9" orientation="portrait" horizontalDpi="300" verticalDpi="300" r:id="rId1"/>
  <headerFooter alignWithMargins="0"/>
  <ignoredErrors>
    <ignoredError sqref="C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26"/>
  <sheetViews>
    <sheetView view="pageBreakPreview" zoomScaleSheetLayoutView="100" workbookViewId="0">
      <pane ySplit="3" topLeftCell="A4" activePane="bottomLeft" state="frozen"/>
      <selection activeCell="E1748" sqref="E1748"/>
      <selection pane="bottomLeft" activeCell="E1748" sqref="E1748"/>
    </sheetView>
  </sheetViews>
  <sheetFormatPr defaultRowHeight="12"/>
  <cols>
    <col min="1" max="1" width="9.83203125" style="593" customWidth="1"/>
    <col min="2" max="2" width="20.83203125" style="578" customWidth="1"/>
    <col min="3" max="7" width="12.83203125" style="592" customWidth="1"/>
    <col min="8" max="8" width="8.83203125" style="593" customWidth="1"/>
    <col min="9" max="10" width="9.33203125" style="578"/>
    <col min="11" max="11" width="11.5" style="578" bestFit="1" customWidth="1"/>
    <col min="12" max="16384" width="9.33203125" style="578"/>
  </cols>
  <sheetData>
    <row r="1" spans="1:11" ht="12.75" customHeight="1">
      <c r="A1" s="933" t="s">
        <v>818</v>
      </c>
      <c r="B1" s="933"/>
      <c r="C1" s="933"/>
      <c r="D1" s="933"/>
      <c r="E1" s="933"/>
      <c r="F1" s="933"/>
      <c r="G1" s="933"/>
      <c r="H1" s="933"/>
    </row>
    <row r="2" spans="1:11" ht="19.5" customHeight="1">
      <c r="A2" s="933"/>
      <c r="B2" s="933"/>
      <c r="C2" s="933"/>
      <c r="D2" s="933"/>
      <c r="E2" s="933"/>
      <c r="F2" s="933"/>
      <c r="G2" s="933"/>
      <c r="H2" s="933"/>
    </row>
    <row r="3" spans="1:11" ht="19.5" customHeight="1">
      <c r="A3" s="579" t="s">
        <v>394</v>
      </c>
      <c r="B3" s="580" t="s">
        <v>62</v>
      </c>
      <c r="C3" s="579" t="s">
        <v>393</v>
      </c>
      <c r="D3" s="579" t="s">
        <v>891</v>
      </c>
      <c r="E3" s="579" t="s">
        <v>437</v>
      </c>
      <c r="F3" s="579" t="s">
        <v>392</v>
      </c>
      <c r="G3" s="579" t="s">
        <v>237</v>
      </c>
      <c r="H3" s="581" t="s">
        <v>265</v>
      </c>
    </row>
    <row r="4" spans="1:11" ht="14.1" customHeight="1">
      <c r="A4" s="582">
        <v>1001</v>
      </c>
      <c r="B4" s="583" t="s">
        <v>2</v>
      </c>
      <c r="C4" s="632">
        <f>D4</f>
        <v>180013</v>
      </c>
      <c r="D4" s="635">
        <v>180013</v>
      </c>
      <c r="E4" s="584">
        <v>175081</v>
      </c>
      <c r="F4" s="584">
        <v>153186</v>
      </c>
      <c r="G4" s="585">
        <v>137535</v>
      </c>
      <c r="H4" s="586"/>
      <c r="J4" s="587"/>
      <c r="K4" s="588"/>
    </row>
    <row r="5" spans="1:11" ht="14.1" customHeight="1">
      <c r="A5" s="582">
        <v>1002</v>
      </c>
      <c r="B5" s="583" t="s">
        <v>1</v>
      </c>
      <c r="C5" s="632">
        <f t="shared" ref="C5:C68" si="0">D5</f>
        <v>141096</v>
      </c>
      <c r="D5" s="635">
        <v>141096</v>
      </c>
      <c r="E5" s="584">
        <v>138290</v>
      </c>
      <c r="F5" s="584">
        <v>125427</v>
      </c>
      <c r="G5" s="585">
        <v>109819</v>
      </c>
      <c r="H5" s="586"/>
      <c r="J5" s="587"/>
      <c r="K5" s="588"/>
    </row>
    <row r="6" spans="1:11" ht="14.1" customHeight="1">
      <c r="A6" s="582">
        <v>1003</v>
      </c>
      <c r="B6" s="583" t="s">
        <v>0</v>
      </c>
      <c r="C6" s="632">
        <f t="shared" si="0"/>
        <v>179203</v>
      </c>
      <c r="D6" s="635">
        <v>179203</v>
      </c>
      <c r="E6" s="584">
        <v>166063</v>
      </c>
      <c r="F6" s="584">
        <v>152019</v>
      </c>
      <c r="G6" s="585">
        <v>133417</v>
      </c>
      <c r="H6" s="586"/>
      <c r="J6" s="587"/>
      <c r="K6" s="588"/>
    </row>
    <row r="7" spans="1:11" ht="14.1" customHeight="1">
      <c r="A7" s="582">
        <v>1004</v>
      </c>
      <c r="B7" s="583" t="s">
        <v>63</v>
      </c>
      <c r="C7" s="632">
        <f t="shared" si="0"/>
        <v>152740</v>
      </c>
      <c r="D7" s="635">
        <v>152740</v>
      </c>
      <c r="E7" s="584">
        <v>140722</v>
      </c>
      <c r="F7" s="584">
        <v>133863</v>
      </c>
      <c r="G7" s="585">
        <v>120416</v>
      </c>
      <c r="H7" s="586"/>
      <c r="J7" s="587"/>
      <c r="K7" s="588"/>
    </row>
    <row r="8" spans="1:11" ht="14.1" customHeight="1">
      <c r="A8" s="582">
        <v>1005</v>
      </c>
      <c r="B8" s="583" t="s">
        <v>64</v>
      </c>
      <c r="C8" s="632">
        <f t="shared" si="0"/>
        <v>186251</v>
      </c>
      <c r="D8" s="635">
        <v>186251</v>
      </c>
      <c r="E8" s="584">
        <v>171952</v>
      </c>
      <c r="F8" s="584">
        <v>159514</v>
      </c>
      <c r="G8" s="585">
        <v>144980</v>
      </c>
      <c r="H8" s="586"/>
      <c r="J8" s="587"/>
      <c r="K8" s="588"/>
    </row>
    <row r="9" spans="1:11" ht="14.1" customHeight="1">
      <c r="A9" s="582">
        <v>1006</v>
      </c>
      <c r="B9" s="583" t="s">
        <v>65</v>
      </c>
      <c r="C9" s="632">
        <f t="shared" si="0"/>
        <v>247977</v>
      </c>
      <c r="D9" s="635">
        <v>247977</v>
      </c>
      <c r="E9" s="584">
        <v>234297</v>
      </c>
      <c r="F9" s="584">
        <v>224359</v>
      </c>
      <c r="G9" s="585">
        <v>196261</v>
      </c>
      <c r="H9" s="586"/>
      <c r="J9" s="587"/>
      <c r="K9" s="588"/>
    </row>
    <row r="10" spans="1:11" ht="14.1" customHeight="1">
      <c r="A10" s="582">
        <v>1007</v>
      </c>
      <c r="B10" s="583" t="s">
        <v>66</v>
      </c>
      <c r="C10" s="632">
        <f t="shared" si="0"/>
        <v>226280</v>
      </c>
      <c r="D10" s="635">
        <v>226280</v>
      </c>
      <c r="E10" s="584">
        <v>215964</v>
      </c>
      <c r="F10" s="584">
        <v>201951</v>
      </c>
      <c r="G10" s="585">
        <v>189303</v>
      </c>
      <c r="H10" s="586"/>
      <c r="J10" s="587"/>
      <c r="K10" s="588"/>
    </row>
    <row r="11" spans="1:11" ht="14.1" customHeight="1">
      <c r="A11" s="582">
        <v>1008</v>
      </c>
      <c r="B11" s="583" t="s">
        <v>67</v>
      </c>
      <c r="C11" s="632">
        <f t="shared" si="0"/>
        <v>228896</v>
      </c>
      <c r="D11" s="635">
        <v>228896</v>
      </c>
      <c r="E11" s="584">
        <v>219392</v>
      </c>
      <c r="F11" s="584">
        <v>210096</v>
      </c>
      <c r="G11" s="585">
        <v>189585</v>
      </c>
      <c r="H11" s="586"/>
      <c r="J11" s="587"/>
      <c r="K11" s="588"/>
    </row>
    <row r="12" spans="1:11" ht="14.1" customHeight="1">
      <c r="A12" s="582">
        <v>1009</v>
      </c>
      <c r="B12" s="583" t="s">
        <v>68</v>
      </c>
      <c r="C12" s="632">
        <f t="shared" si="0"/>
        <v>200155</v>
      </c>
      <c r="D12" s="635">
        <v>200155</v>
      </c>
      <c r="E12" s="584">
        <v>192968</v>
      </c>
      <c r="F12" s="584">
        <v>178249</v>
      </c>
      <c r="G12" s="585">
        <v>170500</v>
      </c>
      <c r="H12" s="586"/>
      <c r="J12" s="587"/>
      <c r="K12" s="588"/>
    </row>
    <row r="13" spans="1:11" ht="14.1" customHeight="1">
      <c r="A13" s="582">
        <v>1010</v>
      </c>
      <c r="B13" s="583" t="s">
        <v>69</v>
      </c>
      <c r="C13" s="632">
        <f t="shared" si="0"/>
        <v>181604</v>
      </c>
      <c r="D13" s="635">
        <v>181604</v>
      </c>
      <c r="E13" s="584">
        <v>183489</v>
      </c>
      <c r="F13" s="584">
        <v>164550</v>
      </c>
      <c r="G13" s="585">
        <v>153766</v>
      </c>
      <c r="H13" s="586"/>
      <c r="J13" s="587"/>
      <c r="K13" s="588"/>
    </row>
    <row r="14" spans="1:11" ht="14.1" customHeight="1">
      <c r="A14" s="582">
        <v>1011</v>
      </c>
      <c r="B14" s="583" t="s">
        <v>70</v>
      </c>
      <c r="C14" s="632">
        <f t="shared" si="0"/>
        <v>205246</v>
      </c>
      <c r="D14" s="635">
        <v>205246</v>
      </c>
      <c r="E14" s="584">
        <v>203456</v>
      </c>
      <c r="F14" s="584">
        <v>195321</v>
      </c>
      <c r="G14" s="585">
        <v>176388</v>
      </c>
      <c r="H14" s="586"/>
      <c r="J14" s="587"/>
      <c r="K14" s="588"/>
    </row>
    <row r="15" spans="1:11" ht="14.1" customHeight="1">
      <c r="A15" s="582">
        <v>1012</v>
      </c>
      <c r="B15" s="583" t="s">
        <v>71</v>
      </c>
      <c r="C15" s="632">
        <f t="shared" si="0"/>
        <v>225966</v>
      </c>
      <c r="D15" s="635">
        <v>225966</v>
      </c>
      <c r="E15" s="584">
        <v>223094</v>
      </c>
      <c r="F15" s="584">
        <v>198711</v>
      </c>
      <c r="G15" s="585">
        <v>169201</v>
      </c>
      <c r="H15" s="586"/>
      <c r="J15" s="587"/>
      <c r="K15" s="588"/>
    </row>
    <row r="16" spans="1:11" ht="14.1" customHeight="1">
      <c r="A16" s="582">
        <v>1013</v>
      </c>
      <c r="B16" s="583" t="s">
        <v>72</v>
      </c>
      <c r="C16" s="632">
        <f t="shared" si="0"/>
        <v>215145</v>
      </c>
      <c r="D16" s="635">
        <v>215145</v>
      </c>
      <c r="E16" s="584">
        <v>216409</v>
      </c>
      <c r="F16" s="584">
        <v>198242</v>
      </c>
      <c r="G16" s="585">
        <v>176062</v>
      </c>
      <c r="H16" s="586"/>
      <c r="J16" s="587"/>
      <c r="K16" s="588"/>
    </row>
    <row r="17" spans="1:11" ht="14.1" customHeight="1">
      <c r="A17" s="582">
        <v>1014</v>
      </c>
      <c r="B17" s="583" t="s">
        <v>73</v>
      </c>
      <c r="C17" s="632">
        <f t="shared" si="0"/>
        <v>191340</v>
      </c>
      <c r="D17" s="635">
        <v>191340</v>
      </c>
      <c r="E17" s="584">
        <v>174955</v>
      </c>
      <c r="F17" s="584">
        <v>161455</v>
      </c>
      <c r="G17" s="585">
        <v>142459</v>
      </c>
      <c r="H17" s="586"/>
      <c r="J17" s="587"/>
      <c r="K17" s="588"/>
    </row>
    <row r="18" spans="1:11" ht="14.1" customHeight="1">
      <c r="A18" s="582">
        <v>1015</v>
      </c>
      <c r="B18" s="583" t="s">
        <v>3</v>
      </c>
      <c r="C18" s="632">
        <f t="shared" si="0"/>
        <v>173250</v>
      </c>
      <c r="D18" s="635">
        <v>173250</v>
      </c>
      <c r="E18" s="584">
        <v>156731</v>
      </c>
      <c r="F18" s="584">
        <v>142030</v>
      </c>
      <c r="G18" s="585">
        <v>129160</v>
      </c>
      <c r="H18" s="586"/>
      <c r="J18" s="587"/>
      <c r="K18" s="588"/>
    </row>
    <row r="19" spans="1:11" ht="14.1" customHeight="1">
      <c r="A19" s="582">
        <v>1016</v>
      </c>
      <c r="B19" s="583" t="s">
        <v>74</v>
      </c>
      <c r="C19" s="632">
        <f t="shared" si="0"/>
        <v>206294</v>
      </c>
      <c r="D19" s="635">
        <v>206294</v>
      </c>
      <c r="E19" s="584">
        <v>184533</v>
      </c>
      <c r="F19" s="584">
        <v>170086</v>
      </c>
      <c r="G19" s="585">
        <v>169977</v>
      </c>
      <c r="H19" s="586"/>
      <c r="J19" s="587"/>
      <c r="K19" s="588"/>
    </row>
    <row r="20" spans="1:11" ht="14.1" customHeight="1">
      <c r="A20" s="582">
        <v>1017</v>
      </c>
      <c r="B20" s="583" t="s">
        <v>75</v>
      </c>
      <c r="C20" s="632">
        <f t="shared" si="0"/>
        <v>189028</v>
      </c>
      <c r="D20" s="635">
        <v>189028</v>
      </c>
      <c r="E20" s="584">
        <v>182443</v>
      </c>
      <c r="F20" s="584">
        <v>170023</v>
      </c>
      <c r="G20" s="585">
        <v>152559</v>
      </c>
      <c r="H20" s="586"/>
      <c r="J20" s="587"/>
      <c r="K20" s="588"/>
    </row>
    <row r="21" spans="1:11" ht="14.1" customHeight="1">
      <c r="A21" s="582">
        <v>1018</v>
      </c>
      <c r="B21" s="583" t="s">
        <v>76</v>
      </c>
      <c r="C21" s="632">
        <f t="shared" si="0"/>
        <v>172935</v>
      </c>
      <c r="D21" s="635">
        <v>172935</v>
      </c>
      <c r="E21" s="584">
        <v>158482</v>
      </c>
      <c r="F21" s="584">
        <v>145489</v>
      </c>
      <c r="G21" s="585">
        <v>131820</v>
      </c>
      <c r="H21" s="586"/>
      <c r="J21" s="587"/>
      <c r="K21" s="588"/>
    </row>
    <row r="22" spans="1:11" ht="14.1" customHeight="1">
      <c r="A22" s="582">
        <v>1019</v>
      </c>
      <c r="B22" s="583" t="s">
        <v>77</v>
      </c>
      <c r="C22" s="632">
        <f t="shared" si="0"/>
        <v>212761</v>
      </c>
      <c r="D22" s="635">
        <v>212761</v>
      </c>
      <c r="E22" s="584">
        <v>194484</v>
      </c>
      <c r="F22" s="584">
        <v>176515</v>
      </c>
      <c r="G22" s="585">
        <v>154530</v>
      </c>
      <c r="H22" s="586"/>
      <c r="J22" s="587"/>
      <c r="K22" s="588"/>
    </row>
    <row r="23" spans="1:11" ht="14.1" customHeight="1">
      <c r="A23" s="582" t="s">
        <v>78</v>
      </c>
      <c r="B23" s="583" t="s">
        <v>79</v>
      </c>
      <c r="C23" s="632">
        <f t="shared" si="0"/>
        <v>285645</v>
      </c>
      <c r="D23" s="635">
        <v>285645</v>
      </c>
      <c r="E23" s="584">
        <v>255749</v>
      </c>
      <c r="F23" s="584">
        <v>249770</v>
      </c>
      <c r="G23" s="585">
        <v>249104</v>
      </c>
      <c r="H23" s="586"/>
      <c r="J23" s="587"/>
      <c r="K23" s="588"/>
    </row>
    <row r="24" spans="1:11" ht="14.1" customHeight="1">
      <c r="A24" s="582">
        <v>1021</v>
      </c>
      <c r="B24" s="583" t="s">
        <v>80</v>
      </c>
      <c r="C24" s="632">
        <f t="shared" si="0"/>
        <v>217664</v>
      </c>
      <c r="D24" s="635">
        <v>217664</v>
      </c>
      <c r="E24" s="584">
        <v>209720</v>
      </c>
      <c r="F24" s="584">
        <v>185725</v>
      </c>
      <c r="G24" s="585">
        <v>161334</v>
      </c>
      <c r="H24" s="586"/>
      <c r="J24" s="587"/>
      <c r="K24" s="588"/>
    </row>
    <row r="25" spans="1:11" ht="14.1" customHeight="1">
      <c r="A25" s="582">
        <v>1022</v>
      </c>
      <c r="B25" s="583" t="s">
        <v>81</v>
      </c>
      <c r="C25" s="632">
        <f t="shared" si="0"/>
        <v>199735</v>
      </c>
      <c r="D25" s="635">
        <v>199735</v>
      </c>
      <c r="E25" s="584">
        <v>199140</v>
      </c>
      <c r="F25" s="584">
        <v>182686</v>
      </c>
      <c r="G25" s="585">
        <v>159626</v>
      </c>
      <c r="H25" s="586"/>
      <c r="J25" s="587"/>
      <c r="K25" s="588"/>
    </row>
    <row r="26" spans="1:11" ht="14.1" customHeight="1">
      <c r="A26" s="582">
        <v>1023</v>
      </c>
      <c r="B26" s="583" t="s">
        <v>82</v>
      </c>
      <c r="C26" s="632">
        <f t="shared" si="0"/>
        <v>224657</v>
      </c>
      <c r="D26" s="635">
        <v>224657</v>
      </c>
      <c r="E26" s="584">
        <v>210176</v>
      </c>
      <c r="F26" s="584">
        <v>200925</v>
      </c>
      <c r="G26" s="585">
        <v>175760</v>
      </c>
      <c r="H26" s="586"/>
      <c r="J26" s="587"/>
      <c r="K26" s="588"/>
    </row>
    <row r="27" spans="1:11" ht="14.1" customHeight="1">
      <c r="A27" s="582">
        <v>1024</v>
      </c>
      <c r="B27" s="583" t="s">
        <v>83</v>
      </c>
      <c r="C27" s="632">
        <f t="shared" si="0"/>
        <v>217409</v>
      </c>
      <c r="D27" s="635">
        <v>217409</v>
      </c>
      <c r="E27" s="584">
        <v>199185</v>
      </c>
      <c r="F27" s="584">
        <v>187530</v>
      </c>
      <c r="G27" s="585">
        <v>163191</v>
      </c>
      <c r="H27" s="586"/>
      <c r="J27" s="587"/>
      <c r="K27" s="588"/>
    </row>
    <row r="28" spans="1:11" ht="14.1" customHeight="1">
      <c r="A28" s="582">
        <v>1025</v>
      </c>
      <c r="B28" s="583" t="s">
        <v>84</v>
      </c>
      <c r="C28" s="632">
        <f t="shared" si="0"/>
        <v>205044</v>
      </c>
      <c r="D28" s="635">
        <v>205044</v>
      </c>
      <c r="E28" s="584">
        <v>193212</v>
      </c>
      <c r="F28" s="584">
        <v>181240</v>
      </c>
      <c r="G28" s="585">
        <v>155803</v>
      </c>
      <c r="H28" s="586"/>
      <c r="J28" s="587"/>
      <c r="K28" s="588"/>
    </row>
    <row r="29" spans="1:11" ht="14.1" customHeight="1">
      <c r="A29" s="582">
        <v>1026</v>
      </c>
      <c r="B29" s="583" t="s">
        <v>85</v>
      </c>
      <c r="C29" s="632">
        <f t="shared" si="0"/>
        <v>174334</v>
      </c>
      <c r="D29" s="635">
        <v>174334</v>
      </c>
      <c r="E29" s="584">
        <v>158594</v>
      </c>
      <c r="F29" s="584">
        <v>148971</v>
      </c>
      <c r="G29" s="585">
        <v>130819</v>
      </c>
      <c r="H29" s="586"/>
      <c r="J29" s="587"/>
      <c r="K29" s="588"/>
    </row>
    <row r="30" spans="1:11" ht="14.1" customHeight="1">
      <c r="A30" s="582">
        <v>1027</v>
      </c>
      <c r="B30" s="583" t="s">
        <v>86</v>
      </c>
      <c r="C30" s="632">
        <f t="shared" si="0"/>
        <v>228423</v>
      </c>
      <c r="D30" s="635">
        <v>228423</v>
      </c>
      <c r="E30" s="584">
        <v>216528</v>
      </c>
      <c r="F30" s="584">
        <v>209611</v>
      </c>
      <c r="G30" s="585">
        <v>175547</v>
      </c>
      <c r="H30" s="586"/>
      <c r="J30" s="587"/>
      <c r="K30" s="588"/>
    </row>
    <row r="31" spans="1:11" ht="14.1" customHeight="1">
      <c r="A31" s="582">
        <v>1028</v>
      </c>
      <c r="B31" s="583" t="s">
        <v>87</v>
      </c>
      <c r="C31" s="632">
        <f t="shared" si="0"/>
        <v>230160</v>
      </c>
      <c r="D31" s="635">
        <v>230160</v>
      </c>
      <c r="E31" s="584">
        <v>210086</v>
      </c>
      <c r="F31" s="584">
        <v>199848</v>
      </c>
      <c r="G31" s="585">
        <v>174390</v>
      </c>
      <c r="H31" s="586"/>
      <c r="J31" s="587"/>
      <c r="K31" s="588"/>
    </row>
    <row r="32" spans="1:11" ht="14.1" customHeight="1">
      <c r="A32" s="582">
        <v>1029</v>
      </c>
      <c r="B32" s="583" t="s">
        <v>88</v>
      </c>
      <c r="C32" s="632">
        <f t="shared" si="0"/>
        <v>213676</v>
      </c>
      <c r="D32" s="635">
        <v>213676</v>
      </c>
      <c r="E32" s="584">
        <v>198613</v>
      </c>
      <c r="F32" s="584">
        <v>184508</v>
      </c>
      <c r="G32" s="585">
        <v>153890</v>
      </c>
      <c r="H32" s="586"/>
      <c r="J32" s="587"/>
      <c r="K32" s="588"/>
    </row>
    <row r="33" spans="1:11" ht="14.1" customHeight="1">
      <c r="A33" s="582">
        <v>1030</v>
      </c>
      <c r="B33" s="583" t="s">
        <v>89</v>
      </c>
      <c r="C33" s="632">
        <f t="shared" si="0"/>
        <v>206253</v>
      </c>
      <c r="D33" s="635">
        <v>206253</v>
      </c>
      <c r="E33" s="584">
        <v>203246</v>
      </c>
      <c r="F33" s="584">
        <v>189600</v>
      </c>
      <c r="G33" s="585">
        <v>165367</v>
      </c>
      <c r="H33" s="586"/>
      <c r="J33" s="587"/>
      <c r="K33" s="588"/>
    </row>
    <row r="34" spans="1:11" ht="14.1" customHeight="1">
      <c r="A34" s="582">
        <v>1031</v>
      </c>
      <c r="B34" s="583" t="s">
        <v>90</v>
      </c>
      <c r="C34" s="632">
        <f t="shared" si="0"/>
        <v>185814</v>
      </c>
      <c r="D34" s="635">
        <v>185814</v>
      </c>
      <c r="E34" s="584">
        <v>174513</v>
      </c>
      <c r="F34" s="584">
        <v>165558</v>
      </c>
      <c r="G34" s="585">
        <v>145618</v>
      </c>
      <c r="H34" s="586"/>
      <c r="J34" s="587"/>
      <c r="K34" s="588"/>
    </row>
    <row r="35" spans="1:11" ht="14.1" customHeight="1">
      <c r="A35" s="582" t="s">
        <v>91</v>
      </c>
      <c r="B35" s="583" t="s">
        <v>92</v>
      </c>
      <c r="C35" s="632" t="str">
        <f t="shared" si="0"/>
        <v>-</v>
      </c>
      <c r="D35" s="589" t="s">
        <v>109</v>
      </c>
      <c r="E35" s="589" t="s">
        <v>109</v>
      </c>
      <c r="F35" s="584">
        <v>148870</v>
      </c>
      <c r="G35" s="585" t="s">
        <v>109</v>
      </c>
      <c r="H35" s="586"/>
      <c r="J35" s="587"/>
      <c r="K35" s="588"/>
    </row>
    <row r="36" spans="1:11" ht="14.1" customHeight="1">
      <c r="A36" s="582">
        <v>1033</v>
      </c>
      <c r="B36" s="583" t="s">
        <v>93</v>
      </c>
      <c r="C36" s="632">
        <f t="shared" si="0"/>
        <v>212629</v>
      </c>
      <c r="D36" s="635">
        <v>212629</v>
      </c>
      <c r="E36" s="584">
        <v>209932</v>
      </c>
      <c r="F36" s="584">
        <v>204601</v>
      </c>
      <c r="G36" s="585">
        <v>173847</v>
      </c>
      <c r="H36" s="586"/>
      <c r="J36" s="587"/>
      <c r="K36" s="588"/>
    </row>
    <row r="37" spans="1:11" ht="14.1" customHeight="1">
      <c r="A37" s="582" t="s">
        <v>94</v>
      </c>
      <c r="B37" s="583" t="s">
        <v>95</v>
      </c>
      <c r="C37" s="632">
        <f t="shared" si="0"/>
        <v>169920</v>
      </c>
      <c r="D37" s="635">
        <v>169920</v>
      </c>
      <c r="E37" s="584">
        <v>156858</v>
      </c>
      <c r="F37" s="584">
        <v>146786</v>
      </c>
      <c r="G37" s="585">
        <v>126890</v>
      </c>
      <c r="H37" s="586"/>
      <c r="J37" s="587"/>
      <c r="K37" s="588"/>
    </row>
    <row r="38" spans="1:11" ht="14.1" customHeight="1">
      <c r="A38" s="582">
        <v>1035</v>
      </c>
      <c r="B38" s="583" t="s">
        <v>96</v>
      </c>
      <c r="C38" s="632">
        <f t="shared" si="0"/>
        <v>186646</v>
      </c>
      <c r="D38" s="635">
        <v>186646</v>
      </c>
      <c r="E38" s="584">
        <v>183762</v>
      </c>
      <c r="F38" s="584">
        <v>166716</v>
      </c>
      <c r="G38" s="585">
        <v>152318</v>
      </c>
      <c r="H38" s="586"/>
      <c r="J38" s="587"/>
      <c r="K38" s="588"/>
    </row>
    <row r="39" spans="1:11" ht="14.1" customHeight="1">
      <c r="A39" s="582">
        <v>1036</v>
      </c>
      <c r="B39" s="583" t="s">
        <v>97</v>
      </c>
      <c r="C39" s="632">
        <f t="shared" si="0"/>
        <v>181305</v>
      </c>
      <c r="D39" s="635">
        <v>181305</v>
      </c>
      <c r="E39" s="584">
        <v>177964</v>
      </c>
      <c r="F39" s="584">
        <v>159703</v>
      </c>
      <c r="G39" s="585">
        <v>155855</v>
      </c>
      <c r="H39" s="586"/>
      <c r="J39" s="587"/>
      <c r="K39" s="588"/>
    </row>
    <row r="40" spans="1:11" ht="14.1" customHeight="1">
      <c r="A40" s="582">
        <v>1037</v>
      </c>
      <c r="B40" s="583" t="s">
        <v>98</v>
      </c>
      <c r="C40" s="632">
        <f t="shared" si="0"/>
        <v>200000</v>
      </c>
      <c r="D40" s="635">
        <v>200000</v>
      </c>
      <c r="E40" s="584">
        <v>188584</v>
      </c>
      <c r="F40" s="584">
        <v>166034</v>
      </c>
      <c r="G40" s="585" t="s">
        <v>109</v>
      </c>
      <c r="H40" s="586"/>
      <c r="J40" s="587"/>
      <c r="K40" s="588"/>
    </row>
    <row r="41" spans="1:11" ht="14.1" customHeight="1">
      <c r="A41" s="582">
        <v>1038</v>
      </c>
      <c r="B41" s="583" t="s">
        <v>99</v>
      </c>
      <c r="C41" s="632">
        <f t="shared" si="0"/>
        <v>181378</v>
      </c>
      <c r="D41" s="635">
        <v>181378</v>
      </c>
      <c r="E41" s="584">
        <v>179178</v>
      </c>
      <c r="F41" s="584">
        <v>169758</v>
      </c>
      <c r="G41" s="585">
        <v>147733</v>
      </c>
      <c r="H41" s="586"/>
      <c r="J41" s="587"/>
      <c r="K41" s="588"/>
    </row>
    <row r="42" spans="1:11" ht="14.1" customHeight="1">
      <c r="A42" s="582">
        <v>1039</v>
      </c>
      <c r="B42" s="583" t="s">
        <v>100</v>
      </c>
      <c r="C42" s="632">
        <f t="shared" si="0"/>
        <v>201852</v>
      </c>
      <c r="D42" s="635">
        <v>201852</v>
      </c>
      <c r="E42" s="584">
        <v>189003</v>
      </c>
      <c r="F42" s="584">
        <v>176011</v>
      </c>
      <c r="G42" s="585">
        <v>148689</v>
      </c>
      <c r="H42" s="586"/>
      <c r="J42" s="587"/>
      <c r="K42" s="588"/>
    </row>
    <row r="43" spans="1:11" ht="14.1" customHeight="1">
      <c r="A43" s="582">
        <v>1040</v>
      </c>
      <c r="B43" s="583" t="s">
        <v>101</v>
      </c>
      <c r="C43" s="632">
        <f t="shared" si="0"/>
        <v>205381</v>
      </c>
      <c r="D43" s="635">
        <v>205381</v>
      </c>
      <c r="E43" s="584">
        <v>182347</v>
      </c>
      <c r="F43" s="584">
        <v>173600</v>
      </c>
      <c r="G43" s="585">
        <v>163848</v>
      </c>
      <c r="H43" s="586"/>
      <c r="J43" s="587"/>
      <c r="K43" s="588"/>
    </row>
    <row r="44" spans="1:11" ht="14.1" customHeight="1">
      <c r="A44" s="582" t="s">
        <v>102</v>
      </c>
      <c r="B44" s="583" t="s">
        <v>103</v>
      </c>
      <c r="C44" s="632">
        <f t="shared" si="0"/>
        <v>190000</v>
      </c>
      <c r="D44" s="635">
        <v>190000</v>
      </c>
      <c r="E44" s="584">
        <v>182298</v>
      </c>
      <c r="F44" s="584">
        <v>171738</v>
      </c>
      <c r="G44" s="585">
        <v>147079</v>
      </c>
      <c r="H44" s="586"/>
      <c r="J44" s="587"/>
      <c r="K44" s="588"/>
    </row>
    <row r="45" spans="1:11" ht="14.1" customHeight="1">
      <c r="A45" s="582">
        <v>1042</v>
      </c>
      <c r="B45" s="583" t="s">
        <v>104</v>
      </c>
      <c r="C45" s="632">
        <f t="shared" si="0"/>
        <v>193773</v>
      </c>
      <c r="D45" s="635">
        <v>193773</v>
      </c>
      <c r="E45" s="584">
        <v>179133</v>
      </c>
      <c r="F45" s="584">
        <v>166350</v>
      </c>
      <c r="G45" s="585">
        <v>141618</v>
      </c>
      <c r="H45" s="586"/>
      <c r="J45" s="587"/>
      <c r="K45" s="588"/>
    </row>
    <row r="46" spans="1:11" ht="14.1" customHeight="1">
      <c r="A46" s="582">
        <v>1043</v>
      </c>
      <c r="B46" s="583" t="s">
        <v>105</v>
      </c>
      <c r="C46" s="632">
        <f t="shared" si="0"/>
        <v>181676</v>
      </c>
      <c r="D46" s="635">
        <v>181676</v>
      </c>
      <c r="E46" s="584">
        <v>168742</v>
      </c>
      <c r="F46" s="584">
        <v>152631</v>
      </c>
      <c r="G46" s="585">
        <v>137653</v>
      </c>
      <c r="H46" s="586"/>
      <c r="J46" s="587"/>
      <c r="K46" s="588"/>
    </row>
    <row r="47" spans="1:11" ht="14.1" customHeight="1">
      <c r="A47" s="582">
        <v>1044</v>
      </c>
      <c r="B47" s="583" t="s">
        <v>106</v>
      </c>
      <c r="C47" s="632">
        <f t="shared" si="0"/>
        <v>184244</v>
      </c>
      <c r="D47" s="635">
        <v>184244</v>
      </c>
      <c r="E47" s="584">
        <v>180707</v>
      </c>
      <c r="F47" s="584">
        <v>160788</v>
      </c>
      <c r="G47" s="585">
        <v>133195</v>
      </c>
      <c r="H47" s="586"/>
      <c r="J47" s="587"/>
      <c r="K47" s="588"/>
    </row>
    <row r="48" spans="1:11" ht="14.1" customHeight="1">
      <c r="A48" s="582" t="s">
        <v>107</v>
      </c>
      <c r="B48" s="583" t="s">
        <v>108</v>
      </c>
      <c r="C48" s="632">
        <f t="shared" si="0"/>
        <v>152601</v>
      </c>
      <c r="D48" s="635">
        <v>152601</v>
      </c>
      <c r="E48" s="584">
        <v>154522</v>
      </c>
      <c r="F48" s="584">
        <v>138477</v>
      </c>
      <c r="G48" s="585">
        <v>124911</v>
      </c>
      <c r="H48" s="586"/>
      <c r="J48" s="587"/>
      <c r="K48" s="588"/>
    </row>
    <row r="49" spans="1:11" ht="14.1" customHeight="1">
      <c r="A49" s="582" t="s">
        <v>110</v>
      </c>
      <c r="B49" s="583" t="s">
        <v>111</v>
      </c>
      <c r="C49" s="632">
        <f t="shared" si="0"/>
        <v>163911</v>
      </c>
      <c r="D49" s="635">
        <v>163911</v>
      </c>
      <c r="E49" s="584">
        <v>172081</v>
      </c>
      <c r="F49" s="584">
        <v>149629</v>
      </c>
      <c r="G49" s="585">
        <v>130850</v>
      </c>
      <c r="H49" s="586"/>
      <c r="J49" s="587"/>
      <c r="K49" s="588"/>
    </row>
    <row r="50" spans="1:11" ht="14.1" customHeight="1">
      <c r="A50" s="582">
        <v>1047</v>
      </c>
      <c r="B50" s="583" t="s">
        <v>112</v>
      </c>
      <c r="C50" s="632">
        <f t="shared" si="0"/>
        <v>162226</v>
      </c>
      <c r="D50" s="635">
        <v>162226</v>
      </c>
      <c r="E50" s="584">
        <v>160039</v>
      </c>
      <c r="F50" s="584">
        <v>148214</v>
      </c>
      <c r="G50" s="585">
        <v>138494</v>
      </c>
      <c r="H50" s="586"/>
      <c r="J50" s="587"/>
      <c r="K50" s="588"/>
    </row>
    <row r="51" spans="1:11" ht="14.1" customHeight="1">
      <c r="A51" s="582">
        <v>1048</v>
      </c>
      <c r="B51" s="583" t="s">
        <v>113</v>
      </c>
      <c r="C51" s="632">
        <f t="shared" si="0"/>
        <v>212637</v>
      </c>
      <c r="D51" s="635">
        <v>212637</v>
      </c>
      <c r="E51" s="584">
        <v>202885</v>
      </c>
      <c r="F51" s="584">
        <v>187069</v>
      </c>
      <c r="G51" s="585">
        <v>162022</v>
      </c>
      <c r="H51" s="586"/>
      <c r="J51" s="587"/>
      <c r="K51" s="588"/>
    </row>
    <row r="52" spans="1:11" ht="14.1" customHeight="1">
      <c r="A52" s="582">
        <v>1049</v>
      </c>
      <c r="B52" s="583" t="s">
        <v>114</v>
      </c>
      <c r="C52" s="632">
        <f t="shared" si="0"/>
        <v>173879</v>
      </c>
      <c r="D52" s="635">
        <v>173879</v>
      </c>
      <c r="E52" s="584">
        <v>176227</v>
      </c>
      <c r="F52" s="633">
        <v>158708</v>
      </c>
      <c r="G52" s="585">
        <v>138151</v>
      </c>
      <c r="H52" s="586"/>
      <c r="J52" s="587"/>
      <c r="K52" s="588"/>
    </row>
    <row r="53" spans="1:11" ht="14.1" customHeight="1">
      <c r="A53" s="582" t="s">
        <v>115</v>
      </c>
      <c r="B53" s="583" t="s">
        <v>116</v>
      </c>
      <c r="C53" s="632">
        <f t="shared" si="0"/>
        <v>137143</v>
      </c>
      <c r="D53" s="635">
        <v>137143</v>
      </c>
      <c r="E53" s="584">
        <v>138956</v>
      </c>
      <c r="F53" s="633">
        <v>123282</v>
      </c>
      <c r="G53" s="585">
        <v>118763</v>
      </c>
      <c r="H53" s="586"/>
      <c r="J53" s="587"/>
      <c r="K53" s="588"/>
    </row>
    <row r="54" spans="1:11" ht="14.1" customHeight="1">
      <c r="A54" s="582">
        <v>1051</v>
      </c>
      <c r="B54" s="583" t="s">
        <v>117</v>
      </c>
      <c r="C54" s="632">
        <f t="shared" si="0"/>
        <v>190522</v>
      </c>
      <c r="D54" s="635">
        <v>190522</v>
      </c>
      <c r="E54" s="584">
        <v>185702</v>
      </c>
      <c r="F54" s="584">
        <v>166666</v>
      </c>
      <c r="G54" s="585">
        <v>145131</v>
      </c>
      <c r="H54" s="586"/>
      <c r="J54" s="587"/>
      <c r="K54" s="588"/>
    </row>
    <row r="55" spans="1:11" ht="14.1" customHeight="1">
      <c r="A55" s="582">
        <v>1052</v>
      </c>
      <c r="B55" s="583" t="s">
        <v>118</v>
      </c>
      <c r="C55" s="632" t="str">
        <f t="shared" si="0"/>
        <v>-</v>
      </c>
      <c r="D55" s="589" t="s">
        <v>109</v>
      </c>
      <c r="E55" s="589" t="s">
        <v>109</v>
      </c>
      <c r="F55" s="634" t="s">
        <v>109</v>
      </c>
      <c r="G55" s="585" t="s">
        <v>109</v>
      </c>
      <c r="H55" s="586"/>
      <c r="J55" s="587"/>
      <c r="K55" s="588"/>
    </row>
    <row r="56" spans="1:11" ht="14.1" customHeight="1">
      <c r="A56" s="582">
        <v>1053</v>
      </c>
      <c r="B56" s="583" t="s">
        <v>119</v>
      </c>
      <c r="C56" s="632" t="str">
        <f t="shared" si="0"/>
        <v xml:space="preserve">- </v>
      </c>
      <c r="D56" s="636" t="s">
        <v>890</v>
      </c>
      <c r="E56" s="589" t="s">
        <v>109</v>
      </c>
      <c r="F56" s="634" t="s">
        <v>109</v>
      </c>
      <c r="G56" s="585" t="s">
        <v>109</v>
      </c>
      <c r="H56" s="586"/>
      <c r="J56" s="587"/>
      <c r="K56" s="588"/>
    </row>
    <row r="57" spans="1:11" ht="14.1" customHeight="1">
      <c r="A57" s="582">
        <v>1054</v>
      </c>
      <c r="B57" s="583" t="s">
        <v>120</v>
      </c>
      <c r="C57" s="632" t="str">
        <f t="shared" si="0"/>
        <v xml:space="preserve">- </v>
      </c>
      <c r="D57" s="636" t="s">
        <v>890</v>
      </c>
      <c r="E57" s="589" t="s">
        <v>109</v>
      </c>
      <c r="F57" s="584">
        <v>131778</v>
      </c>
      <c r="G57" s="585">
        <v>119424</v>
      </c>
      <c r="H57" s="586"/>
      <c r="J57" s="587"/>
      <c r="K57" s="588"/>
    </row>
    <row r="58" spans="1:11" ht="14.1" customHeight="1">
      <c r="A58" s="582">
        <v>1055</v>
      </c>
      <c r="B58" s="583" t="s">
        <v>121</v>
      </c>
      <c r="C58" s="632" t="str">
        <f t="shared" si="0"/>
        <v xml:space="preserve">- </v>
      </c>
      <c r="D58" s="636" t="s">
        <v>890</v>
      </c>
      <c r="E58" s="584">
        <v>142201</v>
      </c>
      <c r="F58" s="584">
        <v>130194</v>
      </c>
      <c r="G58" s="585">
        <v>118553</v>
      </c>
      <c r="H58" s="586"/>
      <c r="J58" s="587"/>
      <c r="K58" s="588"/>
    </row>
    <row r="59" spans="1:11" ht="14.1" customHeight="1">
      <c r="A59" s="582">
        <v>1056</v>
      </c>
      <c r="B59" s="583" t="s">
        <v>122</v>
      </c>
      <c r="C59" s="632">
        <f t="shared" si="0"/>
        <v>266618</v>
      </c>
      <c r="D59" s="635">
        <v>266618</v>
      </c>
      <c r="E59" s="584">
        <v>252529</v>
      </c>
      <c r="F59" s="584">
        <v>255579</v>
      </c>
      <c r="G59" s="585">
        <v>227813</v>
      </c>
      <c r="H59" s="586"/>
      <c r="J59" s="587"/>
      <c r="K59" s="588"/>
    </row>
    <row r="60" spans="1:11" ht="14.1" customHeight="1">
      <c r="A60" s="582">
        <v>1057</v>
      </c>
      <c r="B60" s="583" t="s">
        <v>123</v>
      </c>
      <c r="C60" s="632">
        <f t="shared" si="0"/>
        <v>208513</v>
      </c>
      <c r="D60" s="635">
        <v>208513</v>
      </c>
      <c r="E60" s="584">
        <v>215389</v>
      </c>
      <c r="F60" s="584">
        <v>218174</v>
      </c>
      <c r="G60" s="585">
        <v>202953</v>
      </c>
      <c r="H60" s="586"/>
      <c r="J60" s="587"/>
      <c r="K60" s="588"/>
    </row>
    <row r="61" spans="1:11" ht="14.1" customHeight="1">
      <c r="A61" s="582">
        <v>1058</v>
      </c>
      <c r="B61" s="583" t="s">
        <v>124</v>
      </c>
      <c r="C61" s="632">
        <f t="shared" si="0"/>
        <v>238423</v>
      </c>
      <c r="D61" s="635">
        <v>238423</v>
      </c>
      <c r="E61" s="584">
        <v>229620</v>
      </c>
      <c r="F61" s="584">
        <v>220359</v>
      </c>
      <c r="G61" s="585">
        <v>211791</v>
      </c>
      <c r="H61" s="586"/>
      <c r="J61" s="587"/>
      <c r="K61" s="588"/>
    </row>
    <row r="62" spans="1:11" ht="14.1" customHeight="1">
      <c r="A62" s="582" t="s">
        <v>125</v>
      </c>
      <c r="B62" s="583" t="s">
        <v>126</v>
      </c>
      <c r="C62" s="632">
        <f t="shared" si="0"/>
        <v>285714</v>
      </c>
      <c r="D62" s="635">
        <v>285714</v>
      </c>
      <c r="E62" s="584">
        <v>242150</v>
      </c>
      <c r="F62" s="584">
        <v>266702</v>
      </c>
      <c r="G62" s="585">
        <v>242882</v>
      </c>
      <c r="H62" s="586"/>
      <c r="J62" s="587"/>
      <c r="K62" s="588"/>
    </row>
    <row r="63" spans="1:11" ht="14.1" customHeight="1">
      <c r="A63" s="582">
        <v>1060</v>
      </c>
      <c r="B63" s="583" t="s">
        <v>127</v>
      </c>
      <c r="C63" s="632">
        <f t="shared" si="0"/>
        <v>217415</v>
      </c>
      <c r="D63" s="635">
        <v>217415</v>
      </c>
      <c r="E63" s="584">
        <v>204705</v>
      </c>
      <c r="F63" s="584">
        <v>223690</v>
      </c>
      <c r="G63" s="585">
        <v>217129</v>
      </c>
      <c r="H63" s="586"/>
      <c r="J63" s="587"/>
      <c r="K63" s="588"/>
    </row>
    <row r="64" spans="1:11" ht="14.1" customHeight="1">
      <c r="A64" s="582">
        <v>1061</v>
      </c>
      <c r="B64" s="590" t="s">
        <v>128</v>
      </c>
      <c r="C64" s="632">
        <f t="shared" si="0"/>
        <v>176704</v>
      </c>
      <c r="D64" s="635">
        <v>176704</v>
      </c>
      <c r="E64" s="584">
        <v>170378</v>
      </c>
      <c r="F64" s="584">
        <v>162616</v>
      </c>
      <c r="G64" s="585">
        <v>158269</v>
      </c>
      <c r="H64" s="586"/>
      <c r="J64" s="587"/>
      <c r="K64" s="588"/>
    </row>
    <row r="65" spans="1:11" ht="14.1" customHeight="1">
      <c r="A65" s="582">
        <v>1062</v>
      </c>
      <c r="B65" s="583" t="s">
        <v>129</v>
      </c>
      <c r="C65" s="632">
        <f t="shared" si="0"/>
        <v>274707</v>
      </c>
      <c r="D65" s="635">
        <v>274707</v>
      </c>
      <c r="E65" s="584">
        <v>266554</v>
      </c>
      <c r="F65" s="584">
        <v>252875</v>
      </c>
      <c r="G65" s="585">
        <v>251985</v>
      </c>
      <c r="H65" s="586"/>
      <c r="J65" s="587"/>
      <c r="K65" s="588"/>
    </row>
    <row r="66" spans="1:11" ht="14.1" customHeight="1">
      <c r="A66" s="582" t="s">
        <v>130</v>
      </c>
      <c r="B66" s="583" t="s">
        <v>131</v>
      </c>
      <c r="C66" s="632">
        <f t="shared" si="0"/>
        <v>196381</v>
      </c>
      <c r="D66" s="635">
        <v>196381</v>
      </c>
      <c r="E66" s="584">
        <v>179826</v>
      </c>
      <c r="F66" s="584">
        <v>193134</v>
      </c>
      <c r="G66" s="585">
        <v>182976</v>
      </c>
      <c r="H66" s="586"/>
      <c r="J66" s="587"/>
      <c r="K66" s="588"/>
    </row>
    <row r="67" spans="1:11" ht="14.1" customHeight="1">
      <c r="A67" s="582" t="s">
        <v>132</v>
      </c>
      <c r="B67" s="583" t="s">
        <v>133</v>
      </c>
      <c r="C67" s="632">
        <f t="shared" si="0"/>
        <v>183708</v>
      </c>
      <c r="D67" s="635">
        <v>183708</v>
      </c>
      <c r="E67" s="584">
        <v>168365</v>
      </c>
      <c r="F67" s="584">
        <v>161831</v>
      </c>
      <c r="G67" s="585">
        <v>160714</v>
      </c>
      <c r="H67" s="586"/>
      <c r="J67" s="587"/>
      <c r="K67" s="588"/>
    </row>
    <row r="68" spans="1:11" ht="14.1" customHeight="1">
      <c r="A68" s="582">
        <v>1065</v>
      </c>
      <c r="B68" s="583" t="s">
        <v>134</v>
      </c>
      <c r="C68" s="632">
        <f t="shared" si="0"/>
        <v>219868</v>
      </c>
      <c r="D68" s="635">
        <v>219868</v>
      </c>
      <c r="E68" s="584">
        <v>229121</v>
      </c>
      <c r="F68" s="584">
        <v>225972</v>
      </c>
      <c r="G68" s="585">
        <v>214681</v>
      </c>
      <c r="H68" s="586"/>
      <c r="J68" s="587"/>
      <c r="K68" s="588"/>
    </row>
    <row r="69" spans="1:11" ht="14.1" customHeight="1">
      <c r="A69" s="582">
        <v>1066</v>
      </c>
      <c r="B69" s="583" t="s">
        <v>135</v>
      </c>
      <c r="C69" s="632">
        <f t="shared" ref="C69:C126" si="1">D69</f>
        <v>260000</v>
      </c>
      <c r="D69" s="635">
        <v>260000</v>
      </c>
      <c r="E69" s="584">
        <v>260000</v>
      </c>
      <c r="F69" s="584">
        <v>250533</v>
      </c>
      <c r="G69" s="585">
        <v>235955</v>
      </c>
      <c r="H69" s="586"/>
      <c r="J69" s="587"/>
      <c r="K69" s="588"/>
    </row>
    <row r="70" spans="1:11" ht="14.1" customHeight="1">
      <c r="A70" s="582">
        <v>1067</v>
      </c>
      <c r="B70" s="583" t="s">
        <v>136</v>
      </c>
      <c r="C70" s="632">
        <f t="shared" si="1"/>
        <v>227625</v>
      </c>
      <c r="D70" s="635">
        <v>227625</v>
      </c>
      <c r="E70" s="584">
        <v>211907</v>
      </c>
      <c r="F70" s="584">
        <v>266376</v>
      </c>
      <c r="G70" s="585">
        <v>252642</v>
      </c>
      <c r="H70" s="586"/>
      <c r="J70" s="587"/>
      <c r="K70" s="588"/>
    </row>
    <row r="71" spans="1:11" ht="14.1" customHeight="1">
      <c r="A71" s="582">
        <v>1068</v>
      </c>
      <c r="B71" s="583" t="s">
        <v>137</v>
      </c>
      <c r="C71" s="632">
        <f t="shared" si="1"/>
        <v>182441</v>
      </c>
      <c r="D71" s="635">
        <v>182441</v>
      </c>
      <c r="E71" s="584">
        <v>175338</v>
      </c>
      <c r="F71" s="584">
        <v>161386</v>
      </c>
      <c r="G71" s="585">
        <v>163055</v>
      </c>
      <c r="H71" s="586"/>
      <c r="J71" s="587"/>
      <c r="K71" s="588"/>
    </row>
    <row r="72" spans="1:11" ht="14.1" customHeight="1">
      <c r="A72" s="582">
        <v>1069</v>
      </c>
      <c r="B72" s="583" t="s">
        <v>138</v>
      </c>
      <c r="C72" s="632">
        <f t="shared" si="1"/>
        <v>175386</v>
      </c>
      <c r="D72" s="635">
        <v>175386</v>
      </c>
      <c r="E72" s="584">
        <v>171650</v>
      </c>
      <c r="F72" s="584">
        <v>153385</v>
      </c>
      <c r="G72" s="585">
        <v>145529</v>
      </c>
      <c r="H72" s="586"/>
      <c r="J72" s="587"/>
      <c r="K72" s="588"/>
    </row>
    <row r="73" spans="1:11" ht="14.1" customHeight="1">
      <c r="A73" s="582">
        <v>1070</v>
      </c>
      <c r="B73" s="583" t="s">
        <v>139</v>
      </c>
      <c r="C73" s="632">
        <f t="shared" si="1"/>
        <v>160900</v>
      </c>
      <c r="D73" s="635">
        <v>160900</v>
      </c>
      <c r="E73" s="584">
        <v>157863</v>
      </c>
      <c r="F73" s="584">
        <v>140389</v>
      </c>
      <c r="G73" s="585">
        <v>133063</v>
      </c>
      <c r="H73" s="586"/>
      <c r="J73" s="587"/>
      <c r="K73" s="588"/>
    </row>
    <row r="74" spans="1:11" ht="14.1" customHeight="1">
      <c r="A74" s="582">
        <v>1071</v>
      </c>
      <c r="B74" s="583" t="s">
        <v>140</v>
      </c>
      <c r="C74" s="632">
        <f t="shared" si="1"/>
        <v>136668</v>
      </c>
      <c r="D74" s="635">
        <v>136668</v>
      </c>
      <c r="E74" s="584">
        <v>132897</v>
      </c>
      <c r="F74" s="584">
        <v>119905</v>
      </c>
      <c r="G74" s="585">
        <v>120681</v>
      </c>
      <c r="H74" s="586"/>
      <c r="J74" s="587"/>
      <c r="K74" s="588"/>
    </row>
    <row r="75" spans="1:11" ht="14.1" customHeight="1">
      <c r="A75" s="582">
        <v>1072</v>
      </c>
      <c r="B75" s="583" t="s">
        <v>141</v>
      </c>
      <c r="C75" s="632">
        <f t="shared" si="1"/>
        <v>248325</v>
      </c>
      <c r="D75" s="635">
        <v>248325</v>
      </c>
      <c r="E75" s="584">
        <v>243896</v>
      </c>
      <c r="F75" s="584">
        <v>235513</v>
      </c>
      <c r="G75" s="585">
        <v>236268</v>
      </c>
      <c r="H75" s="586"/>
      <c r="J75" s="587"/>
      <c r="K75" s="588"/>
    </row>
    <row r="76" spans="1:11" ht="14.1" customHeight="1">
      <c r="A76" s="582">
        <v>1073</v>
      </c>
      <c r="B76" s="583" t="s">
        <v>142</v>
      </c>
      <c r="C76" s="632">
        <f t="shared" si="1"/>
        <v>211956</v>
      </c>
      <c r="D76" s="635">
        <v>211956</v>
      </c>
      <c r="E76" s="584">
        <v>210073</v>
      </c>
      <c r="F76" s="584">
        <v>204765</v>
      </c>
      <c r="G76" s="585">
        <v>205925</v>
      </c>
      <c r="H76" s="586"/>
      <c r="J76" s="587"/>
      <c r="K76" s="588"/>
    </row>
    <row r="77" spans="1:11" ht="14.1" customHeight="1">
      <c r="A77" s="582">
        <v>1074</v>
      </c>
      <c r="B77" s="583" t="s">
        <v>143</v>
      </c>
      <c r="C77" s="632">
        <f t="shared" si="1"/>
        <v>172575</v>
      </c>
      <c r="D77" s="635">
        <v>172575</v>
      </c>
      <c r="E77" s="584">
        <v>176698</v>
      </c>
      <c r="F77" s="584">
        <v>173954</v>
      </c>
      <c r="G77" s="585">
        <v>174105</v>
      </c>
      <c r="H77" s="586"/>
      <c r="J77" s="587"/>
      <c r="K77" s="588"/>
    </row>
    <row r="78" spans="1:11" ht="14.1" customHeight="1">
      <c r="A78" s="582">
        <v>1075</v>
      </c>
      <c r="B78" s="583" t="s">
        <v>144</v>
      </c>
      <c r="C78" s="632">
        <f t="shared" si="1"/>
        <v>242731</v>
      </c>
      <c r="D78" s="635">
        <v>242731</v>
      </c>
      <c r="E78" s="584">
        <v>239716</v>
      </c>
      <c r="F78" s="584">
        <v>225408</v>
      </c>
      <c r="G78" s="585">
        <v>199157</v>
      </c>
      <c r="H78" s="586"/>
      <c r="J78" s="587"/>
      <c r="K78" s="588"/>
    </row>
    <row r="79" spans="1:11" ht="14.1" customHeight="1">
      <c r="A79" s="582">
        <v>1076</v>
      </c>
      <c r="B79" s="583" t="s">
        <v>145</v>
      </c>
      <c r="C79" s="632">
        <f t="shared" si="1"/>
        <v>371737</v>
      </c>
      <c r="D79" s="635">
        <v>371737</v>
      </c>
      <c r="E79" s="584">
        <v>354829</v>
      </c>
      <c r="F79" s="584">
        <v>323944</v>
      </c>
      <c r="G79" s="585">
        <v>288346</v>
      </c>
      <c r="H79" s="586"/>
      <c r="J79" s="587"/>
      <c r="K79" s="588"/>
    </row>
    <row r="80" spans="1:11" ht="14.1" customHeight="1">
      <c r="A80" s="582">
        <v>1077</v>
      </c>
      <c r="B80" s="583" t="s">
        <v>146</v>
      </c>
      <c r="C80" s="632">
        <f t="shared" si="1"/>
        <v>313970</v>
      </c>
      <c r="D80" s="635">
        <v>313970</v>
      </c>
      <c r="E80" s="584">
        <v>300453</v>
      </c>
      <c r="F80" s="584">
        <v>295582</v>
      </c>
      <c r="G80" s="585">
        <v>276182</v>
      </c>
      <c r="H80" s="586"/>
      <c r="J80" s="587"/>
      <c r="K80" s="588"/>
    </row>
    <row r="81" spans="1:11" ht="14.1" customHeight="1">
      <c r="A81" s="582">
        <v>1078</v>
      </c>
      <c r="B81" s="583" t="s">
        <v>147</v>
      </c>
      <c r="C81" s="632">
        <f t="shared" si="1"/>
        <v>254661</v>
      </c>
      <c r="D81" s="635">
        <v>254661</v>
      </c>
      <c r="E81" s="584">
        <v>237385</v>
      </c>
      <c r="F81" s="584">
        <v>235560</v>
      </c>
      <c r="G81" s="585">
        <v>219560</v>
      </c>
      <c r="H81" s="586"/>
      <c r="J81" s="587"/>
      <c r="K81" s="588"/>
    </row>
    <row r="82" spans="1:11" ht="14.1" customHeight="1">
      <c r="A82" s="582">
        <v>1079</v>
      </c>
      <c r="B82" s="583" t="s">
        <v>148</v>
      </c>
      <c r="C82" s="632">
        <f t="shared" si="1"/>
        <v>458124</v>
      </c>
      <c r="D82" s="635">
        <v>458124</v>
      </c>
      <c r="E82" s="584">
        <v>436350</v>
      </c>
      <c r="F82" s="584">
        <v>402795</v>
      </c>
      <c r="G82" s="585">
        <v>385403</v>
      </c>
      <c r="H82" s="586"/>
      <c r="J82" s="587"/>
      <c r="K82" s="588"/>
    </row>
    <row r="83" spans="1:11" ht="14.1" customHeight="1">
      <c r="A83" s="582">
        <v>1080</v>
      </c>
      <c r="B83" s="583" t="s">
        <v>149</v>
      </c>
      <c r="C83" s="632">
        <f t="shared" si="1"/>
        <v>501102</v>
      </c>
      <c r="D83" s="635">
        <v>501102</v>
      </c>
      <c r="E83" s="584">
        <v>465125</v>
      </c>
      <c r="F83" s="584">
        <v>434661</v>
      </c>
      <c r="G83" s="585">
        <v>408278</v>
      </c>
      <c r="H83" s="586"/>
      <c r="J83" s="587"/>
      <c r="K83" s="588"/>
    </row>
    <row r="84" spans="1:11" ht="14.1" customHeight="1">
      <c r="A84" s="582">
        <v>1081</v>
      </c>
      <c r="B84" s="583" t="s">
        <v>150</v>
      </c>
      <c r="C84" s="632">
        <f t="shared" si="1"/>
        <v>361209</v>
      </c>
      <c r="D84" s="635">
        <v>361209</v>
      </c>
      <c r="E84" s="584">
        <v>334072</v>
      </c>
      <c r="F84" s="584">
        <v>336973</v>
      </c>
      <c r="G84" s="585">
        <v>303747</v>
      </c>
      <c r="H84" s="586"/>
      <c r="J84" s="587"/>
      <c r="K84" s="588"/>
    </row>
    <row r="85" spans="1:11" ht="14.1" customHeight="1">
      <c r="A85" s="582">
        <v>1082</v>
      </c>
      <c r="B85" s="583" t="s">
        <v>151</v>
      </c>
      <c r="C85" s="632">
        <f t="shared" si="1"/>
        <v>472721</v>
      </c>
      <c r="D85" s="635">
        <v>472721</v>
      </c>
      <c r="E85" s="584">
        <v>440180</v>
      </c>
      <c r="F85" s="584">
        <v>424632</v>
      </c>
      <c r="G85" s="585">
        <v>393347</v>
      </c>
      <c r="H85" s="586"/>
      <c r="J85" s="587"/>
      <c r="K85" s="588"/>
    </row>
    <row r="86" spans="1:11" ht="14.1" customHeight="1">
      <c r="A86" s="582">
        <v>1083</v>
      </c>
      <c r="B86" s="583" t="s">
        <v>152</v>
      </c>
      <c r="C86" s="632">
        <f t="shared" si="1"/>
        <v>216250</v>
      </c>
      <c r="D86" s="635">
        <v>216250</v>
      </c>
      <c r="E86" s="584">
        <v>216865</v>
      </c>
      <c r="F86" s="584">
        <v>205890</v>
      </c>
      <c r="G86" s="585">
        <v>202202</v>
      </c>
      <c r="H86" s="586"/>
      <c r="J86" s="587"/>
      <c r="K86" s="588"/>
    </row>
    <row r="87" spans="1:11" ht="14.1" customHeight="1">
      <c r="A87" s="582">
        <v>1084</v>
      </c>
      <c r="B87" s="583" t="s">
        <v>153</v>
      </c>
      <c r="C87" s="632">
        <f t="shared" si="1"/>
        <v>245687</v>
      </c>
      <c r="D87" s="635">
        <v>245687</v>
      </c>
      <c r="E87" s="584">
        <v>223793</v>
      </c>
      <c r="F87" s="584">
        <v>210643</v>
      </c>
      <c r="G87" s="585">
        <v>195084</v>
      </c>
      <c r="H87" s="586"/>
      <c r="J87" s="587"/>
      <c r="K87" s="588"/>
    </row>
    <row r="88" spans="1:11" ht="14.1" customHeight="1">
      <c r="A88" s="582">
        <v>1085</v>
      </c>
      <c r="B88" s="583" t="s">
        <v>154</v>
      </c>
      <c r="C88" s="632">
        <f t="shared" si="1"/>
        <v>254765</v>
      </c>
      <c r="D88" s="635">
        <v>254765</v>
      </c>
      <c r="E88" s="584">
        <v>259555</v>
      </c>
      <c r="F88" s="584">
        <v>229729</v>
      </c>
      <c r="G88" s="585">
        <v>211706</v>
      </c>
      <c r="H88" s="586"/>
      <c r="J88" s="587"/>
      <c r="K88" s="588"/>
    </row>
    <row r="89" spans="1:11" ht="14.1" customHeight="1">
      <c r="A89" s="582">
        <v>1086</v>
      </c>
      <c r="B89" s="583" t="s">
        <v>155</v>
      </c>
      <c r="C89" s="632">
        <f t="shared" si="1"/>
        <v>224251</v>
      </c>
      <c r="D89" s="635">
        <v>224251</v>
      </c>
      <c r="E89" s="584">
        <v>219422</v>
      </c>
      <c r="F89" s="584">
        <v>204358</v>
      </c>
      <c r="G89" s="585">
        <v>187873</v>
      </c>
      <c r="H89" s="586"/>
      <c r="J89" s="587"/>
      <c r="K89" s="588"/>
    </row>
    <row r="90" spans="1:11" ht="14.1" customHeight="1">
      <c r="A90" s="582">
        <v>1087</v>
      </c>
      <c r="B90" s="583" t="s">
        <v>156</v>
      </c>
      <c r="C90" s="632">
        <f t="shared" si="1"/>
        <v>245619</v>
      </c>
      <c r="D90" s="635">
        <v>245619</v>
      </c>
      <c r="E90" s="584">
        <v>245030</v>
      </c>
      <c r="F90" s="584">
        <v>224927</v>
      </c>
      <c r="G90" s="585">
        <v>203165</v>
      </c>
      <c r="H90" s="586"/>
      <c r="J90" s="587"/>
      <c r="K90" s="588"/>
    </row>
    <row r="91" spans="1:11" ht="14.1" customHeight="1">
      <c r="A91" s="582">
        <v>1088</v>
      </c>
      <c r="B91" s="583" t="s">
        <v>157</v>
      </c>
      <c r="C91" s="632">
        <f t="shared" si="1"/>
        <v>319849</v>
      </c>
      <c r="D91" s="635">
        <v>319849</v>
      </c>
      <c r="E91" s="584">
        <v>315405</v>
      </c>
      <c r="F91" s="584">
        <v>290398</v>
      </c>
      <c r="G91" s="585">
        <v>257995</v>
      </c>
      <c r="H91" s="586"/>
      <c r="J91" s="587"/>
      <c r="K91" s="588"/>
    </row>
    <row r="92" spans="1:11" ht="14.1" customHeight="1">
      <c r="A92" s="582">
        <v>1089</v>
      </c>
      <c r="B92" s="583" t="s">
        <v>158</v>
      </c>
      <c r="C92" s="632">
        <f t="shared" si="1"/>
        <v>339623</v>
      </c>
      <c r="D92" s="635">
        <v>339623</v>
      </c>
      <c r="E92" s="584">
        <v>332485</v>
      </c>
      <c r="F92" s="584">
        <v>326000</v>
      </c>
      <c r="G92" s="585">
        <v>297858</v>
      </c>
      <c r="H92" s="586"/>
      <c r="J92" s="587"/>
      <c r="K92" s="588"/>
    </row>
    <row r="93" spans="1:11" ht="14.1" customHeight="1">
      <c r="A93" s="582">
        <v>1090</v>
      </c>
      <c r="B93" s="583" t="s">
        <v>159</v>
      </c>
      <c r="C93" s="632">
        <f t="shared" si="1"/>
        <v>273520</v>
      </c>
      <c r="D93" s="635">
        <v>273520</v>
      </c>
      <c r="E93" s="584">
        <v>268208</v>
      </c>
      <c r="F93" s="584">
        <v>246693</v>
      </c>
      <c r="G93" s="585">
        <v>228313</v>
      </c>
      <c r="H93" s="586"/>
      <c r="J93" s="587"/>
      <c r="K93" s="588"/>
    </row>
    <row r="94" spans="1:11" ht="14.1" customHeight="1">
      <c r="A94" s="582">
        <v>1091</v>
      </c>
      <c r="B94" s="583" t="s">
        <v>160</v>
      </c>
      <c r="C94" s="632">
        <f t="shared" si="1"/>
        <v>184615</v>
      </c>
      <c r="D94" s="635">
        <v>184615</v>
      </c>
      <c r="E94" s="584">
        <v>186578</v>
      </c>
      <c r="F94" s="584">
        <v>168117</v>
      </c>
      <c r="G94" s="585">
        <v>147482</v>
      </c>
      <c r="H94" s="586"/>
      <c r="J94" s="587"/>
      <c r="K94" s="588"/>
    </row>
    <row r="95" spans="1:11" ht="14.1" customHeight="1">
      <c r="A95" s="582">
        <v>2001</v>
      </c>
      <c r="B95" s="591" t="s">
        <v>161</v>
      </c>
      <c r="C95" s="632">
        <f t="shared" si="1"/>
        <v>360206</v>
      </c>
      <c r="D95" s="635">
        <v>360206</v>
      </c>
      <c r="E95" s="584">
        <v>339533</v>
      </c>
      <c r="F95" s="584">
        <v>332790</v>
      </c>
      <c r="G95" s="585">
        <v>307477</v>
      </c>
      <c r="H95" s="586"/>
      <c r="J95" s="587"/>
      <c r="K95" s="588"/>
    </row>
    <row r="96" spans="1:11" ht="14.1" customHeight="1">
      <c r="A96" s="582">
        <v>2002</v>
      </c>
      <c r="B96" s="591" t="s">
        <v>162</v>
      </c>
      <c r="C96" s="632">
        <f t="shared" si="1"/>
        <v>330411</v>
      </c>
      <c r="D96" s="635">
        <v>330411</v>
      </c>
      <c r="E96" s="584">
        <v>322434</v>
      </c>
      <c r="F96" s="584">
        <v>300441</v>
      </c>
      <c r="G96" s="585">
        <v>258122</v>
      </c>
      <c r="H96" s="586"/>
      <c r="J96" s="587"/>
      <c r="K96" s="588"/>
    </row>
    <row r="97" spans="1:11" ht="14.1" customHeight="1">
      <c r="A97" s="582">
        <v>2003</v>
      </c>
      <c r="B97" s="591" t="s">
        <v>163</v>
      </c>
      <c r="C97" s="632">
        <f t="shared" si="1"/>
        <v>354793</v>
      </c>
      <c r="D97" s="635">
        <v>354793</v>
      </c>
      <c r="E97" s="584">
        <v>344600</v>
      </c>
      <c r="F97" s="584">
        <v>316695</v>
      </c>
      <c r="G97" s="585">
        <v>282126</v>
      </c>
      <c r="H97" s="586"/>
      <c r="J97" s="587"/>
      <c r="K97" s="588"/>
    </row>
    <row r="98" spans="1:11" ht="14.1" customHeight="1">
      <c r="A98" s="582">
        <v>3001</v>
      </c>
      <c r="B98" s="591" t="s">
        <v>164</v>
      </c>
      <c r="C98" s="632">
        <f t="shared" si="1"/>
        <v>421053</v>
      </c>
      <c r="D98" s="635">
        <v>421053</v>
      </c>
      <c r="E98" s="584">
        <v>369417</v>
      </c>
      <c r="F98" s="584">
        <v>331207</v>
      </c>
      <c r="G98" s="585">
        <v>323645</v>
      </c>
      <c r="H98" s="586"/>
      <c r="J98" s="587"/>
      <c r="K98" s="588"/>
    </row>
    <row r="99" spans="1:11" ht="14.1" customHeight="1">
      <c r="A99" s="582" t="s">
        <v>165</v>
      </c>
      <c r="B99" s="591" t="s">
        <v>166</v>
      </c>
      <c r="C99" s="632" t="str">
        <f t="shared" si="1"/>
        <v>-</v>
      </c>
      <c r="D99" s="637" t="s">
        <v>109</v>
      </c>
      <c r="E99" s="584">
        <v>285258</v>
      </c>
      <c r="F99" s="584">
        <v>262340</v>
      </c>
      <c r="G99" s="585">
        <v>247924</v>
      </c>
      <c r="H99" s="586"/>
      <c r="J99" s="587"/>
      <c r="K99" s="588"/>
    </row>
    <row r="100" spans="1:11" ht="14.1" customHeight="1">
      <c r="A100" s="582">
        <v>3003</v>
      </c>
      <c r="B100" s="591" t="s">
        <v>167</v>
      </c>
      <c r="C100" s="632">
        <f t="shared" si="1"/>
        <v>246346</v>
      </c>
      <c r="D100" s="635">
        <v>246346</v>
      </c>
      <c r="E100" s="584">
        <v>263480</v>
      </c>
      <c r="F100" s="584">
        <v>237124</v>
      </c>
      <c r="G100" s="585">
        <v>220935</v>
      </c>
      <c r="H100" s="586"/>
      <c r="J100" s="587"/>
      <c r="K100" s="588"/>
    </row>
    <row r="101" spans="1:11" ht="14.1" customHeight="1">
      <c r="A101" s="582">
        <v>3004</v>
      </c>
      <c r="B101" s="591" t="s">
        <v>168</v>
      </c>
      <c r="C101" s="632">
        <f t="shared" si="1"/>
        <v>202105</v>
      </c>
      <c r="D101" s="635">
        <v>202105</v>
      </c>
      <c r="E101" s="584">
        <v>210126</v>
      </c>
      <c r="F101" s="584">
        <v>189704</v>
      </c>
      <c r="G101" s="585">
        <v>170364</v>
      </c>
      <c r="H101" s="586"/>
      <c r="J101" s="587"/>
      <c r="K101" s="588"/>
    </row>
    <row r="102" spans="1:11" ht="14.1" customHeight="1">
      <c r="A102" s="582">
        <v>3005</v>
      </c>
      <c r="B102" s="591" t="s">
        <v>169</v>
      </c>
      <c r="C102" s="632">
        <f t="shared" si="1"/>
        <v>324939</v>
      </c>
      <c r="D102" s="635">
        <v>324939</v>
      </c>
      <c r="E102" s="584">
        <v>334710</v>
      </c>
      <c r="F102" s="584">
        <v>302185</v>
      </c>
      <c r="G102" s="585">
        <v>261844</v>
      </c>
      <c r="H102" s="586"/>
      <c r="J102" s="587"/>
      <c r="K102" s="588"/>
    </row>
    <row r="103" spans="1:11" ht="14.1" customHeight="1">
      <c r="A103" s="582">
        <v>3006</v>
      </c>
      <c r="B103" s="591" t="s">
        <v>170</v>
      </c>
      <c r="C103" s="632">
        <f t="shared" si="1"/>
        <v>246667</v>
      </c>
      <c r="D103" s="635">
        <v>246667</v>
      </c>
      <c r="E103" s="584">
        <v>249945</v>
      </c>
      <c r="F103" s="584">
        <v>221715</v>
      </c>
      <c r="G103" s="585">
        <v>197427</v>
      </c>
      <c r="H103" s="586"/>
      <c r="J103" s="587"/>
      <c r="K103" s="588"/>
    </row>
    <row r="104" spans="1:11" ht="14.1" customHeight="1">
      <c r="A104" s="582">
        <v>3007</v>
      </c>
      <c r="B104" s="591" t="s">
        <v>171</v>
      </c>
      <c r="C104" s="632">
        <f t="shared" si="1"/>
        <v>290026</v>
      </c>
      <c r="D104" s="635">
        <v>290026</v>
      </c>
      <c r="E104" s="584">
        <v>289703</v>
      </c>
      <c r="F104" s="584">
        <v>280534</v>
      </c>
      <c r="G104" s="585">
        <v>271936</v>
      </c>
      <c r="H104" s="586"/>
      <c r="J104" s="587"/>
      <c r="K104" s="588"/>
    </row>
    <row r="105" spans="1:11" ht="14.1" customHeight="1">
      <c r="A105" s="582">
        <v>3008</v>
      </c>
      <c r="B105" s="591" t="s">
        <v>172</v>
      </c>
      <c r="C105" s="632">
        <f t="shared" si="1"/>
        <v>227495</v>
      </c>
      <c r="D105" s="635">
        <v>227495</v>
      </c>
      <c r="E105" s="584">
        <v>206937</v>
      </c>
      <c r="F105" s="584">
        <v>213333</v>
      </c>
      <c r="G105" s="585">
        <v>188279</v>
      </c>
      <c r="H105" s="586"/>
      <c r="J105" s="587"/>
      <c r="K105" s="588"/>
    </row>
    <row r="106" spans="1:11" ht="14.1" customHeight="1">
      <c r="A106" s="582" t="s">
        <v>234</v>
      </c>
      <c r="B106" s="591" t="s">
        <v>173</v>
      </c>
      <c r="C106" s="632">
        <f t="shared" si="1"/>
        <v>245000</v>
      </c>
      <c r="D106" s="635">
        <v>245000</v>
      </c>
      <c r="E106" s="584">
        <v>235873</v>
      </c>
      <c r="F106" s="584">
        <v>210559</v>
      </c>
      <c r="G106" s="585">
        <v>192209</v>
      </c>
      <c r="H106" s="586"/>
      <c r="J106" s="587"/>
      <c r="K106" s="588"/>
    </row>
    <row r="107" spans="1:11" ht="14.1" customHeight="1">
      <c r="A107" s="582" t="s">
        <v>235</v>
      </c>
      <c r="B107" s="591" t="s">
        <v>174</v>
      </c>
      <c r="C107" s="632" t="str">
        <f t="shared" si="1"/>
        <v xml:space="preserve">- </v>
      </c>
      <c r="D107" s="638" t="s">
        <v>890</v>
      </c>
      <c r="E107" s="584">
        <v>233755</v>
      </c>
      <c r="F107" s="634" t="s">
        <v>109</v>
      </c>
      <c r="G107" s="585" t="s">
        <v>109</v>
      </c>
      <c r="H107" s="586"/>
      <c r="J107" s="587"/>
      <c r="K107" s="588"/>
    </row>
    <row r="108" spans="1:11" ht="14.1" customHeight="1">
      <c r="A108" s="582" t="s">
        <v>236</v>
      </c>
      <c r="B108" s="591" t="s">
        <v>175</v>
      </c>
      <c r="C108" s="632" t="str">
        <f t="shared" si="1"/>
        <v>(※238,720)</v>
      </c>
      <c r="D108" s="589" t="s">
        <v>438</v>
      </c>
      <c r="E108" s="589" t="s">
        <v>438</v>
      </c>
      <c r="F108" s="634" t="s">
        <v>109</v>
      </c>
      <c r="G108" s="585" t="s">
        <v>109</v>
      </c>
      <c r="H108" s="586"/>
      <c r="J108" s="587"/>
      <c r="K108" s="588"/>
    </row>
    <row r="109" spans="1:11" ht="14.1" customHeight="1">
      <c r="A109" s="582">
        <v>3012</v>
      </c>
      <c r="B109" s="591" t="s">
        <v>176</v>
      </c>
      <c r="C109" s="632" t="str">
        <f t="shared" si="1"/>
        <v xml:space="preserve">- </v>
      </c>
      <c r="D109" s="638" t="s">
        <v>890</v>
      </c>
      <c r="E109" s="584">
        <v>210526</v>
      </c>
      <c r="F109" s="634" t="s">
        <v>109</v>
      </c>
      <c r="G109" s="585">
        <v>212787</v>
      </c>
      <c r="H109" s="586"/>
      <c r="J109" s="587"/>
      <c r="K109" s="588"/>
    </row>
    <row r="110" spans="1:11" ht="14.1" customHeight="1">
      <c r="A110" s="582" t="s">
        <v>231</v>
      </c>
      <c r="B110" s="591" t="s">
        <v>225</v>
      </c>
      <c r="C110" s="632" t="str">
        <f t="shared" si="1"/>
        <v xml:space="preserve">- </v>
      </c>
      <c r="D110" s="638" t="s">
        <v>890</v>
      </c>
      <c r="E110" s="584">
        <v>284800</v>
      </c>
      <c r="F110" s="634" t="s">
        <v>109</v>
      </c>
      <c r="G110" s="585">
        <v>273371</v>
      </c>
      <c r="H110" s="586"/>
      <c r="J110" s="587"/>
      <c r="K110" s="588"/>
    </row>
    <row r="111" spans="1:11" ht="14.1" customHeight="1">
      <c r="A111" s="582" t="s">
        <v>232</v>
      </c>
      <c r="B111" s="591" t="s">
        <v>226</v>
      </c>
      <c r="C111" s="632">
        <f t="shared" si="1"/>
        <v>261429</v>
      </c>
      <c r="D111" s="635">
        <v>261429</v>
      </c>
      <c r="E111" s="584">
        <v>285813</v>
      </c>
      <c r="F111" s="634" t="s">
        <v>109</v>
      </c>
      <c r="G111" s="585">
        <v>251074</v>
      </c>
      <c r="H111" s="586"/>
      <c r="J111" s="587"/>
      <c r="K111" s="588"/>
    </row>
    <row r="112" spans="1:11" ht="14.1" customHeight="1">
      <c r="A112" s="582">
        <v>3015</v>
      </c>
      <c r="B112" s="591" t="s">
        <v>227</v>
      </c>
      <c r="C112" s="632">
        <f t="shared" si="1"/>
        <v>365113</v>
      </c>
      <c r="D112" s="635">
        <v>365113</v>
      </c>
      <c r="E112" s="584">
        <v>316204</v>
      </c>
      <c r="F112" s="634" t="s">
        <v>109</v>
      </c>
      <c r="G112" s="585">
        <v>292847</v>
      </c>
      <c r="H112" s="586"/>
      <c r="J112" s="587"/>
      <c r="K112" s="588"/>
    </row>
    <row r="113" spans="1:11" ht="14.1" customHeight="1">
      <c r="A113" s="582" t="s">
        <v>233</v>
      </c>
      <c r="B113" s="591" t="s">
        <v>228</v>
      </c>
      <c r="C113" s="632">
        <f t="shared" si="1"/>
        <v>247727</v>
      </c>
      <c r="D113" s="635">
        <v>247727</v>
      </c>
      <c r="E113" s="584">
        <v>257143</v>
      </c>
      <c r="F113" s="634" t="s">
        <v>109</v>
      </c>
      <c r="G113" s="585">
        <v>241517</v>
      </c>
      <c r="H113" s="586"/>
      <c r="J113" s="587"/>
      <c r="K113" s="588"/>
    </row>
    <row r="114" spans="1:11" ht="14.1" customHeight="1">
      <c r="A114" s="582">
        <v>3017</v>
      </c>
      <c r="B114" s="591" t="s">
        <v>229</v>
      </c>
      <c r="C114" s="632">
        <f t="shared" si="1"/>
        <v>256000</v>
      </c>
      <c r="D114" s="635">
        <v>256000</v>
      </c>
      <c r="E114" s="584">
        <v>241942</v>
      </c>
      <c r="F114" s="584">
        <v>219117</v>
      </c>
      <c r="G114" s="585">
        <v>192636</v>
      </c>
      <c r="H114" s="586"/>
      <c r="J114" s="587"/>
      <c r="K114" s="588"/>
    </row>
    <row r="115" spans="1:11" ht="14.1" customHeight="1">
      <c r="A115" s="582">
        <v>3018</v>
      </c>
      <c r="B115" s="591" t="s">
        <v>230</v>
      </c>
      <c r="C115" s="632">
        <f t="shared" si="1"/>
        <v>220000</v>
      </c>
      <c r="D115" s="635">
        <v>220000</v>
      </c>
      <c r="E115" s="584">
        <v>218105</v>
      </c>
      <c r="F115" s="584">
        <v>195281</v>
      </c>
      <c r="G115" s="585">
        <v>165089</v>
      </c>
      <c r="H115" s="586"/>
      <c r="J115" s="587"/>
      <c r="K115" s="588"/>
    </row>
    <row r="116" spans="1:11" ht="14.1" customHeight="1">
      <c r="A116" s="582">
        <v>4001</v>
      </c>
      <c r="B116" s="583" t="s">
        <v>177</v>
      </c>
      <c r="C116" s="632">
        <f t="shared" si="1"/>
        <v>219796</v>
      </c>
      <c r="D116" s="635">
        <v>219796</v>
      </c>
      <c r="E116" s="584">
        <v>223119</v>
      </c>
      <c r="F116" s="584">
        <v>209162</v>
      </c>
      <c r="G116" s="585">
        <v>213364</v>
      </c>
      <c r="H116" s="586"/>
      <c r="J116" s="587"/>
      <c r="K116" s="588"/>
    </row>
    <row r="117" spans="1:11" ht="14.1" customHeight="1">
      <c r="A117" s="582">
        <v>4002</v>
      </c>
      <c r="B117" s="583" t="s">
        <v>178</v>
      </c>
      <c r="C117" s="632">
        <f t="shared" si="1"/>
        <v>201040</v>
      </c>
      <c r="D117" s="635">
        <v>201040</v>
      </c>
      <c r="E117" s="584">
        <v>193853</v>
      </c>
      <c r="F117" s="584">
        <v>208245</v>
      </c>
      <c r="G117" s="585">
        <v>202130</v>
      </c>
      <c r="H117" s="586"/>
      <c r="J117" s="587"/>
      <c r="K117" s="588"/>
    </row>
    <row r="118" spans="1:11" ht="14.1" customHeight="1">
      <c r="A118" s="582">
        <v>4003</v>
      </c>
      <c r="B118" s="583" t="s">
        <v>179</v>
      </c>
      <c r="C118" s="632">
        <f t="shared" si="1"/>
        <v>214418</v>
      </c>
      <c r="D118" s="635">
        <v>214418</v>
      </c>
      <c r="E118" s="584">
        <v>215382</v>
      </c>
      <c r="F118" s="584">
        <v>201203</v>
      </c>
      <c r="G118" s="585">
        <v>210144</v>
      </c>
      <c r="H118" s="586"/>
      <c r="J118" s="587"/>
      <c r="K118" s="588"/>
    </row>
    <row r="119" spans="1:11" ht="14.1" customHeight="1">
      <c r="A119" s="582">
        <v>4004</v>
      </c>
      <c r="B119" s="583" t="s">
        <v>180</v>
      </c>
      <c r="C119" s="632">
        <f t="shared" si="1"/>
        <v>261522</v>
      </c>
      <c r="D119" s="635">
        <v>261522</v>
      </c>
      <c r="E119" s="584">
        <v>266390</v>
      </c>
      <c r="F119" s="584">
        <v>258644</v>
      </c>
      <c r="G119" s="585">
        <v>265941</v>
      </c>
      <c r="H119" s="586"/>
      <c r="J119" s="587"/>
      <c r="K119" s="588"/>
    </row>
    <row r="120" spans="1:11" ht="14.1" customHeight="1">
      <c r="A120" s="582">
        <v>5001</v>
      </c>
      <c r="B120" s="583" t="s">
        <v>181</v>
      </c>
      <c r="C120" s="632">
        <f t="shared" si="1"/>
        <v>257342</v>
      </c>
      <c r="D120" s="635">
        <v>257342</v>
      </c>
      <c r="E120" s="584">
        <v>254887</v>
      </c>
      <c r="F120" s="584">
        <v>259492</v>
      </c>
      <c r="G120" s="585">
        <v>231472</v>
      </c>
      <c r="H120" s="586"/>
      <c r="J120" s="587"/>
      <c r="K120" s="588"/>
    </row>
    <row r="121" spans="1:11" ht="14.1" customHeight="1">
      <c r="A121" s="582">
        <v>5002</v>
      </c>
      <c r="B121" s="583" t="s">
        <v>182</v>
      </c>
      <c r="C121" s="632">
        <f t="shared" si="1"/>
        <v>254403</v>
      </c>
      <c r="D121" s="635">
        <v>254403</v>
      </c>
      <c r="E121" s="584">
        <v>252472</v>
      </c>
      <c r="F121" s="584">
        <v>239569</v>
      </c>
      <c r="G121" s="585">
        <v>211847</v>
      </c>
      <c r="H121" s="586"/>
      <c r="J121" s="587"/>
      <c r="K121" s="588"/>
    </row>
    <row r="122" spans="1:11" ht="14.1" customHeight="1">
      <c r="A122" s="582">
        <v>5003</v>
      </c>
      <c r="B122" s="583" t="s">
        <v>183</v>
      </c>
      <c r="C122" s="632">
        <f t="shared" si="1"/>
        <v>206555</v>
      </c>
      <c r="D122" s="635">
        <v>206555</v>
      </c>
      <c r="E122" s="584">
        <v>205859</v>
      </c>
      <c r="F122" s="584">
        <v>199216</v>
      </c>
      <c r="G122" s="585">
        <v>185358</v>
      </c>
      <c r="H122" s="586"/>
      <c r="J122" s="587"/>
      <c r="K122" s="588"/>
    </row>
    <row r="123" spans="1:11" ht="14.1" customHeight="1">
      <c r="A123" s="582">
        <v>5004</v>
      </c>
      <c r="B123" s="583" t="s">
        <v>184</v>
      </c>
      <c r="C123" s="632">
        <f t="shared" si="1"/>
        <v>263081</v>
      </c>
      <c r="D123" s="635">
        <v>263081</v>
      </c>
      <c r="E123" s="584">
        <v>263992</v>
      </c>
      <c r="F123" s="584">
        <v>240346</v>
      </c>
      <c r="G123" s="585">
        <v>214690</v>
      </c>
      <c r="H123" s="586"/>
      <c r="J123" s="587"/>
      <c r="K123" s="588"/>
    </row>
    <row r="124" spans="1:11" ht="14.1" customHeight="1">
      <c r="A124" s="582">
        <v>5005</v>
      </c>
      <c r="B124" s="583" t="s">
        <v>185</v>
      </c>
      <c r="C124" s="632">
        <f t="shared" si="1"/>
        <v>241167</v>
      </c>
      <c r="D124" s="635">
        <v>241167</v>
      </c>
      <c r="E124" s="584">
        <v>237693</v>
      </c>
      <c r="F124" s="584">
        <v>211437</v>
      </c>
      <c r="G124" s="585">
        <v>191600</v>
      </c>
      <c r="H124" s="586"/>
      <c r="J124" s="587"/>
      <c r="K124" s="588"/>
    </row>
    <row r="125" spans="1:11" ht="14.1" customHeight="1">
      <c r="A125" s="582">
        <v>5006</v>
      </c>
      <c r="B125" s="583" t="s">
        <v>186</v>
      </c>
      <c r="C125" s="632">
        <f t="shared" si="1"/>
        <v>369045</v>
      </c>
      <c r="D125" s="635">
        <v>369045</v>
      </c>
      <c r="E125" s="584">
        <v>338501</v>
      </c>
      <c r="F125" s="584">
        <v>305887</v>
      </c>
      <c r="G125" s="585">
        <v>280556</v>
      </c>
      <c r="H125" s="586"/>
      <c r="J125" s="587"/>
      <c r="K125" s="588"/>
    </row>
    <row r="126" spans="1:11" ht="14.1" customHeight="1">
      <c r="A126" s="582">
        <v>5007</v>
      </c>
      <c r="B126" s="583" t="s">
        <v>187</v>
      </c>
      <c r="C126" s="632">
        <f t="shared" si="1"/>
        <v>187843</v>
      </c>
      <c r="D126" s="635">
        <v>187843</v>
      </c>
      <c r="E126" s="584">
        <v>179334</v>
      </c>
      <c r="F126" s="584">
        <v>167882</v>
      </c>
      <c r="G126" s="585">
        <v>149882</v>
      </c>
      <c r="H126" s="586"/>
      <c r="J126" s="587"/>
      <c r="K126" s="588"/>
    </row>
  </sheetData>
  <mergeCells count="1">
    <mergeCell ref="A1:H2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23"/>
  <sheetViews>
    <sheetView view="pageBreakPreview" zoomScale="115" zoomScaleSheetLayoutView="115" workbookViewId="0">
      <selection activeCell="L40" sqref="L40"/>
    </sheetView>
  </sheetViews>
  <sheetFormatPr defaultColWidth="2.83203125" defaultRowHeight="13.5"/>
  <cols>
    <col min="1" max="16384" width="2.83203125" style="285"/>
  </cols>
  <sheetData>
    <row r="1" spans="1:41" ht="39.950000000000003" customHeight="1" thickBot="1">
      <c r="A1" s="683" t="s">
        <v>717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</row>
    <row r="2" spans="1:41" ht="30" customHeight="1">
      <c r="A2" s="684" t="s">
        <v>902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5"/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5"/>
      <c r="AN2" s="685"/>
      <c r="AO2" s="686"/>
    </row>
    <row r="3" spans="1:41" ht="16.5">
      <c r="A3" s="286"/>
      <c r="B3" s="287"/>
      <c r="C3" s="287"/>
      <c r="D3" s="287"/>
      <c r="E3" s="287"/>
      <c r="F3" s="287"/>
      <c r="G3" s="287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9"/>
    </row>
    <row r="4" spans="1:41" ht="16.5">
      <c r="A4" s="286"/>
      <c r="B4" s="287"/>
      <c r="C4" s="287"/>
      <c r="D4" s="287"/>
      <c r="E4" s="287"/>
      <c r="F4" s="287"/>
      <c r="G4" s="287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9"/>
    </row>
    <row r="5" spans="1:41" ht="16.5">
      <c r="A5" s="286"/>
      <c r="B5" s="287"/>
      <c r="C5" s="287"/>
      <c r="D5" s="287"/>
      <c r="E5" s="287"/>
      <c r="F5" s="287"/>
      <c r="G5" s="287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9"/>
    </row>
    <row r="6" spans="1:41" ht="16.5">
      <c r="A6" s="286"/>
      <c r="B6" s="287"/>
      <c r="C6" s="287"/>
      <c r="D6" s="287"/>
      <c r="E6" s="287"/>
      <c r="F6" s="287"/>
      <c r="G6" s="287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9"/>
    </row>
    <row r="7" spans="1:41" ht="16.5">
      <c r="A7" s="286"/>
      <c r="B7" s="287"/>
      <c r="C7" s="287"/>
      <c r="D7" s="287"/>
      <c r="E7" s="287"/>
      <c r="F7" s="287"/>
      <c r="G7" s="287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6.5">
      <c r="A8" s="286"/>
      <c r="B8" s="287"/>
      <c r="C8" s="287"/>
      <c r="D8" s="287"/>
      <c r="E8" s="287"/>
      <c r="F8" s="287"/>
      <c r="G8" s="287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16.5">
      <c r="A9" s="286"/>
      <c r="B9" s="287"/>
      <c r="C9" s="287"/>
      <c r="D9" s="287"/>
      <c r="E9" s="287"/>
      <c r="F9" s="287"/>
      <c r="G9" s="287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9"/>
    </row>
    <row r="10" spans="1:41" ht="16.5">
      <c r="A10" s="286"/>
      <c r="B10" s="287"/>
      <c r="C10" s="287"/>
      <c r="D10" s="287"/>
      <c r="E10" s="287"/>
      <c r="F10" s="287"/>
      <c r="G10" s="287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9"/>
    </row>
    <row r="11" spans="1:41" ht="16.5">
      <c r="A11" s="286"/>
      <c r="B11" s="287"/>
      <c r="C11" s="287"/>
      <c r="D11" s="287"/>
      <c r="E11" s="287"/>
      <c r="F11" s="287"/>
      <c r="G11" s="287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9"/>
    </row>
    <row r="12" spans="1:41" ht="16.5">
      <c r="A12" s="286"/>
      <c r="B12" s="287"/>
      <c r="C12" s="287"/>
      <c r="D12" s="287"/>
      <c r="E12" s="287"/>
      <c r="F12" s="287"/>
      <c r="G12" s="287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9"/>
    </row>
    <row r="13" spans="1:41" ht="16.5">
      <c r="A13" s="286"/>
      <c r="B13" s="287"/>
      <c r="C13" s="287"/>
      <c r="D13" s="287"/>
      <c r="E13" s="287"/>
      <c r="F13" s="287"/>
      <c r="G13" s="287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9"/>
    </row>
    <row r="14" spans="1:41" ht="12.75" customHeight="1">
      <c r="A14" s="290"/>
      <c r="B14" s="291"/>
      <c r="C14" s="291"/>
      <c r="D14" s="291"/>
      <c r="E14" s="291"/>
      <c r="F14" s="291"/>
      <c r="G14" s="291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92"/>
    </row>
    <row r="15" spans="1:41" ht="12.75" customHeight="1">
      <c r="A15" s="290"/>
      <c r="B15" s="291"/>
      <c r="C15" s="291"/>
      <c r="D15" s="291"/>
      <c r="E15" s="291"/>
      <c r="F15" s="291"/>
      <c r="G15" s="291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92"/>
    </row>
    <row r="16" spans="1:41" ht="12.75" customHeight="1">
      <c r="A16" s="290"/>
      <c r="B16" s="291"/>
      <c r="C16" s="291"/>
      <c r="D16" s="291"/>
      <c r="E16" s="291"/>
      <c r="F16" s="291"/>
      <c r="G16" s="291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92"/>
    </row>
    <row r="17" spans="1:41" ht="12.75" customHeight="1">
      <c r="A17" s="290"/>
      <c r="B17" s="291"/>
      <c r="C17" s="291"/>
      <c r="D17" s="291"/>
      <c r="E17" s="291"/>
      <c r="F17" s="291"/>
      <c r="G17" s="291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92"/>
    </row>
    <row r="18" spans="1:41" ht="12.75" customHeight="1">
      <c r="A18" s="290"/>
      <c r="B18" s="291"/>
      <c r="C18" s="291"/>
      <c r="D18" s="291"/>
      <c r="E18" s="291"/>
      <c r="F18" s="291"/>
      <c r="G18" s="291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92"/>
    </row>
    <row r="19" spans="1:41" ht="12.75" customHeight="1">
      <c r="A19" s="290"/>
      <c r="B19" s="291"/>
      <c r="C19" s="291"/>
      <c r="D19" s="291"/>
      <c r="E19" s="291"/>
      <c r="F19" s="291"/>
      <c r="G19" s="291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92"/>
    </row>
    <row r="20" spans="1:41" ht="12.75" customHeight="1">
      <c r="A20" s="290"/>
      <c r="B20" s="291"/>
      <c r="C20" s="291"/>
      <c r="D20" s="291"/>
      <c r="E20" s="291"/>
      <c r="F20" s="291"/>
      <c r="G20" s="291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92"/>
    </row>
    <row r="21" spans="1:41" ht="12.75" customHeight="1">
      <c r="A21" s="290"/>
      <c r="B21" s="291"/>
      <c r="C21" s="291"/>
      <c r="D21" s="291"/>
      <c r="E21" s="291"/>
      <c r="F21" s="291"/>
      <c r="G21" s="291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92"/>
    </row>
    <row r="22" spans="1:41" ht="12.75" customHeight="1">
      <c r="A22" s="290"/>
      <c r="B22" s="291"/>
      <c r="C22" s="291"/>
      <c r="D22" s="291"/>
      <c r="E22" s="291"/>
      <c r="F22" s="291"/>
      <c r="G22" s="291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92"/>
    </row>
    <row r="23" spans="1:41" ht="12.75" customHeight="1" thickBot="1">
      <c r="A23" s="294"/>
      <c r="B23" s="295"/>
      <c r="C23" s="295"/>
      <c r="D23" s="295"/>
      <c r="E23" s="295"/>
      <c r="F23" s="295"/>
      <c r="G23" s="295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6"/>
    </row>
  </sheetData>
  <mergeCells count="2">
    <mergeCell ref="A1:AO1"/>
    <mergeCell ref="A2:AO2"/>
  </mergeCells>
  <phoneticPr fontId="2" type="noConversion"/>
  <printOptions horizontalCentered="1" verticalCentered="1"/>
  <pageMargins left="0.39370078740157483" right="0.39370078740157483" top="0.74803149606299213" bottom="0.59055118110236227" header="0.19685039370078741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36"/>
  <sheetViews>
    <sheetView view="pageBreakPreview" zoomScaleSheetLayoutView="100" workbookViewId="0">
      <selection activeCell="L40" sqref="L40"/>
    </sheetView>
  </sheetViews>
  <sheetFormatPr defaultColWidth="3.83203125" defaultRowHeight="20.100000000000001" customHeight="1"/>
  <cols>
    <col min="1" max="6" width="3.83203125" style="297"/>
    <col min="7" max="8" width="3.83203125" style="335"/>
    <col min="9" max="9" width="3.83203125" style="297"/>
    <col min="10" max="10" width="3.83203125" style="335"/>
    <col min="11" max="16384" width="3.83203125" style="297"/>
  </cols>
  <sheetData>
    <row r="1" spans="1:43" ht="21.95" customHeight="1">
      <c r="A1" s="687" t="s">
        <v>719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  <c r="AC1" s="687"/>
    </row>
    <row r="2" spans="1:43" ht="21.95" customHeight="1">
      <c r="A2" s="687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7"/>
      <c r="Z2" s="687"/>
      <c r="AA2" s="687"/>
      <c r="AB2" s="687"/>
      <c r="AC2" s="687"/>
    </row>
    <row r="3" spans="1:43" s="299" customFormat="1" ht="24.95" customHeigh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</row>
    <row r="4" spans="1:43" s="305" customFormat="1" ht="24.95" customHeight="1">
      <c r="A4" s="300"/>
      <c r="B4" s="301" t="s">
        <v>720</v>
      </c>
      <c r="C4" s="693" t="s">
        <v>721</v>
      </c>
      <c r="D4" s="693"/>
      <c r="E4" s="693"/>
      <c r="F4" s="693"/>
      <c r="G4" s="302" t="s">
        <v>730</v>
      </c>
      <c r="H4" s="303" t="str">
        <f>갑지.표지!C35</f>
        <v>관음로(칠곡중앙대로99길~매천초등학교) 노면표시 도색공사</v>
      </c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4"/>
      <c r="AE4" s="304"/>
    </row>
    <row r="5" spans="1:43" s="305" customFormat="1" ht="24.95" customHeight="1">
      <c r="A5" s="300"/>
      <c r="B5" s="301"/>
      <c r="C5" s="306"/>
      <c r="D5" s="306"/>
      <c r="E5" s="306"/>
      <c r="F5" s="306"/>
      <c r="G5" s="302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4"/>
      <c r="AE5" s="304"/>
    </row>
    <row r="6" spans="1:43" s="305" customFormat="1" ht="24.95" customHeight="1">
      <c r="A6" s="300"/>
      <c r="B6" s="301" t="s">
        <v>722</v>
      </c>
      <c r="C6" s="693" t="s">
        <v>723</v>
      </c>
      <c r="D6" s="693"/>
      <c r="E6" s="693"/>
      <c r="F6" s="693"/>
      <c r="G6" s="302" t="s">
        <v>730</v>
      </c>
      <c r="H6" s="303" t="s">
        <v>902</v>
      </c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4"/>
      <c r="AE6" s="304"/>
    </row>
    <row r="7" spans="1:43" s="305" customFormat="1" ht="24.95" customHeight="1">
      <c r="A7" s="300"/>
      <c r="B7" s="301"/>
      <c r="C7" s="306"/>
      <c r="D7" s="306"/>
      <c r="E7" s="306"/>
      <c r="F7" s="306"/>
      <c r="G7" s="302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4"/>
      <c r="AE7" s="304"/>
    </row>
    <row r="8" spans="1:43" s="305" customFormat="1" ht="24.95" customHeight="1">
      <c r="A8" s="300"/>
      <c r="B8" s="301" t="s">
        <v>724</v>
      </c>
      <c r="C8" s="693" t="s">
        <v>725</v>
      </c>
      <c r="D8" s="693"/>
      <c r="E8" s="693"/>
      <c r="F8" s="693"/>
      <c r="G8" s="302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</row>
    <row r="9" spans="1:43" s="299" customFormat="1" ht="24.95" customHeight="1">
      <c r="A9" s="307"/>
      <c r="B9" s="308"/>
      <c r="C9" s="307" t="s">
        <v>731</v>
      </c>
      <c r="D9" s="309" t="s">
        <v>912</v>
      </c>
      <c r="E9" s="310"/>
      <c r="F9" s="310"/>
      <c r="G9" s="311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</row>
    <row r="10" spans="1:43" s="299" customFormat="1" ht="24.95" customHeight="1">
      <c r="A10" s="307"/>
      <c r="B10" s="308"/>
      <c r="C10" s="310"/>
      <c r="D10" s="309" t="s">
        <v>889</v>
      </c>
      <c r="E10" s="310"/>
      <c r="F10" s="310"/>
      <c r="G10" s="311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</row>
    <row r="11" spans="1:43" s="299" customFormat="1" ht="24.95" customHeight="1">
      <c r="A11" s="307"/>
      <c r="B11" s="307"/>
      <c r="C11" s="307"/>
      <c r="D11" s="307"/>
      <c r="E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43" s="305" customFormat="1" ht="24.95" customHeight="1">
      <c r="A12" s="300"/>
      <c r="B12" s="301" t="s">
        <v>726</v>
      </c>
      <c r="C12" s="693" t="s">
        <v>727</v>
      </c>
      <c r="D12" s="693"/>
      <c r="E12" s="693"/>
      <c r="F12" s="693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AN12" s="312"/>
      <c r="AO12" s="312"/>
      <c r="AP12" s="312"/>
      <c r="AQ12" s="312"/>
    </row>
    <row r="13" spans="1:43" s="299" customFormat="1" ht="24.95" customHeight="1">
      <c r="A13" s="307"/>
      <c r="B13" s="307"/>
      <c r="C13" s="307" t="s">
        <v>731</v>
      </c>
      <c r="D13" s="192" t="s">
        <v>919</v>
      </c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AL13" s="313"/>
      <c r="AM13" s="313"/>
      <c r="AN13" s="313"/>
      <c r="AO13" s="313"/>
    </row>
    <row r="14" spans="1:43" s="299" customFormat="1" ht="24.95" customHeight="1">
      <c r="A14" s="307"/>
      <c r="B14" s="307"/>
      <c r="C14" s="307"/>
      <c r="D14" s="192" t="s">
        <v>920</v>
      </c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AL14" s="313"/>
      <c r="AM14" s="313"/>
      <c r="AN14" s="313"/>
      <c r="AO14" s="313"/>
    </row>
    <row r="15" spans="1:43" s="299" customFormat="1" ht="24.95" customHeight="1">
      <c r="A15" s="307"/>
      <c r="B15" s="307"/>
      <c r="C15" s="307"/>
      <c r="D15" s="192" t="s">
        <v>921</v>
      </c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AL15" s="313"/>
      <c r="AM15" s="313"/>
      <c r="AN15" s="313"/>
      <c r="AO15" s="313"/>
    </row>
    <row r="16" spans="1:43" s="299" customFormat="1" ht="24.95" customHeight="1">
      <c r="A16" s="307"/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AL16" s="313"/>
      <c r="AM16" s="313"/>
      <c r="AN16" s="313"/>
      <c r="AO16" s="313"/>
    </row>
    <row r="17" spans="1:43" s="305" customFormat="1" ht="24.95" customHeight="1">
      <c r="A17" s="300"/>
      <c r="B17" s="301" t="s">
        <v>728</v>
      </c>
      <c r="C17" s="693" t="s">
        <v>729</v>
      </c>
      <c r="D17" s="693"/>
      <c r="E17" s="693"/>
      <c r="F17" s="693"/>
      <c r="G17" s="302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12"/>
      <c r="AQ17" s="312"/>
    </row>
    <row r="18" spans="1:43" s="299" customFormat="1" ht="24.95" customHeight="1">
      <c r="A18" s="307"/>
      <c r="B18" s="308"/>
      <c r="C18" s="307" t="s">
        <v>731</v>
      </c>
      <c r="D18" s="309" t="s">
        <v>923</v>
      </c>
      <c r="E18" s="310"/>
      <c r="F18" s="310"/>
      <c r="G18" s="311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13"/>
      <c r="AQ18" s="313"/>
    </row>
    <row r="19" spans="1:43" s="299" customFormat="1" ht="24.95" customHeight="1">
      <c r="A19" s="307"/>
      <c r="B19" s="308"/>
      <c r="C19" s="310"/>
      <c r="D19" s="310"/>
      <c r="E19" s="310"/>
      <c r="F19" s="310"/>
      <c r="G19" s="311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13"/>
      <c r="AQ19" s="313"/>
    </row>
    <row r="20" spans="1:43" s="305" customFormat="1" ht="24.95" customHeight="1" thickBot="1">
      <c r="A20" s="300"/>
      <c r="B20" s="301" t="s">
        <v>735</v>
      </c>
      <c r="C20" s="692" t="s">
        <v>736</v>
      </c>
      <c r="D20" s="692"/>
      <c r="E20" s="692"/>
      <c r="F20" s="692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12"/>
      <c r="AO20" s="312"/>
    </row>
    <row r="21" spans="1:43" s="299" customFormat="1" ht="24.95" customHeight="1">
      <c r="A21" s="304"/>
      <c r="B21" s="707" t="s">
        <v>718</v>
      </c>
      <c r="C21" s="708"/>
      <c r="D21" s="708"/>
      <c r="E21" s="708"/>
      <c r="F21" s="708"/>
      <c r="G21" s="689" t="s">
        <v>689</v>
      </c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89"/>
      <c r="Y21" s="689"/>
      <c r="Z21" s="689"/>
      <c r="AA21" s="689" t="s">
        <v>410</v>
      </c>
      <c r="AB21" s="689"/>
      <c r="AC21" s="690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13"/>
      <c r="AO21" s="313"/>
    </row>
    <row r="22" spans="1:43" s="299" customFormat="1" ht="24.95" customHeight="1">
      <c r="A22" s="304"/>
      <c r="B22" s="709"/>
      <c r="C22" s="710"/>
      <c r="D22" s="710"/>
      <c r="E22" s="710"/>
      <c r="F22" s="710"/>
      <c r="G22" s="688" t="s">
        <v>913</v>
      </c>
      <c r="H22" s="688"/>
      <c r="I22" s="688"/>
      <c r="J22" s="688"/>
      <c r="K22" s="688" t="s">
        <v>914</v>
      </c>
      <c r="L22" s="688"/>
      <c r="M22" s="688"/>
      <c r="N22" s="688"/>
      <c r="O22" s="688" t="s">
        <v>915</v>
      </c>
      <c r="P22" s="688"/>
      <c r="Q22" s="688"/>
      <c r="R22" s="688"/>
      <c r="S22" s="688" t="s">
        <v>916</v>
      </c>
      <c r="T22" s="688"/>
      <c r="U22" s="688"/>
      <c r="V22" s="688"/>
      <c r="W22" s="688" t="s">
        <v>917</v>
      </c>
      <c r="X22" s="688"/>
      <c r="Y22" s="688"/>
      <c r="Z22" s="688"/>
      <c r="AA22" s="688"/>
      <c r="AB22" s="688"/>
      <c r="AC22" s="691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</row>
    <row r="23" spans="1:43" s="299" customFormat="1" ht="20.100000000000001" customHeight="1" thickBot="1">
      <c r="A23" s="304"/>
      <c r="B23" s="694" t="s">
        <v>734</v>
      </c>
      <c r="C23" s="695"/>
      <c r="D23" s="695"/>
      <c r="E23" s="695"/>
      <c r="F23" s="695"/>
      <c r="G23" s="315"/>
      <c r="H23" s="316"/>
      <c r="I23" s="316"/>
      <c r="J23" s="317"/>
      <c r="K23" s="318"/>
      <c r="L23" s="319"/>
      <c r="M23" s="319"/>
      <c r="N23" s="320"/>
      <c r="O23" s="318"/>
      <c r="P23" s="319"/>
      <c r="Q23" s="319"/>
      <c r="R23" s="320"/>
      <c r="S23" s="318"/>
      <c r="T23" s="319"/>
      <c r="U23" s="319"/>
      <c r="V23" s="320"/>
      <c r="W23" s="318"/>
      <c r="X23" s="319"/>
      <c r="Y23" s="319"/>
      <c r="Z23" s="320"/>
      <c r="AA23" s="695"/>
      <c r="AB23" s="695"/>
      <c r="AC23" s="702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</row>
    <row r="24" spans="1:43" s="299" customFormat="1" ht="20.100000000000001" customHeight="1" thickTop="1">
      <c r="A24" s="304"/>
      <c r="B24" s="694"/>
      <c r="C24" s="695"/>
      <c r="D24" s="695"/>
      <c r="E24" s="695"/>
      <c r="F24" s="695"/>
      <c r="G24" s="321"/>
      <c r="H24" s="322"/>
      <c r="I24" s="322"/>
      <c r="J24" s="323"/>
      <c r="K24" s="321"/>
      <c r="L24" s="322"/>
      <c r="M24" s="322"/>
      <c r="N24" s="323"/>
      <c r="O24" s="321"/>
      <c r="P24" s="322"/>
      <c r="Q24" s="322"/>
      <c r="R24" s="323"/>
      <c r="S24" s="321"/>
      <c r="T24" s="322"/>
      <c r="U24" s="322"/>
      <c r="V24" s="323"/>
      <c r="W24" s="321"/>
      <c r="X24" s="322"/>
      <c r="Y24" s="322"/>
      <c r="Z24" s="323"/>
      <c r="AA24" s="695"/>
      <c r="AB24" s="695"/>
      <c r="AC24" s="702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</row>
    <row r="25" spans="1:43" s="299" customFormat="1" ht="20.100000000000001" customHeight="1" thickBot="1">
      <c r="A25" s="304"/>
      <c r="B25" s="694" t="s">
        <v>732</v>
      </c>
      <c r="C25" s="695"/>
      <c r="D25" s="695"/>
      <c r="E25" s="695"/>
      <c r="F25" s="695"/>
      <c r="G25" s="318"/>
      <c r="H25" s="319"/>
      <c r="I25" s="319"/>
      <c r="J25" s="320"/>
      <c r="K25" s="315"/>
      <c r="L25" s="316"/>
      <c r="M25" s="316"/>
      <c r="N25" s="317"/>
      <c r="O25" s="315"/>
      <c r="P25" s="316"/>
      <c r="Q25" s="316"/>
      <c r="R25" s="317"/>
      <c r="S25" s="315"/>
      <c r="T25" s="316"/>
      <c r="U25" s="316"/>
      <c r="V25" s="317"/>
      <c r="W25" s="318"/>
      <c r="X25" s="319"/>
      <c r="Y25" s="319"/>
      <c r="Z25" s="320"/>
      <c r="AA25" s="695"/>
      <c r="AB25" s="695"/>
      <c r="AC25" s="702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</row>
    <row r="26" spans="1:43" s="299" customFormat="1" ht="20.100000000000001" customHeight="1" thickTop="1">
      <c r="A26" s="304"/>
      <c r="B26" s="694"/>
      <c r="C26" s="695"/>
      <c r="D26" s="695"/>
      <c r="E26" s="695"/>
      <c r="F26" s="695"/>
      <c r="G26" s="321"/>
      <c r="H26" s="322"/>
      <c r="I26" s="322"/>
      <c r="J26" s="323"/>
      <c r="K26" s="321"/>
      <c r="L26" s="322"/>
      <c r="M26" s="322"/>
      <c r="N26" s="323"/>
      <c r="O26" s="321"/>
      <c r="P26" s="322"/>
      <c r="Q26" s="322"/>
      <c r="R26" s="323"/>
      <c r="S26" s="321"/>
      <c r="T26" s="322"/>
      <c r="U26" s="322"/>
      <c r="V26" s="323"/>
      <c r="W26" s="321"/>
      <c r="X26" s="322"/>
      <c r="Y26" s="322"/>
      <c r="Z26" s="323"/>
      <c r="AA26" s="695"/>
      <c r="AB26" s="695"/>
      <c r="AC26" s="702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</row>
    <row r="27" spans="1:43" s="299" customFormat="1" ht="20.100000000000001" customHeight="1" thickBot="1">
      <c r="A27" s="304"/>
      <c r="B27" s="711" t="s">
        <v>733</v>
      </c>
      <c r="C27" s="712"/>
      <c r="D27" s="712"/>
      <c r="E27" s="712"/>
      <c r="F27" s="713"/>
      <c r="G27" s="318"/>
      <c r="H27" s="319"/>
      <c r="I27" s="319"/>
      <c r="J27" s="320"/>
      <c r="K27" s="315"/>
      <c r="L27" s="316"/>
      <c r="M27" s="316"/>
      <c r="N27" s="317"/>
      <c r="O27" s="315"/>
      <c r="P27" s="316"/>
      <c r="Q27" s="316"/>
      <c r="R27" s="317"/>
      <c r="S27" s="315"/>
      <c r="T27" s="316"/>
      <c r="U27" s="316"/>
      <c r="V27" s="317"/>
      <c r="W27" s="318"/>
      <c r="X27" s="319"/>
      <c r="Y27" s="319"/>
      <c r="Z27" s="320"/>
      <c r="AA27" s="717"/>
      <c r="AB27" s="712"/>
      <c r="AC27" s="718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</row>
    <row r="28" spans="1:43" s="299" customFormat="1" ht="20.100000000000001" customHeight="1" thickTop="1">
      <c r="A28" s="304"/>
      <c r="B28" s="714"/>
      <c r="C28" s="715"/>
      <c r="D28" s="715"/>
      <c r="E28" s="715"/>
      <c r="F28" s="716"/>
      <c r="G28" s="321"/>
      <c r="H28" s="322"/>
      <c r="I28" s="322"/>
      <c r="J28" s="323"/>
      <c r="K28" s="321"/>
      <c r="L28" s="322"/>
      <c r="M28" s="322"/>
      <c r="N28" s="323"/>
      <c r="O28" s="321"/>
      <c r="P28" s="322"/>
      <c r="Q28" s="322"/>
      <c r="R28" s="323"/>
      <c r="S28" s="321"/>
      <c r="T28" s="322"/>
      <c r="U28" s="322"/>
      <c r="V28" s="323"/>
      <c r="W28" s="321"/>
      <c r="X28" s="322"/>
      <c r="Y28" s="322"/>
      <c r="Z28" s="323"/>
      <c r="AA28" s="719"/>
      <c r="AB28" s="715"/>
      <c r="AC28" s="720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</row>
    <row r="29" spans="1:43" s="299" customFormat="1" ht="20.100000000000001" customHeight="1" thickBot="1">
      <c r="A29" s="304"/>
      <c r="B29" s="696" t="s">
        <v>737</v>
      </c>
      <c r="C29" s="697"/>
      <c r="D29" s="697"/>
      <c r="E29" s="697"/>
      <c r="F29" s="698"/>
      <c r="G29" s="324"/>
      <c r="H29" s="325"/>
      <c r="I29" s="325"/>
      <c r="J29" s="326"/>
      <c r="K29" s="324"/>
      <c r="L29" s="325"/>
      <c r="M29" s="325"/>
      <c r="N29" s="326"/>
      <c r="O29" s="324"/>
      <c r="P29" s="325"/>
      <c r="Q29" s="325"/>
      <c r="R29" s="326"/>
      <c r="S29" s="324"/>
      <c r="T29" s="325"/>
      <c r="U29" s="325"/>
      <c r="V29" s="326"/>
      <c r="W29" s="327"/>
      <c r="X29" s="328"/>
      <c r="Y29" s="328"/>
      <c r="Z29" s="329"/>
      <c r="AA29" s="703"/>
      <c r="AB29" s="697"/>
      <c r="AC29" s="7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</row>
    <row r="30" spans="1:43" s="299" customFormat="1" ht="20.100000000000001" customHeight="1" thickTop="1" thickBot="1">
      <c r="A30" s="304"/>
      <c r="B30" s="699"/>
      <c r="C30" s="700"/>
      <c r="D30" s="700"/>
      <c r="E30" s="700"/>
      <c r="F30" s="701"/>
      <c r="G30" s="330"/>
      <c r="H30" s="331"/>
      <c r="I30" s="331"/>
      <c r="J30" s="332"/>
      <c r="K30" s="330"/>
      <c r="L30" s="331"/>
      <c r="M30" s="331"/>
      <c r="N30" s="332"/>
      <c r="O30" s="330"/>
      <c r="P30" s="331"/>
      <c r="Q30" s="331"/>
      <c r="R30" s="332"/>
      <c r="S30" s="330"/>
      <c r="T30" s="331"/>
      <c r="U30" s="331"/>
      <c r="V30" s="332"/>
      <c r="W30" s="330"/>
      <c r="X30" s="331"/>
      <c r="Y30" s="331"/>
      <c r="Z30" s="332"/>
      <c r="AA30" s="705"/>
      <c r="AB30" s="700"/>
      <c r="AC30" s="706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</row>
    <row r="31" spans="1:43" s="299" customFormat="1" ht="20.100000000000001" customHeight="1">
      <c r="A31" s="304"/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</row>
    <row r="32" spans="1:43" s="299" customFormat="1" ht="20.100000000000001" customHeight="1">
      <c r="A32" s="30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</row>
    <row r="33" spans="1:39" s="299" customFormat="1" ht="20.100000000000001" customHeight="1">
      <c r="A33" s="304"/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</row>
    <row r="34" spans="1:39" s="299" customFormat="1" ht="20.100000000000001" customHeight="1">
      <c r="A34" s="304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</row>
    <row r="35" spans="1:39" s="299" customFormat="1" ht="20.100000000000001" customHeight="1">
      <c r="A35" s="30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</row>
    <row r="36" spans="1:39" ht="20.100000000000001" customHeight="1">
      <c r="A36" s="333"/>
      <c r="B36" s="333"/>
      <c r="C36" s="333"/>
      <c r="D36" s="333"/>
      <c r="E36" s="333"/>
      <c r="F36" s="333"/>
      <c r="G36" s="334"/>
      <c r="H36" s="334"/>
      <c r="I36" s="333"/>
      <c r="J36" s="334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</row>
  </sheetData>
  <mergeCells count="23">
    <mergeCell ref="B25:F26"/>
    <mergeCell ref="B29:F30"/>
    <mergeCell ref="AA25:AC26"/>
    <mergeCell ref="AA29:AC30"/>
    <mergeCell ref="B21:F22"/>
    <mergeCell ref="B23:F24"/>
    <mergeCell ref="AA23:AC24"/>
    <mergeCell ref="B27:F28"/>
    <mergeCell ref="AA27:AC28"/>
    <mergeCell ref="A1:AC2"/>
    <mergeCell ref="W22:Z22"/>
    <mergeCell ref="G21:Z21"/>
    <mergeCell ref="AA21:AC22"/>
    <mergeCell ref="G22:J22"/>
    <mergeCell ref="K22:N22"/>
    <mergeCell ref="O22:R22"/>
    <mergeCell ref="S22:V22"/>
    <mergeCell ref="C20:F20"/>
    <mergeCell ref="C6:F6"/>
    <mergeCell ref="C4:F4"/>
    <mergeCell ref="C17:F17"/>
    <mergeCell ref="C12:F12"/>
    <mergeCell ref="C8:F8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ignoredErrors>
    <ignoredError sqref="B4:B16 B17:B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tabSelected="1" view="pageBreakPreview" zoomScaleSheetLayoutView="100" workbookViewId="0">
      <selection activeCell="G30" sqref="G30"/>
    </sheetView>
  </sheetViews>
  <sheetFormatPr defaultRowHeight="13.5"/>
  <cols>
    <col min="1" max="2" width="5.83203125" style="378" customWidth="1"/>
    <col min="3" max="3" width="2.83203125" style="378" customWidth="1"/>
    <col min="4" max="4" width="20.1640625" style="378" customWidth="1"/>
    <col min="5" max="5" width="10.83203125" style="378" customWidth="1"/>
    <col min="6" max="6" width="6.33203125" style="378" customWidth="1"/>
    <col min="7" max="7" width="15.83203125" style="378" customWidth="1"/>
    <col min="8" max="8" width="9.33203125" style="378" customWidth="1"/>
    <col min="9" max="9" width="33.83203125" style="378" customWidth="1"/>
    <col min="10" max="16384" width="9.33203125" style="378"/>
  </cols>
  <sheetData>
    <row r="1" spans="1:9" s="285" customFormat="1" ht="24.95" customHeight="1">
      <c r="A1" s="722" t="s">
        <v>751</v>
      </c>
      <c r="B1" s="722"/>
      <c r="C1" s="722"/>
      <c r="D1" s="722"/>
      <c r="E1" s="722"/>
      <c r="F1" s="722"/>
      <c r="G1" s="722"/>
      <c r="H1" s="722"/>
      <c r="I1" s="722"/>
    </row>
    <row r="2" spans="1:9" s="285" customFormat="1" ht="9.9499999999999993" customHeight="1" thickBot="1">
      <c r="A2" s="723"/>
      <c r="B2" s="723"/>
      <c r="C2" s="723"/>
      <c r="D2" s="723"/>
      <c r="E2" s="723"/>
      <c r="F2" s="723"/>
      <c r="G2" s="723"/>
      <c r="H2" s="723"/>
      <c r="I2" s="723"/>
    </row>
    <row r="3" spans="1:9" s="285" customFormat="1" ht="33.6" customHeight="1">
      <c r="A3" s="729" t="s">
        <v>742</v>
      </c>
      <c r="B3" s="730"/>
      <c r="C3" s="730"/>
      <c r="D3" s="730"/>
      <c r="E3" s="730"/>
      <c r="F3" s="336" t="s">
        <v>598</v>
      </c>
      <c r="G3" s="336" t="s">
        <v>743</v>
      </c>
      <c r="H3" s="337" t="s">
        <v>599</v>
      </c>
      <c r="I3" s="338" t="s">
        <v>744</v>
      </c>
    </row>
    <row r="4" spans="1:9" s="285" customFormat="1" ht="21.75" customHeight="1">
      <c r="A4" s="724" t="s">
        <v>741</v>
      </c>
      <c r="B4" s="727" t="s">
        <v>738</v>
      </c>
      <c r="C4" s="339"/>
      <c r="D4" s="340" t="s">
        <v>830</v>
      </c>
      <c r="E4" s="341"/>
      <c r="F4" s="342" t="s">
        <v>600</v>
      </c>
      <c r="G4" s="343">
        <f>내역서총괄표!H4</f>
        <v>0</v>
      </c>
      <c r="H4" s="344" t="s">
        <v>580</v>
      </c>
      <c r="I4" s="345" t="s">
        <v>580</v>
      </c>
    </row>
    <row r="5" spans="1:9" s="285" customFormat="1" ht="21.75" customHeight="1">
      <c r="A5" s="725"/>
      <c r="B5" s="728"/>
      <c r="C5" s="346"/>
      <c r="D5" s="347" t="s">
        <v>831</v>
      </c>
      <c r="E5" s="348"/>
      <c r="F5" s="349" t="s">
        <v>601</v>
      </c>
      <c r="G5" s="350"/>
      <c r="H5" s="351" t="s">
        <v>580</v>
      </c>
      <c r="I5" s="352" t="s">
        <v>580</v>
      </c>
    </row>
    <row r="6" spans="1:9" s="285" customFormat="1" ht="21.75" customHeight="1">
      <c r="A6" s="725"/>
      <c r="B6" s="728"/>
      <c r="C6" s="346"/>
      <c r="D6" s="347" t="s">
        <v>602</v>
      </c>
      <c r="E6" s="348"/>
      <c r="F6" s="349" t="s">
        <v>603</v>
      </c>
      <c r="G6" s="353"/>
      <c r="H6" s="351" t="s">
        <v>580</v>
      </c>
      <c r="I6" s="352" t="s">
        <v>580</v>
      </c>
    </row>
    <row r="7" spans="1:9" s="285" customFormat="1" ht="21.75" customHeight="1">
      <c r="A7" s="725"/>
      <c r="B7" s="728"/>
      <c r="C7" s="354"/>
      <c r="D7" s="355" t="s">
        <v>832</v>
      </c>
      <c r="E7" s="356"/>
      <c r="F7" s="357" t="s">
        <v>604</v>
      </c>
      <c r="G7" s="358">
        <f>TRUNC((G4+G5+G6),0)</f>
        <v>0</v>
      </c>
      <c r="H7" s="359" t="s">
        <v>580</v>
      </c>
      <c r="I7" s="360" t="s">
        <v>605</v>
      </c>
    </row>
    <row r="8" spans="1:9" s="285" customFormat="1" ht="21.75" customHeight="1">
      <c r="A8" s="725"/>
      <c r="B8" s="727" t="s">
        <v>739</v>
      </c>
      <c r="C8" s="361"/>
      <c r="D8" s="347" t="s">
        <v>833</v>
      </c>
      <c r="E8" s="348"/>
      <c r="F8" s="349" t="s">
        <v>606</v>
      </c>
      <c r="G8" s="350">
        <f>내역서총괄표!G4</f>
        <v>0</v>
      </c>
      <c r="H8" s="351" t="s">
        <v>580</v>
      </c>
      <c r="I8" s="352" t="s">
        <v>580</v>
      </c>
    </row>
    <row r="9" spans="1:9" s="285" customFormat="1" ht="21.75" customHeight="1">
      <c r="A9" s="725"/>
      <c r="B9" s="728"/>
      <c r="C9" s="346"/>
      <c r="D9" s="347" t="s">
        <v>834</v>
      </c>
      <c r="E9" s="348"/>
      <c r="F9" s="349" t="s">
        <v>607</v>
      </c>
      <c r="G9" s="353">
        <f>TRUNC((G8*H9),0)</f>
        <v>0</v>
      </c>
      <c r="H9" s="362">
        <v>0.127</v>
      </c>
      <c r="I9" s="352" t="s">
        <v>708</v>
      </c>
    </row>
    <row r="10" spans="1:9" s="285" customFormat="1" ht="21.75" customHeight="1">
      <c r="A10" s="725"/>
      <c r="B10" s="728"/>
      <c r="C10" s="354"/>
      <c r="D10" s="355" t="s">
        <v>832</v>
      </c>
      <c r="E10" s="356"/>
      <c r="F10" s="357" t="s">
        <v>608</v>
      </c>
      <c r="G10" s="358">
        <f>TRUNC((G8+G9),0)</f>
        <v>0</v>
      </c>
      <c r="H10" s="359" t="s">
        <v>580</v>
      </c>
      <c r="I10" s="360" t="s">
        <v>609</v>
      </c>
    </row>
    <row r="11" spans="1:9" s="285" customFormat="1" ht="21.75" customHeight="1">
      <c r="A11" s="725"/>
      <c r="B11" s="727" t="s">
        <v>740</v>
      </c>
      <c r="C11" s="361"/>
      <c r="D11" s="347" t="s">
        <v>835</v>
      </c>
      <c r="E11" s="348"/>
      <c r="F11" s="349" t="s">
        <v>610</v>
      </c>
      <c r="G11" s="350">
        <f>내역서총괄표!I4</f>
        <v>0</v>
      </c>
      <c r="H11" s="351" t="s">
        <v>580</v>
      </c>
      <c r="I11" s="352" t="s">
        <v>580</v>
      </c>
    </row>
    <row r="12" spans="1:9" s="285" customFormat="1" ht="21.75" customHeight="1">
      <c r="A12" s="725"/>
      <c r="B12" s="728"/>
      <c r="C12" s="346"/>
      <c r="D12" s="347" t="s">
        <v>836</v>
      </c>
      <c r="E12" s="348"/>
      <c r="F12" s="349" t="s">
        <v>611</v>
      </c>
      <c r="G12" s="353">
        <f>TRUNC((G10*H12),0)</f>
        <v>0</v>
      </c>
      <c r="H12" s="363">
        <v>3.6999999999999998E-2</v>
      </c>
      <c r="I12" s="352" t="s">
        <v>926</v>
      </c>
    </row>
    <row r="13" spans="1:9" s="285" customFormat="1" ht="21.75" customHeight="1">
      <c r="A13" s="725"/>
      <c r="B13" s="728"/>
      <c r="C13" s="346"/>
      <c r="D13" s="347" t="s">
        <v>837</v>
      </c>
      <c r="E13" s="348"/>
      <c r="F13" s="349" t="s">
        <v>612</v>
      </c>
      <c r="G13" s="353">
        <f>TRUNC((G10*H13),0)</f>
        <v>0</v>
      </c>
      <c r="H13" s="364">
        <v>8.6999999999999994E-3</v>
      </c>
      <c r="I13" s="352" t="s">
        <v>613</v>
      </c>
    </row>
    <row r="14" spans="1:9" s="285" customFormat="1" ht="21.75" customHeight="1">
      <c r="A14" s="725"/>
      <c r="B14" s="728"/>
      <c r="C14" s="346"/>
      <c r="D14" s="347" t="s">
        <v>838</v>
      </c>
      <c r="E14" s="348"/>
      <c r="F14" s="349" t="s">
        <v>614</v>
      </c>
      <c r="G14" s="353"/>
      <c r="H14" s="365">
        <v>3.4299999999999997E-2</v>
      </c>
      <c r="I14" s="352" t="s">
        <v>925</v>
      </c>
    </row>
    <row r="15" spans="1:9" s="285" customFormat="1" ht="21.75" customHeight="1">
      <c r="A15" s="725"/>
      <c r="B15" s="728"/>
      <c r="C15" s="346"/>
      <c r="D15" s="347" t="s">
        <v>839</v>
      </c>
      <c r="E15" s="348"/>
      <c r="F15" s="349" t="s">
        <v>615</v>
      </c>
      <c r="G15" s="353"/>
      <c r="H15" s="362">
        <v>4.4999999999999998E-2</v>
      </c>
      <c r="I15" s="352" t="s">
        <v>827</v>
      </c>
    </row>
    <row r="16" spans="1:9" s="285" customFormat="1" ht="21.75" customHeight="1">
      <c r="A16" s="725"/>
      <c r="B16" s="728"/>
      <c r="C16" s="346"/>
      <c r="D16" s="347" t="s">
        <v>841</v>
      </c>
      <c r="E16" s="348"/>
      <c r="F16" s="349" t="s">
        <v>616</v>
      </c>
      <c r="G16" s="353"/>
      <c r="H16" s="364">
        <v>0.1152</v>
      </c>
      <c r="I16" s="352" t="s">
        <v>927</v>
      </c>
    </row>
    <row r="17" spans="1:9" s="285" customFormat="1" ht="21.75" customHeight="1">
      <c r="A17" s="725"/>
      <c r="B17" s="728"/>
      <c r="C17" s="346"/>
      <c r="D17" s="347" t="s">
        <v>840</v>
      </c>
      <c r="E17" s="348"/>
      <c r="F17" s="349" t="s">
        <v>617</v>
      </c>
      <c r="G17" s="353"/>
      <c r="H17" s="351"/>
      <c r="I17" s="352" t="s">
        <v>580</v>
      </c>
    </row>
    <row r="18" spans="1:9" s="285" customFormat="1" ht="21.75" customHeight="1">
      <c r="A18" s="725"/>
      <c r="B18" s="728"/>
      <c r="C18" s="346"/>
      <c r="D18" s="721" t="s">
        <v>855</v>
      </c>
      <c r="E18" s="721"/>
      <c r="F18" s="349" t="s">
        <v>618</v>
      </c>
      <c r="G18" s="353"/>
      <c r="H18" s="351"/>
      <c r="I18" s="352"/>
    </row>
    <row r="19" spans="1:9" s="285" customFormat="1" ht="21.75" customHeight="1">
      <c r="A19" s="725"/>
      <c r="B19" s="728"/>
      <c r="C19" s="346"/>
      <c r="D19" s="347" t="s">
        <v>842</v>
      </c>
      <c r="E19" s="348"/>
      <c r="F19" s="349" t="s">
        <v>619</v>
      </c>
      <c r="G19" s="353">
        <f>TRUNC(((G8+G7)*H19),0)</f>
        <v>0</v>
      </c>
      <c r="H19" s="364">
        <v>2.93E-2</v>
      </c>
      <c r="I19" s="352" t="s">
        <v>620</v>
      </c>
    </row>
    <row r="20" spans="1:9" s="285" customFormat="1" ht="21.75" customHeight="1">
      <c r="A20" s="725"/>
      <c r="B20" s="728"/>
      <c r="C20" s="346"/>
      <c r="D20" s="347" t="s">
        <v>843</v>
      </c>
      <c r="E20" s="348"/>
      <c r="F20" s="349" t="s">
        <v>621</v>
      </c>
      <c r="G20" s="353"/>
      <c r="H20" s="351"/>
      <c r="I20" s="352"/>
    </row>
    <row r="21" spans="1:9" s="285" customFormat="1" ht="21.75" customHeight="1">
      <c r="A21" s="725"/>
      <c r="B21" s="728"/>
      <c r="C21" s="346"/>
      <c r="D21" s="347" t="s">
        <v>844</v>
      </c>
      <c r="E21" s="348"/>
      <c r="F21" s="349" t="s">
        <v>622</v>
      </c>
      <c r="G21" s="353"/>
      <c r="H21" s="351" t="s">
        <v>580</v>
      </c>
      <c r="I21" s="352"/>
    </row>
    <row r="22" spans="1:9" s="285" customFormat="1" ht="21.75" customHeight="1">
      <c r="A22" s="725"/>
      <c r="B22" s="728"/>
      <c r="C22" s="346"/>
      <c r="D22" s="721" t="s">
        <v>623</v>
      </c>
      <c r="E22" s="721"/>
      <c r="F22" s="349" t="s">
        <v>624</v>
      </c>
      <c r="G22" s="353"/>
      <c r="H22" s="351" t="s">
        <v>580</v>
      </c>
      <c r="I22" s="352"/>
    </row>
    <row r="23" spans="1:9" s="285" customFormat="1" ht="21.75" customHeight="1">
      <c r="A23" s="725"/>
      <c r="B23" s="728"/>
      <c r="C23" s="346"/>
      <c r="D23" s="347" t="s">
        <v>845</v>
      </c>
      <c r="E23" s="348"/>
      <c r="F23" s="349" t="s">
        <v>625</v>
      </c>
      <c r="G23" s="353">
        <f>TRUNC(((G7+G10)*H23),0)</f>
        <v>0</v>
      </c>
      <c r="H23" s="362">
        <v>8.7999999999999995E-2</v>
      </c>
      <c r="I23" s="352" t="s">
        <v>711</v>
      </c>
    </row>
    <row r="24" spans="1:9" s="285" customFormat="1" ht="21.75" customHeight="1">
      <c r="A24" s="726"/>
      <c r="B24" s="728"/>
      <c r="C24" s="366"/>
      <c r="D24" s="355" t="s">
        <v>832</v>
      </c>
      <c r="E24" s="356"/>
      <c r="F24" s="357" t="s">
        <v>626</v>
      </c>
      <c r="G24" s="358">
        <f>TRUNC((G11+G12+G13+G14+G15+G16+G17+G18+G19+G20+G21+G22+G23),0)</f>
        <v>0</v>
      </c>
      <c r="H24" s="359" t="s">
        <v>580</v>
      </c>
      <c r="I24" s="360" t="s">
        <v>627</v>
      </c>
    </row>
    <row r="25" spans="1:9" s="285" customFormat="1" ht="21.75" customHeight="1">
      <c r="A25" s="367" t="s">
        <v>580</v>
      </c>
      <c r="B25" s="356" t="s">
        <v>580</v>
      </c>
      <c r="C25" s="356"/>
      <c r="D25" s="355" t="s">
        <v>846</v>
      </c>
      <c r="E25" s="356"/>
      <c r="F25" s="357" t="s">
        <v>628</v>
      </c>
      <c r="G25" s="358">
        <f>TRUNC((G7+G10+G24),0)</f>
        <v>0</v>
      </c>
      <c r="H25" s="359" t="s">
        <v>580</v>
      </c>
      <c r="I25" s="360" t="s">
        <v>629</v>
      </c>
    </row>
    <row r="26" spans="1:9" s="285" customFormat="1" ht="21.75" customHeight="1">
      <c r="A26" s="367" t="s">
        <v>580</v>
      </c>
      <c r="B26" s="356" t="s">
        <v>580</v>
      </c>
      <c r="C26" s="356"/>
      <c r="D26" s="355" t="s">
        <v>847</v>
      </c>
      <c r="E26" s="356"/>
      <c r="F26" s="357" t="s">
        <v>630</v>
      </c>
      <c r="G26" s="358">
        <f>TRUNC((G25*H26),0)</f>
        <v>0</v>
      </c>
      <c r="H26" s="368">
        <v>0.06</v>
      </c>
      <c r="I26" s="360" t="s">
        <v>631</v>
      </c>
    </row>
    <row r="27" spans="1:9" s="285" customFormat="1" ht="21.75" customHeight="1">
      <c r="A27" s="367" t="s">
        <v>580</v>
      </c>
      <c r="B27" s="356" t="s">
        <v>580</v>
      </c>
      <c r="C27" s="356"/>
      <c r="D27" s="355" t="s">
        <v>848</v>
      </c>
      <c r="E27" s="356"/>
      <c r="F27" s="357" t="s">
        <v>632</v>
      </c>
      <c r="G27" s="358">
        <f>TRUNC(((G10+G24+G26)*H27),0)</f>
        <v>0</v>
      </c>
      <c r="H27" s="368">
        <v>0.15</v>
      </c>
      <c r="I27" s="360" t="s">
        <v>752</v>
      </c>
    </row>
    <row r="28" spans="1:9" s="285" customFormat="1" ht="21.75" customHeight="1">
      <c r="A28" s="367" t="s">
        <v>580</v>
      </c>
      <c r="B28" s="356" t="s">
        <v>580</v>
      </c>
      <c r="C28" s="356"/>
      <c r="D28" s="355" t="s">
        <v>849</v>
      </c>
      <c r="E28" s="356"/>
      <c r="F28" s="357" t="s">
        <v>633</v>
      </c>
      <c r="G28" s="358">
        <f>TRUNC((G25+G26+G27),0)</f>
        <v>0</v>
      </c>
      <c r="H28" s="359" t="s">
        <v>580</v>
      </c>
      <c r="I28" s="360" t="s">
        <v>634</v>
      </c>
    </row>
    <row r="29" spans="1:9" s="285" customFormat="1" ht="21.75" customHeight="1">
      <c r="A29" s="367" t="s">
        <v>580</v>
      </c>
      <c r="B29" s="356" t="s">
        <v>580</v>
      </c>
      <c r="C29" s="356"/>
      <c r="D29" s="355" t="s">
        <v>850</v>
      </c>
      <c r="E29" s="356"/>
      <c r="F29" s="357" t="s">
        <v>635</v>
      </c>
      <c r="G29" s="369">
        <f>TRUNC((G28*H29),0)</f>
        <v>0</v>
      </c>
      <c r="H29" s="368">
        <v>0.1</v>
      </c>
      <c r="I29" s="360" t="s">
        <v>636</v>
      </c>
    </row>
    <row r="30" spans="1:9" s="285" customFormat="1" ht="21.75" customHeight="1">
      <c r="A30" s="367"/>
      <c r="B30" s="356"/>
      <c r="C30" s="356"/>
      <c r="D30" s="355" t="s">
        <v>829</v>
      </c>
      <c r="E30" s="370"/>
      <c r="F30" s="357" t="s">
        <v>745</v>
      </c>
      <c r="G30" s="358"/>
      <c r="H30" s="359"/>
      <c r="I30" s="360"/>
    </row>
    <row r="31" spans="1:9" s="285" customFormat="1" ht="21.75" customHeight="1">
      <c r="A31" s="367" t="s">
        <v>580</v>
      </c>
      <c r="B31" s="356" t="s">
        <v>580</v>
      </c>
      <c r="C31" s="356"/>
      <c r="D31" s="355" t="s">
        <v>851</v>
      </c>
      <c r="E31" s="356"/>
      <c r="F31" s="357" t="s">
        <v>746</v>
      </c>
      <c r="G31" s="358">
        <f>TRUNC((G28+G29+G30),0)</f>
        <v>0</v>
      </c>
      <c r="H31" s="359" t="s">
        <v>580</v>
      </c>
      <c r="I31" s="360" t="s">
        <v>750</v>
      </c>
    </row>
    <row r="32" spans="1:9" s="285" customFormat="1" ht="21.75" customHeight="1">
      <c r="A32" s="367" t="s">
        <v>580</v>
      </c>
      <c r="B32" s="356" t="s">
        <v>580</v>
      </c>
      <c r="C32" s="356"/>
      <c r="D32" s="355" t="s">
        <v>852</v>
      </c>
      <c r="E32" s="356"/>
      <c r="F32" s="357" t="s">
        <v>747</v>
      </c>
      <c r="G32" s="358"/>
      <c r="H32" s="359" t="s">
        <v>580</v>
      </c>
      <c r="I32" s="360" t="s">
        <v>580</v>
      </c>
    </row>
    <row r="33" spans="1:9" s="285" customFormat="1" ht="21.75" customHeight="1">
      <c r="A33" s="367" t="s">
        <v>580</v>
      </c>
      <c r="B33" s="356" t="s">
        <v>580</v>
      </c>
      <c r="C33" s="356"/>
      <c r="D33" s="355" t="s">
        <v>853</v>
      </c>
      <c r="E33" s="356"/>
      <c r="F33" s="357" t="s">
        <v>748</v>
      </c>
      <c r="G33" s="358"/>
      <c r="H33" s="359" t="s">
        <v>580</v>
      </c>
      <c r="I33" s="360" t="s">
        <v>580</v>
      </c>
    </row>
    <row r="34" spans="1:9" s="285" customFormat="1" ht="21.75" customHeight="1" thickBot="1">
      <c r="A34" s="371" t="s">
        <v>580</v>
      </c>
      <c r="B34" s="372" t="s">
        <v>580</v>
      </c>
      <c r="C34" s="372"/>
      <c r="D34" s="373" t="s">
        <v>854</v>
      </c>
      <c r="E34" s="372"/>
      <c r="F34" s="374" t="s">
        <v>749</v>
      </c>
      <c r="G34" s="375">
        <f>ROUNDDOWN(TRUNC((G31+G32+G33),0),-3)</f>
        <v>0</v>
      </c>
      <c r="H34" s="376" t="s">
        <v>580</v>
      </c>
      <c r="I34" s="377" t="s">
        <v>856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view="pageBreakPreview" zoomScale="85" zoomScaleSheetLayoutView="85" workbookViewId="0">
      <selection activeCell="F30" sqref="F30"/>
    </sheetView>
  </sheetViews>
  <sheetFormatPr defaultRowHeight="13.5"/>
  <cols>
    <col min="1" max="1" width="8.83203125" style="378" customWidth="1"/>
    <col min="2" max="2" width="28.83203125" style="378" customWidth="1"/>
    <col min="3" max="3" width="15.83203125" style="378" customWidth="1"/>
    <col min="4" max="4" width="12.83203125" style="378" customWidth="1"/>
    <col min="5" max="5" width="8.83203125" style="378" customWidth="1"/>
    <col min="6" max="9" width="18.83203125" style="378" customWidth="1"/>
    <col min="10" max="10" width="13.33203125" style="378" customWidth="1"/>
    <col min="11" max="16384" width="9.33203125" style="378"/>
  </cols>
  <sheetData>
    <row r="1" spans="1:10" s="285" customFormat="1" ht="24.95" customHeight="1">
      <c r="A1" s="731" t="s">
        <v>753</v>
      </c>
      <c r="B1" s="731"/>
      <c r="C1" s="731"/>
      <c r="D1" s="731"/>
      <c r="E1" s="731"/>
      <c r="F1" s="731"/>
      <c r="G1" s="731"/>
      <c r="H1" s="731"/>
      <c r="I1" s="731"/>
      <c r="J1" s="731"/>
    </row>
    <row r="2" spans="1:10" s="285" customFormat="1" ht="9.9499999999999993" customHeight="1" thickBot="1">
      <c r="A2" s="732"/>
      <c r="B2" s="732"/>
      <c r="C2" s="732"/>
      <c r="D2" s="732"/>
      <c r="E2" s="732"/>
      <c r="F2" s="732"/>
      <c r="G2" s="732"/>
      <c r="H2" s="732"/>
      <c r="I2" s="732"/>
      <c r="J2" s="732"/>
    </row>
    <row r="3" spans="1:10" s="285" customFormat="1" ht="24" customHeight="1">
      <c r="A3" s="379" t="s">
        <v>576</v>
      </c>
      <c r="B3" s="380" t="s">
        <v>754</v>
      </c>
      <c r="C3" s="380" t="s">
        <v>755</v>
      </c>
      <c r="D3" s="380" t="s">
        <v>756</v>
      </c>
      <c r="E3" s="380" t="s">
        <v>577</v>
      </c>
      <c r="F3" s="380" t="s">
        <v>757</v>
      </c>
      <c r="G3" s="380" t="s">
        <v>578</v>
      </c>
      <c r="H3" s="380" t="s">
        <v>579</v>
      </c>
      <c r="I3" s="380" t="s">
        <v>758</v>
      </c>
      <c r="J3" s="381" t="s">
        <v>759</v>
      </c>
    </row>
    <row r="4" spans="1:10" s="285" customFormat="1" ht="24" customHeight="1">
      <c r="A4" s="382">
        <v>1</v>
      </c>
      <c r="B4" s="383" t="s">
        <v>762</v>
      </c>
      <c r="C4" s="383" t="s">
        <v>580</v>
      </c>
      <c r="D4" s="384"/>
      <c r="E4" s="385" t="s">
        <v>580</v>
      </c>
      <c r="F4" s="386">
        <f>G4+H4+I4</f>
        <v>0</v>
      </c>
      <c r="G4" s="386">
        <f>G5+G6</f>
        <v>0</v>
      </c>
      <c r="H4" s="386">
        <f>H5+H6</f>
        <v>0</v>
      </c>
      <c r="I4" s="386">
        <f>I5+I6</f>
        <v>0</v>
      </c>
      <c r="J4" s="387" t="s">
        <v>580</v>
      </c>
    </row>
    <row r="5" spans="1:10" s="285" customFormat="1" ht="24" customHeight="1">
      <c r="A5" s="382">
        <v>2</v>
      </c>
      <c r="B5" s="383" t="s">
        <v>884</v>
      </c>
      <c r="C5" s="383"/>
      <c r="D5" s="384"/>
      <c r="E5" s="385"/>
      <c r="F5" s="386">
        <f>G5+H5+I5</f>
        <v>0</v>
      </c>
      <c r="G5" s="386">
        <f>내역서!L5</f>
        <v>0</v>
      </c>
      <c r="H5" s="386">
        <f>내역서!N5</f>
        <v>0</v>
      </c>
      <c r="I5" s="386">
        <f>내역서!P5</f>
        <v>0</v>
      </c>
      <c r="J5" s="387"/>
    </row>
    <row r="6" spans="1:10" s="285" customFormat="1" ht="24" customHeight="1">
      <c r="A6" s="382">
        <v>3</v>
      </c>
      <c r="B6" s="383" t="s">
        <v>581</v>
      </c>
      <c r="C6" s="383"/>
      <c r="D6" s="384"/>
      <c r="E6" s="385"/>
      <c r="F6" s="386">
        <f>G6+H6+I6</f>
        <v>0</v>
      </c>
      <c r="G6" s="386">
        <f>내역서!L14</f>
        <v>0</v>
      </c>
      <c r="H6" s="386">
        <f>내역서!N14</f>
        <v>0</v>
      </c>
      <c r="I6" s="386">
        <f>내역서!P14</f>
        <v>0</v>
      </c>
      <c r="J6" s="387"/>
    </row>
    <row r="7" spans="1:10" s="285" customFormat="1" ht="24" customHeight="1">
      <c r="A7" s="382"/>
      <c r="B7" s="383"/>
      <c r="C7" s="383"/>
      <c r="D7" s="384"/>
      <c r="E7" s="385"/>
      <c r="F7" s="386"/>
      <c r="G7" s="386"/>
      <c r="H7" s="386"/>
      <c r="I7" s="386"/>
      <c r="J7" s="387"/>
    </row>
    <row r="8" spans="1:10" s="285" customFormat="1" ht="24" customHeight="1">
      <c r="A8" s="388" t="s">
        <v>580</v>
      </c>
      <c r="B8" s="383" t="s">
        <v>582</v>
      </c>
      <c r="C8" s="383" t="s">
        <v>580</v>
      </c>
      <c r="D8" s="389">
        <v>12.7</v>
      </c>
      <c r="E8" s="385" t="s">
        <v>583</v>
      </c>
      <c r="F8" s="657">
        <f>TRUNC((G4*D8/100),0)</f>
        <v>0</v>
      </c>
      <c r="G8" s="390"/>
      <c r="H8" s="390"/>
      <c r="I8" s="390"/>
      <c r="J8" s="387" t="s">
        <v>580</v>
      </c>
    </row>
    <row r="9" spans="1:10" s="285" customFormat="1" ht="24" customHeight="1">
      <c r="A9" s="388" t="s">
        <v>580</v>
      </c>
      <c r="B9" s="383" t="s">
        <v>584</v>
      </c>
      <c r="C9" s="383" t="s">
        <v>580</v>
      </c>
      <c r="D9" s="391">
        <v>3.7</v>
      </c>
      <c r="E9" s="385" t="s">
        <v>583</v>
      </c>
      <c r="F9" s="386">
        <f>TRUNC(((G4+F8)*D9/100),0)</f>
        <v>0</v>
      </c>
      <c r="G9" s="390"/>
      <c r="H9" s="390"/>
      <c r="I9" s="390"/>
      <c r="J9" s="387" t="s">
        <v>580</v>
      </c>
    </row>
    <row r="10" spans="1:10" s="285" customFormat="1" ht="24" customHeight="1">
      <c r="A10" s="388" t="s">
        <v>580</v>
      </c>
      <c r="B10" s="383" t="s">
        <v>585</v>
      </c>
      <c r="C10" s="383" t="s">
        <v>580</v>
      </c>
      <c r="D10" s="391">
        <v>0.87</v>
      </c>
      <c r="E10" s="385" t="s">
        <v>583</v>
      </c>
      <c r="F10" s="386">
        <f>TRUNC(((G4+F8)*D10/100),0)</f>
        <v>0</v>
      </c>
      <c r="G10" s="390"/>
      <c r="H10" s="390"/>
      <c r="I10" s="390"/>
      <c r="J10" s="387" t="s">
        <v>580</v>
      </c>
    </row>
    <row r="11" spans="1:10" s="285" customFormat="1" ht="24" customHeight="1">
      <c r="A11" s="388" t="s">
        <v>580</v>
      </c>
      <c r="B11" s="383" t="s">
        <v>586</v>
      </c>
      <c r="C11" s="383" t="s">
        <v>580</v>
      </c>
      <c r="D11" s="384">
        <v>3.43</v>
      </c>
      <c r="E11" s="385" t="s">
        <v>583</v>
      </c>
      <c r="F11" s="386"/>
      <c r="G11" s="390"/>
      <c r="H11" s="390"/>
      <c r="I11" s="390"/>
      <c r="J11" s="387" t="s">
        <v>580</v>
      </c>
    </row>
    <row r="12" spans="1:10" s="285" customFormat="1" ht="24" customHeight="1">
      <c r="A12" s="388" t="s">
        <v>580</v>
      </c>
      <c r="B12" s="383" t="s">
        <v>587</v>
      </c>
      <c r="C12" s="383" t="s">
        <v>580</v>
      </c>
      <c r="D12" s="389">
        <v>4.5</v>
      </c>
      <c r="E12" s="385" t="s">
        <v>583</v>
      </c>
      <c r="F12" s="386"/>
      <c r="G12" s="390"/>
      <c r="H12" s="390"/>
      <c r="I12" s="390"/>
      <c r="J12" s="387" t="s">
        <v>580</v>
      </c>
    </row>
    <row r="13" spans="1:10" s="285" customFormat="1" ht="24" customHeight="1">
      <c r="A13" s="388" t="s">
        <v>580</v>
      </c>
      <c r="B13" s="383" t="s">
        <v>588</v>
      </c>
      <c r="C13" s="383" t="s">
        <v>580</v>
      </c>
      <c r="D13" s="391">
        <v>11.52</v>
      </c>
      <c r="E13" s="385" t="s">
        <v>583</v>
      </c>
      <c r="F13" s="386"/>
      <c r="G13" s="390"/>
      <c r="H13" s="390"/>
      <c r="I13" s="390"/>
      <c r="J13" s="387" t="s">
        <v>580</v>
      </c>
    </row>
    <row r="14" spans="1:10" s="285" customFormat="1" ht="24" customHeight="1">
      <c r="A14" s="388" t="s">
        <v>580</v>
      </c>
      <c r="B14" s="383" t="s">
        <v>589</v>
      </c>
      <c r="C14" s="383" t="s">
        <v>580</v>
      </c>
      <c r="D14" s="391">
        <v>2.93</v>
      </c>
      <c r="E14" s="385" t="s">
        <v>583</v>
      </c>
      <c r="F14" s="386">
        <f>TRUNC(((H4+G4)*D14/100),0)</f>
        <v>0</v>
      </c>
      <c r="G14" s="390"/>
      <c r="H14" s="390"/>
      <c r="I14" s="390"/>
      <c r="J14" s="387" t="s">
        <v>580</v>
      </c>
    </row>
    <row r="15" spans="1:10" s="285" customFormat="1" ht="24" customHeight="1">
      <c r="A15" s="388" t="s">
        <v>580</v>
      </c>
      <c r="B15" s="383" t="s">
        <v>590</v>
      </c>
      <c r="C15" s="383" t="s">
        <v>580</v>
      </c>
      <c r="D15" s="389">
        <v>8.8000000000000007</v>
      </c>
      <c r="E15" s="385" t="s">
        <v>583</v>
      </c>
      <c r="F15" s="386">
        <f>TRUNC(((H4+G4+F8)*D15/100),0)</f>
        <v>0</v>
      </c>
      <c r="G15" s="390"/>
      <c r="H15" s="390"/>
      <c r="I15" s="390"/>
      <c r="J15" s="387" t="s">
        <v>580</v>
      </c>
    </row>
    <row r="16" spans="1:10" s="285" customFormat="1" ht="24" customHeight="1">
      <c r="A16" s="388" t="s">
        <v>580</v>
      </c>
      <c r="B16" s="383" t="s">
        <v>591</v>
      </c>
      <c r="C16" s="383" t="s">
        <v>580</v>
      </c>
      <c r="D16" s="384"/>
      <c r="E16" s="385" t="s">
        <v>580</v>
      </c>
      <c r="F16" s="386">
        <f>F4+F8+F9+F10+F11+F12+F13+F14+F15</f>
        <v>0</v>
      </c>
      <c r="G16" s="390"/>
      <c r="H16" s="390"/>
      <c r="I16" s="390"/>
      <c r="J16" s="387" t="s">
        <v>580</v>
      </c>
    </row>
    <row r="17" spans="1:10" s="285" customFormat="1" ht="24" customHeight="1">
      <c r="A17" s="388" t="s">
        <v>580</v>
      </c>
      <c r="B17" s="383" t="s">
        <v>592</v>
      </c>
      <c r="C17" s="383" t="s">
        <v>580</v>
      </c>
      <c r="D17" s="392">
        <v>6</v>
      </c>
      <c r="E17" s="385" t="s">
        <v>583</v>
      </c>
      <c r="F17" s="386">
        <f>TRUNC((F16*D17/100),0)</f>
        <v>0</v>
      </c>
      <c r="G17" s="390"/>
      <c r="H17" s="390"/>
      <c r="I17" s="390"/>
      <c r="J17" s="387" t="s">
        <v>580</v>
      </c>
    </row>
    <row r="18" spans="1:10" s="285" customFormat="1" ht="24" customHeight="1">
      <c r="A18" s="388" t="s">
        <v>580</v>
      </c>
      <c r="B18" s="383" t="s">
        <v>593</v>
      </c>
      <c r="C18" s="383" t="s">
        <v>580</v>
      </c>
      <c r="D18" s="392">
        <v>15</v>
      </c>
      <c r="E18" s="385" t="s">
        <v>583</v>
      </c>
      <c r="F18" s="386">
        <f>TRUNC(((G4+F8+I4+F15+F9+F10+F11+F12+F13+F14+F17)*D18/100),0)</f>
        <v>0</v>
      </c>
      <c r="G18" s="390"/>
      <c r="H18" s="390"/>
      <c r="I18" s="390"/>
      <c r="J18" s="393"/>
    </row>
    <row r="19" spans="1:10" s="285" customFormat="1" ht="24" customHeight="1">
      <c r="A19" s="388" t="s">
        <v>580</v>
      </c>
      <c r="B19" s="383" t="s">
        <v>594</v>
      </c>
      <c r="C19" s="383" t="s">
        <v>580</v>
      </c>
      <c r="D19" s="384"/>
      <c r="E19" s="385" t="s">
        <v>580</v>
      </c>
      <c r="F19" s="386">
        <f>F16+F17+F18</f>
        <v>0</v>
      </c>
      <c r="G19" s="390"/>
      <c r="H19" s="390"/>
      <c r="I19" s="390"/>
      <c r="J19" s="387" t="s">
        <v>580</v>
      </c>
    </row>
    <row r="20" spans="1:10" s="285" customFormat="1" ht="24" customHeight="1">
      <c r="A20" s="388" t="s">
        <v>580</v>
      </c>
      <c r="B20" s="383" t="s">
        <v>595</v>
      </c>
      <c r="C20" s="383" t="s">
        <v>580</v>
      </c>
      <c r="D20" s="392">
        <v>10</v>
      </c>
      <c r="E20" s="385" t="s">
        <v>583</v>
      </c>
      <c r="F20" s="386">
        <f>TRUNC((F19*D20/100),0)</f>
        <v>0</v>
      </c>
      <c r="G20" s="390"/>
      <c r="H20" s="390"/>
      <c r="I20" s="390"/>
      <c r="J20" s="387" t="s">
        <v>580</v>
      </c>
    </row>
    <row r="21" spans="1:10" s="285" customFormat="1" ht="24" customHeight="1">
      <c r="A21" s="388"/>
      <c r="B21" s="383" t="s">
        <v>828</v>
      </c>
      <c r="C21" s="383"/>
      <c r="D21" s="384"/>
      <c r="E21" s="385"/>
      <c r="F21" s="386"/>
      <c r="G21" s="390"/>
      <c r="H21" s="390"/>
      <c r="I21" s="390"/>
      <c r="J21" s="387"/>
    </row>
    <row r="22" spans="1:10" s="285" customFormat="1" ht="24" customHeight="1">
      <c r="A22" s="388" t="s">
        <v>580</v>
      </c>
      <c r="B22" s="383" t="s">
        <v>596</v>
      </c>
      <c r="C22" s="383" t="s">
        <v>580</v>
      </c>
      <c r="D22" s="384"/>
      <c r="E22" s="385" t="s">
        <v>580</v>
      </c>
      <c r="F22" s="386">
        <f>F19+F20+F21</f>
        <v>0</v>
      </c>
      <c r="G22" s="390"/>
      <c r="H22" s="390"/>
      <c r="I22" s="390"/>
      <c r="J22" s="387" t="s">
        <v>580</v>
      </c>
    </row>
    <row r="23" spans="1:10" s="285" customFormat="1" ht="24" customHeight="1" thickBot="1">
      <c r="A23" s="394" t="s">
        <v>580</v>
      </c>
      <c r="B23" s="395" t="s">
        <v>597</v>
      </c>
      <c r="C23" s="395" t="s">
        <v>580</v>
      </c>
      <c r="D23" s="396"/>
      <c r="E23" s="397" t="s">
        <v>580</v>
      </c>
      <c r="F23" s="398">
        <f>ROUNDDOWN(TRUNC((F22),0),-3)</f>
        <v>0</v>
      </c>
      <c r="G23" s="399"/>
      <c r="H23" s="399"/>
      <c r="I23" s="399"/>
      <c r="J23" s="400" t="s">
        <v>857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5"/>
  <sheetViews>
    <sheetView view="pageBreakPreview" zoomScale="115" zoomScaleSheetLayoutView="115" workbookViewId="0">
      <selection activeCell="G21" sqref="G21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735" t="s">
        <v>760</v>
      </c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</row>
    <row r="2" spans="2:24" ht="19.5" customHeight="1">
      <c r="B2" s="736" t="s">
        <v>718</v>
      </c>
      <c r="C2" s="736" t="s">
        <v>642</v>
      </c>
      <c r="D2" s="736"/>
      <c r="E2" s="736"/>
      <c r="F2" s="736"/>
      <c r="G2" s="736" t="s">
        <v>712</v>
      </c>
      <c r="H2" s="736" t="s">
        <v>406</v>
      </c>
      <c r="I2" s="736" t="s">
        <v>544</v>
      </c>
      <c r="J2" s="736"/>
      <c r="K2" s="736" t="s">
        <v>860</v>
      </c>
      <c r="L2" s="736"/>
      <c r="M2" s="736" t="s">
        <v>859</v>
      </c>
      <c r="N2" s="736"/>
      <c r="O2" s="736" t="s">
        <v>761</v>
      </c>
      <c r="P2" s="736"/>
      <c r="Q2" s="736" t="s">
        <v>410</v>
      </c>
    </row>
    <row r="3" spans="2:24" ht="19.5" customHeight="1">
      <c r="B3" s="736"/>
      <c r="C3" s="625" t="s">
        <v>754</v>
      </c>
      <c r="D3" s="625" t="s">
        <v>532</v>
      </c>
      <c r="E3" s="625" t="s">
        <v>27</v>
      </c>
      <c r="F3" s="625" t="s">
        <v>533</v>
      </c>
      <c r="G3" s="736"/>
      <c r="H3" s="736"/>
      <c r="I3" s="625" t="s">
        <v>763</v>
      </c>
      <c r="J3" s="625" t="s">
        <v>743</v>
      </c>
      <c r="K3" s="625" t="s">
        <v>765</v>
      </c>
      <c r="L3" s="625" t="s">
        <v>766</v>
      </c>
      <c r="M3" s="625" t="s">
        <v>765</v>
      </c>
      <c r="N3" s="625" t="s">
        <v>766</v>
      </c>
      <c r="O3" s="625" t="s">
        <v>767</v>
      </c>
      <c r="P3" s="625" t="s">
        <v>766</v>
      </c>
      <c r="Q3" s="736"/>
      <c r="S3" s="733" t="s">
        <v>885</v>
      </c>
      <c r="T3" s="734"/>
      <c r="U3" s="734"/>
      <c r="V3" s="734"/>
      <c r="W3" s="734"/>
      <c r="X3" s="734"/>
    </row>
    <row r="4" spans="2:24" ht="19.5" customHeight="1">
      <c r="B4" s="403" t="s">
        <v>865</v>
      </c>
      <c r="C4" s="404" t="s">
        <v>909</v>
      </c>
      <c r="D4" s="405"/>
      <c r="E4" s="405"/>
      <c r="F4" s="405"/>
      <c r="G4" s="405"/>
      <c r="H4" s="405"/>
      <c r="I4" s="405"/>
      <c r="J4" s="406">
        <f>L4+N4+P4</f>
        <v>0</v>
      </c>
      <c r="K4" s="405"/>
      <c r="L4" s="406">
        <f>L5+L14</f>
        <v>0</v>
      </c>
      <c r="M4" s="405"/>
      <c r="N4" s="406">
        <f>N5+N14</f>
        <v>0</v>
      </c>
      <c r="O4" s="405"/>
      <c r="P4" s="406">
        <f>P5+P14</f>
        <v>0</v>
      </c>
      <c r="Q4" s="405"/>
      <c r="S4" s="734"/>
      <c r="T4" s="734"/>
      <c r="U4" s="734"/>
      <c r="V4" s="734"/>
      <c r="W4" s="734"/>
      <c r="X4" s="734"/>
    </row>
    <row r="5" spans="2:24" ht="19.5" customHeight="1">
      <c r="B5" s="405">
        <v>1</v>
      </c>
      <c r="C5" s="404" t="s">
        <v>858</v>
      </c>
      <c r="D5" s="405"/>
      <c r="E5" s="405"/>
      <c r="F5" s="405"/>
      <c r="G5" s="405"/>
      <c r="H5" s="405"/>
      <c r="I5" s="405"/>
      <c r="J5" s="406">
        <f>L5+N5+P5</f>
        <v>0</v>
      </c>
      <c r="K5" s="405"/>
      <c r="L5" s="406">
        <f>SUM(L6:L11)</f>
        <v>0</v>
      </c>
      <c r="M5" s="405"/>
      <c r="N5" s="406">
        <f>SUM(N6:N11)</f>
        <v>0</v>
      </c>
      <c r="O5" s="405"/>
      <c r="P5" s="406">
        <f>SUM(P6:P11)</f>
        <v>0</v>
      </c>
      <c r="Q5" s="405"/>
      <c r="S5" s="734"/>
      <c r="T5" s="734"/>
      <c r="U5" s="734"/>
      <c r="V5" s="734"/>
      <c r="W5" s="734"/>
      <c r="X5" s="734"/>
    </row>
    <row r="6" spans="2:24" ht="19.5" customHeight="1">
      <c r="B6" s="407"/>
      <c r="C6" s="408" t="s">
        <v>365</v>
      </c>
      <c r="D6" s="409" t="s">
        <v>354</v>
      </c>
      <c r="E6" s="409" t="s">
        <v>248</v>
      </c>
      <c r="F6" s="409" t="s">
        <v>350</v>
      </c>
      <c r="G6" s="414">
        <f>수량집계표!E7</f>
        <v>657</v>
      </c>
      <c r="H6" s="625" t="s">
        <v>653</v>
      </c>
      <c r="I6" s="410"/>
      <c r="J6" s="410">
        <f>L6+N6+P6</f>
        <v>0</v>
      </c>
      <c r="K6" s="412"/>
      <c r="L6" s="412">
        <f t="shared" ref="L6:L11" si="0">G6*K6</f>
        <v>0</v>
      </c>
      <c r="M6" s="412"/>
      <c r="N6" s="412">
        <f t="shared" ref="N6:N11" si="1">G6*M6</f>
        <v>0</v>
      </c>
      <c r="O6" s="412"/>
      <c r="P6" s="412">
        <f t="shared" ref="P6:P11" si="2">G6*O6</f>
        <v>0</v>
      </c>
      <c r="Q6" s="413"/>
      <c r="S6" s="734"/>
      <c r="T6" s="734"/>
      <c r="U6" s="734"/>
      <c r="V6" s="734"/>
      <c r="W6" s="734"/>
      <c r="X6" s="734"/>
    </row>
    <row r="7" spans="2:24" ht="19.5" customHeight="1">
      <c r="B7" s="407"/>
      <c r="C7" s="408" t="s">
        <v>363</v>
      </c>
      <c r="D7" s="409" t="s">
        <v>354</v>
      </c>
      <c r="E7" s="409" t="s">
        <v>248</v>
      </c>
      <c r="F7" s="409" t="s">
        <v>350</v>
      </c>
      <c r="G7" s="414">
        <f>수량집계표!E8</f>
        <v>9469</v>
      </c>
      <c r="H7" s="625" t="s">
        <v>653</v>
      </c>
      <c r="I7" s="410"/>
      <c r="J7" s="410">
        <f t="shared" ref="J7:J11" si="3">L7+N7+P7</f>
        <v>0</v>
      </c>
      <c r="K7" s="412"/>
      <c r="L7" s="412">
        <f t="shared" si="0"/>
        <v>0</v>
      </c>
      <c r="M7" s="412"/>
      <c r="N7" s="412">
        <f t="shared" si="1"/>
        <v>0</v>
      </c>
      <c r="O7" s="412"/>
      <c r="P7" s="412">
        <f t="shared" si="2"/>
        <v>0</v>
      </c>
      <c r="Q7" s="413"/>
      <c r="S7" s="734"/>
      <c r="T7" s="734"/>
      <c r="U7" s="734"/>
      <c r="V7" s="734"/>
      <c r="W7" s="734"/>
      <c r="X7" s="734"/>
    </row>
    <row r="8" spans="2:24" ht="19.5" customHeight="1">
      <c r="B8" s="407"/>
      <c r="C8" s="408" t="s">
        <v>908</v>
      </c>
      <c r="D8" s="409" t="s">
        <v>354</v>
      </c>
      <c r="E8" s="409" t="s">
        <v>248</v>
      </c>
      <c r="F8" s="409" t="s">
        <v>350</v>
      </c>
      <c r="G8" s="414">
        <f>수량집계표!E9</f>
        <v>1846</v>
      </c>
      <c r="H8" s="626" t="s">
        <v>653</v>
      </c>
      <c r="I8" s="410"/>
      <c r="J8" s="410">
        <f t="shared" si="3"/>
        <v>0</v>
      </c>
      <c r="K8" s="412"/>
      <c r="L8" s="412">
        <f t="shared" si="0"/>
        <v>0</v>
      </c>
      <c r="M8" s="412"/>
      <c r="N8" s="412">
        <f t="shared" si="1"/>
        <v>0</v>
      </c>
      <c r="O8" s="412"/>
      <c r="P8" s="412">
        <f t="shared" si="2"/>
        <v>0</v>
      </c>
      <c r="Q8" s="413"/>
      <c r="S8" s="734"/>
      <c r="T8" s="734"/>
      <c r="U8" s="734"/>
      <c r="V8" s="734"/>
      <c r="W8" s="734"/>
      <c r="X8" s="734"/>
    </row>
    <row r="9" spans="2:24" ht="19.5" customHeight="1">
      <c r="B9" s="407"/>
      <c r="C9" s="408" t="s">
        <v>364</v>
      </c>
      <c r="D9" s="409" t="s">
        <v>354</v>
      </c>
      <c r="E9" s="409" t="s">
        <v>248</v>
      </c>
      <c r="F9" s="409" t="s">
        <v>350</v>
      </c>
      <c r="G9" s="414">
        <f>수량집계표!E10</f>
        <v>3058</v>
      </c>
      <c r="H9" s="628" t="s">
        <v>653</v>
      </c>
      <c r="I9" s="410"/>
      <c r="J9" s="410">
        <f t="shared" si="3"/>
        <v>0</v>
      </c>
      <c r="K9" s="412"/>
      <c r="L9" s="412">
        <f t="shared" si="0"/>
        <v>0</v>
      </c>
      <c r="M9" s="412"/>
      <c r="N9" s="412">
        <f t="shared" si="1"/>
        <v>0</v>
      </c>
      <c r="O9" s="412"/>
      <c r="P9" s="412">
        <f t="shared" si="2"/>
        <v>0</v>
      </c>
      <c r="Q9" s="413"/>
      <c r="S9" s="734"/>
      <c r="T9" s="734"/>
      <c r="U9" s="734"/>
      <c r="V9" s="734"/>
      <c r="W9" s="734"/>
      <c r="X9" s="734"/>
    </row>
    <row r="10" spans="2:24" ht="19.5" customHeight="1">
      <c r="B10" s="407"/>
      <c r="C10" s="408" t="s">
        <v>365</v>
      </c>
      <c r="D10" s="409" t="s">
        <v>355</v>
      </c>
      <c r="E10" s="409" t="s">
        <v>248</v>
      </c>
      <c r="F10" s="409" t="s">
        <v>351</v>
      </c>
      <c r="G10" s="414">
        <f>수량집계표!F7</f>
        <v>9183</v>
      </c>
      <c r="H10" s="625" t="s">
        <v>653</v>
      </c>
      <c r="I10" s="410"/>
      <c r="J10" s="410">
        <f t="shared" si="3"/>
        <v>0</v>
      </c>
      <c r="K10" s="412"/>
      <c r="L10" s="412">
        <f t="shared" si="0"/>
        <v>0</v>
      </c>
      <c r="M10" s="412"/>
      <c r="N10" s="412">
        <f t="shared" si="1"/>
        <v>0</v>
      </c>
      <c r="O10" s="412"/>
      <c r="P10" s="412">
        <f t="shared" si="2"/>
        <v>0</v>
      </c>
      <c r="Q10" s="413"/>
      <c r="S10" s="734"/>
      <c r="T10" s="734"/>
      <c r="U10" s="734"/>
      <c r="V10" s="734"/>
      <c r="W10" s="734"/>
      <c r="X10" s="734"/>
    </row>
    <row r="11" spans="2:24" ht="19.5" customHeight="1">
      <c r="B11" s="407"/>
      <c r="C11" s="408" t="s">
        <v>886</v>
      </c>
      <c r="D11" s="409" t="s">
        <v>887</v>
      </c>
      <c r="E11" s="409" t="s">
        <v>248</v>
      </c>
      <c r="F11" s="409" t="s">
        <v>351</v>
      </c>
      <c r="G11" s="414">
        <f>수량집계표!F8</f>
        <v>1559</v>
      </c>
      <c r="H11" s="626" t="s">
        <v>888</v>
      </c>
      <c r="I11" s="410"/>
      <c r="J11" s="410">
        <f t="shared" si="3"/>
        <v>0</v>
      </c>
      <c r="K11" s="412"/>
      <c r="L11" s="412">
        <f t="shared" si="0"/>
        <v>0</v>
      </c>
      <c r="M11" s="412"/>
      <c r="N11" s="412">
        <f t="shared" si="1"/>
        <v>0</v>
      </c>
      <c r="O11" s="412"/>
      <c r="P11" s="412">
        <f t="shared" si="2"/>
        <v>0</v>
      </c>
      <c r="Q11" s="413"/>
      <c r="S11" s="734"/>
      <c r="T11" s="734"/>
      <c r="U11" s="734"/>
      <c r="V11" s="734"/>
      <c r="W11" s="734"/>
      <c r="X11" s="734"/>
    </row>
    <row r="12" spans="2:24" ht="19.5" customHeight="1">
      <c r="B12" s="407"/>
      <c r="C12" s="408"/>
      <c r="D12" s="409"/>
      <c r="E12" s="409"/>
      <c r="F12" s="409"/>
      <c r="G12" s="414"/>
      <c r="H12" s="626"/>
      <c r="I12" s="410"/>
      <c r="J12" s="410"/>
      <c r="K12" s="412"/>
      <c r="L12" s="412"/>
      <c r="M12" s="412"/>
      <c r="N12" s="412"/>
      <c r="O12" s="412"/>
      <c r="P12" s="412"/>
      <c r="Q12" s="413"/>
      <c r="S12" s="734"/>
      <c r="T12" s="734"/>
      <c r="U12" s="734"/>
      <c r="V12" s="734"/>
      <c r="W12" s="734"/>
      <c r="X12" s="734"/>
    </row>
    <row r="13" spans="2:24" ht="19.5" customHeight="1">
      <c r="B13" s="407"/>
      <c r="C13" s="408"/>
      <c r="D13" s="409"/>
      <c r="E13" s="409"/>
      <c r="F13" s="409"/>
      <c r="G13" s="410"/>
      <c r="H13" s="625"/>
      <c r="I13" s="410"/>
      <c r="J13" s="411"/>
      <c r="K13" s="412"/>
      <c r="L13" s="412"/>
      <c r="M13" s="412"/>
      <c r="N13" s="412"/>
      <c r="O13" s="412"/>
      <c r="P13" s="412"/>
      <c r="Q13" s="413"/>
      <c r="S13" s="734"/>
      <c r="T13" s="734"/>
      <c r="U13" s="734"/>
      <c r="V13" s="734"/>
      <c r="W13" s="734"/>
      <c r="X13" s="734"/>
    </row>
    <row r="14" spans="2:24" ht="19.5" customHeight="1">
      <c r="B14" s="405">
        <v>2</v>
      </c>
      <c r="C14" s="415" t="s">
        <v>581</v>
      </c>
      <c r="D14" s="405"/>
      <c r="E14" s="405"/>
      <c r="F14" s="405"/>
      <c r="G14" s="416"/>
      <c r="H14" s="405"/>
      <c r="I14" s="416"/>
      <c r="J14" s="416">
        <f>L14+N14+P14</f>
        <v>0</v>
      </c>
      <c r="K14" s="416"/>
      <c r="L14" s="416">
        <f>L15</f>
        <v>0</v>
      </c>
      <c r="M14" s="416"/>
      <c r="N14" s="416">
        <f>N15</f>
        <v>0</v>
      </c>
      <c r="O14" s="416"/>
      <c r="P14" s="416">
        <f>P15</f>
        <v>0</v>
      </c>
      <c r="Q14" s="417"/>
    </row>
    <row r="15" spans="2:24" ht="19.5" customHeight="1">
      <c r="B15" s="418"/>
      <c r="C15" s="418" t="s">
        <v>764</v>
      </c>
      <c r="D15" s="418"/>
      <c r="E15" s="418"/>
      <c r="F15" s="418"/>
      <c r="G15" s="412">
        <v>2</v>
      </c>
      <c r="H15" s="625" t="s">
        <v>640</v>
      </c>
      <c r="I15" s="410"/>
      <c r="J15" s="410">
        <f>L15+N15+P15</f>
        <v>0</v>
      </c>
      <c r="K15" s="412">
        <v>0</v>
      </c>
      <c r="L15" s="412">
        <v>0</v>
      </c>
      <c r="M15" s="412">
        <v>0</v>
      </c>
      <c r="N15" s="412">
        <v>0</v>
      </c>
      <c r="O15" s="412"/>
      <c r="P15" s="412">
        <f>G15*O15</f>
        <v>0</v>
      </c>
      <c r="Q15" s="413"/>
    </row>
  </sheetData>
  <mergeCells count="11">
    <mergeCell ref="S3:X13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horizontalDpi="4294967293" verticalDpi="4294967293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61" customWidth="1"/>
    <col min="11" max="11" width="21.83203125" customWidth="1"/>
    <col min="12" max="12" width="10.33203125" style="161" customWidth="1"/>
    <col min="13" max="13" width="21.83203125" customWidth="1"/>
    <col min="14" max="14" width="10.33203125" style="161" customWidth="1"/>
    <col min="15" max="15" width="21.83203125" customWidth="1"/>
    <col min="16" max="16" width="15.1640625" customWidth="1"/>
  </cols>
  <sheetData>
    <row r="1" spans="1:19" ht="26.1" customHeight="1">
      <c r="A1" s="8">
        <v>1</v>
      </c>
      <c r="B1" s="741" t="s">
        <v>548</v>
      </c>
      <c r="C1" s="743" t="s">
        <v>642</v>
      </c>
      <c r="D1" s="743" t="s">
        <v>643</v>
      </c>
      <c r="E1" s="743" t="s">
        <v>644</v>
      </c>
      <c r="F1" s="745" t="s">
        <v>4</v>
      </c>
      <c r="G1" s="745" t="s">
        <v>5</v>
      </c>
      <c r="H1" s="745" t="s">
        <v>645</v>
      </c>
      <c r="I1" s="745"/>
      <c r="J1" s="745" t="s">
        <v>646</v>
      </c>
      <c r="K1" s="745"/>
      <c r="L1" s="745" t="s">
        <v>647</v>
      </c>
      <c r="M1" s="745"/>
      <c r="N1" s="745" t="s">
        <v>648</v>
      </c>
      <c r="O1" s="745"/>
      <c r="P1" s="747" t="s">
        <v>29</v>
      </c>
    </row>
    <row r="2" spans="1:19" ht="26.1" customHeight="1">
      <c r="A2" s="8">
        <v>1</v>
      </c>
      <c r="B2" s="742"/>
      <c r="C2" s="744"/>
      <c r="D2" s="744"/>
      <c r="E2" s="744"/>
      <c r="F2" s="746"/>
      <c r="G2" s="746"/>
      <c r="H2" s="9" t="s">
        <v>649</v>
      </c>
      <c r="I2" s="9" t="s">
        <v>650</v>
      </c>
      <c r="J2" s="9" t="s">
        <v>649</v>
      </c>
      <c r="K2" s="9" t="s">
        <v>650</v>
      </c>
      <c r="L2" s="9" t="s">
        <v>649</v>
      </c>
      <c r="M2" s="9" t="s">
        <v>650</v>
      </c>
      <c r="N2" s="9" t="s">
        <v>649</v>
      </c>
      <c r="O2" s="9" t="s">
        <v>650</v>
      </c>
      <c r="P2" s="748"/>
    </row>
    <row r="3" spans="1:19" ht="26.1" customHeight="1" thickBot="1">
      <c r="A3" s="8">
        <v>1</v>
      </c>
      <c r="B3" s="737" t="str">
        <f>갑지.표지!C35</f>
        <v>관음로(칠곡중앙대로99길~매천초등학교) 노면표시 도색공사</v>
      </c>
      <c r="C3" s="738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40"/>
    </row>
    <row r="4" spans="1:19" ht="26.1" customHeight="1" thickTop="1">
      <c r="A4" s="10">
        <v>1</v>
      </c>
      <c r="B4" s="749" t="s">
        <v>637</v>
      </c>
      <c r="C4" s="750"/>
      <c r="D4" s="750"/>
      <c r="E4" s="751"/>
      <c r="F4" s="11"/>
      <c r="G4" s="11"/>
      <c r="H4" s="12"/>
      <c r="I4" s="13"/>
      <c r="J4" s="14"/>
      <c r="K4" s="13"/>
      <c r="L4" s="14"/>
      <c r="M4" s="13"/>
      <c r="N4" s="14"/>
      <c r="O4" s="13"/>
      <c r="P4" s="15"/>
    </row>
    <row r="5" spans="1:19" ht="26.1" hidden="1" customHeight="1">
      <c r="A5" s="10">
        <v>2</v>
      </c>
      <c r="B5" s="752" t="s">
        <v>651</v>
      </c>
      <c r="C5" s="755" t="s">
        <v>354</v>
      </c>
      <c r="D5" s="755" t="s">
        <v>350</v>
      </c>
      <c r="E5" s="16" t="s">
        <v>652</v>
      </c>
      <c r="F5" s="17">
        <f>수량집계표!B7</f>
        <v>0</v>
      </c>
      <c r="G5" s="16" t="s">
        <v>653</v>
      </c>
      <c r="H5" s="18">
        <f t="shared" ref="H5:H10" si="0">SUM(J5,L5,N5)</f>
        <v>0</v>
      </c>
      <c r="I5" s="19">
        <f t="shared" ref="I5:I10" si="1">K5+M5+O5</f>
        <v>0</v>
      </c>
      <c r="J5" s="20"/>
      <c r="K5" s="21">
        <f t="shared" ref="K5:K10" si="2">F5*J5</f>
        <v>0</v>
      </c>
      <c r="L5" s="20"/>
      <c r="M5" s="21">
        <f t="shared" ref="M5:M10" si="3">L5*F5</f>
        <v>0</v>
      </c>
      <c r="N5" s="20"/>
      <c r="O5" s="21">
        <f t="shared" ref="O5:O10" si="4">N5*F5</f>
        <v>0</v>
      </c>
      <c r="P5" s="22" t="s">
        <v>654</v>
      </c>
      <c r="S5" s="17"/>
    </row>
    <row r="6" spans="1:19" ht="26.1" hidden="1" customHeight="1">
      <c r="A6" s="10">
        <v>2</v>
      </c>
      <c r="B6" s="753"/>
      <c r="C6" s="756"/>
      <c r="D6" s="756"/>
      <c r="E6" s="23" t="s">
        <v>655</v>
      </c>
      <c r="F6" s="24">
        <f>수량집계표!B8</f>
        <v>0</v>
      </c>
      <c r="G6" s="23" t="s">
        <v>653</v>
      </c>
      <c r="H6" s="25">
        <f t="shared" si="0"/>
        <v>0</v>
      </c>
      <c r="I6" s="26">
        <f t="shared" si="1"/>
        <v>0</v>
      </c>
      <c r="J6" s="37"/>
      <c r="K6" s="27">
        <f t="shared" si="2"/>
        <v>0</v>
      </c>
      <c r="L6" s="37"/>
      <c r="M6" s="27">
        <f t="shared" si="3"/>
        <v>0</v>
      </c>
      <c r="N6" s="37"/>
      <c r="O6" s="27">
        <f t="shared" si="4"/>
        <v>0</v>
      </c>
      <c r="P6" s="28" t="s">
        <v>656</v>
      </c>
      <c r="S6" s="24"/>
    </row>
    <row r="7" spans="1:19" ht="26.1" hidden="1" customHeight="1">
      <c r="A7" s="10">
        <v>2</v>
      </c>
      <c r="B7" s="753"/>
      <c r="C7" s="756"/>
      <c r="D7" s="756"/>
      <c r="E7" s="29" t="s">
        <v>246</v>
      </c>
      <c r="F7" s="24">
        <f>수량집계표!B9</f>
        <v>0</v>
      </c>
      <c r="G7" s="23" t="s">
        <v>653</v>
      </c>
      <c r="H7" s="25">
        <f t="shared" si="0"/>
        <v>0</v>
      </c>
      <c r="I7" s="26">
        <f t="shared" si="1"/>
        <v>0</v>
      </c>
      <c r="J7" s="37"/>
      <c r="K7" s="27">
        <f t="shared" si="2"/>
        <v>0</v>
      </c>
      <c r="L7" s="37"/>
      <c r="M7" s="27">
        <f t="shared" si="3"/>
        <v>0</v>
      </c>
      <c r="N7" s="37"/>
      <c r="O7" s="27">
        <f t="shared" si="4"/>
        <v>0</v>
      </c>
      <c r="P7" s="28" t="s">
        <v>657</v>
      </c>
      <c r="S7" s="24"/>
    </row>
    <row r="8" spans="1:19" ht="26.1" hidden="1" customHeight="1">
      <c r="A8" s="10">
        <v>2</v>
      </c>
      <c r="B8" s="753"/>
      <c r="C8" s="756"/>
      <c r="D8" s="756"/>
      <c r="E8" s="23" t="s">
        <v>658</v>
      </c>
      <c r="F8" s="24">
        <f>수량집계표!B10</f>
        <v>0</v>
      </c>
      <c r="G8" s="23" t="s">
        <v>653</v>
      </c>
      <c r="H8" s="25">
        <f t="shared" si="0"/>
        <v>0</v>
      </c>
      <c r="I8" s="26">
        <f t="shared" si="1"/>
        <v>0</v>
      </c>
      <c r="J8" s="37"/>
      <c r="K8" s="27">
        <f t="shared" si="2"/>
        <v>0</v>
      </c>
      <c r="L8" s="37"/>
      <c r="M8" s="27">
        <f t="shared" si="3"/>
        <v>0</v>
      </c>
      <c r="N8" s="37"/>
      <c r="O8" s="27">
        <f t="shared" si="4"/>
        <v>0</v>
      </c>
      <c r="P8" s="28" t="s">
        <v>659</v>
      </c>
      <c r="S8" s="24"/>
    </row>
    <row r="9" spans="1:19" ht="26.1" hidden="1" customHeight="1">
      <c r="A9" s="10">
        <v>2</v>
      </c>
      <c r="B9" s="753"/>
      <c r="C9" s="756" t="s">
        <v>355</v>
      </c>
      <c r="D9" s="756" t="s">
        <v>351</v>
      </c>
      <c r="E9" s="23" t="s">
        <v>652</v>
      </c>
      <c r="F9" s="24">
        <f>수량집계표!C7</f>
        <v>0</v>
      </c>
      <c r="G9" s="23" t="s">
        <v>653</v>
      </c>
      <c r="H9" s="25">
        <f t="shared" si="0"/>
        <v>0</v>
      </c>
      <c r="I9" s="26">
        <f t="shared" si="1"/>
        <v>0</v>
      </c>
      <c r="J9" s="37"/>
      <c r="K9" s="27">
        <f t="shared" si="2"/>
        <v>0</v>
      </c>
      <c r="L9" s="37"/>
      <c r="M9" s="27">
        <f t="shared" si="3"/>
        <v>0</v>
      </c>
      <c r="N9" s="37"/>
      <c r="O9" s="27">
        <f t="shared" si="4"/>
        <v>0</v>
      </c>
      <c r="P9" s="28" t="s">
        <v>660</v>
      </c>
      <c r="S9" s="24"/>
    </row>
    <row r="10" spans="1:19" ht="26.1" hidden="1" customHeight="1">
      <c r="A10" s="10">
        <v>2</v>
      </c>
      <c r="B10" s="753"/>
      <c r="C10" s="756"/>
      <c r="D10" s="756"/>
      <c r="E10" s="23" t="s">
        <v>655</v>
      </c>
      <c r="F10" s="24">
        <f>수량집계표!C8</f>
        <v>0</v>
      </c>
      <c r="G10" s="23" t="s">
        <v>653</v>
      </c>
      <c r="H10" s="25">
        <f t="shared" si="0"/>
        <v>0</v>
      </c>
      <c r="I10" s="26">
        <f t="shared" si="1"/>
        <v>0</v>
      </c>
      <c r="J10" s="37"/>
      <c r="K10" s="27">
        <f t="shared" si="2"/>
        <v>0</v>
      </c>
      <c r="L10" s="37"/>
      <c r="M10" s="27">
        <f t="shared" si="3"/>
        <v>0</v>
      </c>
      <c r="N10" s="37"/>
      <c r="O10" s="27">
        <f t="shared" si="4"/>
        <v>0</v>
      </c>
      <c r="P10" s="28" t="s">
        <v>661</v>
      </c>
      <c r="S10" s="24"/>
    </row>
    <row r="11" spans="1:19" ht="26.1" hidden="1" customHeight="1">
      <c r="A11" s="10">
        <v>2</v>
      </c>
      <c r="B11" s="753"/>
      <c r="C11" s="756"/>
      <c r="D11" s="756" t="s">
        <v>292</v>
      </c>
      <c r="E11" s="23" t="s">
        <v>652</v>
      </c>
      <c r="F11" s="24">
        <v>0</v>
      </c>
      <c r="G11" s="23" t="s">
        <v>653</v>
      </c>
      <c r="H11" s="25">
        <f>SUM(J11,L11,N11)</f>
        <v>0</v>
      </c>
      <c r="I11" s="26">
        <f>K11+M11+O11</f>
        <v>0</v>
      </c>
      <c r="J11" s="37"/>
      <c r="K11" s="27">
        <f>F11*J11</f>
        <v>0</v>
      </c>
      <c r="L11" s="37"/>
      <c r="M11" s="27">
        <f>L11*F11</f>
        <v>0</v>
      </c>
      <c r="N11" s="37"/>
      <c r="O11" s="27">
        <f>N11*F11</f>
        <v>0</v>
      </c>
      <c r="P11" s="28" t="s">
        <v>662</v>
      </c>
      <c r="S11" s="24"/>
    </row>
    <row r="12" spans="1:19" ht="26.1" hidden="1" customHeight="1">
      <c r="A12" s="10">
        <v>2</v>
      </c>
      <c r="B12" s="753"/>
      <c r="C12" s="756"/>
      <c r="D12" s="756"/>
      <c r="E12" s="23" t="s">
        <v>655</v>
      </c>
      <c r="F12" s="24">
        <v>0</v>
      </c>
      <c r="G12" s="23" t="s">
        <v>653</v>
      </c>
      <c r="H12" s="25">
        <f>SUM(J12,L12,N12)</f>
        <v>0</v>
      </c>
      <c r="I12" s="26">
        <f>K12+M12+O12</f>
        <v>0</v>
      </c>
      <c r="J12" s="37"/>
      <c r="K12" s="27">
        <f>F12*J12</f>
        <v>0</v>
      </c>
      <c r="L12" s="37"/>
      <c r="M12" s="27">
        <f>L12*F12</f>
        <v>0</v>
      </c>
      <c r="N12" s="37"/>
      <c r="O12" s="27">
        <f>N12*F12</f>
        <v>0</v>
      </c>
      <c r="P12" s="28" t="s">
        <v>663</v>
      </c>
      <c r="S12" s="24"/>
    </row>
    <row r="13" spans="1:19" ht="26.1" hidden="1" customHeight="1">
      <c r="A13" s="10">
        <v>2</v>
      </c>
      <c r="B13" s="753"/>
      <c r="C13" s="756"/>
      <c r="D13" s="756" t="s">
        <v>399</v>
      </c>
      <c r="E13" s="23" t="s">
        <v>652</v>
      </c>
      <c r="F13" s="24"/>
      <c r="G13" s="23" t="s">
        <v>653</v>
      </c>
      <c r="H13" s="25">
        <f>SUM(J13,L13,N13)</f>
        <v>0</v>
      </c>
      <c r="I13" s="26">
        <f>K13+M13+O13</f>
        <v>0</v>
      </c>
      <c r="J13" s="37"/>
      <c r="K13" s="27">
        <f>F13*J13</f>
        <v>0</v>
      </c>
      <c r="L13" s="37"/>
      <c r="M13" s="27">
        <f>L13*F13</f>
        <v>0</v>
      </c>
      <c r="N13" s="37"/>
      <c r="O13" s="27">
        <f>N13*F13</f>
        <v>0</v>
      </c>
      <c r="P13" s="28">
        <v>121</v>
      </c>
      <c r="S13" s="36"/>
    </row>
    <row r="14" spans="1:19" ht="26.1" hidden="1" customHeight="1">
      <c r="A14" s="10">
        <v>2</v>
      </c>
      <c r="B14" s="754"/>
      <c r="C14" s="757"/>
      <c r="D14" s="757"/>
      <c r="E14" s="30" t="s">
        <v>655</v>
      </c>
      <c r="F14" s="31"/>
      <c r="G14" s="30" t="s">
        <v>653</v>
      </c>
      <c r="H14" s="32">
        <f>SUM(J14,L14,N14)</f>
        <v>0</v>
      </c>
      <c r="I14" s="33">
        <f>K14+M14+O14</f>
        <v>0</v>
      </c>
      <c r="J14" s="38"/>
      <c r="K14" s="34">
        <f>F14*J14</f>
        <v>0</v>
      </c>
      <c r="L14" s="38"/>
      <c r="M14" s="34">
        <f>L14*F14</f>
        <v>0</v>
      </c>
      <c r="N14" s="38"/>
      <c r="O14" s="34">
        <f>N14*F14</f>
        <v>0</v>
      </c>
      <c r="P14" s="35">
        <v>122</v>
      </c>
      <c r="S14" s="36"/>
    </row>
    <row r="15" spans="1:19" ht="26.1" customHeight="1">
      <c r="A15" s="10">
        <v>1</v>
      </c>
      <c r="B15" s="758" t="s">
        <v>664</v>
      </c>
      <c r="C15" s="755" t="s">
        <v>354</v>
      </c>
      <c r="D15" s="755" t="s">
        <v>350</v>
      </c>
      <c r="E15" s="16" t="s">
        <v>652</v>
      </c>
      <c r="F15" s="17">
        <f>수량집계표!E7</f>
        <v>657</v>
      </c>
      <c r="G15" s="16" t="s">
        <v>653</v>
      </c>
      <c r="H15" s="18">
        <f t="shared" ref="H15:H47" si="5">SUM(J15,L15,N15)</f>
        <v>1865</v>
      </c>
      <c r="I15" s="19">
        <f t="shared" ref="I15:I48" si="6">K15+M15+O15</f>
        <v>1225305</v>
      </c>
      <c r="J15" s="20">
        <f>단가산출!I133</f>
        <v>363</v>
      </c>
      <c r="K15" s="21">
        <f t="shared" ref="K15:K47" si="7">F15*J15</f>
        <v>238491</v>
      </c>
      <c r="L15" s="20">
        <f>단가산출!K133</f>
        <v>1265</v>
      </c>
      <c r="M15" s="21">
        <f t="shared" ref="M15:M47" si="8">L15*F15</f>
        <v>831105</v>
      </c>
      <c r="N15" s="20">
        <f>단가산출!M133</f>
        <v>237</v>
      </c>
      <c r="O15" s="21">
        <f t="shared" ref="O15:O47" si="9">N15*F15</f>
        <v>155709</v>
      </c>
      <c r="P15" s="22">
        <v>9</v>
      </c>
      <c r="S15" s="17"/>
    </row>
    <row r="16" spans="1:19" ht="26.1" customHeight="1">
      <c r="A16" s="10">
        <v>1</v>
      </c>
      <c r="B16" s="759"/>
      <c r="C16" s="756"/>
      <c r="D16" s="756"/>
      <c r="E16" s="23" t="s">
        <v>655</v>
      </c>
      <c r="F16" s="24">
        <f>수량집계표!E8</f>
        <v>9469</v>
      </c>
      <c r="G16" s="23" t="s">
        <v>653</v>
      </c>
      <c r="H16" s="25">
        <f t="shared" si="5"/>
        <v>2500</v>
      </c>
      <c r="I16" s="26">
        <f t="shared" si="6"/>
        <v>23672500</v>
      </c>
      <c r="J16" s="37">
        <f>단가산출!I148</f>
        <v>730</v>
      </c>
      <c r="K16" s="27">
        <f t="shared" si="7"/>
        <v>6912370</v>
      </c>
      <c r="L16" s="37">
        <f>단가산출!K148</f>
        <v>1294</v>
      </c>
      <c r="M16" s="27">
        <f t="shared" si="8"/>
        <v>12252886</v>
      </c>
      <c r="N16" s="37">
        <f>단가산출!M148</f>
        <v>476</v>
      </c>
      <c r="O16" s="27">
        <f t="shared" si="9"/>
        <v>4507244</v>
      </c>
      <c r="P16" s="28">
        <v>10</v>
      </c>
      <c r="S16" s="24"/>
    </row>
    <row r="17" spans="1:19" ht="26.1" customHeight="1">
      <c r="A17" s="10">
        <v>1</v>
      </c>
      <c r="B17" s="759"/>
      <c r="C17" s="756"/>
      <c r="D17" s="756"/>
      <c r="E17" s="29" t="s">
        <v>246</v>
      </c>
      <c r="F17" s="24">
        <f>수량집계표!E9</f>
        <v>1846</v>
      </c>
      <c r="G17" s="23" t="s">
        <v>653</v>
      </c>
      <c r="H17" s="25">
        <f t="shared" si="5"/>
        <v>2895</v>
      </c>
      <c r="I17" s="26">
        <f t="shared" si="6"/>
        <v>5344170</v>
      </c>
      <c r="J17" s="37">
        <f>단가산출!I163</f>
        <v>958</v>
      </c>
      <c r="K17" s="27">
        <f t="shared" si="7"/>
        <v>1768468</v>
      </c>
      <c r="L17" s="37">
        <f>단가산출!K163</f>
        <v>1311</v>
      </c>
      <c r="M17" s="27">
        <f t="shared" si="8"/>
        <v>2420106</v>
      </c>
      <c r="N17" s="37">
        <f>단가산출!M163</f>
        <v>626</v>
      </c>
      <c r="O17" s="27">
        <f t="shared" si="9"/>
        <v>1155596</v>
      </c>
      <c r="P17" s="28">
        <v>11</v>
      </c>
      <c r="S17" s="24"/>
    </row>
    <row r="18" spans="1:19" ht="26.1" customHeight="1">
      <c r="A18" s="10">
        <v>1</v>
      </c>
      <c r="B18" s="759"/>
      <c r="C18" s="756"/>
      <c r="D18" s="756"/>
      <c r="E18" s="23" t="s">
        <v>658</v>
      </c>
      <c r="F18" s="24">
        <f>수량집계표!E10</f>
        <v>3058</v>
      </c>
      <c r="G18" s="23" t="s">
        <v>653</v>
      </c>
      <c r="H18" s="25">
        <f t="shared" si="5"/>
        <v>4751</v>
      </c>
      <c r="I18" s="26">
        <f t="shared" si="6"/>
        <v>14528558</v>
      </c>
      <c r="J18" s="37">
        <f>단가산출!I178</f>
        <v>2029</v>
      </c>
      <c r="K18" s="27">
        <f t="shared" si="7"/>
        <v>6204682</v>
      </c>
      <c r="L18" s="37">
        <f>단가산출!K178</f>
        <v>1396</v>
      </c>
      <c r="M18" s="27">
        <f t="shared" si="8"/>
        <v>4268968</v>
      </c>
      <c r="N18" s="37">
        <f>단가산출!M178</f>
        <v>1326</v>
      </c>
      <c r="O18" s="27">
        <f t="shared" si="9"/>
        <v>4054908</v>
      </c>
      <c r="P18" s="28">
        <v>12</v>
      </c>
      <c r="S18" s="24"/>
    </row>
    <row r="19" spans="1:19" ht="26.1" customHeight="1">
      <c r="A19" s="10">
        <v>1</v>
      </c>
      <c r="B19" s="759"/>
      <c r="C19" s="756" t="s">
        <v>355</v>
      </c>
      <c r="D19" s="756" t="s">
        <v>351</v>
      </c>
      <c r="E19" s="23" t="s">
        <v>652</v>
      </c>
      <c r="F19" s="24">
        <f>수량집계표!F7</f>
        <v>9183</v>
      </c>
      <c r="G19" s="23" t="s">
        <v>653</v>
      </c>
      <c r="H19" s="25">
        <f t="shared" si="5"/>
        <v>2016</v>
      </c>
      <c r="I19" s="26">
        <f t="shared" si="6"/>
        <v>18512928</v>
      </c>
      <c r="J19" s="37">
        <f>단가산출!I193</f>
        <v>363</v>
      </c>
      <c r="K19" s="27">
        <f t="shared" si="7"/>
        <v>3333429</v>
      </c>
      <c r="L19" s="37">
        <f>단가산출!K193</f>
        <v>1416</v>
      </c>
      <c r="M19" s="27">
        <f t="shared" si="8"/>
        <v>13003128</v>
      </c>
      <c r="N19" s="37">
        <f>단가산출!M193</f>
        <v>237</v>
      </c>
      <c r="O19" s="27">
        <f t="shared" si="9"/>
        <v>2176371</v>
      </c>
      <c r="P19" s="28">
        <v>13</v>
      </c>
      <c r="S19" s="24"/>
    </row>
    <row r="20" spans="1:19" ht="26.1" customHeight="1">
      <c r="A20" s="10">
        <v>1</v>
      </c>
      <c r="B20" s="759"/>
      <c r="C20" s="756"/>
      <c r="D20" s="756"/>
      <c r="E20" s="23" t="s">
        <v>655</v>
      </c>
      <c r="F20" s="24">
        <f>수량집계표!F8</f>
        <v>1559</v>
      </c>
      <c r="G20" s="23" t="s">
        <v>653</v>
      </c>
      <c r="H20" s="25">
        <f t="shared" si="5"/>
        <v>2651</v>
      </c>
      <c r="I20" s="26">
        <f t="shared" si="6"/>
        <v>4132909</v>
      </c>
      <c r="J20" s="37">
        <f>단가산출!I208</f>
        <v>730</v>
      </c>
      <c r="K20" s="27">
        <f t="shared" si="7"/>
        <v>1138070</v>
      </c>
      <c r="L20" s="37">
        <f>단가산출!K208</f>
        <v>1445</v>
      </c>
      <c r="M20" s="27">
        <f t="shared" si="8"/>
        <v>2252755</v>
      </c>
      <c r="N20" s="37">
        <f>단가산출!M208</f>
        <v>476</v>
      </c>
      <c r="O20" s="27">
        <f t="shared" si="9"/>
        <v>742084</v>
      </c>
      <c r="P20" s="28">
        <v>14</v>
      </c>
      <c r="S20" s="24"/>
    </row>
    <row r="21" spans="1:19" ht="26.1" hidden="1" customHeight="1">
      <c r="A21" s="10">
        <v>2</v>
      </c>
      <c r="B21" s="759"/>
      <c r="C21" s="756"/>
      <c r="D21" s="756" t="s">
        <v>292</v>
      </c>
      <c r="E21" s="23" t="s">
        <v>652</v>
      </c>
      <c r="F21" s="24"/>
      <c r="G21" s="23" t="s">
        <v>653</v>
      </c>
      <c r="H21" s="25">
        <f t="shared" si="5"/>
        <v>0</v>
      </c>
      <c r="I21" s="26">
        <f t="shared" si="6"/>
        <v>0</v>
      </c>
      <c r="J21" s="37"/>
      <c r="K21" s="27">
        <f t="shared" si="7"/>
        <v>0</v>
      </c>
      <c r="L21" s="37"/>
      <c r="M21" s="27">
        <f t="shared" si="8"/>
        <v>0</v>
      </c>
      <c r="N21" s="37"/>
      <c r="O21" s="27">
        <f t="shared" si="9"/>
        <v>0</v>
      </c>
      <c r="P21" s="28" t="s">
        <v>665</v>
      </c>
      <c r="S21" s="24"/>
    </row>
    <row r="22" spans="1:19" ht="26.1" hidden="1" customHeight="1">
      <c r="A22" s="10">
        <v>2</v>
      </c>
      <c r="B22" s="760"/>
      <c r="C22" s="757"/>
      <c r="D22" s="757"/>
      <c r="E22" s="30" t="s">
        <v>655</v>
      </c>
      <c r="F22" s="31"/>
      <c r="G22" s="30" t="s">
        <v>653</v>
      </c>
      <c r="H22" s="32">
        <f t="shared" si="5"/>
        <v>0</v>
      </c>
      <c r="I22" s="33">
        <f t="shared" si="6"/>
        <v>0</v>
      </c>
      <c r="J22" s="38"/>
      <c r="K22" s="34">
        <f t="shared" si="7"/>
        <v>0</v>
      </c>
      <c r="L22" s="38"/>
      <c r="M22" s="34">
        <f t="shared" si="8"/>
        <v>0</v>
      </c>
      <c r="N22" s="38"/>
      <c r="O22" s="34">
        <f t="shared" si="9"/>
        <v>0</v>
      </c>
      <c r="P22" s="35" t="s">
        <v>666</v>
      </c>
      <c r="S22" s="24"/>
    </row>
    <row r="23" spans="1:19" ht="26.1" hidden="1" customHeight="1">
      <c r="A23" s="10">
        <v>2</v>
      </c>
      <c r="B23" s="758" t="s">
        <v>667</v>
      </c>
      <c r="C23" s="755" t="s">
        <v>357</v>
      </c>
      <c r="D23" s="755" t="s">
        <v>350</v>
      </c>
      <c r="E23" s="16" t="s">
        <v>652</v>
      </c>
      <c r="F23" s="17">
        <f>수량집계표!H7</f>
        <v>0</v>
      </c>
      <c r="G23" s="16" t="s">
        <v>653</v>
      </c>
      <c r="H23" s="18">
        <f t="shared" si="5"/>
        <v>0</v>
      </c>
      <c r="I23" s="19">
        <f t="shared" si="6"/>
        <v>0</v>
      </c>
      <c r="J23" s="20"/>
      <c r="K23" s="21">
        <f t="shared" si="7"/>
        <v>0</v>
      </c>
      <c r="L23" s="20"/>
      <c r="M23" s="21">
        <f t="shared" si="8"/>
        <v>0</v>
      </c>
      <c r="N23" s="20"/>
      <c r="O23" s="21">
        <f t="shared" si="9"/>
        <v>0</v>
      </c>
      <c r="P23" s="22"/>
    </row>
    <row r="24" spans="1:19" ht="26.1" hidden="1" customHeight="1">
      <c r="A24" s="10">
        <v>2</v>
      </c>
      <c r="B24" s="759"/>
      <c r="C24" s="756"/>
      <c r="D24" s="756"/>
      <c r="E24" s="23" t="s">
        <v>655</v>
      </c>
      <c r="F24" s="24">
        <f>수량집계표!H8</f>
        <v>0</v>
      </c>
      <c r="G24" s="23" t="s">
        <v>653</v>
      </c>
      <c r="H24" s="25">
        <f t="shared" si="5"/>
        <v>0</v>
      </c>
      <c r="I24" s="26">
        <f t="shared" si="6"/>
        <v>0</v>
      </c>
      <c r="J24" s="37"/>
      <c r="K24" s="27">
        <f t="shared" si="7"/>
        <v>0</v>
      </c>
      <c r="L24" s="37"/>
      <c r="M24" s="27">
        <f t="shared" si="8"/>
        <v>0</v>
      </c>
      <c r="N24" s="37"/>
      <c r="O24" s="27">
        <f t="shared" si="9"/>
        <v>0</v>
      </c>
      <c r="P24" s="28"/>
    </row>
    <row r="25" spans="1:19" ht="26.1" hidden="1" customHeight="1">
      <c r="A25" s="10">
        <v>2</v>
      </c>
      <c r="B25" s="759"/>
      <c r="C25" s="756"/>
      <c r="D25" s="756"/>
      <c r="E25" s="29" t="s">
        <v>246</v>
      </c>
      <c r="F25" s="24">
        <f>수량집계표!H9</f>
        <v>0</v>
      </c>
      <c r="G25" s="23" t="s">
        <v>653</v>
      </c>
      <c r="H25" s="25">
        <f t="shared" si="5"/>
        <v>0</v>
      </c>
      <c r="I25" s="26">
        <f t="shared" si="6"/>
        <v>0</v>
      </c>
      <c r="J25" s="37"/>
      <c r="K25" s="27">
        <f t="shared" si="7"/>
        <v>0</v>
      </c>
      <c r="L25" s="37"/>
      <c r="M25" s="27">
        <f t="shared" si="8"/>
        <v>0</v>
      </c>
      <c r="N25" s="37"/>
      <c r="O25" s="27">
        <f t="shared" si="9"/>
        <v>0</v>
      </c>
      <c r="P25" s="28"/>
    </row>
    <row r="26" spans="1:19" ht="26.1" hidden="1" customHeight="1">
      <c r="A26" s="10">
        <v>2</v>
      </c>
      <c r="B26" s="759"/>
      <c r="C26" s="756"/>
      <c r="D26" s="756"/>
      <c r="E26" s="23" t="s">
        <v>658</v>
      </c>
      <c r="F26" s="24">
        <f>수량집계표!H10</f>
        <v>0</v>
      </c>
      <c r="G26" s="23" t="s">
        <v>653</v>
      </c>
      <c r="H26" s="25">
        <f t="shared" si="5"/>
        <v>0</v>
      </c>
      <c r="I26" s="26">
        <f t="shared" si="6"/>
        <v>0</v>
      </c>
      <c r="J26" s="37"/>
      <c r="K26" s="27">
        <f t="shared" si="7"/>
        <v>0</v>
      </c>
      <c r="L26" s="37"/>
      <c r="M26" s="27">
        <f t="shared" si="8"/>
        <v>0</v>
      </c>
      <c r="N26" s="37"/>
      <c r="O26" s="27">
        <f t="shared" si="9"/>
        <v>0</v>
      </c>
      <c r="P26" s="28"/>
    </row>
    <row r="27" spans="1:19" ht="26.1" hidden="1" customHeight="1">
      <c r="A27" s="10">
        <v>2</v>
      </c>
      <c r="B27" s="759"/>
      <c r="C27" s="756" t="s">
        <v>391</v>
      </c>
      <c r="D27" s="756" t="s">
        <v>351</v>
      </c>
      <c r="E27" s="23" t="s">
        <v>652</v>
      </c>
      <c r="F27" s="24">
        <f>수량집계표!I7</f>
        <v>0</v>
      </c>
      <c r="G27" s="23" t="s">
        <v>653</v>
      </c>
      <c r="H27" s="25">
        <f t="shared" si="5"/>
        <v>0</v>
      </c>
      <c r="I27" s="26">
        <f t="shared" si="6"/>
        <v>0</v>
      </c>
      <c r="J27" s="37"/>
      <c r="K27" s="27">
        <f t="shared" si="7"/>
        <v>0</v>
      </c>
      <c r="L27" s="37"/>
      <c r="M27" s="27">
        <f t="shared" si="8"/>
        <v>0</v>
      </c>
      <c r="N27" s="37"/>
      <c r="O27" s="27">
        <f t="shared" si="9"/>
        <v>0</v>
      </c>
      <c r="P27" s="28"/>
    </row>
    <row r="28" spans="1:19" ht="26.1" hidden="1" customHeight="1">
      <c r="A28" s="10">
        <v>2</v>
      </c>
      <c r="B28" s="759"/>
      <c r="C28" s="756"/>
      <c r="D28" s="756"/>
      <c r="E28" s="23" t="s">
        <v>655</v>
      </c>
      <c r="F28" s="24">
        <f>수량집계표!I8</f>
        <v>0</v>
      </c>
      <c r="G28" s="23" t="s">
        <v>653</v>
      </c>
      <c r="H28" s="25">
        <f t="shared" si="5"/>
        <v>0</v>
      </c>
      <c r="I28" s="26">
        <f t="shared" si="6"/>
        <v>0</v>
      </c>
      <c r="J28" s="37"/>
      <c r="K28" s="27">
        <f t="shared" si="7"/>
        <v>0</v>
      </c>
      <c r="L28" s="37"/>
      <c r="M28" s="27">
        <f t="shared" si="8"/>
        <v>0</v>
      </c>
      <c r="N28" s="37"/>
      <c r="O28" s="27">
        <f t="shared" si="9"/>
        <v>0</v>
      </c>
      <c r="P28" s="28"/>
    </row>
    <row r="29" spans="1:19" ht="26.1" hidden="1" customHeight="1">
      <c r="A29" s="10">
        <v>2</v>
      </c>
      <c r="B29" s="759"/>
      <c r="C29" s="756"/>
      <c r="D29" s="756" t="s">
        <v>292</v>
      </c>
      <c r="E29" s="23" t="s">
        <v>652</v>
      </c>
      <c r="F29" s="24">
        <f>수량집계표!J7</f>
        <v>0</v>
      </c>
      <c r="G29" s="23" t="s">
        <v>653</v>
      </c>
      <c r="H29" s="25">
        <f t="shared" si="5"/>
        <v>0</v>
      </c>
      <c r="I29" s="26"/>
      <c r="J29" s="37"/>
      <c r="K29" s="27"/>
      <c r="L29" s="37"/>
      <c r="M29" s="27"/>
      <c r="N29" s="37"/>
      <c r="O29" s="27"/>
      <c r="P29" s="28"/>
    </row>
    <row r="30" spans="1:19" ht="26.1" hidden="1" customHeight="1">
      <c r="A30" s="10">
        <v>2</v>
      </c>
      <c r="B30" s="760"/>
      <c r="C30" s="757"/>
      <c r="D30" s="757"/>
      <c r="E30" s="30" t="s">
        <v>655</v>
      </c>
      <c r="F30" s="31">
        <f>수량집계표!J8</f>
        <v>0</v>
      </c>
      <c r="G30" s="30" t="s">
        <v>653</v>
      </c>
      <c r="H30" s="25">
        <f t="shared" si="5"/>
        <v>0</v>
      </c>
      <c r="I30" s="33"/>
      <c r="J30" s="38"/>
      <c r="K30" s="34"/>
      <c r="L30" s="38"/>
      <c r="M30" s="34"/>
      <c r="N30" s="38"/>
      <c r="O30" s="34"/>
      <c r="P30" s="35"/>
    </row>
    <row r="31" spans="1:19" ht="26.1" hidden="1" customHeight="1">
      <c r="A31" s="10">
        <v>2</v>
      </c>
      <c r="B31" s="758" t="s">
        <v>668</v>
      </c>
      <c r="C31" s="761" t="s">
        <v>357</v>
      </c>
      <c r="D31" s="761" t="s">
        <v>350</v>
      </c>
      <c r="E31" s="16" t="s">
        <v>652</v>
      </c>
      <c r="F31" s="17">
        <f>수량집계표!K7</f>
        <v>0</v>
      </c>
      <c r="G31" s="16" t="s">
        <v>653</v>
      </c>
      <c r="H31" s="18">
        <f t="shared" si="5"/>
        <v>0</v>
      </c>
      <c r="I31" s="39">
        <f t="shared" si="6"/>
        <v>0</v>
      </c>
      <c r="J31" s="20"/>
      <c r="K31" s="40">
        <f t="shared" si="7"/>
        <v>0</v>
      </c>
      <c r="L31" s="20"/>
      <c r="M31" s="21">
        <f t="shared" si="8"/>
        <v>0</v>
      </c>
      <c r="N31" s="20"/>
      <c r="O31" s="21">
        <f t="shared" si="9"/>
        <v>0</v>
      </c>
      <c r="P31" s="22"/>
    </row>
    <row r="32" spans="1:19" ht="26.1" hidden="1" customHeight="1">
      <c r="A32" s="10">
        <v>2</v>
      </c>
      <c r="B32" s="759"/>
      <c r="C32" s="762"/>
      <c r="D32" s="762"/>
      <c r="E32" s="23" t="s">
        <v>655</v>
      </c>
      <c r="F32" s="24">
        <f>수량집계표!K8</f>
        <v>0</v>
      </c>
      <c r="G32" s="23" t="s">
        <v>653</v>
      </c>
      <c r="H32" s="25">
        <f t="shared" si="5"/>
        <v>0</v>
      </c>
      <c r="I32" s="41">
        <f t="shared" si="6"/>
        <v>0</v>
      </c>
      <c r="J32" s="37"/>
      <c r="K32" s="42">
        <f t="shared" si="7"/>
        <v>0</v>
      </c>
      <c r="L32" s="37"/>
      <c r="M32" s="27">
        <f t="shared" si="8"/>
        <v>0</v>
      </c>
      <c r="N32" s="37"/>
      <c r="O32" s="27">
        <f t="shared" si="9"/>
        <v>0</v>
      </c>
      <c r="P32" s="28"/>
    </row>
    <row r="33" spans="1:16" ht="26.1" hidden="1" customHeight="1">
      <c r="A33" s="10">
        <v>2</v>
      </c>
      <c r="B33" s="759"/>
      <c r="C33" s="762"/>
      <c r="D33" s="762"/>
      <c r="E33" s="29" t="s">
        <v>246</v>
      </c>
      <c r="F33" s="24">
        <f>수량집계표!K9</f>
        <v>0</v>
      </c>
      <c r="G33" s="23" t="s">
        <v>653</v>
      </c>
      <c r="H33" s="25">
        <f t="shared" si="5"/>
        <v>0</v>
      </c>
      <c r="I33" s="41"/>
      <c r="J33" s="37"/>
      <c r="K33" s="42"/>
      <c r="L33" s="37"/>
      <c r="M33" s="27"/>
      <c r="N33" s="37"/>
      <c r="O33" s="27"/>
      <c r="P33" s="28"/>
    </row>
    <row r="34" spans="1:16" ht="26.1" hidden="1" customHeight="1">
      <c r="A34" s="10">
        <v>2</v>
      </c>
      <c r="B34" s="759"/>
      <c r="C34" s="763"/>
      <c r="D34" s="763"/>
      <c r="E34" s="23" t="s">
        <v>658</v>
      </c>
      <c r="F34" s="24">
        <f>수량집계표!K10</f>
        <v>0</v>
      </c>
      <c r="G34" s="23" t="s">
        <v>653</v>
      </c>
      <c r="H34" s="25">
        <f t="shared" si="5"/>
        <v>0</v>
      </c>
      <c r="I34" s="41"/>
      <c r="J34" s="37"/>
      <c r="K34" s="42"/>
      <c r="L34" s="37"/>
      <c r="M34" s="27"/>
      <c r="N34" s="37"/>
      <c r="O34" s="27"/>
      <c r="P34" s="28"/>
    </row>
    <row r="35" spans="1:16" ht="26.1" hidden="1" customHeight="1">
      <c r="A35" s="10">
        <v>2</v>
      </c>
      <c r="B35" s="759"/>
      <c r="C35" s="756" t="s">
        <v>391</v>
      </c>
      <c r="D35" s="756" t="s">
        <v>351</v>
      </c>
      <c r="E35" s="23" t="s">
        <v>652</v>
      </c>
      <c r="F35" s="24">
        <f>수량집계표!L7</f>
        <v>0</v>
      </c>
      <c r="G35" s="23" t="s">
        <v>653</v>
      </c>
      <c r="H35" s="25">
        <f t="shared" si="5"/>
        <v>0</v>
      </c>
      <c r="I35" s="41">
        <f t="shared" si="6"/>
        <v>0</v>
      </c>
      <c r="J35" s="37"/>
      <c r="K35" s="42">
        <f t="shared" si="7"/>
        <v>0</v>
      </c>
      <c r="L35" s="37"/>
      <c r="M35" s="27">
        <f t="shared" si="8"/>
        <v>0</v>
      </c>
      <c r="N35" s="37"/>
      <c r="O35" s="27">
        <f t="shared" si="9"/>
        <v>0</v>
      </c>
      <c r="P35" s="28"/>
    </row>
    <row r="36" spans="1:16" ht="26.1" hidden="1" customHeight="1">
      <c r="A36" s="10">
        <v>2</v>
      </c>
      <c r="B36" s="759"/>
      <c r="C36" s="756"/>
      <c r="D36" s="756"/>
      <c r="E36" s="23" t="s">
        <v>655</v>
      </c>
      <c r="F36" s="24">
        <f>수량집계표!L8</f>
        <v>0</v>
      </c>
      <c r="G36" s="23" t="s">
        <v>653</v>
      </c>
      <c r="H36" s="25">
        <f t="shared" si="5"/>
        <v>0</v>
      </c>
      <c r="I36" s="41">
        <f t="shared" si="6"/>
        <v>0</v>
      </c>
      <c r="J36" s="37"/>
      <c r="K36" s="42">
        <f t="shared" si="7"/>
        <v>0</v>
      </c>
      <c r="L36" s="37"/>
      <c r="M36" s="27">
        <f t="shared" si="8"/>
        <v>0</v>
      </c>
      <c r="N36" s="37"/>
      <c r="O36" s="27">
        <f t="shared" si="9"/>
        <v>0</v>
      </c>
      <c r="P36" s="28"/>
    </row>
    <row r="37" spans="1:16" ht="26.1" hidden="1" customHeight="1">
      <c r="A37" s="10">
        <v>2</v>
      </c>
      <c r="B37" s="759"/>
      <c r="C37" s="756"/>
      <c r="D37" s="756" t="s">
        <v>292</v>
      </c>
      <c r="E37" s="23" t="s">
        <v>652</v>
      </c>
      <c r="F37" s="24">
        <f>수량집계표!M7</f>
        <v>0</v>
      </c>
      <c r="G37" s="23" t="s">
        <v>653</v>
      </c>
      <c r="H37" s="25">
        <f t="shared" si="5"/>
        <v>0</v>
      </c>
      <c r="I37" s="41">
        <f t="shared" si="6"/>
        <v>0</v>
      </c>
      <c r="J37" s="37"/>
      <c r="K37" s="42">
        <f t="shared" si="7"/>
        <v>0</v>
      </c>
      <c r="L37" s="37"/>
      <c r="M37" s="27">
        <f t="shared" si="8"/>
        <v>0</v>
      </c>
      <c r="N37" s="37"/>
      <c r="O37" s="27">
        <f t="shared" si="9"/>
        <v>0</v>
      </c>
      <c r="P37" s="28"/>
    </row>
    <row r="38" spans="1:16" ht="26.1" hidden="1" customHeight="1">
      <c r="A38" s="10">
        <v>2</v>
      </c>
      <c r="B38" s="760"/>
      <c r="C38" s="757"/>
      <c r="D38" s="757"/>
      <c r="E38" s="30" t="s">
        <v>655</v>
      </c>
      <c r="F38" s="24">
        <f>수량집계표!M8</f>
        <v>0</v>
      </c>
      <c r="G38" s="30" t="s">
        <v>653</v>
      </c>
      <c r="H38" s="32">
        <f t="shared" si="5"/>
        <v>0</v>
      </c>
      <c r="I38" s="43">
        <f t="shared" si="6"/>
        <v>0</v>
      </c>
      <c r="J38" s="44"/>
      <c r="K38" s="45">
        <f t="shared" si="7"/>
        <v>0</v>
      </c>
      <c r="L38" s="44"/>
      <c r="M38" s="34">
        <f t="shared" si="8"/>
        <v>0</v>
      </c>
      <c r="N38" s="44"/>
      <c r="O38" s="34">
        <f t="shared" si="9"/>
        <v>0</v>
      </c>
      <c r="P38" s="35"/>
    </row>
    <row r="39" spans="1:16" ht="26.1" hidden="1" customHeight="1">
      <c r="A39" s="10">
        <v>2</v>
      </c>
      <c r="B39" s="758" t="s">
        <v>669</v>
      </c>
      <c r="C39" s="755" t="s">
        <v>670</v>
      </c>
      <c r="D39" s="755" t="s">
        <v>350</v>
      </c>
      <c r="E39" s="16" t="s">
        <v>652</v>
      </c>
      <c r="F39" s="17">
        <f>수량집계표!N7</f>
        <v>0</v>
      </c>
      <c r="G39" s="16" t="s">
        <v>653</v>
      </c>
      <c r="H39" s="18">
        <f t="shared" si="5"/>
        <v>0</v>
      </c>
      <c r="I39" s="39">
        <f t="shared" si="6"/>
        <v>0</v>
      </c>
      <c r="J39" s="20"/>
      <c r="K39" s="40">
        <f t="shared" si="7"/>
        <v>0</v>
      </c>
      <c r="L39" s="20"/>
      <c r="M39" s="21">
        <f t="shared" si="8"/>
        <v>0</v>
      </c>
      <c r="N39" s="20"/>
      <c r="O39" s="21">
        <f t="shared" si="9"/>
        <v>0</v>
      </c>
      <c r="P39" s="22"/>
    </row>
    <row r="40" spans="1:16" ht="26.1" hidden="1" customHeight="1">
      <c r="A40" s="10">
        <v>2</v>
      </c>
      <c r="B40" s="759"/>
      <c r="C40" s="756"/>
      <c r="D40" s="756"/>
      <c r="E40" s="23" t="s">
        <v>655</v>
      </c>
      <c r="F40" s="24">
        <f>수량집계표!N8</f>
        <v>0</v>
      </c>
      <c r="G40" s="23" t="s">
        <v>653</v>
      </c>
      <c r="H40" s="25">
        <f t="shared" si="5"/>
        <v>0</v>
      </c>
      <c r="I40" s="26">
        <f t="shared" si="6"/>
        <v>0</v>
      </c>
      <c r="J40" s="37"/>
      <c r="K40" s="27">
        <f t="shared" si="7"/>
        <v>0</v>
      </c>
      <c r="L40" s="37"/>
      <c r="M40" s="27">
        <f t="shared" si="8"/>
        <v>0</v>
      </c>
      <c r="N40" s="37"/>
      <c r="O40" s="27">
        <f t="shared" si="9"/>
        <v>0</v>
      </c>
      <c r="P40" s="28"/>
    </row>
    <row r="41" spans="1:16" ht="26.1" hidden="1" customHeight="1">
      <c r="A41" s="10">
        <v>2</v>
      </c>
      <c r="B41" s="759"/>
      <c r="C41" s="756"/>
      <c r="D41" s="756"/>
      <c r="E41" s="29" t="s">
        <v>246</v>
      </c>
      <c r="F41" s="24">
        <f>수량집계표!N9</f>
        <v>0</v>
      </c>
      <c r="G41" s="23" t="s">
        <v>653</v>
      </c>
      <c r="H41" s="25"/>
      <c r="I41" s="26"/>
      <c r="J41" s="37"/>
      <c r="K41" s="27"/>
      <c r="L41" s="37"/>
      <c r="M41" s="27"/>
      <c r="N41" s="37"/>
      <c r="O41" s="27"/>
      <c r="P41" s="28"/>
    </row>
    <row r="42" spans="1:16" ht="26.1" hidden="1" customHeight="1">
      <c r="A42" s="10">
        <v>2</v>
      </c>
      <c r="B42" s="759"/>
      <c r="C42" s="756"/>
      <c r="D42" s="756"/>
      <c r="E42" s="23" t="s">
        <v>658</v>
      </c>
      <c r="F42" s="24">
        <f>수량집계표!M10</f>
        <v>0</v>
      </c>
      <c r="G42" s="23" t="s">
        <v>653</v>
      </c>
      <c r="H42" s="25"/>
      <c r="I42" s="26"/>
      <c r="J42" s="37"/>
      <c r="K42" s="27"/>
      <c r="L42" s="37"/>
      <c r="M42" s="27"/>
      <c r="N42" s="37"/>
      <c r="O42" s="27"/>
      <c r="P42" s="28"/>
    </row>
    <row r="43" spans="1:16" ht="26.1" hidden="1" customHeight="1">
      <c r="A43" s="10">
        <v>2</v>
      </c>
      <c r="B43" s="759"/>
      <c r="C43" s="756" t="s">
        <v>671</v>
      </c>
      <c r="D43" s="756" t="s">
        <v>351</v>
      </c>
      <c r="E43" s="23" t="s">
        <v>652</v>
      </c>
      <c r="F43" s="24">
        <f>수량집계표!O7</f>
        <v>0</v>
      </c>
      <c r="G43" s="23" t="s">
        <v>653</v>
      </c>
      <c r="H43" s="25">
        <f t="shared" si="5"/>
        <v>0</v>
      </c>
      <c r="I43" s="26">
        <f t="shared" si="6"/>
        <v>0</v>
      </c>
      <c r="J43" s="37"/>
      <c r="K43" s="27">
        <f t="shared" si="7"/>
        <v>0</v>
      </c>
      <c r="L43" s="37"/>
      <c r="M43" s="27">
        <f t="shared" si="8"/>
        <v>0</v>
      </c>
      <c r="N43" s="37"/>
      <c r="O43" s="27">
        <f t="shared" si="9"/>
        <v>0</v>
      </c>
      <c r="P43" s="28"/>
    </row>
    <row r="44" spans="1:16" ht="26.1" hidden="1" customHeight="1">
      <c r="A44" s="10">
        <v>2</v>
      </c>
      <c r="B44" s="759"/>
      <c r="C44" s="756"/>
      <c r="D44" s="756"/>
      <c r="E44" s="23" t="s">
        <v>655</v>
      </c>
      <c r="F44" s="24">
        <f>수량집계표!O8</f>
        <v>0</v>
      </c>
      <c r="G44" s="23" t="s">
        <v>653</v>
      </c>
      <c r="H44" s="25">
        <f t="shared" si="5"/>
        <v>0</v>
      </c>
      <c r="I44" s="41">
        <f t="shared" si="6"/>
        <v>0</v>
      </c>
      <c r="J44" s="37"/>
      <c r="K44" s="42">
        <f t="shared" si="7"/>
        <v>0</v>
      </c>
      <c r="L44" s="37"/>
      <c r="M44" s="27">
        <f t="shared" si="8"/>
        <v>0</v>
      </c>
      <c r="N44" s="37"/>
      <c r="O44" s="27">
        <f t="shared" si="9"/>
        <v>0</v>
      </c>
      <c r="P44" s="28"/>
    </row>
    <row r="45" spans="1:16" ht="26.1" hidden="1" customHeight="1">
      <c r="A45" s="10">
        <v>2</v>
      </c>
      <c r="B45" s="759"/>
      <c r="C45" s="756"/>
      <c r="D45" s="756" t="s">
        <v>292</v>
      </c>
      <c r="E45" s="23" t="s">
        <v>652</v>
      </c>
      <c r="F45" s="24">
        <f>수량집계표!P7</f>
        <v>0</v>
      </c>
      <c r="G45" s="23" t="s">
        <v>653</v>
      </c>
      <c r="H45" s="25">
        <f t="shared" si="5"/>
        <v>0</v>
      </c>
      <c r="I45" s="41">
        <f t="shared" si="6"/>
        <v>0</v>
      </c>
      <c r="J45" s="37"/>
      <c r="K45" s="42">
        <f t="shared" si="7"/>
        <v>0</v>
      </c>
      <c r="L45" s="37"/>
      <c r="M45" s="27">
        <f t="shared" si="8"/>
        <v>0</v>
      </c>
      <c r="N45" s="37"/>
      <c r="O45" s="27">
        <f t="shared" si="9"/>
        <v>0</v>
      </c>
      <c r="P45" s="28"/>
    </row>
    <row r="46" spans="1:16" ht="26.1" hidden="1" customHeight="1">
      <c r="A46" s="10">
        <v>2</v>
      </c>
      <c r="B46" s="760"/>
      <c r="C46" s="757"/>
      <c r="D46" s="757"/>
      <c r="E46" s="30" t="s">
        <v>655</v>
      </c>
      <c r="F46" s="24">
        <f>수량집계표!P8</f>
        <v>0</v>
      </c>
      <c r="G46" s="30" t="s">
        <v>653</v>
      </c>
      <c r="H46" s="32">
        <f t="shared" si="5"/>
        <v>0</v>
      </c>
      <c r="I46" s="43">
        <f t="shared" si="6"/>
        <v>0</v>
      </c>
      <c r="J46" s="44"/>
      <c r="K46" s="45">
        <f t="shared" si="7"/>
        <v>0</v>
      </c>
      <c r="L46" s="44"/>
      <c r="M46" s="34">
        <f t="shared" si="8"/>
        <v>0</v>
      </c>
      <c r="N46" s="44"/>
      <c r="O46" s="34">
        <f t="shared" si="9"/>
        <v>0</v>
      </c>
      <c r="P46" s="35"/>
    </row>
    <row r="47" spans="1:16" ht="26.1" hidden="1" customHeight="1">
      <c r="A47" s="10">
        <v>2</v>
      </c>
      <c r="B47" s="764" t="s">
        <v>672</v>
      </c>
      <c r="C47" s="765"/>
      <c r="D47" s="765"/>
      <c r="E47" s="766"/>
      <c r="F47" s="46">
        <f>수량집계표!Q7</f>
        <v>0</v>
      </c>
      <c r="G47" s="47" t="s">
        <v>653</v>
      </c>
      <c r="H47" s="48">
        <f t="shared" si="5"/>
        <v>0</v>
      </c>
      <c r="I47" s="49">
        <f t="shared" si="6"/>
        <v>0</v>
      </c>
      <c r="J47" s="50"/>
      <c r="K47" s="51">
        <f t="shared" si="7"/>
        <v>0</v>
      </c>
      <c r="L47" s="50"/>
      <c r="M47" s="52">
        <f t="shared" si="8"/>
        <v>0</v>
      </c>
      <c r="N47" s="50"/>
      <c r="O47" s="52">
        <f t="shared" si="9"/>
        <v>0</v>
      </c>
      <c r="P47" s="53">
        <v>59</v>
      </c>
    </row>
    <row r="48" spans="1:16" ht="26.1" customHeight="1">
      <c r="A48" s="10">
        <v>1</v>
      </c>
      <c r="B48" s="767" t="s">
        <v>673</v>
      </c>
      <c r="C48" s="768"/>
      <c r="D48" s="768"/>
      <c r="E48" s="768"/>
      <c r="F48" s="54"/>
      <c r="G48" s="55"/>
      <c r="H48" s="56"/>
      <c r="I48" s="57">
        <f t="shared" si="6"/>
        <v>67416370</v>
      </c>
      <c r="J48" s="58"/>
      <c r="K48" s="59">
        <f>SUM(K5:K47)</f>
        <v>19595510</v>
      </c>
      <c r="L48" s="58"/>
      <c r="M48" s="59">
        <f>SUM(M5:M47)</f>
        <v>35028948</v>
      </c>
      <c r="N48" s="58"/>
      <c r="O48" s="59">
        <f>SUM(O5:O47)</f>
        <v>12791912</v>
      </c>
      <c r="P48" s="60"/>
    </row>
    <row r="49" spans="1:16" ht="26.1" customHeight="1">
      <c r="A49" s="10">
        <v>1</v>
      </c>
      <c r="B49" s="769" t="s">
        <v>638</v>
      </c>
      <c r="C49" s="770"/>
      <c r="D49" s="770"/>
      <c r="E49" s="771"/>
      <c r="F49" s="61"/>
      <c r="G49" s="62"/>
      <c r="H49" s="63"/>
      <c r="I49" s="64"/>
      <c r="J49" s="65"/>
      <c r="K49" s="66"/>
      <c r="L49" s="67"/>
      <c r="M49" s="66"/>
      <c r="N49" s="67"/>
      <c r="O49" s="68"/>
      <c r="P49" s="69"/>
    </row>
    <row r="50" spans="1:16" ht="26.1" customHeight="1">
      <c r="A50" s="10">
        <v>1</v>
      </c>
      <c r="B50" s="764" t="s">
        <v>639</v>
      </c>
      <c r="C50" s="765"/>
      <c r="D50" s="765"/>
      <c r="E50" s="766"/>
      <c r="F50" s="17">
        <v>2</v>
      </c>
      <c r="G50" s="16" t="s">
        <v>674</v>
      </c>
      <c r="H50" s="18"/>
      <c r="I50" s="19">
        <f>K50+M50+O50</f>
        <v>60000</v>
      </c>
      <c r="J50" s="70"/>
      <c r="K50" s="21">
        <f>F50*J50</f>
        <v>0</v>
      </c>
      <c r="L50" s="21"/>
      <c r="M50" s="21">
        <f>F50*L50</f>
        <v>0</v>
      </c>
      <c r="N50" s="21">
        <v>30000</v>
      </c>
      <c r="O50" s="21">
        <f>F50*N50</f>
        <v>60000</v>
      </c>
      <c r="P50" s="71"/>
    </row>
    <row r="51" spans="1:16" ht="26.1" hidden="1" customHeight="1">
      <c r="A51" s="10">
        <v>2</v>
      </c>
      <c r="B51" s="778" t="s">
        <v>673</v>
      </c>
      <c r="C51" s="779"/>
      <c r="D51" s="779"/>
      <c r="E51" s="780"/>
      <c r="F51" s="54"/>
      <c r="G51" s="55"/>
      <c r="H51" s="56"/>
      <c r="I51" s="57">
        <f>K51+M51+O51</f>
        <v>60000</v>
      </c>
      <c r="J51" s="58"/>
      <c r="K51" s="59">
        <f>SUM(K50:K50)</f>
        <v>0</v>
      </c>
      <c r="L51" s="58"/>
      <c r="M51" s="59">
        <f>SUM(M50:M50)</f>
        <v>0</v>
      </c>
      <c r="N51" s="58"/>
      <c r="O51" s="59">
        <f>SUM(O50:O50)</f>
        <v>60000</v>
      </c>
      <c r="P51" s="60"/>
    </row>
    <row r="52" spans="1:16" ht="26.1" customHeight="1">
      <c r="A52" s="10">
        <v>1</v>
      </c>
      <c r="B52" s="781" t="s">
        <v>564</v>
      </c>
      <c r="C52" s="782"/>
      <c r="D52" s="782"/>
      <c r="E52" s="783"/>
      <c r="F52" s="46"/>
      <c r="G52" s="47"/>
      <c r="H52" s="48"/>
      <c r="I52" s="72">
        <f>K52+M52+O52</f>
        <v>67476370</v>
      </c>
      <c r="J52" s="73"/>
      <c r="K52" s="74">
        <f>K48+K51</f>
        <v>19595510</v>
      </c>
      <c r="L52" s="74"/>
      <c r="M52" s="74">
        <f>M48+M51</f>
        <v>35028948</v>
      </c>
      <c r="N52" s="74"/>
      <c r="O52" s="74">
        <f>O48+O51</f>
        <v>12851912</v>
      </c>
      <c r="P52" s="75"/>
    </row>
    <row r="53" spans="1:16" ht="26.1" customHeight="1">
      <c r="A53" s="10">
        <v>1</v>
      </c>
      <c r="B53" s="784" t="s">
        <v>675</v>
      </c>
      <c r="C53" s="785"/>
      <c r="D53" s="785"/>
      <c r="E53" s="786"/>
      <c r="F53" s="797">
        <v>1</v>
      </c>
      <c r="G53" s="799" t="s">
        <v>400</v>
      </c>
      <c r="H53" s="790"/>
      <c r="I53" s="76"/>
      <c r="J53" s="77" t="str">
        <f>" ☞간접노무비 : 직접노무비의 "&amp;(M54*100)&amp;"%"</f>
        <v xml:space="preserve"> ☞간접노무비 : 직접노무비의 12.7%</v>
      </c>
      <c r="K53" s="78"/>
      <c r="L53" s="79"/>
      <c r="M53" s="80"/>
      <c r="N53" s="81"/>
      <c r="O53" s="82"/>
      <c r="P53" s="83"/>
    </row>
    <row r="54" spans="1:16" ht="26.1" customHeight="1">
      <c r="A54" s="10">
        <v>1</v>
      </c>
      <c r="B54" s="787"/>
      <c r="C54" s="788"/>
      <c r="D54" s="788"/>
      <c r="E54" s="789"/>
      <c r="F54" s="798"/>
      <c r="G54" s="800"/>
      <c r="H54" s="791"/>
      <c r="I54" s="84">
        <f>O54</f>
        <v>2488629</v>
      </c>
      <c r="J54" s="85"/>
      <c r="K54" s="86">
        <f>K52</f>
        <v>19595510</v>
      </c>
      <c r="L54" s="87" t="s">
        <v>676</v>
      </c>
      <c r="M54" s="88">
        <v>0.127</v>
      </c>
      <c r="N54" s="89" t="s">
        <v>677</v>
      </c>
      <c r="O54" s="90">
        <f>INT(K54*M54)</f>
        <v>2488629</v>
      </c>
      <c r="P54" s="91">
        <f>I54/K54</f>
        <v>0.12699996070528402</v>
      </c>
    </row>
    <row r="55" spans="1:16" ht="26.1" customHeight="1">
      <c r="A55" s="10">
        <v>1</v>
      </c>
      <c r="B55" s="792" t="s">
        <v>678</v>
      </c>
      <c r="C55" s="771"/>
      <c r="D55" s="793"/>
      <c r="E55" s="793"/>
      <c r="F55" s="92">
        <v>1</v>
      </c>
      <c r="G55" s="93" t="s">
        <v>400</v>
      </c>
      <c r="H55" s="94"/>
      <c r="I55" s="95">
        <f>SUM(I56:I69)</f>
        <v>7642317</v>
      </c>
      <c r="J55" s="96"/>
      <c r="K55" s="97"/>
      <c r="L55" s="98"/>
      <c r="M55" s="97"/>
      <c r="N55" s="99"/>
      <c r="O55" s="100"/>
      <c r="P55" s="101"/>
    </row>
    <row r="56" spans="1:16" ht="26.1" customHeight="1">
      <c r="A56" s="10">
        <v>1</v>
      </c>
      <c r="B56" s="794" t="s">
        <v>401</v>
      </c>
      <c r="C56" s="795"/>
      <c r="D56" s="795"/>
      <c r="E56" s="796"/>
      <c r="F56" s="102"/>
      <c r="G56" s="103"/>
      <c r="H56" s="102"/>
      <c r="I56" s="104"/>
      <c r="J56" s="77" t="str">
        <f>" ☞산재보험료 : (직접노무비+간접노무비)의 "&amp;(M57*100)&amp;"%"</f>
        <v xml:space="preserve"> ☞산재보험료 : (직접노무비+간접노무비)의 3.73%</v>
      </c>
      <c r="K56" s="78"/>
      <c r="L56" s="79"/>
      <c r="M56" s="80"/>
      <c r="N56" s="81"/>
      <c r="O56" s="105"/>
      <c r="P56" s="106"/>
    </row>
    <row r="57" spans="1:16" ht="26.1" customHeight="1">
      <c r="A57" s="10">
        <v>1</v>
      </c>
      <c r="B57" s="775"/>
      <c r="C57" s="776"/>
      <c r="D57" s="776"/>
      <c r="E57" s="777"/>
      <c r="F57" s="107"/>
      <c r="G57" s="108"/>
      <c r="H57" s="107"/>
      <c r="I57" s="109">
        <f>O57</f>
        <v>823738</v>
      </c>
      <c r="J57" s="110"/>
      <c r="K57" s="111">
        <f>K52+I54</f>
        <v>22084139</v>
      </c>
      <c r="L57" s="112" t="s">
        <v>676</v>
      </c>
      <c r="M57" s="113">
        <v>3.73E-2</v>
      </c>
      <c r="N57" s="114" t="s">
        <v>677</v>
      </c>
      <c r="O57" s="115">
        <f>INT(K57*M57)</f>
        <v>823738</v>
      </c>
      <c r="P57" s="116">
        <f>I57/K57</f>
        <v>3.7299982580258163E-2</v>
      </c>
    </row>
    <row r="58" spans="1:16" ht="26.1" customHeight="1">
      <c r="A58" s="10">
        <v>1</v>
      </c>
      <c r="B58" s="772" t="s">
        <v>679</v>
      </c>
      <c r="C58" s="773"/>
      <c r="D58" s="773"/>
      <c r="E58" s="774"/>
      <c r="F58" s="117"/>
      <c r="G58" s="118"/>
      <c r="H58" s="117"/>
      <c r="I58" s="119"/>
      <c r="J58" s="120" t="str">
        <f>" ☞고용보험료 : (직접노무비+간접노무비)의 "&amp;(M59*100)&amp;"%"</f>
        <v xml:space="preserve"> ☞고용보험료 : (직접노무비+간접노무비)의 0.87%</v>
      </c>
      <c r="K58" s="121"/>
      <c r="L58" s="122"/>
      <c r="M58" s="123"/>
      <c r="N58" s="124"/>
      <c r="O58" s="125"/>
      <c r="P58" s="126"/>
    </row>
    <row r="59" spans="1:16" ht="26.1" customHeight="1">
      <c r="A59" s="10">
        <v>1</v>
      </c>
      <c r="B59" s="775"/>
      <c r="C59" s="776"/>
      <c r="D59" s="776"/>
      <c r="E59" s="777"/>
      <c r="F59" s="107"/>
      <c r="G59" s="108"/>
      <c r="H59" s="107"/>
      <c r="I59" s="109">
        <f>O59</f>
        <v>192132</v>
      </c>
      <c r="J59" s="110"/>
      <c r="K59" s="111">
        <f>K52+I54</f>
        <v>22084139</v>
      </c>
      <c r="L59" s="112" t="s">
        <v>676</v>
      </c>
      <c r="M59" s="113">
        <v>8.6999999999999994E-3</v>
      </c>
      <c r="N59" s="114" t="s">
        <v>677</v>
      </c>
      <c r="O59" s="115">
        <f>INT(K59*M59)</f>
        <v>192132</v>
      </c>
      <c r="P59" s="116">
        <f>I59/K59</f>
        <v>8.6999995788832885E-3</v>
      </c>
    </row>
    <row r="60" spans="1:16" ht="26.1" customHeight="1">
      <c r="A60" s="10">
        <v>1</v>
      </c>
      <c r="B60" s="772" t="s">
        <v>680</v>
      </c>
      <c r="C60" s="773"/>
      <c r="D60" s="773"/>
      <c r="E60" s="774"/>
      <c r="F60" s="117"/>
      <c r="G60" s="118"/>
      <c r="H60" s="117"/>
      <c r="I60" s="127"/>
      <c r="J60" s="120" t="str">
        <f>" ☞국민건강보험료 : (직접노무비)의 "&amp;(M61*100)&amp;"%"</f>
        <v xml:space="preserve"> ☞국민건강보험료 : (직접노무비)의 3.335%</v>
      </c>
      <c r="K60" s="121"/>
      <c r="L60" s="122"/>
      <c r="M60" s="123"/>
      <c r="N60" s="124"/>
      <c r="O60" s="125"/>
      <c r="P60" s="126"/>
    </row>
    <row r="61" spans="1:16" ht="26.1" customHeight="1">
      <c r="A61" s="10">
        <v>1</v>
      </c>
      <c r="B61" s="775"/>
      <c r="C61" s="776"/>
      <c r="D61" s="776"/>
      <c r="E61" s="777"/>
      <c r="F61" s="107"/>
      <c r="G61" s="108"/>
      <c r="H61" s="107"/>
      <c r="I61" s="109"/>
      <c r="J61" s="110"/>
      <c r="K61" s="111">
        <f>K52</f>
        <v>19595510</v>
      </c>
      <c r="L61" s="112" t="s">
        <v>676</v>
      </c>
      <c r="M61" s="162">
        <v>3.3349999999999998E-2</v>
      </c>
      <c r="N61" s="114" t="s">
        <v>677</v>
      </c>
      <c r="O61" s="115">
        <f>INT(K61*M61)</f>
        <v>653510</v>
      </c>
      <c r="P61" s="163">
        <v>3.3349999999999998E-2</v>
      </c>
    </row>
    <row r="62" spans="1:16" ht="26.1" customHeight="1">
      <c r="A62" s="10">
        <v>1</v>
      </c>
      <c r="B62" s="772" t="s">
        <v>587</v>
      </c>
      <c r="C62" s="773"/>
      <c r="D62" s="773"/>
      <c r="E62" s="774"/>
      <c r="F62" s="117"/>
      <c r="G62" s="118"/>
      <c r="H62" s="117"/>
      <c r="I62" s="128"/>
      <c r="J62" s="120" t="str">
        <f>" ☞국민연금보험료 : (직접노무비)의 "&amp;(M63*100)&amp;"%"</f>
        <v xml:space="preserve"> ☞국민연금보험료 : (직접노무비)의 4.5%</v>
      </c>
      <c r="K62" s="121"/>
      <c r="L62" s="122"/>
      <c r="M62" s="123"/>
      <c r="N62" s="124"/>
      <c r="O62" s="125"/>
      <c r="P62" s="126"/>
    </row>
    <row r="63" spans="1:16" ht="26.1" customHeight="1">
      <c r="A63" s="10">
        <v>1</v>
      </c>
      <c r="B63" s="775"/>
      <c r="C63" s="776"/>
      <c r="D63" s="776"/>
      <c r="E63" s="777"/>
      <c r="F63" s="107"/>
      <c r="G63" s="108"/>
      <c r="H63" s="107"/>
      <c r="I63" s="109"/>
      <c r="J63" s="110"/>
      <c r="K63" s="111">
        <f>K52</f>
        <v>19595510</v>
      </c>
      <c r="L63" s="112" t="s">
        <v>676</v>
      </c>
      <c r="M63" s="113">
        <v>4.4999999999999998E-2</v>
      </c>
      <c r="N63" s="114" t="s">
        <v>677</v>
      </c>
      <c r="O63" s="115">
        <f>INT(K63*M63)</f>
        <v>881797</v>
      </c>
      <c r="P63" s="116">
        <v>4.4999999999999998E-2</v>
      </c>
    </row>
    <row r="64" spans="1:16" ht="26.1" customHeight="1">
      <c r="A64" s="10">
        <v>1</v>
      </c>
      <c r="B64" s="772" t="s">
        <v>402</v>
      </c>
      <c r="C64" s="773"/>
      <c r="D64" s="773"/>
      <c r="E64" s="774"/>
      <c r="F64" s="117"/>
      <c r="G64" s="118"/>
      <c r="H64" s="117"/>
      <c r="I64" s="128"/>
      <c r="J64" s="120" t="str">
        <f>" ☞노인장기요양보험료 : (국민건강보험료)의 "&amp;(M65*100)&amp;"%"</f>
        <v xml:space="preserve"> ☞노인장기요양보험료 : (국민건강보험료)의 10.25%</v>
      </c>
      <c r="K64" s="121"/>
      <c r="L64" s="122"/>
      <c r="M64" s="123"/>
      <c r="N64" s="124"/>
      <c r="O64" s="125"/>
      <c r="P64" s="126"/>
    </row>
    <row r="65" spans="1:16" ht="26.1" customHeight="1">
      <c r="A65" s="10">
        <v>1</v>
      </c>
      <c r="B65" s="775"/>
      <c r="C65" s="776"/>
      <c r="D65" s="776"/>
      <c r="E65" s="777"/>
      <c r="F65" s="107"/>
      <c r="G65" s="108"/>
      <c r="H65" s="107"/>
      <c r="I65" s="109"/>
      <c r="J65" s="110"/>
      <c r="K65" s="111">
        <f>I61</f>
        <v>0</v>
      </c>
      <c r="L65" s="112" t="s">
        <v>676</v>
      </c>
      <c r="M65" s="113">
        <v>0.10249999999999999</v>
      </c>
      <c r="N65" s="114" t="s">
        <v>677</v>
      </c>
      <c r="O65" s="115">
        <f>INT(K65*M65)</f>
        <v>0</v>
      </c>
      <c r="P65" s="116">
        <v>0.10249999999999999</v>
      </c>
    </row>
    <row r="66" spans="1:16" ht="26.1" customHeight="1">
      <c r="A66" s="10">
        <v>1</v>
      </c>
      <c r="B66" s="772" t="s">
        <v>681</v>
      </c>
      <c r="C66" s="773"/>
      <c r="D66" s="773"/>
      <c r="E66" s="774"/>
      <c r="F66" s="117"/>
      <c r="G66" s="118"/>
      <c r="H66" s="117"/>
      <c r="I66" s="128"/>
      <c r="J66" s="120" t="str">
        <f>" ☞산업안전보건관리비 : (직접노무비+재료비)의 "&amp;(M67*100)&amp;"%"</f>
        <v xml:space="preserve"> ☞산업안전보건관리비 : (직접노무비+재료비)의 2.93%</v>
      </c>
      <c r="K66" s="121"/>
      <c r="L66" s="122"/>
      <c r="M66" s="123"/>
      <c r="N66" s="124"/>
      <c r="O66" s="125"/>
      <c r="P66" s="126"/>
    </row>
    <row r="67" spans="1:16" ht="26.1" customHeight="1">
      <c r="A67" s="10">
        <v>1</v>
      </c>
      <c r="B67" s="775"/>
      <c r="C67" s="776"/>
      <c r="D67" s="776"/>
      <c r="E67" s="777"/>
      <c r="F67" s="107"/>
      <c r="G67" s="108"/>
      <c r="H67" s="107"/>
      <c r="I67" s="128">
        <f>O67</f>
        <v>1600496</v>
      </c>
      <c r="J67" s="110"/>
      <c r="K67" s="111">
        <f>K52+M52</f>
        <v>54624458</v>
      </c>
      <c r="L67" s="112" t="s">
        <v>676</v>
      </c>
      <c r="M67" s="113">
        <v>2.93E-2</v>
      </c>
      <c r="N67" s="114" t="s">
        <v>677</v>
      </c>
      <c r="O67" s="115">
        <f>INT(K67*M67)</f>
        <v>1600496</v>
      </c>
      <c r="P67" s="116">
        <v>2.93E-2</v>
      </c>
    </row>
    <row r="68" spans="1:16" ht="26.1" customHeight="1">
      <c r="A68" s="10">
        <v>1</v>
      </c>
      <c r="B68" s="801" t="s">
        <v>682</v>
      </c>
      <c r="C68" s="802"/>
      <c r="D68" s="802"/>
      <c r="E68" s="803"/>
      <c r="F68" s="117"/>
      <c r="G68" s="118"/>
      <c r="H68" s="117"/>
      <c r="I68" s="128"/>
      <c r="J68" s="129" t="str">
        <f>" ☞기타경비 : (직접노무비+간접노무비+재료비)의 "&amp;(M69*100)&amp;"%"</f>
        <v xml:space="preserve"> ☞기타경비 : (직접노무비+간접노무비+재료비)의 8.8%</v>
      </c>
      <c r="K68" s="130"/>
      <c r="L68" s="131"/>
      <c r="M68" s="132"/>
      <c r="N68" s="133"/>
      <c r="O68" s="134"/>
      <c r="P68" s="135"/>
    </row>
    <row r="69" spans="1:16" ht="26.1" customHeight="1">
      <c r="A69" s="10">
        <v>1</v>
      </c>
      <c r="B69" s="804"/>
      <c r="C69" s="805"/>
      <c r="D69" s="805"/>
      <c r="E69" s="806"/>
      <c r="F69" s="107"/>
      <c r="G69" s="108"/>
      <c r="H69" s="107"/>
      <c r="I69" s="136">
        <f>O69</f>
        <v>5025951</v>
      </c>
      <c r="J69" s="85"/>
      <c r="K69" s="86">
        <f>K52+I54+M52</f>
        <v>57113087</v>
      </c>
      <c r="L69" s="87" t="s">
        <v>676</v>
      </c>
      <c r="M69" s="88">
        <v>8.7999999999999995E-2</v>
      </c>
      <c r="N69" s="89" t="s">
        <v>677</v>
      </c>
      <c r="O69" s="137">
        <f>INT(K69*M69)</f>
        <v>5025951</v>
      </c>
      <c r="P69" s="91">
        <f>I69/K69</f>
        <v>8.7999988514016067E-2</v>
      </c>
    </row>
    <row r="70" spans="1:16" ht="26.1" customHeight="1">
      <c r="A70" s="10">
        <v>1</v>
      </c>
      <c r="B70" s="807" t="s">
        <v>683</v>
      </c>
      <c r="C70" s="808"/>
      <c r="D70" s="808"/>
      <c r="E70" s="809"/>
      <c r="F70" s="813">
        <v>1</v>
      </c>
      <c r="G70" s="819" t="s">
        <v>400</v>
      </c>
      <c r="H70" s="817"/>
      <c r="I70" s="138"/>
      <c r="J70" s="77" t="str">
        <f>" ☞일반관리비 : (순공사비)의 "&amp;(M71*100)&amp;"%"</f>
        <v xml:space="preserve"> ☞일반관리비 : (순공사비)의 6%</v>
      </c>
      <c r="K70" s="78"/>
      <c r="L70" s="79"/>
      <c r="M70" s="80"/>
      <c r="N70" s="81"/>
      <c r="O70" s="105"/>
      <c r="P70" s="83"/>
    </row>
    <row r="71" spans="1:16" ht="26.1" customHeight="1">
      <c r="A71" s="10">
        <v>1</v>
      </c>
      <c r="B71" s="810"/>
      <c r="C71" s="811"/>
      <c r="D71" s="811"/>
      <c r="E71" s="812"/>
      <c r="F71" s="814"/>
      <c r="G71" s="820"/>
      <c r="H71" s="818"/>
      <c r="I71" s="136">
        <f>O71</f>
        <v>4656438</v>
      </c>
      <c r="J71" s="85"/>
      <c r="K71" s="86">
        <f>I52+I54+I55</f>
        <v>77607316</v>
      </c>
      <c r="L71" s="87" t="s">
        <v>676</v>
      </c>
      <c r="M71" s="88">
        <v>0.06</v>
      </c>
      <c r="N71" s="89" t="s">
        <v>677</v>
      </c>
      <c r="O71" s="137">
        <f>INT(K71*M71)</f>
        <v>4656438</v>
      </c>
      <c r="P71" s="91">
        <f>I71/K71</f>
        <v>5.9999987630032198E-2</v>
      </c>
    </row>
    <row r="72" spans="1:16" ht="26.1" customHeight="1">
      <c r="A72" s="10">
        <v>1</v>
      </c>
      <c r="B72" s="807" t="s">
        <v>684</v>
      </c>
      <c r="C72" s="808"/>
      <c r="D72" s="808"/>
      <c r="E72" s="809"/>
      <c r="F72" s="813">
        <v>1</v>
      </c>
      <c r="G72" s="819" t="s">
        <v>400</v>
      </c>
      <c r="H72" s="817"/>
      <c r="I72" s="139"/>
      <c r="J72" s="77" t="str">
        <f>" ☞이윤 : (공사원가-재료비)의 "&amp;(M73*100)&amp;"%"</f>
        <v xml:space="preserve"> ☞이윤 : (공사원가-재료비)의 15%</v>
      </c>
      <c r="K72" s="78"/>
      <c r="L72" s="79"/>
      <c r="M72" s="80"/>
      <c r="N72" s="81"/>
      <c r="O72" s="80"/>
      <c r="P72" s="140"/>
    </row>
    <row r="73" spans="1:16" ht="26.1" customHeight="1">
      <c r="A73" s="10">
        <v>1</v>
      </c>
      <c r="B73" s="810"/>
      <c r="C73" s="811"/>
      <c r="D73" s="811"/>
      <c r="E73" s="812"/>
      <c r="F73" s="814"/>
      <c r="G73" s="820"/>
      <c r="H73" s="818"/>
      <c r="I73" s="136">
        <f>O73</f>
        <v>7085221</v>
      </c>
      <c r="J73" s="85"/>
      <c r="K73" s="86">
        <f>I52+I54+I55+I71-M52</f>
        <v>47234806</v>
      </c>
      <c r="L73" s="87" t="s">
        <v>676</v>
      </c>
      <c r="M73" s="141">
        <v>0.15</v>
      </c>
      <c r="N73" s="89" t="s">
        <v>677</v>
      </c>
      <c r="O73" s="137">
        <f>ROUNDUP((K73*M73),0)</f>
        <v>7085221</v>
      </c>
      <c r="P73" s="91">
        <f>I73/K73</f>
        <v>0.15000000211708289</v>
      </c>
    </row>
    <row r="74" spans="1:16" ht="26.1" customHeight="1">
      <c r="A74" s="10">
        <v>1</v>
      </c>
      <c r="B74" s="801" t="s">
        <v>403</v>
      </c>
      <c r="C74" s="802"/>
      <c r="D74" s="802"/>
      <c r="E74" s="803"/>
      <c r="F74" s="134"/>
      <c r="G74" s="142"/>
      <c r="H74" s="143"/>
      <c r="I74" s="144">
        <f>I52+I54+I55+I71+I73</f>
        <v>89348975</v>
      </c>
      <c r="J74" s="145"/>
      <c r="K74" s="146"/>
      <c r="L74" s="147"/>
      <c r="M74" s="146"/>
      <c r="N74" s="146"/>
      <c r="O74" s="145"/>
      <c r="P74" s="148"/>
    </row>
    <row r="75" spans="1:16" ht="26.1" customHeight="1">
      <c r="A75" s="10">
        <v>1</v>
      </c>
      <c r="B75" s="821" t="s">
        <v>685</v>
      </c>
      <c r="C75" s="799"/>
      <c r="D75" s="799"/>
      <c r="E75" s="799"/>
      <c r="F75" s="813">
        <v>1</v>
      </c>
      <c r="G75" s="819" t="s">
        <v>400</v>
      </c>
      <c r="H75" s="817"/>
      <c r="I75" s="139"/>
      <c r="J75" s="149" t="str">
        <f>" ☞부가가치세 : (공급가액)의 "&amp;(M76*100)&amp;"%"</f>
        <v xml:space="preserve"> ☞부가가치세 : (공급가액)의 10%</v>
      </c>
      <c r="K75" s="16"/>
      <c r="L75" s="150"/>
      <c r="M75" s="16"/>
      <c r="N75" s="16"/>
      <c r="O75" s="151"/>
      <c r="P75" s="152"/>
    </row>
    <row r="76" spans="1:16" ht="26.1" customHeight="1">
      <c r="A76" s="10">
        <v>1</v>
      </c>
      <c r="B76" s="822"/>
      <c r="C76" s="800"/>
      <c r="D76" s="800"/>
      <c r="E76" s="800"/>
      <c r="F76" s="814"/>
      <c r="G76" s="820"/>
      <c r="H76" s="818"/>
      <c r="I76" s="136">
        <f>O76</f>
        <v>8934897</v>
      </c>
      <c r="J76" s="153"/>
      <c r="K76" s="86">
        <f>I74</f>
        <v>89348975</v>
      </c>
      <c r="L76" s="87" t="s">
        <v>676</v>
      </c>
      <c r="M76" s="154">
        <v>0.1</v>
      </c>
      <c r="N76" s="89" t="s">
        <v>677</v>
      </c>
      <c r="O76" s="155">
        <f>INT(K76*M76)</f>
        <v>8934897</v>
      </c>
      <c r="P76" s="91">
        <f>I76/K76</f>
        <v>9.9999994403964898E-2</v>
      </c>
    </row>
    <row r="77" spans="1:16" ht="26.1" customHeight="1">
      <c r="A77" s="10">
        <v>1</v>
      </c>
      <c r="B77" s="815" t="s">
        <v>686</v>
      </c>
      <c r="C77" s="816"/>
      <c r="D77" s="816"/>
      <c r="E77" s="816"/>
      <c r="F77" s="94"/>
      <c r="G77" s="47"/>
      <c r="H77" s="94"/>
      <c r="I77" s="156">
        <f>I74+I76</f>
        <v>98283872</v>
      </c>
      <c r="J77" s="157"/>
      <c r="K77" s="158"/>
      <c r="L77" s="158"/>
      <c r="M77" s="158"/>
      <c r="N77" s="158"/>
      <c r="O77" s="158"/>
      <c r="P77" s="159"/>
    </row>
    <row r="78" spans="1:16" ht="26.1" customHeight="1">
      <c r="A78" s="10">
        <v>1</v>
      </c>
      <c r="B78" s="815" t="s">
        <v>687</v>
      </c>
      <c r="C78" s="816"/>
      <c r="D78" s="816"/>
      <c r="E78" s="816"/>
      <c r="F78" s="94"/>
      <c r="G78" s="47"/>
      <c r="H78" s="94"/>
      <c r="I78" s="156">
        <f>ROUNDDOWN(I77,-3)</f>
        <v>98283000</v>
      </c>
      <c r="J78" s="160" t="s">
        <v>688</v>
      </c>
      <c r="K78" s="158"/>
      <c r="L78" s="158"/>
      <c r="M78" s="158"/>
      <c r="N78" s="158"/>
      <c r="O78" s="158"/>
      <c r="P78" s="159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N1746"/>
  <sheetViews>
    <sheetView view="pageBreakPreview" zoomScaleSheetLayoutView="100" workbookViewId="0">
      <pane ySplit="3" topLeftCell="A183" activePane="bottomLeft" state="frozen"/>
      <selection activeCell="E1748" sqref="E1748"/>
      <selection pane="bottomLeft" activeCell="E1748" sqref="E1748"/>
    </sheetView>
  </sheetViews>
  <sheetFormatPr defaultRowHeight="32.1" customHeight="1"/>
  <cols>
    <col min="1" max="1" width="9.33203125" style="419"/>
    <col min="2" max="2" width="21.33203125" style="419" customWidth="1"/>
    <col min="3" max="3" width="24.83203125" style="419" customWidth="1"/>
    <col min="4" max="4" width="13.5" style="454" customWidth="1"/>
    <col min="5" max="5" width="8.6640625" style="419" customWidth="1"/>
    <col min="6" max="13" width="10.83203125" style="419" customWidth="1"/>
    <col min="14" max="14" width="9.83203125" style="419" customWidth="1"/>
    <col min="15" max="16384" width="9.33203125" style="419"/>
  </cols>
  <sheetData>
    <row r="1" spans="1:14" ht="39.950000000000003" customHeight="1">
      <c r="B1" s="826" t="s">
        <v>775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 ht="18" customHeight="1">
      <c r="A2" s="419">
        <v>1</v>
      </c>
      <c r="B2" s="827" t="s">
        <v>768</v>
      </c>
      <c r="C2" s="823" t="s">
        <v>779</v>
      </c>
      <c r="D2" s="830" t="s">
        <v>769</v>
      </c>
      <c r="E2" s="823" t="s">
        <v>770</v>
      </c>
      <c r="F2" s="823" t="s">
        <v>544</v>
      </c>
      <c r="G2" s="823"/>
      <c r="H2" s="823" t="s">
        <v>773</v>
      </c>
      <c r="I2" s="823"/>
      <c r="J2" s="823" t="s">
        <v>774</v>
      </c>
      <c r="K2" s="823"/>
      <c r="L2" s="823" t="s">
        <v>506</v>
      </c>
      <c r="M2" s="823"/>
      <c r="N2" s="824" t="s">
        <v>410</v>
      </c>
    </row>
    <row r="3" spans="1:14" ht="18" customHeight="1">
      <c r="A3" s="419">
        <v>1</v>
      </c>
      <c r="B3" s="828"/>
      <c r="C3" s="829"/>
      <c r="D3" s="831"/>
      <c r="E3" s="829"/>
      <c r="F3" s="420" t="s">
        <v>771</v>
      </c>
      <c r="G3" s="420" t="s">
        <v>772</v>
      </c>
      <c r="H3" s="420" t="s">
        <v>771</v>
      </c>
      <c r="I3" s="420" t="s">
        <v>772</v>
      </c>
      <c r="J3" s="420" t="s">
        <v>771</v>
      </c>
      <c r="K3" s="420" t="s">
        <v>772</v>
      </c>
      <c r="L3" s="420" t="s">
        <v>776</v>
      </c>
      <c r="M3" s="420" t="s">
        <v>743</v>
      </c>
      <c r="N3" s="825"/>
    </row>
    <row r="4" spans="1:14" s="421" customFormat="1" ht="18" hidden="1" customHeight="1">
      <c r="B4" s="422">
        <v>1</v>
      </c>
      <c r="C4" s="423" t="s">
        <v>188</v>
      </c>
      <c r="D4" s="424"/>
      <c r="E4" s="424"/>
      <c r="F4" s="425"/>
      <c r="G4" s="425"/>
      <c r="H4" s="425"/>
      <c r="I4" s="425"/>
      <c r="J4" s="426"/>
      <c r="K4" s="426"/>
      <c r="L4" s="426"/>
      <c r="M4" s="426"/>
      <c r="N4" s="427"/>
    </row>
    <row r="5" spans="1:14" ht="18" hidden="1" customHeight="1">
      <c r="B5" s="428" t="s">
        <v>6</v>
      </c>
      <c r="C5" s="429" t="s">
        <v>780</v>
      </c>
      <c r="D5" s="430">
        <f>'단가적용(품)'!$H$37</f>
        <v>0.67949999999999999</v>
      </c>
      <c r="E5" s="429" t="s">
        <v>7</v>
      </c>
      <c r="F5" s="431">
        <f>SUM(H5+J5+L5)</f>
        <v>1266</v>
      </c>
      <c r="G5" s="431">
        <f>SUM(I5+K5+M5)</f>
        <v>860</v>
      </c>
      <c r="H5" s="432"/>
      <c r="I5" s="431">
        <f>ROUNDDOWN(D5*H5,0)</f>
        <v>0</v>
      </c>
      <c r="J5" s="431">
        <f>자재단가!$F$5</f>
        <v>1266</v>
      </c>
      <c r="K5" s="431">
        <f>ROUNDDOWN(J5*D5,0)</f>
        <v>860</v>
      </c>
      <c r="L5" s="431"/>
      <c r="M5" s="431">
        <f t="shared" ref="M5:M10" si="0">ROUNDDOWN(L5*F5,0)</f>
        <v>0</v>
      </c>
      <c r="N5" s="433"/>
    </row>
    <row r="6" spans="1:14" ht="18" hidden="1" customHeight="1">
      <c r="B6" s="428" t="s">
        <v>193</v>
      </c>
      <c r="C6" s="429" t="s">
        <v>781</v>
      </c>
      <c r="D6" s="430">
        <f>'단가적용(품)'!$I$37</f>
        <v>4.65E-2</v>
      </c>
      <c r="E6" s="429" t="s">
        <v>8</v>
      </c>
      <c r="F6" s="431">
        <f t="shared" ref="F6:F11" si="1">SUM(H6+J6+L6)</f>
        <v>5000</v>
      </c>
      <c r="G6" s="431">
        <f t="shared" ref="G6:G11" si="2">SUM(I6+K6+M6)</f>
        <v>232</v>
      </c>
      <c r="H6" s="432"/>
      <c r="I6" s="431">
        <f t="shared" ref="I6:I15" si="3">ROUNDDOWN(D6*H6,0)</f>
        <v>0</v>
      </c>
      <c r="J6" s="431">
        <f>자재단가!$F$21</f>
        <v>5000</v>
      </c>
      <c r="K6" s="431">
        <f t="shared" ref="K6:K16" si="4">ROUNDDOWN(J6*D6,0)</f>
        <v>232</v>
      </c>
      <c r="L6" s="431"/>
      <c r="M6" s="431">
        <f t="shared" si="0"/>
        <v>0</v>
      </c>
      <c r="N6" s="433"/>
    </row>
    <row r="7" spans="1:14" ht="18" hidden="1" customHeight="1">
      <c r="B7" s="428" t="s">
        <v>782</v>
      </c>
      <c r="C7" s="429" t="s">
        <v>9</v>
      </c>
      <c r="D7" s="434">
        <f>'단가적용(품)'!$K$37</f>
        <v>0.03</v>
      </c>
      <c r="E7" s="429" t="s">
        <v>8</v>
      </c>
      <c r="F7" s="431">
        <f t="shared" si="1"/>
        <v>3520</v>
      </c>
      <c r="G7" s="431">
        <f t="shared" si="2"/>
        <v>105</v>
      </c>
      <c r="H7" s="432"/>
      <c r="I7" s="431">
        <f t="shared" si="3"/>
        <v>0</v>
      </c>
      <c r="J7" s="431">
        <f>자재단가!$F$18</f>
        <v>3520</v>
      </c>
      <c r="K7" s="431">
        <f t="shared" si="4"/>
        <v>105</v>
      </c>
      <c r="L7" s="431"/>
      <c r="M7" s="431">
        <f t="shared" si="0"/>
        <v>0</v>
      </c>
      <c r="N7" s="433"/>
    </row>
    <row r="8" spans="1:14" ht="18" hidden="1" customHeight="1">
      <c r="B8" s="428" t="s">
        <v>435</v>
      </c>
      <c r="C8" s="429"/>
      <c r="D8" s="434">
        <f>'단가적용(품)'!$J$37</f>
        <v>0.03</v>
      </c>
      <c r="E8" s="429" t="s">
        <v>8</v>
      </c>
      <c r="F8" s="431">
        <f t="shared" si="1"/>
        <v>984</v>
      </c>
      <c r="G8" s="431">
        <f t="shared" si="2"/>
        <v>29</v>
      </c>
      <c r="H8" s="432"/>
      <c r="I8" s="431">
        <f t="shared" si="3"/>
        <v>0</v>
      </c>
      <c r="J8" s="431">
        <f>자재단가!$F$20</f>
        <v>984</v>
      </c>
      <c r="K8" s="431">
        <f t="shared" si="4"/>
        <v>29</v>
      </c>
      <c r="L8" s="431"/>
      <c r="M8" s="431">
        <f t="shared" si="0"/>
        <v>0</v>
      </c>
      <c r="N8" s="433"/>
    </row>
    <row r="9" spans="1:14" ht="18" hidden="1" customHeight="1">
      <c r="B9" s="428" t="s">
        <v>207</v>
      </c>
      <c r="C9" s="429"/>
      <c r="D9" s="430">
        <f>'단가적용(품)'!$E$26</f>
        <v>1.0999999999999998E-3</v>
      </c>
      <c r="E9" s="429" t="s">
        <v>13</v>
      </c>
      <c r="F9" s="431">
        <f t="shared" si="1"/>
        <v>179203</v>
      </c>
      <c r="G9" s="431">
        <f t="shared" si="2"/>
        <v>197</v>
      </c>
      <c r="H9" s="432">
        <f>변동입력!$C$13</f>
        <v>179203</v>
      </c>
      <c r="I9" s="431">
        <f t="shared" si="3"/>
        <v>197</v>
      </c>
      <c r="J9" s="431"/>
      <c r="K9" s="431">
        <f t="shared" si="4"/>
        <v>0</v>
      </c>
      <c r="L9" s="431"/>
      <c r="M9" s="431">
        <f t="shared" si="0"/>
        <v>0</v>
      </c>
      <c r="N9" s="433"/>
    </row>
    <row r="10" spans="1:14" ht="18" hidden="1" customHeight="1">
      <c r="B10" s="428" t="s">
        <v>24</v>
      </c>
      <c r="C10" s="429"/>
      <c r="D10" s="430">
        <f>'단가적용(품)'!$F$26</f>
        <v>1.0999999999999998E-3</v>
      </c>
      <c r="E10" s="429" t="s">
        <v>8</v>
      </c>
      <c r="F10" s="431">
        <f t="shared" si="1"/>
        <v>141096</v>
      </c>
      <c r="G10" s="431">
        <f t="shared" si="2"/>
        <v>155</v>
      </c>
      <c r="H10" s="432">
        <f>변동입력!$C$12</f>
        <v>141096</v>
      </c>
      <c r="I10" s="431">
        <f t="shared" si="3"/>
        <v>155</v>
      </c>
      <c r="J10" s="431"/>
      <c r="K10" s="431">
        <f t="shared" si="4"/>
        <v>0</v>
      </c>
      <c r="L10" s="431"/>
      <c r="M10" s="431">
        <f t="shared" si="0"/>
        <v>0</v>
      </c>
      <c r="N10" s="433"/>
    </row>
    <row r="11" spans="1:14" ht="18" hidden="1" customHeight="1">
      <c r="B11" s="428" t="s">
        <v>15</v>
      </c>
      <c r="C11" s="429"/>
      <c r="D11" s="430">
        <f>'단가적용(품)'!$G$26</f>
        <v>1.0999999999999998E-3</v>
      </c>
      <c r="E11" s="429" t="s">
        <v>8</v>
      </c>
      <c r="F11" s="431">
        <f t="shared" si="1"/>
        <v>141096</v>
      </c>
      <c r="G11" s="431">
        <f t="shared" si="2"/>
        <v>155</v>
      </c>
      <c r="H11" s="432">
        <f>변동입력!$C$12</f>
        <v>141096</v>
      </c>
      <c r="I11" s="431">
        <f t="shared" si="3"/>
        <v>155</v>
      </c>
      <c r="J11" s="431"/>
      <c r="K11" s="431">
        <f t="shared" si="4"/>
        <v>0</v>
      </c>
      <c r="L11" s="431"/>
      <c r="M11" s="431">
        <f t="shared" ref="M11:M16" si="5">ROUNDDOWN(L11*D11,0)</f>
        <v>0</v>
      </c>
      <c r="N11" s="433"/>
    </row>
    <row r="12" spans="1:14" ht="18" hidden="1" customHeight="1">
      <c r="B12" s="428" t="s">
        <v>20</v>
      </c>
      <c r="C12" s="429" t="s">
        <v>21</v>
      </c>
      <c r="D12" s="430">
        <f>'단가적용(품)'!$H$26</f>
        <v>2.3999999999999998E-3</v>
      </c>
      <c r="E12" s="429" t="s">
        <v>223</v>
      </c>
      <c r="F12" s="431">
        <f>H12+J12+L12</f>
        <v>50666</v>
      </c>
      <c r="G12" s="431">
        <f t="shared" ref="G12:G17" si="6">SUM(I12+K12+M12)</f>
        <v>120</v>
      </c>
      <c r="H12" s="432">
        <f>기계경비!$P$98</f>
        <v>36210</v>
      </c>
      <c r="I12" s="431">
        <f>ROUNDDOWN(D12*H12,0)</f>
        <v>86</v>
      </c>
      <c r="J12" s="431">
        <f>기계경비!$P$96</f>
        <v>7583</v>
      </c>
      <c r="K12" s="431">
        <f>ROUNDDOWN(J12*D12,0)</f>
        <v>18</v>
      </c>
      <c r="L12" s="431">
        <f>기계경비!$P$94</f>
        <v>6873</v>
      </c>
      <c r="M12" s="431">
        <f t="shared" si="5"/>
        <v>16</v>
      </c>
      <c r="N12" s="433"/>
    </row>
    <row r="13" spans="1:14" ht="18" hidden="1" customHeight="1">
      <c r="B13" s="428" t="s">
        <v>222</v>
      </c>
      <c r="C13" s="429" t="s">
        <v>442</v>
      </c>
      <c r="D13" s="430">
        <f>'단가적용(품)'!$I$26</f>
        <v>4.3999999999999994E-3</v>
      </c>
      <c r="E13" s="429" t="s">
        <v>8</v>
      </c>
      <c r="F13" s="431">
        <f>H13+J13+L13</f>
        <v>46495</v>
      </c>
      <c r="G13" s="431">
        <f t="shared" si="6"/>
        <v>204</v>
      </c>
      <c r="H13" s="432"/>
      <c r="I13" s="431">
        <f>ROUNDDOWN(D13*H13,0)</f>
        <v>0</v>
      </c>
      <c r="J13" s="431"/>
      <c r="K13" s="431">
        <f>ROUNDDOWN(J13*D13,0)</f>
        <v>0</v>
      </c>
      <c r="L13" s="431">
        <f>기계경비!$P$139</f>
        <v>46495</v>
      </c>
      <c r="M13" s="431">
        <f t="shared" si="5"/>
        <v>204</v>
      </c>
      <c r="N13" s="433"/>
    </row>
    <row r="14" spans="1:14" ht="18" hidden="1" customHeight="1">
      <c r="B14" s="428" t="s">
        <v>222</v>
      </c>
      <c r="C14" s="429" t="s">
        <v>286</v>
      </c>
      <c r="D14" s="430">
        <f>'단가적용(품)'!$J$26</f>
        <v>4.3999999999999994E-3</v>
      </c>
      <c r="E14" s="429" t="s">
        <v>8</v>
      </c>
      <c r="F14" s="431">
        <f>H14+J14+L14</f>
        <v>43677</v>
      </c>
      <c r="G14" s="431">
        <f t="shared" si="6"/>
        <v>192</v>
      </c>
      <c r="H14" s="432"/>
      <c r="I14" s="431">
        <f>ROUNDDOWN(D14*H14,0)</f>
        <v>0</v>
      </c>
      <c r="J14" s="431"/>
      <c r="K14" s="431">
        <f>ROUNDDOWN(J14*D14,0)</f>
        <v>0</v>
      </c>
      <c r="L14" s="431">
        <f>기계경비!$P$179</f>
        <v>43677</v>
      </c>
      <c r="M14" s="431">
        <f t="shared" si="5"/>
        <v>192</v>
      </c>
      <c r="N14" s="433"/>
    </row>
    <row r="15" spans="1:14" ht="18" hidden="1" customHeight="1">
      <c r="B15" s="428" t="s">
        <v>777</v>
      </c>
      <c r="C15" s="429" t="s">
        <v>215</v>
      </c>
      <c r="D15" s="434">
        <v>0.01</v>
      </c>
      <c r="E15" s="429"/>
      <c r="F15" s="431">
        <f>H15+J15+L15</f>
        <v>1197</v>
      </c>
      <c r="G15" s="431">
        <f t="shared" si="6"/>
        <v>11</v>
      </c>
      <c r="H15" s="431"/>
      <c r="I15" s="431">
        <f t="shared" si="3"/>
        <v>0</v>
      </c>
      <c r="J15" s="431">
        <f>SUM(K5:K7)</f>
        <v>1197</v>
      </c>
      <c r="K15" s="431">
        <f>ROUNDDOWN(J15*D15,0)</f>
        <v>11</v>
      </c>
      <c r="L15" s="431"/>
      <c r="M15" s="431">
        <f t="shared" si="5"/>
        <v>0</v>
      </c>
      <c r="N15" s="433"/>
    </row>
    <row r="16" spans="1:14" ht="18" hidden="1" customHeight="1">
      <c r="B16" s="428" t="s">
        <v>778</v>
      </c>
      <c r="C16" s="429" t="s">
        <v>214</v>
      </c>
      <c r="D16" s="435">
        <v>0.1</v>
      </c>
      <c r="E16" s="429"/>
      <c r="F16" s="431">
        <f>H16+J16+L16</f>
        <v>0</v>
      </c>
      <c r="G16" s="431">
        <f t="shared" si="6"/>
        <v>0</v>
      </c>
      <c r="H16" s="431"/>
      <c r="I16" s="431">
        <f>ROUNDDOWN(D16*H16,0)</f>
        <v>0</v>
      </c>
      <c r="J16" s="431"/>
      <c r="K16" s="431">
        <f t="shared" si="4"/>
        <v>0</v>
      </c>
      <c r="L16" s="431">
        <f>SUBTOTAL(9,I9:I10)</f>
        <v>0</v>
      </c>
      <c r="M16" s="431">
        <f t="shared" si="5"/>
        <v>0</v>
      </c>
      <c r="N16" s="433"/>
    </row>
    <row r="17" spans="2:14" ht="18" hidden="1" customHeight="1">
      <c r="B17" s="428" t="s">
        <v>17</v>
      </c>
      <c r="C17" s="429"/>
      <c r="D17" s="436"/>
      <c r="E17" s="429"/>
      <c r="F17" s="431"/>
      <c r="G17" s="431">
        <f t="shared" si="6"/>
        <v>2260</v>
      </c>
      <c r="H17" s="431"/>
      <c r="I17" s="431">
        <f>SUM(I5:I16)</f>
        <v>593</v>
      </c>
      <c r="J17" s="431"/>
      <c r="K17" s="431">
        <f>SUM(K5:K16)</f>
        <v>1255</v>
      </c>
      <c r="L17" s="431"/>
      <c r="M17" s="431">
        <f>SUM(M5:M16)</f>
        <v>412</v>
      </c>
      <c r="N17" s="433"/>
    </row>
    <row r="18" spans="2:14" ht="18" hidden="1" customHeight="1">
      <c r="B18" s="428"/>
      <c r="C18" s="429"/>
      <c r="D18" s="436"/>
      <c r="E18" s="429"/>
      <c r="F18" s="429"/>
      <c r="G18" s="429"/>
      <c r="H18" s="429"/>
      <c r="I18" s="429"/>
      <c r="J18" s="429"/>
      <c r="K18" s="429"/>
      <c r="L18" s="429"/>
      <c r="M18" s="429"/>
      <c r="N18" s="433"/>
    </row>
    <row r="19" spans="2:14" s="421" customFormat="1" ht="18" hidden="1" customHeight="1">
      <c r="B19" s="437">
        <f>B4+1</f>
        <v>2</v>
      </c>
      <c r="C19" s="438" t="s">
        <v>308</v>
      </c>
      <c r="D19" s="439"/>
      <c r="E19" s="439"/>
      <c r="F19" s="439"/>
      <c r="G19" s="439"/>
      <c r="H19" s="439"/>
      <c r="I19" s="439"/>
      <c r="J19" s="440"/>
      <c r="K19" s="440"/>
      <c r="L19" s="440"/>
      <c r="M19" s="440"/>
      <c r="N19" s="441"/>
    </row>
    <row r="20" spans="2:14" ht="18" hidden="1" customHeight="1">
      <c r="B20" s="428" t="s">
        <v>6</v>
      </c>
      <c r="C20" s="429" t="s">
        <v>780</v>
      </c>
      <c r="D20" s="430">
        <f>'단가적용(품)'!$H$38</f>
        <v>0.67949999999999999</v>
      </c>
      <c r="E20" s="429" t="s">
        <v>7</v>
      </c>
      <c r="F20" s="431">
        <f>SUM(H20+J20+L20)</f>
        <v>1266</v>
      </c>
      <c r="G20" s="431">
        <f>SUM(I20+K20+M20)</f>
        <v>860</v>
      </c>
      <c r="H20" s="432"/>
      <c r="I20" s="431">
        <f>ROUNDDOWN(D20*H20,0)</f>
        <v>0</v>
      </c>
      <c r="J20" s="431">
        <f>자재단가!$F$5</f>
        <v>1266</v>
      </c>
      <c r="K20" s="431">
        <f>ROUNDDOWN(J20*D20,0)</f>
        <v>860</v>
      </c>
      <c r="L20" s="431"/>
      <c r="M20" s="431">
        <f t="shared" ref="M20:M25" si="7">ROUNDDOWN(L20*F20,0)</f>
        <v>0</v>
      </c>
      <c r="N20" s="433"/>
    </row>
    <row r="21" spans="2:14" ht="18" hidden="1" customHeight="1">
      <c r="B21" s="428" t="s">
        <v>193</v>
      </c>
      <c r="C21" s="429" t="s">
        <v>781</v>
      </c>
      <c r="D21" s="430">
        <f>'단가적용(품)'!$I$38</f>
        <v>4.65E-2</v>
      </c>
      <c r="E21" s="429" t="s">
        <v>8</v>
      </c>
      <c r="F21" s="431">
        <f t="shared" ref="F21:F26" si="8">SUM(H21+J21+L21)</f>
        <v>5000</v>
      </c>
      <c r="G21" s="431">
        <f t="shared" ref="G21:G26" si="9">SUM(I21+K21+M21)</f>
        <v>232</v>
      </c>
      <c r="H21" s="432"/>
      <c r="I21" s="431">
        <f t="shared" ref="I21:I26" si="10">ROUNDDOWN(D21*H21,0)</f>
        <v>0</v>
      </c>
      <c r="J21" s="431">
        <f>자재단가!$F$21</f>
        <v>5000</v>
      </c>
      <c r="K21" s="431">
        <f t="shared" ref="K21:K26" si="11">ROUNDDOWN(J21*D21,0)</f>
        <v>232</v>
      </c>
      <c r="L21" s="431"/>
      <c r="M21" s="431">
        <f t="shared" si="7"/>
        <v>0</v>
      </c>
      <c r="N21" s="433"/>
    </row>
    <row r="22" spans="2:14" ht="18" hidden="1" customHeight="1">
      <c r="B22" s="428" t="s">
        <v>782</v>
      </c>
      <c r="C22" s="429" t="s">
        <v>9</v>
      </c>
      <c r="D22" s="434">
        <f>'단가적용(품)'!$K$38</f>
        <v>0.03</v>
      </c>
      <c r="E22" s="429" t="s">
        <v>8</v>
      </c>
      <c r="F22" s="431">
        <f t="shared" si="8"/>
        <v>3520</v>
      </c>
      <c r="G22" s="431">
        <f t="shared" si="9"/>
        <v>105</v>
      </c>
      <c r="H22" s="432"/>
      <c r="I22" s="431">
        <f t="shared" si="10"/>
        <v>0</v>
      </c>
      <c r="J22" s="431">
        <f>자재단가!$F$18</f>
        <v>3520</v>
      </c>
      <c r="K22" s="431">
        <f t="shared" si="11"/>
        <v>105</v>
      </c>
      <c r="L22" s="431"/>
      <c r="M22" s="431">
        <f t="shared" si="7"/>
        <v>0</v>
      </c>
      <c r="N22" s="433"/>
    </row>
    <row r="23" spans="2:14" ht="18" hidden="1" customHeight="1">
      <c r="B23" s="428" t="s">
        <v>11</v>
      </c>
      <c r="C23" s="429"/>
      <c r="D23" s="434">
        <f>'단가적용(품)'!$J$38</f>
        <v>0.03</v>
      </c>
      <c r="E23" s="429" t="s">
        <v>8</v>
      </c>
      <c r="F23" s="431">
        <f t="shared" si="8"/>
        <v>984</v>
      </c>
      <c r="G23" s="431">
        <f t="shared" si="9"/>
        <v>29</v>
      </c>
      <c r="H23" s="432"/>
      <c r="I23" s="431">
        <f t="shared" si="10"/>
        <v>0</v>
      </c>
      <c r="J23" s="431">
        <f>자재단가!$F$20</f>
        <v>984</v>
      </c>
      <c r="K23" s="431">
        <f t="shared" si="11"/>
        <v>29</v>
      </c>
      <c r="L23" s="431"/>
      <c r="M23" s="431">
        <f t="shared" si="7"/>
        <v>0</v>
      </c>
      <c r="N23" s="433"/>
    </row>
    <row r="24" spans="2:14" ht="18" hidden="1" customHeight="1">
      <c r="B24" s="428" t="s">
        <v>207</v>
      </c>
      <c r="C24" s="429"/>
      <c r="D24" s="430">
        <f>'단가적용(품)'!$E$27</f>
        <v>2.1999999999999997E-3</v>
      </c>
      <c r="E24" s="429" t="s">
        <v>13</v>
      </c>
      <c r="F24" s="431">
        <f t="shared" si="8"/>
        <v>179203</v>
      </c>
      <c r="G24" s="431">
        <f t="shared" si="9"/>
        <v>394</v>
      </c>
      <c r="H24" s="432">
        <f>변동입력!$C$13</f>
        <v>179203</v>
      </c>
      <c r="I24" s="431">
        <f t="shared" si="10"/>
        <v>394</v>
      </c>
      <c r="J24" s="431"/>
      <c r="K24" s="431">
        <f t="shared" si="11"/>
        <v>0</v>
      </c>
      <c r="L24" s="431"/>
      <c r="M24" s="431">
        <f t="shared" si="7"/>
        <v>0</v>
      </c>
      <c r="N24" s="433"/>
    </row>
    <row r="25" spans="2:14" ht="18" hidden="1" customHeight="1">
      <c r="B25" s="428" t="s">
        <v>24</v>
      </c>
      <c r="C25" s="429"/>
      <c r="D25" s="430">
        <f>'단가적용(품)'!$F$27</f>
        <v>2.1999999999999997E-3</v>
      </c>
      <c r="E25" s="429" t="s">
        <v>8</v>
      </c>
      <c r="F25" s="431">
        <f t="shared" si="8"/>
        <v>141096</v>
      </c>
      <c r="G25" s="431">
        <f t="shared" si="9"/>
        <v>310</v>
      </c>
      <c r="H25" s="432">
        <f>변동입력!$C$12</f>
        <v>141096</v>
      </c>
      <c r="I25" s="431">
        <f t="shared" si="10"/>
        <v>310</v>
      </c>
      <c r="J25" s="431"/>
      <c r="K25" s="431">
        <f t="shared" si="11"/>
        <v>0</v>
      </c>
      <c r="L25" s="431"/>
      <c r="M25" s="431">
        <f t="shared" si="7"/>
        <v>0</v>
      </c>
      <c r="N25" s="433"/>
    </row>
    <row r="26" spans="2:14" ht="18" hidden="1" customHeight="1">
      <c r="B26" s="428" t="s">
        <v>15</v>
      </c>
      <c r="C26" s="429"/>
      <c r="D26" s="430">
        <f>'단가적용(품)'!$G$27</f>
        <v>2.1999999999999997E-3</v>
      </c>
      <c r="E26" s="429" t="s">
        <v>8</v>
      </c>
      <c r="F26" s="431">
        <f t="shared" si="8"/>
        <v>141096</v>
      </c>
      <c r="G26" s="431">
        <f t="shared" si="9"/>
        <v>310</v>
      </c>
      <c r="H26" s="432">
        <f>변동입력!$C$12</f>
        <v>141096</v>
      </c>
      <c r="I26" s="431">
        <f t="shared" si="10"/>
        <v>310</v>
      </c>
      <c r="J26" s="431"/>
      <c r="K26" s="431">
        <f t="shared" si="11"/>
        <v>0</v>
      </c>
      <c r="L26" s="431"/>
      <c r="M26" s="431">
        <f>ROUNDDOWN(L26*D26,0)</f>
        <v>0</v>
      </c>
      <c r="N26" s="433"/>
    </row>
    <row r="27" spans="2:14" ht="18" hidden="1" customHeight="1">
      <c r="B27" s="428" t="s">
        <v>20</v>
      </c>
      <c r="C27" s="429" t="s">
        <v>21</v>
      </c>
      <c r="D27" s="430">
        <f>'단가적용(품)'!$H$27</f>
        <v>4.7999999999999996E-3</v>
      </c>
      <c r="E27" s="429" t="s">
        <v>223</v>
      </c>
      <c r="F27" s="431">
        <f>H27+J27+L27</f>
        <v>50666</v>
      </c>
      <c r="G27" s="431">
        <f>SUM(I27+K27+M27)</f>
        <v>241</v>
      </c>
      <c r="H27" s="432">
        <f>기계경비!$P$98</f>
        <v>36210</v>
      </c>
      <c r="I27" s="431">
        <f>ROUNDDOWN(D27*H27,0)</f>
        <v>173</v>
      </c>
      <c r="J27" s="431">
        <f>기계경비!$P$96</f>
        <v>7583</v>
      </c>
      <c r="K27" s="431">
        <f>ROUNDDOWN(J27*D27,0)</f>
        <v>36</v>
      </c>
      <c r="L27" s="431">
        <f>기계경비!$P$94</f>
        <v>6873</v>
      </c>
      <c r="M27" s="431">
        <f>ROUNDDOWN(L27*D27,0)</f>
        <v>32</v>
      </c>
      <c r="N27" s="433"/>
    </row>
    <row r="28" spans="2:14" ht="18" hidden="1" customHeight="1">
      <c r="B28" s="428" t="s">
        <v>222</v>
      </c>
      <c r="C28" s="429" t="s">
        <v>442</v>
      </c>
      <c r="D28" s="430">
        <f>'단가적용(품)'!$I$27</f>
        <v>8.7999999999999988E-3</v>
      </c>
      <c r="E28" s="429" t="s">
        <v>8</v>
      </c>
      <c r="F28" s="431">
        <f>H28+J28+L28</f>
        <v>46495</v>
      </c>
      <c r="G28" s="431">
        <f>SUM(I28+K28+M28)</f>
        <v>409</v>
      </c>
      <c r="H28" s="432"/>
      <c r="I28" s="431">
        <f>ROUNDDOWN(D28*H28,0)</f>
        <v>0</v>
      </c>
      <c r="J28" s="431"/>
      <c r="K28" s="431">
        <f>ROUNDDOWN(J28*D28,0)</f>
        <v>0</v>
      </c>
      <c r="L28" s="431">
        <f>기계경비!$P$139</f>
        <v>46495</v>
      </c>
      <c r="M28" s="431">
        <f>ROUNDDOWN(L28*D28,0)</f>
        <v>409</v>
      </c>
      <c r="N28" s="433"/>
    </row>
    <row r="29" spans="2:14" ht="18" hidden="1" customHeight="1">
      <c r="B29" s="428" t="s">
        <v>222</v>
      </c>
      <c r="C29" s="429" t="s">
        <v>286</v>
      </c>
      <c r="D29" s="430">
        <f>'단가적용(품)'!$J$27</f>
        <v>8.7999999999999988E-3</v>
      </c>
      <c r="E29" s="429" t="s">
        <v>8</v>
      </c>
      <c r="F29" s="431">
        <f>H29+J29+L29</f>
        <v>43677</v>
      </c>
      <c r="G29" s="431">
        <f>SUM(I29+K29+M29)</f>
        <v>384</v>
      </c>
      <c r="H29" s="432"/>
      <c r="I29" s="431">
        <f>ROUNDDOWN(D29*H29,0)</f>
        <v>0</v>
      </c>
      <c r="J29" s="431"/>
      <c r="K29" s="431">
        <f>ROUNDDOWN(J29*D29,0)</f>
        <v>0</v>
      </c>
      <c r="L29" s="431">
        <f>기계경비!$P$179</f>
        <v>43677</v>
      </c>
      <c r="M29" s="431">
        <f>ROUNDDOWN(L29*D29,0)</f>
        <v>384</v>
      </c>
      <c r="N29" s="433"/>
    </row>
    <row r="30" spans="2:14" ht="18" hidden="1" customHeight="1">
      <c r="B30" s="428" t="s">
        <v>778</v>
      </c>
      <c r="C30" s="429" t="s">
        <v>214</v>
      </c>
      <c r="D30" s="435">
        <v>0.1</v>
      </c>
      <c r="E30" s="429"/>
      <c r="F30" s="431">
        <f>H30+J30+L30</f>
        <v>0</v>
      </c>
      <c r="G30" s="431">
        <f>SUM(I30+K30+M30)</f>
        <v>0</v>
      </c>
      <c r="H30" s="431"/>
      <c r="I30" s="431">
        <f>ROUNDDOWN(D30*H30,0)</f>
        <v>0</v>
      </c>
      <c r="J30" s="431"/>
      <c r="K30" s="431">
        <f>ROUNDDOWN(J30*D30,0)</f>
        <v>0</v>
      </c>
      <c r="L30" s="431">
        <f>SUBTOTAL(9,I24:I25)</f>
        <v>0</v>
      </c>
      <c r="M30" s="431">
        <f>ROUNDDOWN(L30*D30,0)</f>
        <v>0</v>
      </c>
      <c r="N30" s="433"/>
    </row>
    <row r="31" spans="2:14" ht="18" hidden="1" customHeight="1">
      <c r="B31" s="428" t="s">
        <v>17</v>
      </c>
      <c r="C31" s="429"/>
      <c r="D31" s="436"/>
      <c r="E31" s="429"/>
      <c r="F31" s="431"/>
      <c r="G31" s="431">
        <f>SUM(I31+K31+M31)</f>
        <v>3274</v>
      </c>
      <c r="H31" s="431"/>
      <c r="I31" s="431">
        <f>SUM(I20:I30)</f>
        <v>1187</v>
      </c>
      <c r="J31" s="431"/>
      <c r="K31" s="431">
        <f>SUM(K20:K30)</f>
        <v>1262</v>
      </c>
      <c r="L31" s="431"/>
      <c r="M31" s="431">
        <f>SUM(M20:M30)</f>
        <v>825</v>
      </c>
      <c r="N31" s="433"/>
    </row>
    <row r="32" spans="2:14" ht="18" hidden="1" customHeight="1">
      <c r="B32" s="428"/>
      <c r="C32" s="429"/>
      <c r="D32" s="436"/>
      <c r="E32" s="429"/>
      <c r="F32" s="429"/>
      <c r="G32" s="429"/>
      <c r="H32" s="429"/>
      <c r="I32" s="429"/>
      <c r="J32" s="429"/>
      <c r="K32" s="429"/>
      <c r="L32" s="429"/>
      <c r="M32" s="429"/>
      <c r="N32" s="433"/>
    </row>
    <row r="33" spans="2:14" s="421" customFormat="1" ht="18" hidden="1" customHeight="1">
      <c r="B33" s="437">
        <f>B19+1</f>
        <v>3</v>
      </c>
      <c r="C33" s="438" t="s">
        <v>307</v>
      </c>
      <c r="D33" s="442"/>
      <c r="E33" s="442"/>
      <c r="F33" s="442"/>
      <c r="G33" s="442"/>
      <c r="H33" s="442"/>
      <c r="I33" s="442"/>
      <c r="J33" s="440"/>
      <c r="K33" s="440"/>
      <c r="L33" s="440"/>
      <c r="M33" s="440"/>
      <c r="N33" s="441"/>
    </row>
    <row r="34" spans="2:14" ht="18" hidden="1" customHeight="1">
      <c r="B34" s="428" t="s">
        <v>6</v>
      </c>
      <c r="C34" s="429" t="s">
        <v>303</v>
      </c>
      <c r="D34" s="430">
        <f>'단가적용(품)'!$H$39</f>
        <v>0.67949999999999999</v>
      </c>
      <c r="E34" s="429" t="s">
        <v>7</v>
      </c>
      <c r="F34" s="431">
        <f>SUM(H34+J34+L34)</f>
        <v>1266</v>
      </c>
      <c r="G34" s="431">
        <f>SUM(I34+K34+M34)</f>
        <v>860</v>
      </c>
      <c r="H34" s="432"/>
      <c r="I34" s="431">
        <f>ROUNDDOWN(D34*H34,0)</f>
        <v>0</v>
      </c>
      <c r="J34" s="431">
        <f>자재단가!$F$5</f>
        <v>1266</v>
      </c>
      <c r="K34" s="431">
        <f>ROUNDDOWN(J34*D34,0)</f>
        <v>860</v>
      </c>
      <c r="L34" s="431"/>
      <c r="M34" s="431">
        <f t="shared" ref="M34:M39" si="12">ROUNDDOWN(L34*F34,0)</f>
        <v>0</v>
      </c>
      <c r="N34" s="433"/>
    </row>
    <row r="35" spans="2:14" ht="18" hidden="1" customHeight="1">
      <c r="B35" s="428" t="s">
        <v>193</v>
      </c>
      <c r="C35" s="429" t="s">
        <v>304</v>
      </c>
      <c r="D35" s="430">
        <f>'단가적용(품)'!$I$39</f>
        <v>4.65E-2</v>
      </c>
      <c r="E35" s="429" t="s">
        <v>8</v>
      </c>
      <c r="F35" s="431">
        <f t="shared" ref="F35:F40" si="13">SUM(H35+J35+L35)</f>
        <v>5000</v>
      </c>
      <c r="G35" s="431">
        <f t="shared" ref="G35:G40" si="14">SUM(I35+K35+M35)</f>
        <v>232</v>
      </c>
      <c r="H35" s="432"/>
      <c r="I35" s="431">
        <f t="shared" ref="I35:I40" si="15">ROUNDDOWN(D35*H35,0)</f>
        <v>0</v>
      </c>
      <c r="J35" s="431">
        <f>자재단가!$F$21</f>
        <v>5000</v>
      </c>
      <c r="K35" s="431">
        <f t="shared" ref="K35:K40" si="16">ROUNDDOWN(J35*D35,0)</f>
        <v>232</v>
      </c>
      <c r="L35" s="431"/>
      <c r="M35" s="431">
        <f t="shared" si="12"/>
        <v>0</v>
      </c>
      <c r="N35" s="433"/>
    </row>
    <row r="36" spans="2:14" ht="18" hidden="1" customHeight="1">
      <c r="B36" s="428" t="s">
        <v>782</v>
      </c>
      <c r="C36" s="429" t="s">
        <v>9</v>
      </c>
      <c r="D36" s="434">
        <f>'단가적용(품)'!$K$39</f>
        <v>0.03</v>
      </c>
      <c r="E36" s="429" t="s">
        <v>8</v>
      </c>
      <c r="F36" s="431">
        <f t="shared" si="13"/>
        <v>3520</v>
      </c>
      <c r="G36" s="431">
        <f t="shared" si="14"/>
        <v>105</v>
      </c>
      <c r="H36" s="432"/>
      <c r="I36" s="431">
        <f t="shared" si="15"/>
        <v>0</v>
      </c>
      <c r="J36" s="431">
        <f>자재단가!$F$18</f>
        <v>3520</v>
      </c>
      <c r="K36" s="431">
        <f t="shared" si="16"/>
        <v>105</v>
      </c>
      <c r="L36" s="431"/>
      <c r="M36" s="431">
        <f t="shared" si="12"/>
        <v>0</v>
      </c>
      <c r="N36" s="433"/>
    </row>
    <row r="37" spans="2:14" ht="18" hidden="1" customHeight="1">
      <c r="B37" s="428" t="s">
        <v>435</v>
      </c>
      <c r="C37" s="429"/>
      <c r="D37" s="434">
        <f>'단가적용(품)'!$J$39</f>
        <v>0.03</v>
      </c>
      <c r="E37" s="429" t="s">
        <v>8</v>
      </c>
      <c r="F37" s="431">
        <f t="shared" si="13"/>
        <v>984</v>
      </c>
      <c r="G37" s="431">
        <f t="shared" si="14"/>
        <v>29</v>
      </c>
      <c r="H37" s="432"/>
      <c r="I37" s="431">
        <f t="shared" si="15"/>
        <v>0</v>
      </c>
      <c r="J37" s="431">
        <f>자재단가!$F$20</f>
        <v>984</v>
      </c>
      <c r="K37" s="431">
        <f t="shared" si="16"/>
        <v>29</v>
      </c>
      <c r="L37" s="431"/>
      <c r="M37" s="431">
        <f t="shared" si="12"/>
        <v>0</v>
      </c>
      <c r="N37" s="433"/>
    </row>
    <row r="38" spans="2:14" ht="18" hidden="1" customHeight="1">
      <c r="B38" s="428" t="s">
        <v>207</v>
      </c>
      <c r="C38" s="429"/>
      <c r="D38" s="436">
        <f>'단가적용(품)'!$E$28</f>
        <v>2.8799999999999997E-3</v>
      </c>
      <c r="E38" s="429" t="s">
        <v>13</v>
      </c>
      <c r="F38" s="431">
        <f t="shared" si="13"/>
        <v>179203</v>
      </c>
      <c r="G38" s="431">
        <f t="shared" si="14"/>
        <v>516</v>
      </c>
      <c r="H38" s="432">
        <f>변동입력!$C$13</f>
        <v>179203</v>
      </c>
      <c r="I38" s="431">
        <f t="shared" si="15"/>
        <v>516</v>
      </c>
      <c r="J38" s="431"/>
      <c r="K38" s="431">
        <f t="shared" si="16"/>
        <v>0</v>
      </c>
      <c r="L38" s="431"/>
      <c r="M38" s="431">
        <f t="shared" si="12"/>
        <v>0</v>
      </c>
      <c r="N38" s="433"/>
    </row>
    <row r="39" spans="2:14" ht="18" hidden="1" customHeight="1">
      <c r="B39" s="428" t="s">
        <v>24</v>
      </c>
      <c r="C39" s="429"/>
      <c r="D39" s="436">
        <f>'단가적용(품)'!$F$28</f>
        <v>2.8799999999999997E-3</v>
      </c>
      <c r="E39" s="429" t="s">
        <v>8</v>
      </c>
      <c r="F39" s="431">
        <f t="shared" si="13"/>
        <v>141096</v>
      </c>
      <c r="G39" s="431">
        <f t="shared" si="14"/>
        <v>406</v>
      </c>
      <c r="H39" s="432">
        <f>변동입력!$C$12</f>
        <v>141096</v>
      </c>
      <c r="I39" s="431">
        <f t="shared" si="15"/>
        <v>406</v>
      </c>
      <c r="J39" s="431"/>
      <c r="K39" s="431">
        <f t="shared" si="16"/>
        <v>0</v>
      </c>
      <c r="L39" s="431"/>
      <c r="M39" s="431">
        <f t="shared" si="12"/>
        <v>0</v>
      </c>
      <c r="N39" s="433"/>
    </row>
    <row r="40" spans="2:14" ht="18" hidden="1" customHeight="1">
      <c r="B40" s="428" t="s">
        <v>15</v>
      </c>
      <c r="C40" s="429"/>
      <c r="D40" s="436">
        <f>'단가적용(품)'!$G$28</f>
        <v>2.8799999999999997E-3</v>
      </c>
      <c r="E40" s="429" t="s">
        <v>8</v>
      </c>
      <c r="F40" s="431">
        <f t="shared" si="13"/>
        <v>141096</v>
      </c>
      <c r="G40" s="431">
        <f t="shared" si="14"/>
        <v>406</v>
      </c>
      <c r="H40" s="432">
        <f>변동입력!$C$12</f>
        <v>141096</v>
      </c>
      <c r="I40" s="431">
        <f t="shared" si="15"/>
        <v>406</v>
      </c>
      <c r="J40" s="431"/>
      <c r="K40" s="431">
        <f t="shared" si="16"/>
        <v>0</v>
      </c>
      <c r="L40" s="431"/>
      <c r="M40" s="431">
        <f t="shared" ref="M40:M45" si="17">ROUNDDOWN(L40*D40,0)</f>
        <v>0</v>
      </c>
      <c r="N40" s="433"/>
    </row>
    <row r="41" spans="2:14" ht="18" hidden="1" customHeight="1">
      <c r="B41" s="428" t="s">
        <v>20</v>
      </c>
      <c r="C41" s="429" t="s">
        <v>21</v>
      </c>
      <c r="D41" s="436">
        <f>'단가적용(품)'!$H$28</f>
        <v>6.3099999999999996E-3</v>
      </c>
      <c r="E41" s="429" t="s">
        <v>223</v>
      </c>
      <c r="F41" s="431">
        <f>H41+J41+L41</f>
        <v>50666</v>
      </c>
      <c r="G41" s="431">
        <f t="shared" ref="G41:G46" si="18">SUM(I41+K41+M41)</f>
        <v>318</v>
      </c>
      <c r="H41" s="432">
        <f>기계경비!$P$98</f>
        <v>36210</v>
      </c>
      <c r="I41" s="431">
        <f>ROUNDDOWN(D41*H41,0)</f>
        <v>228</v>
      </c>
      <c r="J41" s="431">
        <f>기계경비!$P$96</f>
        <v>7583</v>
      </c>
      <c r="K41" s="431">
        <f>ROUNDDOWN(J41*D41,0)</f>
        <v>47</v>
      </c>
      <c r="L41" s="431">
        <f>기계경비!$P$94</f>
        <v>6873</v>
      </c>
      <c r="M41" s="431">
        <f t="shared" si="17"/>
        <v>43</v>
      </c>
      <c r="N41" s="433"/>
    </row>
    <row r="42" spans="2:14" ht="18" hidden="1" customHeight="1">
      <c r="B42" s="428" t="s">
        <v>222</v>
      </c>
      <c r="C42" s="429" t="s">
        <v>442</v>
      </c>
      <c r="D42" s="436">
        <f>'단가적용(품)'!$I$28</f>
        <v>1.157E-2</v>
      </c>
      <c r="E42" s="429" t="s">
        <v>8</v>
      </c>
      <c r="F42" s="431">
        <f>H42+J42+L42</f>
        <v>46495</v>
      </c>
      <c r="G42" s="431">
        <f t="shared" si="18"/>
        <v>537</v>
      </c>
      <c r="H42" s="432"/>
      <c r="I42" s="431">
        <f>ROUNDDOWN(D42*H42,0)</f>
        <v>0</v>
      </c>
      <c r="J42" s="431"/>
      <c r="K42" s="431">
        <f>ROUNDDOWN(J42*D42,0)</f>
        <v>0</v>
      </c>
      <c r="L42" s="431">
        <f>기계경비!$P$139</f>
        <v>46495</v>
      </c>
      <c r="M42" s="431">
        <f t="shared" si="17"/>
        <v>537</v>
      </c>
      <c r="N42" s="433"/>
    </row>
    <row r="43" spans="2:14" ht="18" hidden="1" customHeight="1">
      <c r="B43" s="428" t="s">
        <v>222</v>
      </c>
      <c r="C43" s="429" t="s">
        <v>286</v>
      </c>
      <c r="D43" s="436">
        <f>'단가적용(품)'!$J$28</f>
        <v>1.157E-2</v>
      </c>
      <c r="E43" s="429" t="s">
        <v>8</v>
      </c>
      <c r="F43" s="431">
        <f>H43+J43+L43</f>
        <v>43677</v>
      </c>
      <c r="G43" s="431">
        <f t="shared" si="18"/>
        <v>505</v>
      </c>
      <c r="H43" s="432"/>
      <c r="I43" s="431">
        <f>ROUNDDOWN(D43*H43,0)</f>
        <v>0</v>
      </c>
      <c r="J43" s="431"/>
      <c r="K43" s="431">
        <f>ROUNDDOWN(J43*D43,0)</f>
        <v>0</v>
      </c>
      <c r="L43" s="431">
        <f>기계경비!$P$179</f>
        <v>43677</v>
      </c>
      <c r="M43" s="431">
        <f t="shared" si="17"/>
        <v>505</v>
      </c>
      <c r="N43" s="433"/>
    </row>
    <row r="44" spans="2:14" ht="18" hidden="1" customHeight="1">
      <c r="B44" s="428" t="s">
        <v>777</v>
      </c>
      <c r="C44" s="429" t="s">
        <v>215</v>
      </c>
      <c r="D44" s="434">
        <v>0.01</v>
      </c>
      <c r="E44" s="429"/>
      <c r="F44" s="431">
        <f>H44+J44+L44</f>
        <v>1197</v>
      </c>
      <c r="G44" s="431">
        <f t="shared" si="18"/>
        <v>11</v>
      </c>
      <c r="H44" s="431"/>
      <c r="I44" s="431">
        <f>ROUNDDOWN(D44*H44,0)</f>
        <v>0</v>
      </c>
      <c r="J44" s="431">
        <f>SUM(K34:K36)</f>
        <v>1197</v>
      </c>
      <c r="K44" s="431">
        <f>ROUNDDOWN(J44*D44,0)</f>
        <v>11</v>
      </c>
      <c r="L44" s="431"/>
      <c r="M44" s="431">
        <f t="shared" si="17"/>
        <v>0</v>
      </c>
      <c r="N44" s="433"/>
    </row>
    <row r="45" spans="2:14" ht="18" hidden="1" customHeight="1">
      <c r="B45" s="428" t="s">
        <v>778</v>
      </c>
      <c r="C45" s="429" t="s">
        <v>214</v>
      </c>
      <c r="D45" s="435">
        <v>0.1</v>
      </c>
      <c r="E45" s="429"/>
      <c r="F45" s="431">
        <f>H45+J45+L45</f>
        <v>0</v>
      </c>
      <c r="G45" s="431">
        <f t="shared" si="18"/>
        <v>0</v>
      </c>
      <c r="H45" s="431"/>
      <c r="I45" s="431">
        <f>ROUNDDOWN(D45*H45,0)</f>
        <v>0</v>
      </c>
      <c r="J45" s="431"/>
      <c r="K45" s="431">
        <f>ROUNDDOWN(J45*D45,0)</f>
        <v>0</v>
      </c>
      <c r="L45" s="431">
        <f>SUBTOTAL(9,I38:I39)</f>
        <v>0</v>
      </c>
      <c r="M45" s="431">
        <f t="shared" si="17"/>
        <v>0</v>
      </c>
      <c r="N45" s="433"/>
    </row>
    <row r="46" spans="2:14" ht="18" hidden="1" customHeight="1">
      <c r="B46" s="428" t="s">
        <v>17</v>
      </c>
      <c r="C46" s="429"/>
      <c r="D46" s="436"/>
      <c r="E46" s="429"/>
      <c r="F46" s="431"/>
      <c r="G46" s="431">
        <f t="shared" si="18"/>
        <v>3925</v>
      </c>
      <c r="H46" s="431"/>
      <c r="I46" s="431">
        <f>SUM(I34:I45)</f>
        <v>1556</v>
      </c>
      <c r="J46" s="431"/>
      <c r="K46" s="431">
        <f>SUM(K34:K45)</f>
        <v>1284</v>
      </c>
      <c r="L46" s="431"/>
      <c r="M46" s="431">
        <f>SUM(M34:M45)</f>
        <v>1085</v>
      </c>
      <c r="N46" s="433"/>
    </row>
    <row r="47" spans="2:14" ht="18" hidden="1" customHeight="1">
      <c r="B47" s="443"/>
      <c r="C47" s="444"/>
      <c r="D47" s="444"/>
      <c r="E47" s="444"/>
      <c r="F47" s="444"/>
      <c r="G47" s="444"/>
      <c r="H47" s="444"/>
      <c r="I47" s="444"/>
      <c r="J47" s="429"/>
      <c r="K47" s="429"/>
      <c r="L47" s="429"/>
      <c r="M47" s="429"/>
      <c r="N47" s="433"/>
    </row>
    <row r="48" spans="2:14" s="421" customFormat="1" ht="18" hidden="1" customHeight="1">
      <c r="B48" s="437">
        <f>B33+1</f>
        <v>4</v>
      </c>
      <c r="C48" s="445" t="s">
        <v>309</v>
      </c>
      <c r="D48" s="442"/>
      <c r="E48" s="442"/>
      <c r="F48" s="442"/>
      <c r="G48" s="442"/>
      <c r="H48" s="442"/>
      <c r="I48" s="442"/>
      <c r="J48" s="440"/>
      <c r="K48" s="440"/>
      <c r="L48" s="440"/>
      <c r="M48" s="440"/>
      <c r="N48" s="441"/>
    </row>
    <row r="49" spans="2:14" ht="18" hidden="1" customHeight="1">
      <c r="B49" s="428" t="s">
        <v>6</v>
      </c>
      <c r="C49" s="429" t="s">
        <v>303</v>
      </c>
      <c r="D49" s="430">
        <f>'단가적용(품)'!$H$40</f>
        <v>0.67949999999999999</v>
      </c>
      <c r="E49" s="429" t="s">
        <v>7</v>
      </c>
      <c r="F49" s="431">
        <f>SUM(H49+J49+L49)</f>
        <v>1266</v>
      </c>
      <c r="G49" s="431">
        <f>SUM(I49+K49+M49)</f>
        <v>860</v>
      </c>
      <c r="H49" s="432"/>
      <c r="I49" s="431">
        <f>ROUNDDOWN(D49*H49,0)</f>
        <v>0</v>
      </c>
      <c r="J49" s="431">
        <f>자재단가!$F$5</f>
        <v>1266</v>
      </c>
      <c r="K49" s="431">
        <f>ROUNDDOWN(J49*D49,0)</f>
        <v>860</v>
      </c>
      <c r="L49" s="431"/>
      <c r="M49" s="431">
        <f t="shared" ref="M49:M54" si="19">ROUNDDOWN(L49*F49,0)</f>
        <v>0</v>
      </c>
      <c r="N49" s="433"/>
    </row>
    <row r="50" spans="2:14" ht="18" hidden="1" customHeight="1">
      <c r="B50" s="428" t="s">
        <v>193</v>
      </c>
      <c r="C50" s="429" t="s">
        <v>304</v>
      </c>
      <c r="D50" s="430">
        <f>'단가적용(품)'!$I$40</f>
        <v>4.65E-2</v>
      </c>
      <c r="E50" s="429" t="s">
        <v>8</v>
      </c>
      <c r="F50" s="431">
        <f t="shared" ref="F50:F55" si="20">SUM(H50+J50+L50)</f>
        <v>5000</v>
      </c>
      <c r="G50" s="431">
        <f t="shared" ref="G50:G55" si="21">SUM(I50+K50+M50)</f>
        <v>232</v>
      </c>
      <c r="H50" s="432"/>
      <c r="I50" s="431">
        <f t="shared" ref="I50:I55" si="22">ROUNDDOWN(D50*H50,0)</f>
        <v>0</v>
      </c>
      <c r="J50" s="431">
        <f>자재단가!$F$21</f>
        <v>5000</v>
      </c>
      <c r="K50" s="431">
        <f t="shared" ref="K50:K55" si="23">ROUNDDOWN(J50*D50,0)</f>
        <v>232</v>
      </c>
      <c r="L50" s="431"/>
      <c r="M50" s="431">
        <f t="shared" si="19"/>
        <v>0</v>
      </c>
      <c r="N50" s="433"/>
    </row>
    <row r="51" spans="2:14" ht="18" hidden="1" customHeight="1">
      <c r="B51" s="428" t="s">
        <v>196</v>
      </c>
      <c r="C51" s="429" t="s">
        <v>9</v>
      </c>
      <c r="D51" s="434">
        <f>'단가적용(품)'!$K$40</f>
        <v>0.03</v>
      </c>
      <c r="E51" s="429" t="s">
        <v>8</v>
      </c>
      <c r="F51" s="431">
        <f t="shared" si="20"/>
        <v>3520</v>
      </c>
      <c r="G51" s="431">
        <f t="shared" si="21"/>
        <v>105</v>
      </c>
      <c r="H51" s="432"/>
      <c r="I51" s="431">
        <f t="shared" si="22"/>
        <v>0</v>
      </c>
      <c r="J51" s="431">
        <f>자재단가!$F$18</f>
        <v>3520</v>
      </c>
      <c r="K51" s="431">
        <f t="shared" si="23"/>
        <v>105</v>
      </c>
      <c r="L51" s="431"/>
      <c r="M51" s="431">
        <f t="shared" si="19"/>
        <v>0</v>
      </c>
      <c r="N51" s="433"/>
    </row>
    <row r="52" spans="2:14" ht="18" hidden="1" customHeight="1">
      <c r="B52" s="428" t="s">
        <v>11</v>
      </c>
      <c r="C52" s="429"/>
      <c r="D52" s="434">
        <f>'단가적용(품)'!$J$40</f>
        <v>0.03</v>
      </c>
      <c r="E52" s="429" t="s">
        <v>8</v>
      </c>
      <c r="F52" s="431">
        <f t="shared" si="20"/>
        <v>984</v>
      </c>
      <c r="G52" s="431">
        <f t="shared" si="21"/>
        <v>29</v>
      </c>
      <c r="H52" s="432"/>
      <c r="I52" s="431">
        <f t="shared" si="22"/>
        <v>0</v>
      </c>
      <c r="J52" s="431">
        <f>자재단가!$F$20</f>
        <v>984</v>
      </c>
      <c r="K52" s="431">
        <f t="shared" si="23"/>
        <v>29</v>
      </c>
      <c r="L52" s="431"/>
      <c r="M52" s="431">
        <f t="shared" si="19"/>
        <v>0</v>
      </c>
      <c r="N52" s="433"/>
    </row>
    <row r="53" spans="2:14" ht="18" hidden="1" customHeight="1">
      <c r="B53" s="428" t="s">
        <v>12</v>
      </c>
      <c r="C53" s="429"/>
      <c r="D53" s="430">
        <f>'단가적용(품)'!$E$29</f>
        <v>6.0999999999999995E-3</v>
      </c>
      <c r="E53" s="429" t="s">
        <v>13</v>
      </c>
      <c r="F53" s="431">
        <f t="shared" si="20"/>
        <v>179203</v>
      </c>
      <c r="G53" s="431">
        <f t="shared" si="21"/>
        <v>1093</v>
      </c>
      <c r="H53" s="432">
        <f>변동입력!$C$13</f>
        <v>179203</v>
      </c>
      <c r="I53" s="431">
        <f t="shared" si="22"/>
        <v>1093</v>
      </c>
      <c r="J53" s="431"/>
      <c r="K53" s="431">
        <f t="shared" si="23"/>
        <v>0</v>
      </c>
      <c r="L53" s="431"/>
      <c r="M53" s="431">
        <f t="shared" si="19"/>
        <v>0</v>
      </c>
      <c r="N53" s="433"/>
    </row>
    <row r="54" spans="2:14" ht="18" hidden="1" customHeight="1">
      <c r="B54" s="428" t="s">
        <v>14</v>
      </c>
      <c r="C54" s="429"/>
      <c r="D54" s="430">
        <f>'단가적용(품)'!$F$29</f>
        <v>6.0999999999999995E-3</v>
      </c>
      <c r="E54" s="429" t="s">
        <v>8</v>
      </c>
      <c r="F54" s="431">
        <f t="shared" si="20"/>
        <v>141096</v>
      </c>
      <c r="G54" s="431">
        <f t="shared" si="21"/>
        <v>860</v>
      </c>
      <c r="H54" s="432">
        <f>변동입력!$C$12</f>
        <v>141096</v>
      </c>
      <c r="I54" s="431">
        <f t="shared" si="22"/>
        <v>860</v>
      </c>
      <c r="J54" s="431"/>
      <c r="K54" s="431">
        <f t="shared" si="23"/>
        <v>0</v>
      </c>
      <c r="L54" s="431"/>
      <c r="M54" s="431">
        <f t="shared" si="19"/>
        <v>0</v>
      </c>
      <c r="N54" s="433"/>
    </row>
    <row r="55" spans="2:14" ht="18" hidden="1" customHeight="1">
      <c r="B55" s="428" t="s">
        <v>15</v>
      </c>
      <c r="C55" s="429"/>
      <c r="D55" s="430">
        <f>'단가적용(품)'!$G$29</f>
        <v>6.0999999999999995E-3</v>
      </c>
      <c r="E55" s="429" t="s">
        <v>8</v>
      </c>
      <c r="F55" s="431">
        <f t="shared" si="20"/>
        <v>141096</v>
      </c>
      <c r="G55" s="431">
        <f t="shared" si="21"/>
        <v>860</v>
      </c>
      <c r="H55" s="432">
        <f>변동입력!$C$12</f>
        <v>141096</v>
      </c>
      <c r="I55" s="431">
        <f t="shared" si="22"/>
        <v>860</v>
      </c>
      <c r="J55" s="431"/>
      <c r="K55" s="431">
        <f t="shared" si="23"/>
        <v>0</v>
      </c>
      <c r="L55" s="431"/>
      <c r="M55" s="431">
        <f>ROUNDDOWN(L55*D55,0)</f>
        <v>0</v>
      </c>
      <c r="N55" s="433"/>
    </row>
    <row r="56" spans="2:14" ht="18" hidden="1" customHeight="1">
      <c r="B56" s="428" t="s">
        <v>20</v>
      </c>
      <c r="C56" s="429" t="s">
        <v>21</v>
      </c>
      <c r="D56" s="436">
        <f>'단가적용(품)'!$H$29</f>
        <v>1.333E-2</v>
      </c>
      <c r="E56" s="429" t="s">
        <v>223</v>
      </c>
      <c r="F56" s="431">
        <f>H56+J56+L56</f>
        <v>50666</v>
      </c>
      <c r="G56" s="431">
        <f>SUM(I56+K56+M56)</f>
        <v>674</v>
      </c>
      <c r="H56" s="432">
        <f>기계경비!$P$98</f>
        <v>36210</v>
      </c>
      <c r="I56" s="431">
        <f>ROUNDDOWN(D56*H56,0)</f>
        <v>482</v>
      </c>
      <c r="J56" s="431">
        <f>기계경비!$P$96</f>
        <v>7583</v>
      </c>
      <c r="K56" s="431">
        <f>ROUNDDOWN(J56*D56,0)</f>
        <v>101</v>
      </c>
      <c r="L56" s="431">
        <f>기계경비!$P$94</f>
        <v>6873</v>
      </c>
      <c r="M56" s="431">
        <f>ROUNDDOWN(L56*D56,0)</f>
        <v>91</v>
      </c>
      <c r="N56" s="433"/>
    </row>
    <row r="57" spans="2:14" ht="18" hidden="1" customHeight="1">
      <c r="B57" s="428" t="s">
        <v>222</v>
      </c>
      <c r="C57" s="429" t="s">
        <v>442</v>
      </c>
      <c r="D57" s="436">
        <f>'단가적용(품)'!$I$29</f>
        <v>2.444E-2</v>
      </c>
      <c r="E57" s="429" t="s">
        <v>8</v>
      </c>
      <c r="F57" s="431">
        <f>H57+J57+L57</f>
        <v>46495</v>
      </c>
      <c r="G57" s="431">
        <f>SUM(I57+K57+M57)</f>
        <v>1136</v>
      </c>
      <c r="H57" s="432"/>
      <c r="I57" s="431">
        <f>ROUNDDOWN(D57*H57,0)</f>
        <v>0</v>
      </c>
      <c r="J57" s="431"/>
      <c r="K57" s="431">
        <f>ROUNDDOWN(J57*D57,0)</f>
        <v>0</v>
      </c>
      <c r="L57" s="431">
        <f>기계경비!$P$139</f>
        <v>46495</v>
      </c>
      <c r="M57" s="431">
        <f>ROUNDDOWN(L57*D57,0)</f>
        <v>1136</v>
      </c>
      <c r="N57" s="433"/>
    </row>
    <row r="58" spans="2:14" ht="18" hidden="1" customHeight="1">
      <c r="B58" s="428" t="s">
        <v>222</v>
      </c>
      <c r="C58" s="429" t="s">
        <v>286</v>
      </c>
      <c r="D58" s="436">
        <f>'단가적용(품)'!$J$29</f>
        <v>2.444E-2</v>
      </c>
      <c r="E58" s="429" t="s">
        <v>8</v>
      </c>
      <c r="F58" s="431">
        <f>H58+J58+L58</f>
        <v>43677</v>
      </c>
      <c r="G58" s="431">
        <f>SUM(I58+K58+M58)</f>
        <v>1067</v>
      </c>
      <c r="H58" s="432"/>
      <c r="I58" s="431">
        <f>ROUNDDOWN(D58*H58,0)</f>
        <v>0</v>
      </c>
      <c r="J58" s="431"/>
      <c r="K58" s="431">
        <f>ROUNDDOWN(J58*D58,0)</f>
        <v>0</v>
      </c>
      <c r="L58" s="431">
        <f>기계경비!$P$179</f>
        <v>43677</v>
      </c>
      <c r="M58" s="431">
        <f>ROUNDDOWN(L58*D58,0)</f>
        <v>1067</v>
      </c>
      <c r="N58" s="433"/>
    </row>
    <row r="59" spans="2:14" ht="18" hidden="1" customHeight="1">
      <c r="B59" s="428" t="s">
        <v>23</v>
      </c>
      <c r="C59" s="429" t="s">
        <v>214</v>
      </c>
      <c r="D59" s="435">
        <v>0.1</v>
      </c>
      <c r="E59" s="429"/>
      <c r="F59" s="431">
        <f>H59+J59+L59</f>
        <v>0</v>
      </c>
      <c r="G59" s="431">
        <f>SUM(I59+K59+M59)</f>
        <v>0</v>
      </c>
      <c r="H59" s="431"/>
      <c r="I59" s="431">
        <f>ROUNDDOWN(D59*H59,0)</f>
        <v>0</v>
      </c>
      <c r="J59" s="431"/>
      <c r="K59" s="431">
        <f>ROUNDDOWN(J59*D59,0)</f>
        <v>0</v>
      </c>
      <c r="L59" s="431">
        <f>SUBTOTAL(9,I53:I54)</f>
        <v>0</v>
      </c>
      <c r="M59" s="431">
        <f>ROUNDDOWN(L59*D59,0)</f>
        <v>0</v>
      </c>
      <c r="N59" s="433"/>
    </row>
    <row r="60" spans="2:14" ht="18" hidden="1" customHeight="1">
      <c r="B60" s="428" t="s">
        <v>17</v>
      </c>
      <c r="C60" s="429"/>
      <c r="D60" s="436"/>
      <c r="E60" s="429"/>
      <c r="F60" s="431"/>
      <c r="G60" s="431">
        <f>SUM(I60+K60+M60)</f>
        <v>6916</v>
      </c>
      <c r="H60" s="431"/>
      <c r="I60" s="431">
        <f>SUM(I49:I59)</f>
        <v>3295</v>
      </c>
      <c r="J60" s="431"/>
      <c r="K60" s="431">
        <f>SUM(K49:K59)</f>
        <v>1327</v>
      </c>
      <c r="L60" s="431"/>
      <c r="M60" s="431">
        <f>SUM(M49:M59)</f>
        <v>2294</v>
      </c>
      <c r="N60" s="433"/>
    </row>
    <row r="61" spans="2:14" ht="18" hidden="1" customHeight="1">
      <c r="B61" s="443"/>
      <c r="C61" s="446"/>
      <c r="D61" s="446"/>
      <c r="E61" s="446"/>
      <c r="F61" s="446"/>
      <c r="G61" s="446"/>
      <c r="H61" s="446"/>
      <c r="I61" s="446"/>
      <c r="J61" s="429"/>
      <c r="K61" s="429"/>
      <c r="L61" s="429"/>
      <c r="M61" s="429"/>
      <c r="N61" s="433"/>
    </row>
    <row r="62" spans="2:14" s="421" customFormat="1" ht="18" hidden="1" customHeight="1">
      <c r="B62" s="437">
        <f>B48+1</f>
        <v>5</v>
      </c>
      <c r="C62" s="445" t="s">
        <v>288</v>
      </c>
      <c r="D62" s="439"/>
      <c r="E62" s="439"/>
      <c r="F62" s="439"/>
      <c r="G62" s="439"/>
      <c r="H62" s="439"/>
      <c r="I62" s="439"/>
      <c r="J62" s="440"/>
      <c r="K62" s="440"/>
      <c r="L62" s="440"/>
      <c r="M62" s="440"/>
      <c r="N62" s="441"/>
    </row>
    <row r="63" spans="2:14" ht="18" hidden="1" customHeight="1">
      <c r="B63" s="428" t="s">
        <v>6</v>
      </c>
      <c r="C63" s="429" t="s">
        <v>310</v>
      </c>
      <c r="D63" s="430">
        <f>'단가적용(품)'!$H$37</f>
        <v>0.67949999999999999</v>
      </c>
      <c r="E63" s="429" t="s">
        <v>7</v>
      </c>
      <c r="F63" s="431">
        <f>SUM(H63+J63+L63)</f>
        <v>1486</v>
      </c>
      <c r="G63" s="431">
        <f>SUM(I63+K63+M63)</f>
        <v>1009</v>
      </c>
      <c r="H63" s="432"/>
      <c r="I63" s="431">
        <f>ROUNDDOWN(D63*H63,0)</f>
        <v>0</v>
      </c>
      <c r="J63" s="431">
        <f>자재단가!$F$9</f>
        <v>1486</v>
      </c>
      <c r="K63" s="431">
        <f t="shared" ref="K63:K73" si="24">ROUNDDOWN(J63*D63,0)</f>
        <v>1009</v>
      </c>
      <c r="L63" s="431"/>
      <c r="M63" s="431">
        <f t="shared" ref="M63:M69" si="25">ROUNDDOWN(L63*F63,0)</f>
        <v>0</v>
      </c>
      <c r="N63" s="433"/>
    </row>
    <row r="64" spans="2:14" ht="18" hidden="1" customHeight="1">
      <c r="B64" s="428" t="s">
        <v>193</v>
      </c>
      <c r="C64" s="429" t="s">
        <v>304</v>
      </c>
      <c r="D64" s="430">
        <f>'단가적용(품)'!$I$37</f>
        <v>4.65E-2</v>
      </c>
      <c r="E64" s="429" t="s">
        <v>8</v>
      </c>
      <c r="F64" s="431">
        <f t="shared" ref="F64:F69" si="26">SUM(H64+J64+L64)</f>
        <v>5000</v>
      </c>
      <c r="G64" s="431">
        <f t="shared" ref="G64:G70" si="27">SUM(I64+K64+M64)</f>
        <v>232</v>
      </c>
      <c r="H64" s="432"/>
      <c r="I64" s="431">
        <f t="shared" ref="I64:I73" si="28">ROUNDDOWN(D64*H64,0)</f>
        <v>0</v>
      </c>
      <c r="J64" s="431">
        <f>자재단가!$F$21</f>
        <v>5000</v>
      </c>
      <c r="K64" s="431">
        <f t="shared" si="24"/>
        <v>232</v>
      </c>
      <c r="L64" s="431"/>
      <c r="M64" s="431">
        <f t="shared" si="25"/>
        <v>0</v>
      </c>
      <c r="N64" s="433"/>
    </row>
    <row r="65" spans="2:14" ht="18" hidden="1" customHeight="1">
      <c r="B65" s="428" t="s">
        <v>782</v>
      </c>
      <c r="C65" s="429" t="s">
        <v>9</v>
      </c>
      <c r="D65" s="434">
        <f>'단가적용(품)'!$K$37</f>
        <v>0.03</v>
      </c>
      <c r="E65" s="429" t="s">
        <v>8</v>
      </c>
      <c r="F65" s="431">
        <f t="shared" si="26"/>
        <v>3520</v>
      </c>
      <c r="G65" s="431">
        <f t="shared" si="27"/>
        <v>105</v>
      </c>
      <c r="H65" s="432"/>
      <c r="I65" s="431">
        <f t="shared" si="28"/>
        <v>0</v>
      </c>
      <c r="J65" s="431">
        <f>자재단가!$F$18</f>
        <v>3520</v>
      </c>
      <c r="K65" s="431">
        <f t="shared" si="24"/>
        <v>105</v>
      </c>
      <c r="L65" s="431"/>
      <c r="M65" s="431">
        <f t="shared" si="25"/>
        <v>0</v>
      </c>
      <c r="N65" s="433"/>
    </row>
    <row r="66" spans="2:14" ht="18" hidden="1" customHeight="1">
      <c r="B66" s="428" t="s">
        <v>435</v>
      </c>
      <c r="C66" s="429"/>
      <c r="D66" s="434">
        <f>'단가적용(품)'!$J$37</f>
        <v>0.03</v>
      </c>
      <c r="E66" s="429" t="s">
        <v>8</v>
      </c>
      <c r="F66" s="431">
        <f t="shared" si="26"/>
        <v>984</v>
      </c>
      <c r="G66" s="431">
        <f t="shared" si="27"/>
        <v>29</v>
      </c>
      <c r="H66" s="432"/>
      <c r="I66" s="431">
        <f t="shared" si="28"/>
        <v>0</v>
      </c>
      <c r="J66" s="431">
        <f>자재단가!$F$20</f>
        <v>984</v>
      </c>
      <c r="K66" s="431">
        <f t="shared" si="24"/>
        <v>29</v>
      </c>
      <c r="L66" s="431"/>
      <c r="M66" s="431">
        <f t="shared" si="25"/>
        <v>0</v>
      </c>
      <c r="N66" s="433"/>
    </row>
    <row r="67" spans="2:14" ht="18" hidden="1" customHeight="1">
      <c r="B67" s="428" t="s">
        <v>207</v>
      </c>
      <c r="C67" s="429"/>
      <c r="D67" s="430">
        <f>'단가적용(품)'!$E$26</f>
        <v>1.0999999999999998E-3</v>
      </c>
      <c r="E67" s="429" t="s">
        <v>13</v>
      </c>
      <c r="F67" s="431">
        <f t="shared" si="26"/>
        <v>179203</v>
      </c>
      <c r="G67" s="431">
        <f t="shared" si="27"/>
        <v>197</v>
      </c>
      <c r="H67" s="432">
        <f>변동입력!$C$13</f>
        <v>179203</v>
      </c>
      <c r="I67" s="431">
        <f t="shared" si="28"/>
        <v>197</v>
      </c>
      <c r="J67" s="431"/>
      <c r="K67" s="431">
        <f t="shared" si="24"/>
        <v>0</v>
      </c>
      <c r="L67" s="431"/>
      <c r="M67" s="431">
        <f t="shared" si="25"/>
        <v>0</v>
      </c>
      <c r="N67" s="433"/>
    </row>
    <row r="68" spans="2:14" ht="18" hidden="1" customHeight="1">
      <c r="B68" s="428" t="s">
        <v>24</v>
      </c>
      <c r="C68" s="429"/>
      <c r="D68" s="430">
        <f>'단가적용(품)'!$F$26</f>
        <v>1.0999999999999998E-3</v>
      </c>
      <c r="E68" s="429" t="s">
        <v>8</v>
      </c>
      <c r="F68" s="431">
        <f t="shared" si="26"/>
        <v>141096</v>
      </c>
      <c r="G68" s="431">
        <f t="shared" si="27"/>
        <v>155</v>
      </c>
      <c r="H68" s="432">
        <f>변동입력!$C$12</f>
        <v>141096</v>
      </c>
      <c r="I68" s="431">
        <f t="shared" si="28"/>
        <v>155</v>
      </c>
      <c r="J68" s="431"/>
      <c r="K68" s="431">
        <f t="shared" si="24"/>
        <v>0</v>
      </c>
      <c r="L68" s="431"/>
      <c r="M68" s="431">
        <f t="shared" si="25"/>
        <v>0</v>
      </c>
      <c r="N68" s="433"/>
    </row>
    <row r="69" spans="2:14" ht="18" hidden="1" customHeight="1">
      <c r="B69" s="428" t="s">
        <v>15</v>
      </c>
      <c r="C69" s="429"/>
      <c r="D69" s="430">
        <f>'단가적용(품)'!$G$26</f>
        <v>1.0999999999999998E-3</v>
      </c>
      <c r="E69" s="429" t="s">
        <v>8</v>
      </c>
      <c r="F69" s="431">
        <f t="shared" si="26"/>
        <v>141096</v>
      </c>
      <c r="G69" s="431">
        <f t="shared" si="27"/>
        <v>155</v>
      </c>
      <c r="H69" s="432">
        <f>변동입력!$C$12</f>
        <v>141096</v>
      </c>
      <c r="I69" s="431">
        <f t="shared" si="28"/>
        <v>155</v>
      </c>
      <c r="J69" s="431"/>
      <c r="K69" s="431">
        <f t="shared" si="24"/>
        <v>0</v>
      </c>
      <c r="L69" s="431"/>
      <c r="M69" s="431">
        <f t="shared" si="25"/>
        <v>0</v>
      </c>
      <c r="N69" s="433"/>
    </row>
    <row r="70" spans="2:14" ht="18" hidden="1" customHeight="1">
      <c r="B70" s="428" t="s">
        <v>20</v>
      </c>
      <c r="C70" s="429" t="s">
        <v>21</v>
      </c>
      <c r="D70" s="430">
        <f>'단가적용(품)'!$H$26</f>
        <v>2.3999999999999998E-3</v>
      </c>
      <c r="E70" s="429" t="s">
        <v>223</v>
      </c>
      <c r="F70" s="431">
        <f>H70+J70+L70</f>
        <v>50666</v>
      </c>
      <c r="G70" s="431">
        <f t="shared" si="27"/>
        <v>120</v>
      </c>
      <c r="H70" s="432">
        <f>기계경비!$P$98</f>
        <v>36210</v>
      </c>
      <c r="I70" s="431">
        <f>ROUNDDOWN(D70*H70,0)</f>
        <v>86</v>
      </c>
      <c r="J70" s="431">
        <f>기계경비!$P$96</f>
        <v>7583</v>
      </c>
      <c r="K70" s="431">
        <f>ROUNDDOWN(J70*D70,0)</f>
        <v>18</v>
      </c>
      <c r="L70" s="431">
        <f>기계경비!$P$94</f>
        <v>6873</v>
      </c>
      <c r="M70" s="431">
        <f>ROUNDDOWN(L70*D70,0)</f>
        <v>16</v>
      </c>
      <c r="N70" s="433"/>
    </row>
    <row r="71" spans="2:14" ht="18" hidden="1" customHeight="1">
      <c r="B71" s="428" t="s">
        <v>20</v>
      </c>
      <c r="C71" s="429" t="s">
        <v>442</v>
      </c>
      <c r="D71" s="430">
        <f>'단가적용(품)'!$I$26</f>
        <v>4.3999999999999994E-3</v>
      </c>
      <c r="E71" s="429" t="s">
        <v>8</v>
      </c>
      <c r="F71" s="431">
        <f>H71+J71+L71</f>
        <v>46495</v>
      </c>
      <c r="G71" s="431">
        <f>SUM(I71+K71+M71)</f>
        <v>204</v>
      </c>
      <c r="H71" s="432"/>
      <c r="I71" s="431">
        <f>ROUNDDOWN(D71*H71,0)</f>
        <v>0</v>
      </c>
      <c r="J71" s="431"/>
      <c r="K71" s="431">
        <f>ROUNDDOWN(J71*D71,0)</f>
        <v>0</v>
      </c>
      <c r="L71" s="431">
        <f>기계경비!$P$139</f>
        <v>46495</v>
      </c>
      <c r="M71" s="431">
        <f>ROUNDDOWN(L71*D71,0)</f>
        <v>204</v>
      </c>
      <c r="N71" s="433"/>
    </row>
    <row r="72" spans="2:14" ht="18" hidden="1" customHeight="1">
      <c r="B72" s="428" t="s">
        <v>20</v>
      </c>
      <c r="C72" s="429" t="s">
        <v>286</v>
      </c>
      <c r="D72" s="430">
        <f>'단가적용(품)'!$J$26</f>
        <v>4.3999999999999994E-3</v>
      </c>
      <c r="E72" s="429" t="s">
        <v>8</v>
      </c>
      <c r="F72" s="431">
        <f>H72+J72+L72</f>
        <v>43677</v>
      </c>
      <c r="G72" s="431">
        <f>SUM(I72+K72+M72)</f>
        <v>192</v>
      </c>
      <c r="H72" s="432"/>
      <c r="I72" s="431">
        <f>ROUNDDOWN(D72*H72,0)</f>
        <v>0</v>
      </c>
      <c r="J72" s="431"/>
      <c r="K72" s="431">
        <f>ROUNDDOWN(J72*D72,0)</f>
        <v>0</v>
      </c>
      <c r="L72" s="431">
        <f>기계경비!$P$179</f>
        <v>43677</v>
      </c>
      <c r="M72" s="431">
        <f>ROUNDDOWN(L72*D72,0)</f>
        <v>192</v>
      </c>
      <c r="N72" s="433"/>
    </row>
    <row r="73" spans="2:14" ht="18" hidden="1" customHeight="1">
      <c r="B73" s="428" t="s">
        <v>778</v>
      </c>
      <c r="C73" s="429" t="str">
        <f>$C$16</f>
        <v>노무비의 10%</v>
      </c>
      <c r="D73" s="435">
        <v>0.1</v>
      </c>
      <c r="E73" s="429"/>
      <c r="F73" s="431">
        <f>H73+J73+L73</f>
        <v>0</v>
      </c>
      <c r="G73" s="431">
        <f>SUM(I73+K73+M73)</f>
        <v>0</v>
      </c>
      <c r="H73" s="431"/>
      <c r="I73" s="431">
        <f t="shared" si="28"/>
        <v>0</v>
      </c>
      <c r="J73" s="431"/>
      <c r="K73" s="431">
        <f t="shared" si="24"/>
        <v>0</v>
      </c>
      <c r="L73" s="431">
        <f>SUBTOTAL(9,I67:I68)</f>
        <v>0</v>
      </c>
      <c r="M73" s="431">
        <f>ROUNDDOWN(L73*D73,0)</f>
        <v>0</v>
      </c>
      <c r="N73" s="433"/>
    </row>
    <row r="74" spans="2:14" ht="18" hidden="1" customHeight="1">
      <c r="B74" s="428" t="s">
        <v>17</v>
      </c>
      <c r="C74" s="429"/>
      <c r="D74" s="436"/>
      <c r="E74" s="429"/>
      <c r="F74" s="431"/>
      <c r="G74" s="431">
        <f>SUM(I74+K74+M74)</f>
        <v>2398</v>
      </c>
      <c r="H74" s="431"/>
      <c r="I74" s="431">
        <f>SUM(I63:I73)</f>
        <v>593</v>
      </c>
      <c r="J74" s="431"/>
      <c r="K74" s="431">
        <f>SUM(K63:K73)</f>
        <v>1393</v>
      </c>
      <c r="L74" s="431"/>
      <c r="M74" s="431">
        <f>SUM(M63:M73)</f>
        <v>412</v>
      </c>
      <c r="N74" s="433"/>
    </row>
    <row r="75" spans="2:14" ht="18" hidden="1" customHeight="1">
      <c r="B75" s="443"/>
      <c r="C75" s="446"/>
      <c r="D75" s="446"/>
      <c r="E75" s="446"/>
      <c r="F75" s="446"/>
      <c r="G75" s="446"/>
      <c r="H75" s="446"/>
      <c r="I75" s="446"/>
      <c r="J75" s="429"/>
      <c r="K75" s="429"/>
      <c r="L75" s="429"/>
      <c r="M75" s="429"/>
      <c r="N75" s="433"/>
    </row>
    <row r="76" spans="2:14" s="421" customFormat="1" ht="18" hidden="1" customHeight="1">
      <c r="B76" s="437">
        <f>B62+1</f>
        <v>6</v>
      </c>
      <c r="C76" s="445" t="s">
        <v>289</v>
      </c>
      <c r="D76" s="439"/>
      <c r="E76" s="439"/>
      <c r="F76" s="439"/>
      <c r="G76" s="439"/>
      <c r="H76" s="439"/>
      <c r="I76" s="439"/>
      <c r="J76" s="440"/>
      <c r="K76" s="440"/>
      <c r="L76" s="440"/>
      <c r="M76" s="440"/>
      <c r="N76" s="441"/>
    </row>
    <row r="77" spans="2:14" ht="18" hidden="1" customHeight="1">
      <c r="B77" s="428" t="s">
        <v>6</v>
      </c>
      <c r="C77" s="429" t="s">
        <v>310</v>
      </c>
      <c r="D77" s="430">
        <f>'단가적용(품)'!$H$38</f>
        <v>0.67949999999999999</v>
      </c>
      <c r="E77" s="429" t="s">
        <v>7</v>
      </c>
      <c r="F77" s="431">
        <f>SUM(H77+J77+L77)</f>
        <v>1486</v>
      </c>
      <c r="G77" s="431">
        <f>SUM(I77+K77+M77)</f>
        <v>1009</v>
      </c>
      <c r="H77" s="432"/>
      <c r="I77" s="431">
        <f>ROUNDDOWN(D77*H77,0)</f>
        <v>0</v>
      </c>
      <c r="J77" s="431">
        <f>자재단가!$F$9</f>
        <v>1486</v>
      </c>
      <c r="K77" s="431">
        <f t="shared" ref="K77:K83" si="29">ROUNDDOWN(J77*D77,0)</f>
        <v>1009</v>
      </c>
      <c r="L77" s="431"/>
      <c r="M77" s="431">
        <f t="shared" ref="M77:M83" si="30">ROUNDDOWN(L77*F77,0)</f>
        <v>0</v>
      </c>
      <c r="N77" s="433"/>
    </row>
    <row r="78" spans="2:14" ht="18" hidden="1" customHeight="1">
      <c r="B78" s="428" t="s">
        <v>193</v>
      </c>
      <c r="C78" s="429" t="s">
        <v>304</v>
      </c>
      <c r="D78" s="430">
        <f>'단가적용(품)'!$I$38</f>
        <v>4.65E-2</v>
      </c>
      <c r="E78" s="429" t="s">
        <v>8</v>
      </c>
      <c r="F78" s="431">
        <f t="shared" ref="F78:F83" si="31">SUM(H78+J78+L78)</f>
        <v>5000</v>
      </c>
      <c r="G78" s="431">
        <f t="shared" ref="G78:G84" si="32">SUM(I78+K78+M78)</f>
        <v>232</v>
      </c>
      <c r="H78" s="432"/>
      <c r="I78" s="431">
        <f t="shared" ref="I78:I83" si="33">ROUNDDOWN(D78*H78,0)</f>
        <v>0</v>
      </c>
      <c r="J78" s="431">
        <f>자재단가!$F$21</f>
        <v>5000</v>
      </c>
      <c r="K78" s="431">
        <f t="shared" si="29"/>
        <v>232</v>
      </c>
      <c r="L78" s="431"/>
      <c r="M78" s="431">
        <f t="shared" si="30"/>
        <v>0</v>
      </c>
      <c r="N78" s="433"/>
    </row>
    <row r="79" spans="2:14" ht="18" hidden="1" customHeight="1">
      <c r="B79" s="428" t="s">
        <v>782</v>
      </c>
      <c r="C79" s="429" t="s">
        <v>9</v>
      </c>
      <c r="D79" s="434">
        <f>'단가적용(품)'!$K$38</f>
        <v>0.03</v>
      </c>
      <c r="E79" s="429" t="s">
        <v>8</v>
      </c>
      <c r="F79" s="431">
        <f t="shared" si="31"/>
        <v>3520</v>
      </c>
      <c r="G79" s="431">
        <f t="shared" si="32"/>
        <v>105</v>
      </c>
      <c r="H79" s="432"/>
      <c r="I79" s="431">
        <f t="shared" si="33"/>
        <v>0</v>
      </c>
      <c r="J79" s="431">
        <f>자재단가!$F$18</f>
        <v>3520</v>
      </c>
      <c r="K79" s="431">
        <f t="shared" si="29"/>
        <v>105</v>
      </c>
      <c r="L79" s="431"/>
      <c r="M79" s="431">
        <f t="shared" si="30"/>
        <v>0</v>
      </c>
      <c r="N79" s="433"/>
    </row>
    <row r="80" spans="2:14" ht="18" hidden="1" customHeight="1">
      <c r="B80" s="428" t="s">
        <v>435</v>
      </c>
      <c r="C80" s="429"/>
      <c r="D80" s="434">
        <f>'단가적용(품)'!$J$38</f>
        <v>0.03</v>
      </c>
      <c r="E80" s="429" t="s">
        <v>8</v>
      </c>
      <c r="F80" s="431">
        <f t="shared" si="31"/>
        <v>984</v>
      </c>
      <c r="G80" s="431">
        <f t="shared" si="32"/>
        <v>29</v>
      </c>
      <c r="H80" s="432"/>
      <c r="I80" s="431">
        <f t="shared" si="33"/>
        <v>0</v>
      </c>
      <c r="J80" s="431">
        <f>자재단가!$F$20</f>
        <v>984</v>
      </c>
      <c r="K80" s="431">
        <f t="shared" si="29"/>
        <v>29</v>
      </c>
      <c r="L80" s="431"/>
      <c r="M80" s="431">
        <f t="shared" si="30"/>
        <v>0</v>
      </c>
      <c r="N80" s="433"/>
    </row>
    <row r="81" spans="2:14" ht="18" hidden="1" customHeight="1">
      <c r="B81" s="428" t="s">
        <v>207</v>
      </c>
      <c r="C81" s="429"/>
      <c r="D81" s="430">
        <f>'단가적용(품)'!$E$27</f>
        <v>2.1999999999999997E-3</v>
      </c>
      <c r="E81" s="429" t="s">
        <v>13</v>
      </c>
      <c r="F81" s="431">
        <f t="shared" si="31"/>
        <v>179203</v>
      </c>
      <c r="G81" s="431">
        <f t="shared" si="32"/>
        <v>394</v>
      </c>
      <c r="H81" s="432">
        <f>변동입력!$C$13</f>
        <v>179203</v>
      </c>
      <c r="I81" s="431">
        <f t="shared" si="33"/>
        <v>394</v>
      </c>
      <c r="J81" s="431"/>
      <c r="K81" s="431">
        <f t="shared" si="29"/>
        <v>0</v>
      </c>
      <c r="L81" s="431"/>
      <c r="M81" s="431">
        <f t="shared" si="30"/>
        <v>0</v>
      </c>
      <c r="N81" s="433"/>
    </row>
    <row r="82" spans="2:14" ht="18" hidden="1" customHeight="1">
      <c r="B82" s="428" t="s">
        <v>24</v>
      </c>
      <c r="C82" s="429"/>
      <c r="D82" s="430">
        <f>'단가적용(품)'!$F$27</f>
        <v>2.1999999999999997E-3</v>
      </c>
      <c r="E82" s="429" t="s">
        <v>8</v>
      </c>
      <c r="F82" s="431">
        <f t="shared" si="31"/>
        <v>141096</v>
      </c>
      <c r="G82" s="431">
        <f t="shared" si="32"/>
        <v>310</v>
      </c>
      <c r="H82" s="432">
        <f>변동입력!$C$12</f>
        <v>141096</v>
      </c>
      <c r="I82" s="431">
        <f t="shared" si="33"/>
        <v>310</v>
      </c>
      <c r="J82" s="431"/>
      <c r="K82" s="431">
        <f t="shared" si="29"/>
        <v>0</v>
      </c>
      <c r="L82" s="431"/>
      <c r="M82" s="431">
        <f t="shared" si="30"/>
        <v>0</v>
      </c>
      <c r="N82" s="433"/>
    </row>
    <row r="83" spans="2:14" ht="18" hidden="1" customHeight="1">
      <c r="B83" s="428" t="s">
        <v>15</v>
      </c>
      <c r="C83" s="429"/>
      <c r="D83" s="430">
        <f>'단가적용(품)'!$G$27</f>
        <v>2.1999999999999997E-3</v>
      </c>
      <c r="E83" s="429" t="s">
        <v>8</v>
      </c>
      <c r="F83" s="431">
        <f t="shared" si="31"/>
        <v>141096</v>
      </c>
      <c r="G83" s="431">
        <f t="shared" si="32"/>
        <v>310</v>
      </c>
      <c r="H83" s="432">
        <f>변동입력!$C$12</f>
        <v>141096</v>
      </c>
      <c r="I83" s="431">
        <f t="shared" si="33"/>
        <v>310</v>
      </c>
      <c r="J83" s="431"/>
      <c r="K83" s="431">
        <f t="shared" si="29"/>
        <v>0</v>
      </c>
      <c r="L83" s="431"/>
      <c r="M83" s="431">
        <f t="shared" si="30"/>
        <v>0</v>
      </c>
      <c r="N83" s="433"/>
    </row>
    <row r="84" spans="2:14" ht="18" hidden="1" customHeight="1">
      <c r="B84" s="428" t="s">
        <v>20</v>
      </c>
      <c r="C84" s="429" t="s">
        <v>21</v>
      </c>
      <c r="D84" s="430">
        <f>'단가적용(품)'!$H$27</f>
        <v>4.7999999999999996E-3</v>
      </c>
      <c r="E84" s="429" t="s">
        <v>223</v>
      </c>
      <c r="F84" s="431">
        <f>H84+J84+L84</f>
        <v>50666</v>
      </c>
      <c r="G84" s="431">
        <f t="shared" si="32"/>
        <v>241</v>
      </c>
      <c r="H84" s="432">
        <f>기계경비!$P$98</f>
        <v>36210</v>
      </c>
      <c r="I84" s="431">
        <f>ROUNDDOWN(D84*H84,0)</f>
        <v>173</v>
      </c>
      <c r="J84" s="431">
        <f>기계경비!$P$96</f>
        <v>7583</v>
      </c>
      <c r="K84" s="431">
        <f>ROUNDDOWN(J84*D84,0)</f>
        <v>36</v>
      </c>
      <c r="L84" s="431">
        <f>기계경비!$P$94</f>
        <v>6873</v>
      </c>
      <c r="M84" s="431">
        <f>ROUNDDOWN(L84*D84,0)</f>
        <v>32</v>
      </c>
      <c r="N84" s="433"/>
    </row>
    <row r="85" spans="2:14" ht="18" hidden="1" customHeight="1">
      <c r="B85" s="428" t="s">
        <v>20</v>
      </c>
      <c r="C85" s="429" t="s">
        <v>442</v>
      </c>
      <c r="D85" s="430">
        <f>'단가적용(품)'!$I$27</f>
        <v>8.7999999999999988E-3</v>
      </c>
      <c r="E85" s="429" t="s">
        <v>8</v>
      </c>
      <c r="F85" s="431">
        <f>H85+J85+L85</f>
        <v>46495</v>
      </c>
      <c r="G85" s="431">
        <f>SUM(I85+K85+M85)</f>
        <v>409</v>
      </c>
      <c r="H85" s="432"/>
      <c r="I85" s="431">
        <f>ROUNDDOWN(D85*H85,0)</f>
        <v>0</v>
      </c>
      <c r="J85" s="431"/>
      <c r="K85" s="431">
        <f>ROUNDDOWN(J85*D85,0)</f>
        <v>0</v>
      </c>
      <c r="L85" s="431">
        <f>기계경비!$P$139</f>
        <v>46495</v>
      </c>
      <c r="M85" s="431">
        <f>ROUNDDOWN(L85*D85,0)</f>
        <v>409</v>
      </c>
      <c r="N85" s="433"/>
    </row>
    <row r="86" spans="2:14" ht="18" hidden="1" customHeight="1">
      <c r="B86" s="428" t="s">
        <v>20</v>
      </c>
      <c r="C86" s="429" t="s">
        <v>286</v>
      </c>
      <c r="D86" s="430">
        <f>'단가적용(품)'!$J$27</f>
        <v>8.7999999999999988E-3</v>
      </c>
      <c r="E86" s="429" t="s">
        <v>8</v>
      </c>
      <c r="F86" s="431">
        <f>H86+J86+L86</f>
        <v>43677</v>
      </c>
      <c r="G86" s="431">
        <f>SUM(I86+K86+M86)</f>
        <v>384</v>
      </c>
      <c r="H86" s="432"/>
      <c r="I86" s="431">
        <f>ROUNDDOWN(D86*H86,0)</f>
        <v>0</v>
      </c>
      <c r="J86" s="431"/>
      <c r="K86" s="431">
        <f>ROUNDDOWN(J86*D86,0)</f>
        <v>0</v>
      </c>
      <c r="L86" s="431">
        <f>기계경비!$P$179</f>
        <v>43677</v>
      </c>
      <c r="M86" s="431">
        <f>ROUNDDOWN(L86*D86,0)</f>
        <v>384</v>
      </c>
      <c r="N86" s="433"/>
    </row>
    <row r="87" spans="2:14" ht="18" hidden="1" customHeight="1">
      <c r="B87" s="428" t="s">
        <v>778</v>
      </c>
      <c r="C87" s="429" t="str">
        <f>$C$16</f>
        <v>노무비의 10%</v>
      </c>
      <c r="D87" s="435">
        <v>0.1</v>
      </c>
      <c r="E87" s="429"/>
      <c r="F87" s="431">
        <f>H87+J87+L87</f>
        <v>0</v>
      </c>
      <c r="G87" s="431">
        <f>SUM(I87+K87+M87)</f>
        <v>0</v>
      </c>
      <c r="H87" s="431"/>
      <c r="I87" s="431">
        <f>ROUNDDOWN(D87*H87,0)</f>
        <v>0</v>
      </c>
      <c r="J87" s="431"/>
      <c r="K87" s="431">
        <f>ROUNDDOWN(J87*D87,0)</f>
        <v>0</v>
      </c>
      <c r="L87" s="431">
        <f>SUBTOTAL(9,I81:I82)</f>
        <v>0</v>
      </c>
      <c r="M87" s="431">
        <f>ROUNDDOWN(L87*D87,0)</f>
        <v>0</v>
      </c>
      <c r="N87" s="433"/>
    </row>
    <row r="88" spans="2:14" ht="18" hidden="1" customHeight="1">
      <c r="B88" s="428" t="s">
        <v>17</v>
      </c>
      <c r="C88" s="429"/>
      <c r="D88" s="436"/>
      <c r="E88" s="429"/>
      <c r="F88" s="431"/>
      <c r="G88" s="431">
        <f>SUM(I88+K88+M88)</f>
        <v>3423</v>
      </c>
      <c r="H88" s="431"/>
      <c r="I88" s="431">
        <f>SUM(I77:I87)</f>
        <v>1187</v>
      </c>
      <c r="J88" s="431"/>
      <c r="K88" s="431">
        <f>SUM(K77:K87)</f>
        <v>1411</v>
      </c>
      <c r="L88" s="431"/>
      <c r="M88" s="431">
        <f>SUM(M77:M87)</f>
        <v>825</v>
      </c>
      <c r="N88" s="433"/>
    </row>
    <row r="89" spans="2:14" ht="18" hidden="1" customHeight="1">
      <c r="B89" s="443"/>
      <c r="C89" s="446"/>
      <c r="D89" s="446"/>
      <c r="E89" s="446"/>
      <c r="F89" s="446"/>
      <c r="G89" s="446"/>
      <c r="H89" s="446"/>
      <c r="I89" s="446"/>
      <c r="J89" s="429"/>
      <c r="K89" s="429"/>
      <c r="L89" s="429"/>
      <c r="M89" s="429"/>
      <c r="N89" s="433"/>
    </row>
    <row r="90" spans="2:14" s="421" customFormat="1" ht="18" hidden="1" customHeight="1">
      <c r="B90" s="437">
        <f>B76+1</f>
        <v>7</v>
      </c>
      <c r="C90" s="445" t="s">
        <v>290</v>
      </c>
      <c r="D90" s="439"/>
      <c r="E90" s="439"/>
      <c r="F90" s="439"/>
      <c r="G90" s="439"/>
      <c r="H90" s="439"/>
      <c r="I90" s="439"/>
      <c r="J90" s="440"/>
      <c r="K90" s="440"/>
      <c r="L90" s="440"/>
      <c r="M90" s="440"/>
      <c r="N90" s="441"/>
    </row>
    <row r="91" spans="2:14" ht="18" hidden="1" customHeight="1">
      <c r="B91" s="428" t="s">
        <v>6</v>
      </c>
      <c r="C91" s="429" t="s">
        <v>358</v>
      </c>
      <c r="D91" s="430">
        <f>'단가적용(품)'!$H$37</f>
        <v>0.67949999999999999</v>
      </c>
      <c r="E91" s="429" t="s">
        <v>7</v>
      </c>
      <c r="F91" s="431">
        <f>SUM(H91+J91+L91)</f>
        <v>3870</v>
      </c>
      <c r="G91" s="431">
        <f>SUM(I91+K91+M91)</f>
        <v>2629</v>
      </c>
      <c r="H91" s="432"/>
      <c r="I91" s="431">
        <f>ROUNDDOWN(D91*H91,0)</f>
        <v>0</v>
      </c>
      <c r="J91" s="431">
        <f>자재단가!$F$11</f>
        <v>3870</v>
      </c>
      <c r="K91" s="431">
        <f t="shared" ref="K91:K97" si="34">ROUNDDOWN(J91*D91,0)</f>
        <v>2629</v>
      </c>
      <c r="L91" s="431"/>
      <c r="M91" s="431">
        <f t="shared" ref="M91:M97" si="35">ROUNDDOWN(L91*F91,0)</f>
        <v>0</v>
      </c>
      <c r="N91" s="433"/>
    </row>
    <row r="92" spans="2:14" ht="18" hidden="1" customHeight="1">
      <c r="B92" s="428" t="s">
        <v>193</v>
      </c>
      <c r="C92" s="429" t="s">
        <v>304</v>
      </c>
      <c r="D92" s="430">
        <f>'단가적용(품)'!$I$37</f>
        <v>4.65E-2</v>
      </c>
      <c r="E92" s="429" t="s">
        <v>8</v>
      </c>
      <c r="F92" s="431">
        <f t="shared" ref="F92:F97" si="36">SUM(H92+J92+L92)</f>
        <v>5000</v>
      </c>
      <c r="G92" s="431">
        <f t="shared" ref="G92:G98" si="37">SUM(I92+K92+M92)</f>
        <v>232</v>
      </c>
      <c r="H92" s="432"/>
      <c r="I92" s="431">
        <f t="shared" ref="I92:I97" si="38">ROUNDDOWN(D92*H92,0)</f>
        <v>0</v>
      </c>
      <c r="J92" s="431">
        <f>자재단가!$F$21</f>
        <v>5000</v>
      </c>
      <c r="K92" s="431">
        <f t="shared" si="34"/>
        <v>232</v>
      </c>
      <c r="L92" s="431"/>
      <c r="M92" s="431">
        <f t="shared" si="35"/>
        <v>0</v>
      </c>
      <c r="N92" s="433"/>
    </row>
    <row r="93" spans="2:14" ht="18" hidden="1" customHeight="1">
      <c r="B93" s="428" t="s">
        <v>782</v>
      </c>
      <c r="C93" s="429" t="s">
        <v>9</v>
      </c>
      <c r="D93" s="434">
        <f>'단가적용(품)'!$K$37</f>
        <v>0.03</v>
      </c>
      <c r="E93" s="429" t="s">
        <v>8</v>
      </c>
      <c r="F93" s="431">
        <f t="shared" si="36"/>
        <v>3520</v>
      </c>
      <c r="G93" s="431">
        <f t="shared" si="37"/>
        <v>105</v>
      </c>
      <c r="H93" s="432"/>
      <c r="I93" s="431">
        <f t="shared" si="38"/>
        <v>0</v>
      </c>
      <c r="J93" s="431">
        <f>자재단가!$F$18</f>
        <v>3520</v>
      </c>
      <c r="K93" s="431">
        <f t="shared" si="34"/>
        <v>105</v>
      </c>
      <c r="L93" s="431"/>
      <c r="M93" s="431">
        <f t="shared" si="35"/>
        <v>0</v>
      </c>
      <c r="N93" s="433"/>
    </row>
    <row r="94" spans="2:14" ht="18" hidden="1" customHeight="1">
      <c r="B94" s="428" t="s">
        <v>435</v>
      </c>
      <c r="C94" s="429"/>
      <c r="D94" s="434">
        <f>'단가적용(품)'!$J$37</f>
        <v>0.03</v>
      </c>
      <c r="E94" s="429" t="s">
        <v>8</v>
      </c>
      <c r="F94" s="431">
        <f t="shared" si="36"/>
        <v>984</v>
      </c>
      <c r="G94" s="431">
        <f t="shared" si="37"/>
        <v>29</v>
      </c>
      <c r="H94" s="432"/>
      <c r="I94" s="431">
        <f t="shared" si="38"/>
        <v>0</v>
      </c>
      <c r="J94" s="431">
        <f>자재단가!$F$20</f>
        <v>984</v>
      </c>
      <c r="K94" s="431">
        <f t="shared" si="34"/>
        <v>29</v>
      </c>
      <c r="L94" s="431"/>
      <c r="M94" s="431">
        <f t="shared" si="35"/>
        <v>0</v>
      </c>
      <c r="N94" s="433"/>
    </row>
    <row r="95" spans="2:14" ht="18" hidden="1" customHeight="1">
      <c r="B95" s="428" t="s">
        <v>207</v>
      </c>
      <c r="C95" s="429"/>
      <c r="D95" s="430">
        <f>'단가적용(품)'!$E$26</f>
        <v>1.0999999999999998E-3</v>
      </c>
      <c r="E95" s="429" t="s">
        <v>13</v>
      </c>
      <c r="F95" s="431">
        <f t="shared" si="36"/>
        <v>179203</v>
      </c>
      <c r="G95" s="431">
        <f t="shared" si="37"/>
        <v>197</v>
      </c>
      <c r="H95" s="432">
        <f>변동입력!$C$13</f>
        <v>179203</v>
      </c>
      <c r="I95" s="431">
        <f t="shared" si="38"/>
        <v>197</v>
      </c>
      <c r="J95" s="431"/>
      <c r="K95" s="431">
        <f t="shared" si="34"/>
        <v>0</v>
      </c>
      <c r="L95" s="431"/>
      <c r="M95" s="431">
        <f t="shared" si="35"/>
        <v>0</v>
      </c>
      <c r="N95" s="433"/>
    </row>
    <row r="96" spans="2:14" ht="18" hidden="1" customHeight="1">
      <c r="B96" s="428" t="s">
        <v>24</v>
      </c>
      <c r="C96" s="429"/>
      <c r="D96" s="430">
        <f>'단가적용(품)'!$F$26</f>
        <v>1.0999999999999998E-3</v>
      </c>
      <c r="E96" s="429" t="s">
        <v>8</v>
      </c>
      <c r="F96" s="431">
        <f t="shared" si="36"/>
        <v>141096</v>
      </c>
      <c r="G96" s="431">
        <f t="shared" si="37"/>
        <v>155</v>
      </c>
      <c r="H96" s="432">
        <f>변동입력!$C$12</f>
        <v>141096</v>
      </c>
      <c r="I96" s="431">
        <f t="shared" si="38"/>
        <v>155</v>
      </c>
      <c r="J96" s="431"/>
      <c r="K96" s="431">
        <f t="shared" si="34"/>
        <v>0</v>
      </c>
      <c r="L96" s="431"/>
      <c r="M96" s="431">
        <f t="shared" si="35"/>
        <v>0</v>
      </c>
      <c r="N96" s="433"/>
    </row>
    <row r="97" spans="2:14" ht="18" hidden="1" customHeight="1">
      <c r="B97" s="428" t="s">
        <v>15</v>
      </c>
      <c r="C97" s="429"/>
      <c r="D97" s="430">
        <f>'단가적용(품)'!$G$26</f>
        <v>1.0999999999999998E-3</v>
      </c>
      <c r="E97" s="429" t="s">
        <v>8</v>
      </c>
      <c r="F97" s="431">
        <f t="shared" si="36"/>
        <v>141096</v>
      </c>
      <c r="G97" s="431">
        <f t="shared" si="37"/>
        <v>155</v>
      </c>
      <c r="H97" s="432">
        <f>변동입력!$C$12</f>
        <v>141096</v>
      </c>
      <c r="I97" s="431">
        <f t="shared" si="38"/>
        <v>155</v>
      </c>
      <c r="J97" s="431"/>
      <c r="K97" s="431">
        <f t="shared" si="34"/>
        <v>0</v>
      </c>
      <c r="L97" s="431"/>
      <c r="M97" s="431">
        <f t="shared" si="35"/>
        <v>0</v>
      </c>
      <c r="N97" s="433"/>
    </row>
    <row r="98" spans="2:14" ht="18" hidden="1" customHeight="1">
      <c r="B98" s="428" t="s">
        <v>20</v>
      </c>
      <c r="C98" s="429" t="s">
        <v>21</v>
      </c>
      <c r="D98" s="430">
        <f>'단가적용(품)'!$H$26</f>
        <v>2.3999999999999998E-3</v>
      </c>
      <c r="E98" s="429" t="s">
        <v>223</v>
      </c>
      <c r="F98" s="431">
        <f>H98+J98+L98</f>
        <v>50666</v>
      </c>
      <c r="G98" s="431">
        <f t="shared" si="37"/>
        <v>120</v>
      </c>
      <c r="H98" s="432">
        <f>기계경비!$P$98</f>
        <v>36210</v>
      </c>
      <c r="I98" s="431">
        <f>ROUNDDOWN(D98*H98,0)</f>
        <v>86</v>
      </c>
      <c r="J98" s="431">
        <f>기계경비!$P$96</f>
        <v>7583</v>
      </c>
      <c r="K98" s="431">
        <f>ROUNDDOWN(J98*D98,0)</f>
        <v>18</v>
      </c>
      <c r="L98" s="431">
        <f>기계경비!$P$94</f>
        <v>6873</v>
      </c>
      <c r="M98" s="431">
        <f>ROUNDDOWN(L98*D98,0)</f>
        <v>16</v>
      </c>
      <c r="N98" s="433"/>
    </row>
    <row r="99" spans="2:14" ht="18" hidden="1" customHeight="1">
      <c r="B99" s="428" t="s">
        <v>20</v>
      </c>
      <c r="C99" s="429" t="s">
        <v>442</v>
      </c>
      <c r="D99" s="430">
        <f>'단가적용(품)'!$I$26</f>
        <v>4.3999999999999994E-3</v>
      </c>
      <c r="E99" s="429" t="s">
        <v>8</v>
      </c>
      <c r="F99" s="431">
        <f>H99+J99+L99</f>
        <v>43677</v>
      </c>
      <c r="G99" s="431">
        <f>SUM(I99+K99+M99)</f>
        <v>192</v>
      </c>
      <c r="H99" s="432"/>
      <c r="I99" s="431">
        <f>ROUNDDOWN(D99*H99,0)</f>
        <v>0</v>
      </c>
      <c r="J99" s="431"/>
      <c r="K99" s="431">
        <f>ROUNDDOWN(J99*D99,0)</f>
        <v>0</v>
      </c>
      <c r="L99" s="431">
        <f>기계경비!$P$179</f>
        <v>43677</v>
      </c>
      <c r="M99" s="431">
        <f>ROUNDDOWN(L99*D99,0)</f>
        <v>192</v>
      </c>
      <c r="N99" s="433"/>
    </row>
    <row r="100" spans="2:14" ht="18" hidden="1" customHeight="1">
      <c r="B100" s="428" t="s">
        <v>20</v>
      </c>
      <c r="C100" s="429" t="s">
        <v>286</v>
      </c>
      <c r="D100" s="430">
        <f>'단가적용(품)'!$J$26</f>
        <v>4.3999999999999994E-3</v>
      </c>
      <c r="E100" s="429" t="s">
        <v>8</v>
      </c>
      <c r="F100" s="431">
        <f>H100+J100+L100</f>
        <v>46495</v>
      </c>
      <c r="G100" s="431">
        <f>SUM(I100+K100+M100)</f>
        <v>204</v>
      </c>
      <c r="H100" s="432"/>
      <c r="I100" s="431">
        <f>ROUNDDOWN(D100*H100,0)</f>
        <v>0</v>
      </c>
      <c r="J100" s="431"/>
      <c r="K100" s="431">
        <f>ROUNDDOWN(J100*D100,0)</f>
        <v>0</v>
      </c>
      <c r="L100" s="431">
        <f>기계경비!$P$139</f>
        <v>46495</v>
      </c>
      <c r="M100" s="431">
        <f>ROUNDDOWN(L100*D100,0)</f>
        <v>204</v>
      </c>
      <c r="N100" s="433"/>
    </row>
    <row r="101" spans="2:14" ht="18" hidden="1" customHeight="1">
      <c r="B101" s="428" t="s">
        <v>777</v>
      </c>
      <c r="C101" s="429" t="str">
        <f>$C$15</f>
        <v>주재료비의 1%</v>
      </c>
      <c r="D101" s="434">
        <v>0.01</v>
      </c>
      <c r="E101" s="429"/>
      <c r="F101" s="431">
        <f>H101+J101+L101</f>
        <v>2966</v>
      </c>
      <c r="G101" s="431">
        <f>SUM(I101+K101+M101)</f>
        <v>29</v>
      </c>
      <c r="H101" s="431"/>
      <c r="I101" s="431">
        <f>ROUNDDOWN(D101*H101,0)</f>
        <v>0</v>
      </c>
      <c r="J101" s="431">
        <f>SUM(K91:K93)</f>
        <v>2966</v>
      </c>
      <c r="K101" s="431">
        <f>ROUNDDOWN(J101*D101,0)</f>
        <v>29</v>
      </c>
      <c r="L101" s="431"/>
      <c r="M101" s="431">
        <f>ROUNDDOWN(L101*D101,0)</f>
        <v>0</v>
      </c>
      <c r="N101" s="433"/>
    </row>
    <row r="102" spans="2:14" ht="18" hidden="1" customHeight="1">
      <c r="B102" s="428" t="s">
        <v>778</v>
      </c>
      <c r="C102" s="429" t="str">
        <f>$C$16</f>
        <v>노무비의 10%</v>
      </c>
      <c r="D102" s="435">
        <v>0.1</v>
      </c>
      <c r="E102" s="429"/>
      <c r="F102" s="431">
        <f>H102+J102+L102</f>
        <v>0</v>
      </c>
      <c r="G102" s="431">
        <f>SUM(I102+K102+M102)</f>
        <v>0</v>
      </c>
      <c r="H102" s="431"/>
      <c r="I102" s="431">
        <f>ROUNDDOWN(D102*H102,0)</f>
        <v>0</v>
      </c>
      <c r="J102" s="431"/>
      <c r="K102" s="431">
        <f>ROUNDDOWN(J102*D102,0)</f>
        <v>0</v>
      </c>
      <c r="L102" s="431">
        <f>SUBTOTAL(9,I95:I96)</f>
        <v>0</v>
      </c>
      <c r="M102" s="431">
        <f>ROUNDDOWN(L102*D102,0)</f>
        <v>0</v>
      </c>
      <c r="N102" s="433"/>
    </row>
    <row r="103" spans="2:14" ht="18" hidden="1" customHeight="1">
      <c r="B103" s="428" t="s">
        <v>17</v>
      </c>
      <c r="C103" s="429"/>
      <c r="D103" s="436"/>
      <c r="E103" s="429"/>
      <c r="F103" s="431"/>
      <c r="G103" s="431">
        <f>SUM(I103+K103+M103)</f>
        <v>4047</v>
      </c>
      <c r="H103" s="431"/>
      <c r="I103" s="431">
        <f>SUM(I91:I102)</f>
        <v>593</v>
      </c>
      <c r="J103" s="431"/>
      <c r="K103" s="431">
        <f>SUM(K91:K102)</f>
        <v>3042</v>
      </c>
      <c r="L103" s="431"/>
      <c r="M103" s="431">
        <f>SUM(M91:M102)</f>
        <v>412</v>
      </c>
      <c r="N103" s="433"/>
    </row>
    <row r="104" spans="2:14" ht="18" hidden="1" customHeight="1">
      <c r="B104" s="443"/>
      <c r="C104" s="446"/>
      <c r="D104" s="446"/>
      <c r="E104" s="446"/>
      <c r="F104" s="446"/>
      <c r="G104" s="446"/>
      <c r="H104" s="446"/>
      <c r="I104" s="446"/>
      <c r="J104" s="429"/>
      <c r="K104" s="429"/>
      <c r="L104" s="429"/>
      <c r="M104" s="429"/>
      <c r="N104" s="433"/>
    </row>
    <row r="105" spans="2:14" s="421" customFormat="1" ht="18" hidden="1" customHeight="1">
      <c r="B105" s="437">
        <f>B90+1</f>
        <v>8</v>
      </c>
      <c r="C105" s="445" t="s">
        <v>291</v>
      </c>
      <c r="D105" s="439"/>
      <c r="E105" s="439"/>
      <c r="F105" s="439"/>
      <c r="G105" s="439"/>
      <c r="H105" s="439"/>
      <c r="I105" s="439"/>
      <c r="J105" s="440"/>
      <c r="K105" s="440"/>
      <c r="L105" s="440"/>
      <c r="M105" s="440"/>
      <c r="N105" s="441"/>
    </row>
    <row r="106" spans="2:14" ht="18" hidden="1" customHeight="1">
      <c r="B106" s="428" t="s">
        <v>6</v>
      </c>
      <c r="C106" s="429" t="s">
        <v>358</v>
      </c>
      <c r="D106" s="430">
        <f>'단가적용(품)'!$H$38</f>
        <v>0.67949999999999999</v>
      </c>
      <c r="E106" s="429" t="s">
        <v>7</v>
      </c>
      <c r="F106" s="431">
        <f>SUM(H106+J106+L106)</f>
        <v>3870</v>
      </c>
      <c r="G106" s="431">
        <f>SUM(I106+K106+M106)</f>
        <v>2629</v>
      </c>
      <c r="H106" s="432"/>
      <c r="I106" s="431">
        <f>ROUNDDOWN(D106*H106,0)</f>
        <v>0</v>
      </c>
      <c r="J106" s="431">
        <f>자재단가!$F$11</f>
        <v>3870</v>
      </c>
      <c r="K106" s="431">
        <f t="shared" ref="K106:K112" si="39">ROUNDDOWN(J106*D106,0)</f>
        <v>2629</v>
      </c>
      <c r="L106" s="431"/>
      <c r="M106" s="431">
        <f t="shared" ref="M106:M112" si="40">ROUNDDOWN(L106*F106,0)</f>
        <v>0</v>
      </c>
      <c r="N106" s="433"/>
    </row>
    <row r="107" spans="2:14" ht="18" hidden="1" customHeight="1">
      <c r="B107" s="428" t="s">
        <v>193</v>
      </c>
      <c r="C107" s="429" t="s">
        <v>304</v>
      </c>
      <c r="D107" s="430">
        <f>'단가적용(품)'!$I$38</f>
        <v>4.65E-2</v>
      </c>
      <c r="E107" s="429" t="s">
        <v>8</v>
      </c>
      <c r="F107" s="431">
        <f t="shared" ref="F107:F112" si="41">SUM(H107+J107+L107)</f>
        <v>5000</v>
      </c>
      <c r="G107" s="431">
        <f t="shared" ref="G107:G113" si="42">SUM(I107+K107+M107)</f>
        <v>232</v>
      </c>
      <c r="H107" s="432"/>
      <c r="I107" s="431">
        <f t="shared" ref="I107:I112" si="43">ROUNDDOWN(D107*H107,0)</f>
        <v>0</v>
      </c>
      <c r="J107" s="431">
        <f>자재단가!$F$21</f>
        <v>5000</v>
      </c>
      <c r="K107" s="431">
        <f t="shared" si="39"/>
        <v>232</v>
      </c>
      <c r="L107" s="431"/>
      <c r="M107" s="431">
        <f t="shared" si="40"/>
        <v>0</v>
      </c>
      <c r="N107" s="433"/>
    </row>
    <row r="108" spans="2:14" ht="18" hidden="1" customHeight="1">
      <c r="B108" s="428" t="s">
        <v>782</v>
      </c>
      <c r="C108" s="429" t="s">
        <v>9</v>
      </c>
      <c r="D108" s="434">
        <f>'단가적용(품)'!$K$38</f>
        <v>0.03</v>
      </c>
      <c r="E108" s="429" t="s">
        <v>8</v>
      </c>
      <c r="F108" s="431">
        <f t="shared" si="41"/>
        <v>3520</v>
      </c>
      <c r="G108" s="431">
        <f t="shared" si="42"/>
        <v>105</v>
      </c>
      <c r="H108" s="432"/>
      <c r="I108" s="431">
        <f t="shared" si="43"/>
        <v>0</v>
      </c>
      <c r="J108" s="431">
        <f>자재단가!$F$18</f>
        <v>3520</v>
      </c>
      <c r="K108" s="431">
        <f t="shared" si="39"/>
        <v>105</v>
      </c>
      <c r="L108" s="431"/>
      <c r="M108" s="431">
        <f t="shared" si="40"/>
        <v>0</v>
      </c>
      <c r="N108" s="433"/>
    </row>
    <row r="109" spans="2:14" ht="18" hidden="1" customHeight="1">
      <c r="B109" s="428" t="s">
        <v>435</v>
      </c>
      <c r="C109" s="429"/>
      <c r="D109" s="434">
        <f>'단가적용(품)'!$J$38</f>
        <v>0.03</v>
      </c>
      <c r="E109" s="429" t="s">
        <v>8</v>
      </c>
      <c r="F109" s="431">
        <f t="shared" si="41"/>
        <v>984</v>
      </c>
      <c r="G109" s="431">
        <f t="shared" si="42"/>
        <v>29</v>
      </c>
      <c r="H109" s="432"/>
      <c r="I109" s="431">
        <f t="shared" si="43"/>
        <v>0</v>
      </c>
      <c r="J109" s="431">
        <f>자재단가!$F$20</f>
        <v>984</v>
      </c>
      <c r="K109" s="431">
        <f t="shared" si="39"/>
        <v>29</v>
      </c>
      <c r="L109" s="431"/>
      <c r="M109" s="431">
        <f t="shared" si="40"/>
        <v>0</v>
      </c>
      <c r="N109" s="433"/>
    </row>
    <row r="110" spans="2:14" ht="18" hidden="1" customHeight="1">
      <c r="B110" s="428" t="s">
        <v>207</v>
      </c>
      <c r="C110" s="429"/>
      <c r="D110" s="430">
        <f>'단가적용(품)'!$E$27</f>
        <v>2.1999999999999997E-3</v>
      </c>
      <c r="E110" s="429" t="s">
        <v>13</v>
      </c>
      <c r="F110" s="431">
        <f t="shared" si="41"/>
        <v>179203</v>
      </c>
      <c r="G110" s="431">
        <f t="shared" si="42"/>
        <v>394</v>
      </c>
      <c r="H110" s="432">
        <f>변동입력!$C$13</f>
        <v>179203</v>
      </c>
      <c r="I110" s="431">
        <f t="shared" si="43"/>
        <v>394</v>
      </c>
      <c r="J110" s="431"/>
      <c r="K110" s="431">
        <f t="shared" si="39"/>
        <v>0</v>
      </c>
      <c r="L110" s="431"/>
      <c r="M110" s="431">
        <f t="shared" si="40"/>
        <v>0</v>
      </c>
      <c r="N110" s="433"/>
    </row>
    <row r="111" spans="2:14" ht="18" hidden="1" customHeight="1">
      <c r="B111" s="428" t="s">
        <v>24</v>
      </c>
      <c r="C111" s="429"/>
      <c r="D111" s="430">
        <f>'단가적용(품)'!$F$27</f>
        <v>2.1999999999999997E-3</v>
      </c>
      <c r="E111" s="429" t="s">
        <v>8</v>
      </c>
      <c r="F111" s="431">
        <f t="shared" si="41"/>
        <v>141096</v>
      </c>
      <c r="G111" s="431">
        <f t="shared" si="42"/>
        <v>310</v>
      </c>
      <c r="H111" s="432">
        <f>변동입력!$C$12</f>
        <v>141096</v>
      </c>
      <c r="I111" s="431">
        <f t="shared" si="43"/>
        <v>310</v>
      </c>
      <c r="J111" s="431"/>
      <c r="K111" s="431">
        <f t="shared" si="39"/>
        <v>0</v>
      </c>
      <c r="L111" s="431"/>
      <c r="M111" s="431">
        <f t="shared" si="40"/>
        <v>0</v>
      </c>
      <c r="N111" s="433"/>
    </row>
    <row r="112" spans="2:14" ht="18" hidden="1" customHeight="1">
      <c r="B112" s="428" t="s">
        <v>15</v>
      </c>
      <c r="C112" s="429"/>
      <c r="D112" s="430">
        <f>'단가적용(품)'!$G$27</f>
        <v>2.1999999999999997E-3</v>
      </c>
      <c r="E112" s="429" t="s">
        <v>8</v>
      </c>
      <c r="F112" s="431">
        <f t="shared" si="41"/>
        <v>141096</v>
      </c>
      <c r="G112" s="431">
        <f t="shared" si="42"/>
        <v>310</v>
      </c>
      <c r="H112" s="432">
        <f>변동입력!$C$12</f>
        <v>141096</v>
      </c>
      <c r="I112" s="431">
        <f t="shared" si="43"/>
        <v>310</v>
      </c>
      <c r="J112" s="431"/>
      <c r="K112" s="431">
        <f t="shared" si="39"/>
        <v>0</v>
      </c>
      <c r="L112" s="431"/>
      <c r="M112" s="431">
        <f t="shared" si="40"/>
        <v>0</v>
      </c>
      <c r="N112" s="433"/>
    </row>
    <row r="113" spans="1:14" ht="18" hidden="1" customHeight="1">
      <c r="B113" s="428" t="s">
        <v>20</v>
      </c>
      <c r="C113" s="429" t="s">
        <v>21</v>
      </c>
      <c r="D113" s="430">
        <f>'단가적용(품)'!$H$27</f>
        <v>4.7999999999999996E-3</v>
      </c>
      <c r="E113" s="429" t="s">
        <v>223</v>
      </c>
      <c r="F113" s="431">
        <f>H113+J113+L113</f>
        <v>50666</v>
      </c>
      <c r="G113" s="431">
        <f t="shared" si="42"/>
        <v>241</v>
      </c>
      <c r="H113" s="432">
        <f>기계경비!$P$98</f>
        <v>36210</v>
      </c>
      <c r="I113" s="431">
        <f>ROUNDDOWN(D113*H113,0)</f>
        <v>173</v>
      </c>
      <c r="J113" s="431">
        <f>기계경비!$P$96</f>
        <v>7583</v>
      </c>
      <c r="K113" s="431">
        <f>ROUNDDOWN(J113*D113,0)</f>
        <v>36</v>
      </c>
      <c r="L113" s="431">
        <f>기계경비!$P$94</f>
        <v>6873</v>
      </c>
      <c r="M113" s="431">
        <f>ROUNDDOWN(L113*D113,0)</f>
        <v>32</v>
      </c>
      <c r="N113" s="433"/>
    </row>
    <row r="114" spans="1:14" ht="18" hidden="1" customHeight="1">
      <c r="B114" s="428" t="s">
        <v>20</v>
      </c>
      <c r="C114" s="429" t="s">
        <v>442</v>
      </c>
      <c r="D114" s="430">
        <f>'단가적용(품)'!$I$27</f>
        <v>8.7999999999999988E-3</v>
      </c>
      <c r="E114" s="429" t="s">
        <v>8</v>
      </c>
      <c r="F114" s="431">
        <f>H114+J114+L114</f>
        <v>46495</v>
      </c>
      <c r="G114" s="431">
        <f>SUM(I114+K114+M114)</f>
        <v>409</v>
      </c>
      <c r="H114" s="432"/>
      <c r="I114" s="431">
        <f>ROUNDDOWN(D114*H114,0)</f>
        <v>0</v>
      </c>
      <c r="J114" s="431"/>
      <c r="K114" s="431">
        <f>ROUNDDOWN(J114*D114,0)</f>
        <v>0</v>
      </c>
      <c r="L114" s="431">
        <f>기계경비!$P$139</f>
        <v>46495</v>
      </c>
      <c r="M114" s="431">
        <f>ROUNDDOWN(L114*D114,0)</f>
        <v>409</v>
      </c>
      <c r="N114" s="433"/>
    </row>
    <row r="115" spans="1:14" ht="18" hidden="1" customHeight="1">
      <c r="B115" s="428" t="s">
        <v>20</v>
      </c>
      <c r="C115" s="429" t="s">
        <v>286</v>
      </c>
      <c r="D115" s="430">
        <f>'단가적용(품)'!$J$27</f>
        <v>8.7999999999999988E-3</v>
      </c>
      <c r="E115" s="429" t="s">
        <v>8</v>
      </c>
      <c r="F115" s="431">
        <f>H115+J115+L115</f>
        <v>43677</v>
      </c>
      <c r="G115" s="431">
        <f>SUM(I115+K115+M115)</f>
        <v>384</v>
      </c>
      <c r="H115" s="432"/>
      <c r="I115" s="431">
        <f>ROUNDDOWN(D115*H115,0)</f>
        <v>0</v>
      </c>
      <c r="J115" s="431"/>
      <c r="K115" s="431">
        <f>ROUNDDOWN(J115*D115,0)</f>
        <v>0</v>
      </c>
      <c r="L115" s="431">
        <f>기계경비!$P$179</f>
        <v>43677</v>
      </c>
      <c r="M115" s="431">
        <f>ROUNDDOWN(L115*D115,0)</f>
        <v>384</v>
      </c>
      <c r="N115" s="433"/>
    </row>
    <row r="116" spans="1:14" ht="18" hidden="1" customHeight="1">
      <c r="B116" s="428" t="s">
        <v>777</v>
      </c>
      <c r="C116" s="429" t="str">
        <f>$C$15</f>
        <v>주재료비의 1%</v>
      </c>
      <c r="D116" s="434">
        <v>0.01</v>
      </c>
      <c r="E116" s="429"/>
      <c r="F116" s="431">
        <f>H116+J116+L116</f>
        <v>2966</v>
      </c>
      <c r="G116" s="431">
        <f>SUM(I116+K116+M116)</f>
        <v>29</v>
      </c>
      <c r="H116" s="431"/>
      <c r="I116" s="431">
        <f>ROUNDDOWN(D116*H116,0)</f>
        <v>0</v>
      </c>
      <c r="J116" s="431">
        <f>SUM(K106:K108)</f>
        <v>2966</v>
      </c>
      <c r="K116" s="431">
        <f>ROUNDDOWN(J116*D116,0)</f>
        <v>29</v>
      </c>
      <c r="L116" s="431"/>
      <c r="M116" s="431">
        <f>ROUNDDOWN(L116*D116,0)</f>
        <v>0</v>
      </c>
      <c r="N116" s="433"/>
    </row>
    <row r="117" spans="1:14" ht="18" hidden="1" customHeight="1">
      <c r="B117" s="428" t="s">
        <v>778</v>
      </c>
      <c r="C117" s="429" t="str">
        <f>$C$16</f>
        <v>노무비의 10%</v>
      </c>
      <c r="D117" s="435">
        <v>0.1</v>
      </c>
      <c r="E117" s="429"/>
      <c r="F117" s="431">
        <f>H117+J117+L117</f>
        <v>0</v>
      </c>
      <c r="G117" s="431">
        <f>SUM(I117+K117+M117)</f>
        <v>0</v>
      </c>
      <c r="H117" s="431"/>
      <c r="I117" s="431">
        <f>ROUNDDOWN(D117*H117,0)</f>
        <v>0</v>
      </c>
      <c r="J117" s="431"/>
      <c r="K117" s="431">
        <f>ROUNDDOWN(J117*D117,0)</f>
        <v>0</v>
      </c>
      <c r="L117" s="431">
        <f>SUBTOTAL(9,I110:I111)</f>
        <v>0</v>
      </c>
      <c r="M117" s="431">
        <f>ROUNDDOWN(L117*D117,0)</f>
        <v>0</v>
      </c>
      <c r="N117" s="433"/>
    </row>
    <row r="118" spans="1:14" ht="18" hidden="1" customHeight="1">
      <c r="B118" s="428" t="s">
        <v>17</v>
      </c>
      <c r="C118" s="429"/>
      <c r="D118" s="436"/>
      <c r="E118" s="429"/>
      <c r="F118" s="431"/>
      <c r="G118" s="431">
        <f>SUM(I118+K118+M118)</f>
        <v>5072</v>
      </c>
      <c r="H118" s="431"/>
      <c r="I118" s="431">
        <f>SUM(I106:I117)</f>
        <v>1187</v>
      </c>
      <c r="J118" s="431"/>
      <c r="K118" s="431">
        <f>SUM(K106:K117)</f>
        <v>3060</v>
      </c>
      <c r="L118" s="431"/>
      <c r="M118" s="431">
        <f>SUM(M106:M117)</f>
        <v>825</v>
      </c>
      <c r="N118" s="433"/>
    </row>
    <row r="119" spans="1:14" ht="18" hidden="1" customHeight="1">
      <c r="B119" s="443"/>
      <c r="C119" s="444"/>
      <c r="D119" s="444"/>
      <c r="E119" s="444"/>
      <c r="F119" s="444"/>
      <c r="G119" s="444"/>
      <c r="H119" s="444"/>
      <c r="I119" s="444"/>
      <c r="J119" s="429"/>
      <c r="K119" s="429"/>
      <c r="L119" s="429"/>
      <c r="M119" s="429"/>
      <c r="N119" s="433"/>
    </row>
    <row r="120" spans="1:14" s="421" customFormat="1" ht="18" customHeight="1">
      <c r="A120" s="421">
        <v>1</v>
      </c>
      <c r="B120" s="437">
        <f>B105+1</f>
        <v>9</v>
      </c>
      <c r="C120" s="445" t="s">
        <v>311</v>
      </c>
      <c r="D120" s="442"/>
      <c r="E120" s="442"/>
      <c r="F120" s="442"/>
      <c r="G120" s="442"/>
      <c r="H120" s="442"/>
      <c r="I120" s="442"/>
      <c r="J120" s="440"/>
      <c r="K120" s="440"/>
      <c r="L120" s="440"/>
      <c r="M120" s="440"/>
      <c r="N120" s="441"/>
    </row>
    <row r="121" spans="1:14" ht="18" customHeight="1">
      <c r="A121" s="419">
        <v>1</v>
      </c>
      <c r="B121" s="428" t="s">
        <v>6</v>
      </c>
      <c r="C121" s="429" t="s">
        <v>303</v>
      </c>
      <c r="D121" s="430">
        <f>'단가적용(품)'!$H$37</f>
        <v>0.67949999999999999</v>
      </c>
      <c r="E121" s="429" t="s">
        <v>7</v>
      </c>
      <c r="F121" s="431">
        <f>SUM(H121+J121+L121)</f>
        <v>1266</v>
      </c>
      <c r="G121" s="431">
        <f>SUM(I121+K121+M121)</f>
        <v>860</v>
      </c>
      <c r="H121" s="432"/>
      <c r="I121" s="431">
        <f>ROUNDDOWN(D121*H121,0)</f>
        <v>0</v>
      </c>
      <c r="J121" s="431">
        <f>자재단가!$F$5</f>
        <v>1266</v>
      </c>
      <c r="K121" s="431">
        <f>ROUNDDOWN(J121*D121,0)</f>
        <v>860</v>
      </c>
      <c r="L121" s="431"/>
      <c r="M121" s="431">
        <f t="shared" ref="M121:M126" si="44">ROUNDDOWN(L121*F121,0)</f>
        <v>0</v>
      </c>
      <c r="N121" s="433"/>
    </row>
    <row r="122" spans="1:14" ht="18" customHeight="1">
      <c r="A122" s="419">
        <v>1</v>
      </c>
      <c r="B122" s="428" t="s">
        <v>193</v>
      </c>
      <c r="C122" s="429" t="s">
        <v>304</v>
      </c>
      <c r="D122" s="430">
        <f>'단가적용(품)'!$I$37</f>
        <v>4.65E-2</v>
      </c>
      <c r="E122" s="429" t="s">
        <v>8</v>
      </c>
      <c r="F122" s="431">
        <f t="shared" ref="F122:F127" si="45">SUM(H122+J122+L122)</f>
        <v>5000</v>
      </c>
      <c r="G122" s="431">
        <f t="shared" ref="G122:G127" si="46">SUM(I122+K122+M122)</f>
        <v>232</v>
      </c>
      <c r="H122" s="432"/>
      <c r="I122" s="431">
        <f t="shared" ref="I122:I127" si="47">ROUNDDOWN(D122*H122,0)</f>
        <v>0</v>
      </c>
      <c r="J122" s="431">
        <f>자재단가!$F$21</f>
        <v>5000</v>
      </c>
      <c r="K122" s="431">
        <f t="shared" ref="K122:K127" si="48">ROUNDDOWN(J122*D122,0)</f>
        <v>232</v>
      </c>
      <c r="L122" s="431"/>
      <c r="M122" s="431">
        <f t="shared" si="44"/>
        <v>0</v>
      </c>
      <c r="N122" s="433"/>
    </row>
    <row r="123" spans="1:14" ht="18" customHeight="1">
      <c r="A123" s="419">
        <v>1</v>
      </c>
      <c r="B123" s="428" t="s">
        <v>782</v>
      </c>
      <c r="C123" s="429" t="s">
        <v>9</v>
      </c>
      <c r="D123" s="434">
        <f>'단가적용(품)'!$K$37</f>
        <v>0.03</v>
      </c>
      <c r="E123" s="429" t="s">
        <v>8</v>
      </c>
      <c r="F123" s="431">
        <f t="shared" si="45"/>
        <v>3520</v>
      </c>
      <c r="G123" s="431">
        <f t="shared" si="46"/>
        <v>105</v>
      </c>
      <c r="H123" s="432"/>
      <c r="I123" s="431">
        <f t="shared" si="47"/>
        <v>0</v>
      </c>
      <c r="J123" s="431">
        <f>자재단가!$F$18</f>
        <v>3520</v>
      </c>
      <c r="K123" s="431">
        <f t="shared" si="48"/>
        <v>105</v>
      </c>
      <c r="L123" s="431"/>
      <c r="M123" s="431">
        <f t="shared" si="44"/>
        <v>0</v>
      </c>
      <c r="N123" s="433"/>
    </row>
    <row r="124" spans="1:14" ht="18" customHeight="1">
      <c r="A124" s="419">
        <v>1</v>
      </c>
      <c r="B124" s="428" t="s">
        <v>435</v>
      </c>
      <c r="C124" s="429"/>
      <c r="D124" s="434">
        <f>'단가적용(품)'!$J$37</f>
        <v>0.03</v>
      </c>
      <c r="E124" s="429" t="s">
        <v>8</v>
      </c>
      <c r="F124" s="431">
        <f t="shared" si="45"/>
        <v>984</v>
      </c>
      <c r="G124" s="431">
        <f t="shared" si="46"/>
        <v>29</v>
      </c>
      <c r="H124" s="432"/>
      <c r="I124" s="431">
        <f t="shared" si="47"/>
        <v>0</v>
      </c>
      <c r="J124" s="431">
        <f>자재단가!$F$20</f>
        <v>984</v>
      </c>
      <c r="K124" s="431">
        <f t="shared" si="48"/>
        <v>29</v>
      </c>
      <c r="L124" s="431"/>
      <c r="M124" s="431">
        <f t="shared" si="44"/>
        <v>0</v>
      </c>
      <c r="N124" s="433"/>
    </row>
    <row r="125" spans="1:14" ht="18" customHeight="1">
      <c r="A125" s="419">
        <v>1</v>
      </c>
      <c r="B125" s="428" t="s">
        <v>207</v>
      </c>
      <c r="C125" s="429"/>
      <c r="D125" s="430">
        <f>'단가적용(품)'!$E$30</f>
        <v>5.9999999999999995E-4</v>
      </c>
      <c r="E125" s="429" t="s">
        <v>13</v>
      </c>
      <c r="F125" s="431">
        <f t="shared" si="45"/>
        <v>179203</v>
      </c>
      <c r="G125" s="431">
        <f t="shared" si="46"/>
        <v>107</v>
      </c>
      <c r="H125" s="432">
        <f>변동입력!$C$13</f>
        <v>179203</v>
      </c>
      <c r="I125" s="431">
        <f t="shared" si="47"/>
        <v>107</v>
      </c>
      <c r="J125" s="431"/>
      <c r="K125" s="431">
        <f t="shared" si="48"/>
        <v>0</v>
      </c>
      <c r="L125" s="431"/>
      <c r="M125" s="431">
        <f t="shared" si="44"/>
        <v>0</v>
      </c>
      <c r="N125" s="433"/>
    </row>
    <row r="126" spans="1:14" ht="18" customHeight="1">
      <c r="A126" s="419">
        <v>1</v>
      </c>
      <c r="B126" s="428" t="s">
        <v>24</v>
      </c>
      <c r="C126" s="429"/>
      <c r="D126" s="430">
        <f>'단가적용(품)'!$F$30</f>
        <v>5.9999999999999995E-4</v>
      </c>
      <c r="E126" s="429" t="s">
        <v>8</v>
      </c>
      <c r="F126" s="431">
        <f t="shared" si="45"/>
        <v>141096</v>
      </c>
      <c r="G126" s="431">
        <f t="shared" si="46"/>
        <v>84</v>
      </c>
      <c r="H126" s="432">
        <f>변동입력!$C$12</f>
        <v>141096</v>
      </c>
      <c r="I126" s="431">
        <f t="shared" si="47"/>
        <v>84</v>
      </c>
      <c r="J126" s="431"/>
      <c r="K126" s="431">
        <f t="shared" si="48"/>
        <v>0</v>
      </c>
      <c r="L126" s="431"/>
      <c r="M126" s="431">
        <f t="shared" si="44"/>
        <v>0</v>
      </c>
      <c r="N126" s="433"/>
    </row>
    <row r="127" spans="1:14" ht="18" customHeight="1">
      <c r="A127" s="419">
        <v>1</v>
      </c>
      <c r="B127" s="428" t="s">
        <v>15</v>
      </c>
      <c r="C127" s="429"/>
      <c r="D127" s="430">
        <f>'단가적용(품)'!$G$30</f>
        <v>5.9999999999999995E-4</v>
      </c>
      <c r="E127" s="429" t="s">
        <v>8</v>
      </c>
      <c r="F127" s="431">
        <f t="shared" si="45"/>
        <v>141096</v>
      </c>
      <c r="G127" s="431">
        <f t="shared" si="46"/>
        <v>84</v>
      </c>
      <c r="H127" s="432"/>
      <c r="I127" s="431">
        <f t="shared" si="47"/>
        <v>0</v>
      </c>
      <c r="J127" s="431"/>
      <c r="K127" s="431">
        <f t="shared" si="48"/>
        <v>0</v>
      </c>
      <c r="L127" s="431">
        <f>변동입력!$C$12</f>
        <v>141096</v>
      </c>
      <c r="M127" s="431">
        <f t="shared" ref="M127:M132" si="49">ROUNDDOWN(L127*D127,0)</f>
        <v>84</v>
      </c>
      <c r="N127" s="433"/>
    </row>
    <row r="128" spans="1:14" ht="18" customHeight="1">
      <c r="A128" s="419">
        <v>1</v>
      </c>
      <c r="B128" s="428" t="s">
        <v>20</v>
      </c>
      <c r="C128" s="429" t="s">
        <v>21</v>
      </c>
      <c r="D128" s="430">
        <f>'단가적용(품)'!$H$30</f>
        <v>2.3999999999999998E-3</v>
      </c>
      <c r="E128" s="429" t="s">
        <v>223</v>
      </c>
      <c r="F128" s="431">
        <f>H128+J128+L128</f>
        <v>50666</v>
      </c>
      <c r="G128" s="431">
        <f t="shared" ref="G128:G133" si="50">SUM(I128+K128+M128)</f>
        <v>120</v>
      </c>
      <c r="H128" s="432">
        <f>기계경비!$P$98</f>
        <v>36210</v>
      </c>
      <c r="I128" s="431">
        <f>ROUNDDOWN(D128*H128,0)</f>
        <v>86</v>
      </c>
      <c r="J128" s="431">
        <f>기계경비!$P$96</f>
        <v>7583</v>
      </c>
      <c r="K128" s="431">
        <f>ROUNDDOWN(J128*D128,0)</f>
        <v>18</v>
      </c>
      <c r="L128" s="431">
        <f>기계경비!$P$94</f>
        <v>6873</v>
      </c>
      <c r="M128" s="431">
        <f t="shared" si="49"/>
        <v>16</v>
      </c>
      <c r="N128" s="433"/>
    </row>
    <row r="129" spans="1:14" ht="18" customHeight="1">
      <c r="A129" s="419">
        <v>1</v>
      </c>
      <c r="B129" s="428" t="s">
        <v>222</v>
      </c>
      <c r="C129" s="429" t="s">
        <v>442</v>
      </c>
      <c r="D129" s="430">
        <f>'단가적용(품)'!$I$30</f>
        <v>2.3999999999999998E-3</v>
      </c>
      <c r="E129" s="429" t="s">
        <v>8</v>
      </c>
      <c r="F129" s="431">
        <f>H129+J129+L129</f>
        <v>46495</v>
      </c>
      <c r="G129" s="431">
        <f t="shared" si="50"/>
        <v>110</v>
      </c>
      <c r="H129" s="432">
        <f>기계경비!$P$137</f>
        <v>36210</v>
      </c>
      <c r="I129" s="431">
        <f>ROUNDDOWN(D129*H129,0)</f>
        <v>86</v>
      </c>
      <c r="J129" s="431">
        <f>기계경비!$P$135</f>
        <v>4398</v>
      </c>
      <c r="K129" s="431">
        <f>ROUNDDOWN(J129*D129,0)</f>
        <v>10</v>
      </c>
      <c r="L129" s="431">
        <f>기계경비!$P$133</f>
        <v>5887</v>
      </c>
      <c r="M129" s="431">
        <f t="shared" si="49"/>
        <v>14</v>
      </c>
      <c r="N129" s="433"/>
    </row>
    <row r="130" spans="1:14" ht="18" customHeight="1">
      <c r="A130" s="419">
        <v>1</v>
      </c>
      <c r="B130" s="428" t="s">
        <v>222</v>
      </c>
      <c r="C130" s="429" t="s">
        <v>286</v>
      </c>
      <c r="D130" s="430">
        <f>'단가적용(품)'!$J$30</f>
        <v>2.3999999999999998E-3</v>
      </c>
      <c r="E130" s="429" t="s">
        <v>8</v>
      </c>
      <c r="F130" s="431">
        <f>H130+J130+L130</f>
        <v>43677</v>
      </c>
      <c r="G130" s="431">
        <f t="shared" si="50"/>
        <v>104</v>
      </c>
      <c r="H130" s="432"/>
      <c r="I130" s="431">
        <f>ROUNDDOWN(D130*H130,0)</f>
        <v>0</v>
      </c>
      <c r="J130" s="431"/>
      <c r="K130" s="431">
        <f>ROUNDDOWN(J130*D130,0)</f>
        <v>0</v>
      </c>
      <c r="L130" s="431">
        <f>기계경비!$P$179</f>
        <v>43677</v>
      </c>
      <c r="M130" s="431">
        <f t="shared" si="49"/>
        <v>104</v>
      </c>
      <c r="N130" s="433"/>
    </row>
    <row r="131" spans="1:14" ht="18" customHeight="1">
      <c r="A131" s="419">
        <v>1</v>
      </c>
      <c r="B131" s="428" t="s">
        <v>777</v>
      </c>
      <c r="C131" s="429" t="s">
        <v>215</v>
      </c>
      <c r="D131" s="434">
        <v>0.01</v>
      </c>
      <c r="E131" s="429"/>
      <c r="F131" s="431">
        <f>H131+J131+L131</f>
        <v>1197</v>
      </c>
      <c r="G131" s="431">
        <f t="shared" si="50"/>
        <v>11</v>
      </c>
      <c r="H131" s="431"/>
      <c r="I131" s="431">
        <f>ROUNDDOWN(D131*H131,0)</f>
        <v>0</v>
      </c>
      <c r="J131" s="431">
        <f>SUM(K121:K123)</f>
        <v>1197</v>
      </c>
      <c r="K131" s="431">
        <f>ROUNDDOWN(J131*D131,0)</f>
        <v>11</v>
      </c>
      <c r="L131" s="431"/>
      <c r="M131" s="431">
        <f t="shared" si="49"/>
        <v>0</v>
      </c>
      <c r="N131" s="433"/>
    </row>
    <row r="132" spans="1:14" ht="18" customHeight="1">
      <c r="A132" s="419">
        <v>1</v>
      </c>
      <c r="B132" s="428" t="s">
        <v>778</v>
      </c>
      <c r="C132" s="429" t="s">
        <v>214</v>
      </c>
      <c r="D132" s="435">
        <v>0.1</v>
      </c>
      <c r="E132" s="429"/>
      <c r="F132" s="431">
        <f>H132+J132+L132</f>
        <v>191</v>
      </c>
      <c r="G132" s="431">
        <f t="shared" si="50"/>
        <v>19</v>
      </c>
      <c r="H132" s="431"/>
      <c r="I132" s="431">
        <f>ROUNDDOWN(D132*H132,0)</f>
        <v>0</v>
      </c>
      <c r="J132" s="431"/>
      <c r="K132" s="431">
        <f>ROUNDDOWN(J132*D132,0)</f>
        <v>0</v>
      </c>
      <c r="L132" s="431">
        <f>SUBTOTAL(9,I125:I126)</f>
        <v>191</v>
      </c>
      <c r="M132" s="431">
        <f t="shared" si="49"/>
        <v>19</v>
      </c>
      <c r="N132" s="433"/>
    </row>
    <row r="133" spans="1:14" ht="18" customHeight="1">
      <c r="A133" s="419">
        <v>1</v>
      </c>
      <c r="B133" s="428" t="s">
        <v>17</v>
      </c>
      <c r="C133" s="429"/>
      <c r="D133" s="436"/>
      <c r="E133" s="429"/>
      <c r="F133" s="431"/>
      <c r="G133" s="642">
        <f t="shared" si="50"/>
        <v>1865</v>
      </c>
      <c r="H133" s="431"/>
      <c r="I133" s="431">
        <f>SUM(I121:I132)</f>
        <v>363</v>
      </c>
      <c r="J133" s="431"/>
      <c r="K133" s="431">
        <f>SUM(K121:K132)</f>
        <v>1265</v>
      </c>
      <c r="L133" s="431"/>
      <c r="M133" s="431">
        <f>SUM(M121:M132)</f>
        <v>237</v>
      </c>
      <c r="N133" s="433"/>
    </row>
    <row r="134" spans="1:14" ht="18" customHeight="1">
      <c r="A134" s="419">
        <v>1</v>
      </c>
      <c r="B134" s="443"/>
      <c r="C134" s="444"/>
      <c r="D134" s="444"/>
      <c r="E134" s="444"/>
      <c r="F134" s="444"/>
      <c r="G134" s="444"/>
      <c r="H134" s="444"/>
      <c r="I134" s="444"/>
      <c r="J134" s="429"/>
      <c r="K134" s="429"/>
      <c r="L134" s="429"/>
      <c r="M134" s="429"/>
      <c r="N134" s="433"/>
    </row>
    <row r="135" spans="1:14" s="421" customFormat="1" ht="18" customHeight="1">
      <c r="A135" s="419">
        <v>1</v>
      </c>
      <c r="B135" s="437">
        <f>B120+1</f>
        <v>10</v>
      </c>
      <c r="C135" s="445" t="s">
        <v>312</v>
      </c>
      <c r="D135" s="442"/>
      <c r="E135" s="442"/>
      <c r="F135" s="442"/>
      <c r="G135" s="442"/>
      <c r="H135" s="442"/>
      <c r="I135" s="442"/>
      <c r="J135" s="440"/>
      <c r="K135" s="440"/>
      <c r="L135" s="440"/>
      <c r="M135" s="440"/>
      <c r="N135" s="441"/>
    </row>
    <row r="136" spans="1:14" ht="18" customHeight="1">
      <c r="A136" s="419">
        <v>1</v>
      </c>
      <c r="B136" s="428" t="s">
        <v>6</v>
      </c>
      <c r="C136" s="429" t="s">
        <v>303</v>
      </c>
      <c r="D136" s="430">
        <f>'단가적용(품)'!$H$38</f>
        <v>0.67949999999999999</v>
      </c>
      <c r="E136" s="429" t="s">
        <v>7</v>
      </c>
      <c r="F136" s="431">
        <f>SUM(H136+J136+L136)</f>
        <v>1266</v>
      </c>
      <c r="G136" s="431">
        <f>SUM(I136+K136+M136)</f>
        <v>860</v>
      </c>
      <c r="H136" s="432"/>
      <c r="I136" s="431">
        <f>ROUNDDOWN(D136*H136,0)</f>
        <v>0</v>
      </c>
      <c r="J136" s="431">
        <f>자재단가!$F$5</f>
        <v>1266</v>
      </c>
      <c r="K136" s="431">
        <f>ROUNDDOWN(J136*D136,0)</f>
        <v>860</v>
      </c>
      <c r="L136" s="431"/>
      <c r="M136" s="431">
        <f t="shared" ref="M136:M141" si="51">ROUNDDOWN(L136*F136,0)</f>
        <v>0</v>
      </c>
      <c r="N136" s="433"/>
    </row>
    <row r="137" spans="1:14" ht="18" customHeight="1">
      <c r="A137" s="419">
        <v>1</v>
      </c>
      <c r="B137" s="428" t="s">
        <v>193</v>
      </c>
      <c r="C137" s="429" t="s">
        <v>304</v>
      </c>
      <c r="D137" s="430">
        <f>'단가적용(품)'!$I$38</f>
        <v>4.65E-2</v>
      </c>
      <c r="E137" s="429" t="s">
        <v>8</v>
      </c>
      <c r="F137" s="431">
        <f t="shared" ref="F137:F142" si="52">SUM(H137+J137+L137)</f>
        <v>5000</v>
      </c>
      <c r="G137" s="431">
        <f t="shared" ref="G137:G142" si="53">SUM(I137+K137+M137)</f>
        <v>232</v>
      </c>
      <c r="H137" s="432"/>
      <c r="I137" s="431">
        <f t="shared" ref="I137:I142" si="54">ROUNDDOWN(D137*H137,0)</f>
        <v>0</v>
      </c>
      <c r="J137" s="431">
        <f>자재단가!$F$21</f>
        <v>5000</v>
      </c>
      <c r="K137" s="431">
        <f t="shared" ref="K137:K142" si="55">ROUNDDOWN(J137*D137,0)</f>
        <v>232</v>
      </c>
      <c r="L137" s="431"/>
      <c r="M137" s="431">
        <f t="shared" si="51"/>
        <v>0</v>
      </c>
      <c r="N137" s="433"/>
    </row>
    <row r="138" spans="1:14" ht="18" customHeight="1">
      <c r="A138" s="419">
        <v>1</v>
      </c>
      <c r="B138" s="428" t="s">
        <v>782</v>
      </c>
      <c r="C138" s="429" t="s">
        <v>9</v>
      </c>
      <c r="D138" s="434">
        <f>'단가적용(품)'!$K$38</f>
        <v>0.03</v>
      </c>
      <c r="E138" s="429" t="s">
        <v>8</v>
      </c>
      <c r="F138" s="431">
        <f t="shared" si="52"/>
        <v>3520</v>
      </c>
      <c r="G138" s="431">
        <f t="shared" si="53"/>
        <v>105</v>
      </c>
      <c r="H138" s="432"/>
      <c r="I138" s="431">
        <f t="shared" si="54"/>
        <v>0</v>
      </c>
      <c r="J138" s="431">
        <f>자재단가!$F$18</f>
        <v>3520</v>
      </c>
      <c r="K138" s="431">
        <f t="shared" si="55"/>
        <v>105</v>
      </c>
      <c r="L138" s="431"/>
      <c r="M138" s="431">
        <f t="shared" si="51"/>
        <v>0</v>
      </c>
      <c r="N138" s="433"/>
    </row>
    <row r="139" spans="1:14" ht="18" customHeight="1">
      <c r="A139" s="419">
        <v>1</v>
      </c>
      <c r="B139" s="428" t="s">
        <v>435</v>
      </c>
      <c r="C139" s="429"/>
      <c r="D139" s="434">
        <f>'단가적용(품)'!$J$38</f>
        <v>0.03</v>
      </c>
      <c r="E139" s="429" t="s">
        <v>8</v>
      </c>
      <c r="F139" s="431">
        <f t="shared" si="52"/>
        <v>984</v>
      </c>
      <c r="G139" s="431">
        <f t="shared" si="53"/>
        <v>29</v>
      </c>
      <c r="H139" s="432"/>
      <c r="I139" s="431">
        <f t="shared" si="54"/>
        <v>0</v>
      </c>
      <c r="J139" s="431">
        <f>자재단가!$F$20</f>
        <v>984</v>
      </c>
      <c r="K139" s="431">
        <f t="shared" si="55"/>
        <v>29</v>
      </c>
      <c r="L139" s="431"/>
      <c r="M139" s="431">
        <f t="shared" si="51"/>
        <v>0</v>
      </c>
      <c r="N139" s="433"/>
    </row>
    <row r="140" spans="1:14" ht="18" customHeight="1">
      <c r="A140" s="419">
        <v>1</v>
      </c>
      <c r="B140" s="428" t="s">
        <v>207</v>
      </c>
      <c r="C140" s="429"/>
      <c r="D140" s="430">
        <f>'단가적용(품)'!$E$31</f>
        <v>1.1999999999999999E-3</v>
      </c>
      <c r="E140" s="429" t="s">
        <v>13</v>
      </c>
      <c r="F140" s="431">
        <f t="shared" si="52"/>
        <v>179203</v>
      </c>
      <c r="G140" s="431">
        <f t="shared" si="53"/>
        <v>215</v>
      </c>
      <c r="H140" s="432">
        <f>변동입력!$C$13</f>
        <v>179203</v>
      </c>
      <c r="I140" s="431">
        <f t="shared" si="54"/>
        <v>215</v>
      </c>
      <c r="J140" s="431"/>
      <c r="K140" s="431">
        <f t="shared" si="55"/>
        <v>0</v>
      </c>
      <c r="L140" s="431"/>
      <c r="M140" s="431">
        <f t="shared" si="51"/>
        <v>0</v>
      </c>
      <c r="N140" s="433"/>
    </row>
    <row r="141" spans="1:14" ht="18" customHeight="1">
      <c r="A141" s="419">
        <v>1</v>
      </c>
      <c r="B141" s="428" t="s">
        <v>24</v>
      </c>
      <c r="C141" s="429"/>
      <c r="D141" s="430">
        <f>'단가적용(품)'!$F$31</f>
        <v>1.1999999999999999E-3</v>
      </c>
      <c r="E141" s="429" t="s">
        <v>8</v>
      </c>
      <c r="F141" s="431">
        <f t="shared" si="52"/>
        <v>141096</v>
      </c>
      <c r="G141" s="431">
        <f t="shared" si="53"/>
        <v>169</v>
      </c>
      <c r="H141" s="432">
        <f>변동입력!$C$12</f>
        <v>141096</v>
      </c>
      <c r="I141" s="431">
        <f t="shared" si="54"/>
        <v>169</v>
      </c>
      <c r="J141" s="431"/>
      <c r="K141" s="431">
        <f t="shared" si="55"/>
        <v>0</v>
      </c>
      <c r="L141" s="431"/>
      <c r="M141" s="431">
        <f t="shared" si="51"/>
        <v>0</v>
      </c>
      <c r="N141" s="433"/>
    </row>
    <row r="142" spans="1:14" ht="18" customHeight="1">
      <c r="A142" s="419">
        <v>1</v>
      </c>
      <c r="B142" s="428" t="s">
        <v>15</v>
      </c>
      <c r="C142" s="429"/>
      <c r="D142" s="430">
        <f>'단가적용(품)'!$G$31</f>
        <v>1.1999999999999999E-3</v>
      </c>
      <c r="E142" s="429" t="s">
        <v>8</v>
      </c>
      <c r="F142" s="431">
        <f t="shared" si="52"/>
        <v>141096</v>
      </c>
      <c r="G142" s="431">
        <f t="shared" si="53"/>
        <v>169</v>
      </c>
      <c r="H142" s="432"/>
      <c r="I142" s="431">
        <f t="shared" si="54"/>
        <v>0</v>
      </c>
      <c r="J142" s="431"/>
      <c r="K142" s="431">
        <f t="shared" si="55"/>
        <v>0</v>
      </c>
      <c r="L142" s="431">
        <f>변동입력!$C$12</f>
        <v>141096</v>
      </c>
      <c r="M142" s="431">
        <f t="shared" ref="M142:M147" si="56">ROUNDDOWN(L142*D142,0)</f>
        <v>169</v>
      </c>
      <c r="N142" s="433"/>
    </row>
    <row r="143" spans="1:14" ht="18" customHeight="1">
      <c r="A143" s="419">
        <v>1</v>
      </c>
      <c r="B143" s="428" t="s">
        <v>20</v>
      </c>
      <c r="C143" s="429" t="s">
        <v>21</v>
      </c>
      <c r="D143" s="430">
        <f>'단가적용(품)'!$H$31</f>
        <v>4.7999999999999996E-3</v>
      </c>
      <c r="E143" s="429" t="s">
        <v>223</v>
      </c>
      <c r="F143" s="431">
        <f>H143+J143+L143</f>
        <v>50666</v>
      </c>
      <c r="G143" s="431">
        <f t="shared" ref="G143:G147" si="57">SUM(I143+K143+M143)</f>
        <v>241</v>
      </c>
      <c r="H143" s="432">
        <f>기계경비!$P$98</f>
        <v>36210</v>
      </c>
      <c r="I143" s="431">
        <f>ROUNDDOWN(D143*H143,0)</f>
        <v>173</v>
      </c>
      <c r="J143" s="431">
        <f>기계경비!$P$96</f>
        <v>7583</v>
      </c>
      <c r="K143" s="431">
        <f>ROUNDDOWN(J143*D143,0)</f>
        <v>36</v>
      </c>
      <c r="L143" s="431">
        <f>기계경비!$P$94</f>
        <v>6873</v>
      </c>
      <c r="M143" s="431">
        <f t="shared" si="56"/>
        <v>32</v>
      </c>
      <c r="N143" s="433"/>
    </row>
    <row r="144" spans="1:14" ht="18" customHeight="1">
      <c r="A144" s="419">
        <v>1</v>
      </c>
      <c r="B144" s="428" t="s">
        <v>222</v>
      </c>
      <c r="C144" s="429" t="s">
        <v>442</v>
      </c>
      <c r="D144" s="430">
        <f>'단가적용(품)'!$I$31</f>
        <v>4.7999999999999996E-3</v>
      </c>
      <c r="E144" s="429" t="s">
        <v>8</v>
      </c>
      <c r="F144" s="431">
        <f>H144+J144+L144</f>
        <v>46495</v>
      </c>
      <c r="G144" s="431">
        <f t="shared" si="57"/>
        <v>222</v>
      </c>
      <c r="H144" s="432">
        <f>기계경비!$P$137</f>
        <v>36210</v>
      </c>
      <c r="I144" s="431">
        <f>ROUNDDOWN(D144*H144,0)</f>
        <v>173</v>
      </c>
      <c r="J144" s="431">
        <f>기계경비!$P$135</f>
        <v>4398</v>
      </c>
      <c r="K144" s="431">
        <f>ROUNDDOWN(J144*D144,0)</f>
        <v>21</v>
      </c>
      <c r="L144" s="431">
        <f>기계경비!$P$133</f>
        <v>5887</v>
      </c>
      <c r="M144" s="431">
        <f t="shared" si="56"/>
        <v>28</v>
      </c>
      <c r="N144" s="433"/>
    </row>
    <row r="145" spans="1:14" ht="18" customHeight="1">
      <c r="A145" s="419">
        <v>1</v>
      </c>
      <c r="B145" s="428" t="s">
        <v>222</v>
      </c>
      <c r="C145" s="429" t="s">
        <v>286</v>
      </c>
      <c r="D145" s="430">
        <f>'단가적용(품)'!$J$31</f>
        <v>4.7999999999999996E-3</v>
      </c>
      <c r="E145" s="429" t="s">
        <v>8</v>
      </c>
      <c r="F145" s="431">
        <f>H145+J145+L145</f>
        <v>43677</v>
      </c>
      <c r="G145" s="431">
        <f t="shared" si="57"/>
        <v>209</v>
      </c>
      <c r="H145" s="432"/>
      <c r="I145" s="431">
        <f>ROUNDDOWN(D145*H145,0)</f>
        <v>0</v>
      </c>
      <c r="J145" s="431"/>
      <c r="K145" s="431">
        <f>ROUNDDOWN(J145*D145,0)</f>
        <v>0</v>
      </c>
      <c r="L145" s="431">
        <f>기계경비!$P$179</f>
        <v>43677</v>
      </c>
      <c r="M145" s="431">
        <f t="shared" si="56"/>
        <v>209</v>
      </c>
      <c r="N145" s="433"/>
    </row>
    <row r="146" spans="1:14" ht="18" customHeight="1">
      <c r="A146" s="419">
        <v>1</v>
      </c>
      <c r="B146" s="428" t="s">
        <v>777</v>
      </c>
      <c r="C146" s="429" t="s">
        <v>215</v>
      </c>
      <c r="D146" s="434">
        <v>0.01</v>
      </c>
      <c r="E146" s="429"/>
      <c r="F146" s="431">
        <f>H146+J146+L146</f>
        <v>1197</v>
      </c>
      <c r="G146" s="431">
        <f t="shared" si="57"/>
        <v>11</v>
      </c>
      <c r="H146" s="431"/>
      <c r="I146" s="431">
        <f>ROUNDDOWN(D146*H146,0)</f>
        <v>0</v>
      </c>
      <c r="J146" s="431">
        <f>SUM(K136:K138)</f>
        <v>1197</v>
      </c>
      <c r="K146" s="431">
        <f>ROUNDDOWN(J146*D146,0)</f>
        <v>11</v>
      </c>
      <c r="L146" s="431"/>
      <c r="M146" s="431">
        <f t="shared" si="56"/>
        <v>0</v>
      </c>
      <c r="N146" s="433"/>
    </row>
    <row r="147" spans="1:14" ht="18" customHeight="1">
      <c r="A147" s="419">
        <v>1</v>
      </c>
      <c r="B147" s="428" t="s">
        <v>778</v>
      </c>
      <c r="C147" s="429" t="s">
        <v>214</v>
      </c>
      <c r="D147" s="435">
        <v>0.1</v>
      </c>
      <c r="E147" s="429"/>
      <c r="F147" s="431">
        <f>H147+J147+L147</f>
        <v>384</v>
      </c>
      <c r="G147" s="431">
        <f t="shared" si="57"/>
        <v>38</v>
      </c>
      <c r="H147" s="431"/>
      <c r="I147" s="431">
        <f>ROUNDDOWN(D147*H147,0)</f>
        <v>0</v>
      </c>
      <c r="J147" s="431"/>
      <c r="K147" s="431">
        <f>ROUNDDOWN(J147*D147,0)</f>
        <v>0</v>
      </c>
      <c r="L147" s="431">
        <f>SUBTOTAL(9,I140:I141)</f>
        <v>384</v>
      </c>
      <c r="M147" s="431">
        <f t="shared" si="56"/>
        <v>38</v>
      </c>
      <c r="N147" s="433"/>
    </row>
    <row r="148" spans="1:14" ht="18" customHeight="1">
      <c r="A148" s="419">
        <v>1</v>
      </c>
      <c r="B148" s="428" t="s">
        <v>17</v>
      </c>
      <c r="C148" s="429"/>
      <c r="D148" s="436"/>
      <c r="E148" s="429"/>
      <c r="F148" s="431"/>
      <c r="G148" s="431">
        <f>SUM(I148+K148+M148)</f>
        <v>2500</v>
      </c>
      <c r="H148" s="431"/>
      <c r="I148" s="431">
        <f>SUM(I136:I147)</f>
        <v>730</v>
      </c>
      <c r="J148" s="431"/>
      <c r="K148" s="431">
        <f>SUM(K136:K147)</f>
        <v>1294</v>
      </c>
      <c r="L148" s="431"/>
      <c r="M148" s="431">
        <f>SUM(M136:M147)</f>
        <v>476</v>
      </c>
      <c r="N148" s="433"/>
    </row>
    <row r="149" spans="1:14" ht="18" customHeight="1">
      <c r="A149" s="419">
        <v>1</v>
      </c>
      <c r="B149" s="443"/>
      <c r="C149" s="444"/>
      <c r="D149" s="444"/>
      <c r="E149" s="444"/>
      <c r="F149" s="444"/>
      <c r="G149" s="444"/>
      <c r="H149" s="444"/>
      <c r="I149" s="444"/>
      <c r="J149" s="429"/>
      <c r="K149" s="429"/>
      <c r="L149" s="429"/>
      <c r="M149" s="429"/>
      <c r="N149" s="433"/>
    </row>
    <row r="150" spans="1:14" s="421" customFormat="1" ht="18" customHeight="1">
      <c r="A150" s="419">
        <v>1</v>
      </c>
      <c r="B150" s="437">
        <f>B135+1</f>
        <v>11</v>
      </c>
      <c r="C150" s="445" t="s">
        <v>313</v>
      </c>
      <c r="D150" s="442"/>
      <c r="E150" s="442"/>
      <c r="F150" s="442"/>
      <c r="G150" s="442"/>
      <c r="H150" s="442"/>
      <c r="I150" s="442"/>
      <c r="J150" s="440"/>
      <c r="K150" s="440"/>
      <c r="L150" s="440"/>
      <c r="M150" s="440"/>
      <c r="N150" s="441"/>
    </row>
    <row r="151" spans="1:14" ht="18" customHeight="1">
      <c r="A151" s="419">
        <v>1</v>
      </c>
      <c r="B151" s="428" t="s">
        <v>6</v>
      </c>
      <c r="C151" s="429" t="s">
        <v>303</v>
      </c>
      <c r="D151" s="430">
        <f>'단가적용(품)'!$H$39</f>
        <v>0.67949999999999999</v>
      </c>
      <c r="E151" s="429" t="s">
        <v>7</v>
      </c>
      <c r="F151" s="431">
        <f>SUM(H151+J151+L151)</f>
        <v>1266</v>
      </c>
      <c r="G151" s="431">
        <f>SUM(I151+K151+M151)</f>
        <v>860</v>
      </c>
      <c r="H151" s="432"/>
      <c r="I151" s="431">
        <f>ROUNDDOWN(D151*H151,0)</f>
        <v>0</v>
      </c>
      <c r="J151" s="431">
        <f>자재단가!$F$5</f>
        <v>1266</v>
      </c>
      <c r="K151" s="431">
        <f>ROUNDDOWN(J151*D151,0)</f>
        <v>860</v>
      </c>
      <c r="L151" s="431"/>
      <c r="M151" s="431">
        <f t="shared" ref="M151:M156" si="58">ROUNDDOWN(L151*F151,0)</f>
        <v>0</v>
      </c>
      <c r="N151" s="433"/>
    </row>
    <row r="152" spans="1:14" ht="18" customHeight="1">
      <c r="A152" s="419">
        <v>1</v>
      </c>
      <c r="B152" s="428" t="s">
        <v>193</v>
      </c>
      <c r="C152" s="429" t="s">
        <v>304</v>
      </c>
      <c r="D152" s="430">
        <f>'단가적용(품)'!$I$39</f>
        <v>4.65E-2</v>
      </c>
      <c r="E152" s="429" t="s">
        <v>8</v>
      </c>
      <c r="F152" s="431">
        <f t="shared" ref="F152:F157" si="59">SUM(H152+J152+L152)</f>
        <v>5000</v>
      </c>
      <c r="G152" s="431">
        <f t="shared" ref="G152:G157" si="60">SUM(I152+K152+M152)</f>
        <v>232</v>
      </c>
      <c r="H152" s="432"/>
      <c r="I152" s="431">
        <f t="shared" ref="I152:I157" si="61">ROUNDDOWN(D152*H152,0)</f>
        <v>0</v>
      </c>
      <c r="J152" s="431">
        <f>자재단가!$F$21</f>
        <v>5000</v>
      </c>
      <c r="K152" s="431">
        <f t="shared" ref="K152:K157" si="62">ROUNDDOWN(J152*D152,0)</f>
        <v>232</v>
      </c>
      <c r="L152" s="431"/>
      <c r="M152" s="431">
        <f t="shared" si="58"/>
        <v>0</v>
      </c>
      <c r="N152" s="433"/>
    </row>
    <row r="153" spans="1:14" ht="18" customHeight="1">
      <c r="A153" s="419">
        <v>1</v>
      </c>
      <c r="B153" s="428" t="s">
        <v>782</v>
      </c>
      <c r="C153" s="429" t="s">
        <v>9</v>
      </c>
      <c r="D153" s="434">
        <f>'단가적용(품)'!$K$39</f>
        <v>0.03</v>
      </c>
      <c r="E153" s="429" t="s">
        <v>8</v>
      </c>
      <c r="F153" s="431">
        <f t="shared" si="59"/>
        <v>3520</v>
      </c>
      <c r="G153" s="431">
        <f t="shared" si="60"/>
        <v>105</v>
      </c>
      <c r="H153" s="432"/>
      <c r="I153" s="431">
        <f t="shared" si="61"/>
        <v>0</v>
      </c>
      <c r="J153" s="431">
        <f>자재단가!$F$18</f>
        <v>3520</v>
      </c>
      <c r="K153" s="431">
        <f t="shared" si="62"/>
        <v>105</v>
      </c>
      <c r="L153" s="431"/>
      <c r="M153" s="431">
        <f t="shared" si="58"/>
        <v>0</v>
      </c>
      <c r="N153" s="433"/>
    </row>
    <row r="154" spans="1:14" ht="18" customHeight="1">
      <c r="A154" s="419">
        <v>1</v>
      </c>
      <c r="B154" s="428" t="s">
        <v>435</v>
      </c>
      <c r="C154" s="429"/>
      <c r="D154" s="434">
        <f>'단가적용(품)'!$J$39</f>
        <v>0.03</v>
      </c>
      <c r="E154" s="429" t="s">
        <v>8</v>
      </c>
      <c r="F154" s="431">
        <f t="shared" si="59"/>
        <v>984</v>
      </c>
      <c r="G154" s="431">
        <f t="shared" si="60"/>
        <v>29</v>
      </c>
      <c r="H154" s="432"/>
      <c r="I154" s="431">
        <f t="shared" si="61"/>
        <v>0</v>
      </c>
      <c r="J154" s="431">
        <f>자재단가!$F$20</f>
        <v>984</v>
      </c>
      <c r="K154" s="431">
        <f t="shared" si="62"/>
        <v>29</v>
      </c>
      <c r="L154" s="431"/>
      <c r="M154" s="431">
        <f t="shared" si="58"/>
        <v>0</v>
      </c>
      <c r="N154" s="433"/>
    </row>
    <row r="155" spans="1:14" ht="18" customHeight="1">
      <c r="A155" s="419">
        <v>1</v>
      </c>
      <c r="B155" s="428" t="s">
        <v>207</v>
      </c>
      <c r="C155" s="429"/>
      <c r="D155" s="436">
        <f>'단가적용(품)'!$E$32</f>
        <v>1.57E-3</v>
      </c>
      <c r="E155" s="429" t="s">
        <v>13</v>
      </c>
      <c r="F155" s="431">
        <f t="shared" si="59"/>
        <v>179203</v>
      </c>
      <c r="G155" s="431">
        <f t="shared" si="60"/>
        <v>281</v>
      </c>
      <c r="H155" s="432">
        <f>변동입력!$C$13</f>
        <v>179203</v>
      </c>
      <c r="I155" s="431">
        <f t="shared" si="61"/>
        <v>281</v>
      </c>
      <c r="J155" s="431"/>
      <c r="K155" s="431">
        <f t="shared" si="62"/>
        <v>0</v>
      </c>
      <c r="L155" s="431"/>
      <c r="M155" s="431">
        <f t="shared" si="58"/>
        <v>0</v>
      </c>
      <c r="N155" s="433"/>
    </row>
    <row r="156" spans="1:14" ht="18" customHeight="1">
      <c r="A156" s="419">
        <v>1</v>
      </c>
      <c r="B156" s="428" t="s">
        <v>24</v>
      </c>
      <c r="C156" s="429"/>
      <c r="D156" s="436">
        <f>'단가적용(품)'!$F$32</f>
        <v>1.57E-3</v>
      </c>
      <c r="E156" s="429" t="s">
        <v>8</v>
      </c>
      <c r="F156" s="431">
        <f t="shared" si="59"/>
        <v>141096</v>
      </c>
      <c r="G156" s="431">
        <f t="shared" si="60"/>
        <v>221</v>
      </c>
      <c r="H156" s="432">
        <f>변동입력!$C$12</f>
        <v>141096</v>
      </c>
      <c r="I156" s="431">
        <f t="shared" si="61"/>
        <v>221</v>
      </c>
      <c r="J156" s="431"/>
      <c r="K156" s="431">
        <f t="shared" si="62"/>
        <v>0</v>
      </c>
      <c r="L156" s="431"/>
      <c r="M156" s="431">
        <f t="shared" si="58"/>
        <v>0</v>
      </c>
      <c r="N156" s="433"/>
    </row>
    <row r="157" spans="1:14" ht="18" customHeight="1">
      <c r="A157" s="419">
        <v>1</v>
      </c>
      <c r="B157" s="428" t="s">
        <v>15</v>
      </c>
      <c r="C157" s="429"/>
      <c r="D157" s="436">
        <f>'단가적용(품)'!$G$32</f>
        <v>1.57E-3</v>
      </c>
      <c r="E157" s="429" t="s">
        <v>8</v>
      </c>
      <c r="F157" s="431">
        <f t="shared" si="59"/>
        <v>141096</v>
      </c>
      <c r="G157" s="431">
        <f t="shared" si="60"/>
        <v>221</v>
      </c>
      <c r="H157" s="432"/>
      <c r="I157" s="431">
        <f t="shared" si="61"/>
        <v>0</v>
      </c>
      <c r="J157" s="431"/>
      <c r="K157" s="431">
        <f t="shared" si="62"/>
        <v>0</v>
      </c>
      <c r="L157" s="431">
        <f>변동입력!$C$12</f>
        <v>141096</v>
      </c>
      <c r="M157" s="431">
        <f t="shared" ref="M157:M162" si="63">ROUNDDOWN(L157*D157,0)</f>
        <v>221</v>
      </c>
      <c r="N157" s="433"/>
    </row>
    <row r="158" spans="1:14" ht="18" customHeight="1">
      <c r="A158" s="419">
        <v>1</v>
      </c>
      <c r="B158" s="428" t="s">
        <v>20</v>
      </c>
      <c r="C158" s="429" t="s">
        <v>21</v>
      </c>
      <c r="D158" s="436">
        <f>'단가적용(품)'!$H$32</f>
        <v>6.3099999999999996E-3</v>
      </c>
      <c r="E158" s="429" t="s">
        <v>223</v>
      </c>
      <c r="F158" s="431">
        <f>H158+J158+L158</f>
        <v>50666</v>
      </c>
      <c r="G158" s="431">
        <f t="shared" ref="G158:G163" si="64">SUM(I158+K158+M158)</f>
        <v>318</v>
      </c>
      <c r="H158" s="432">
        <f>기계경비!$P$98</f>
        <v>36210</v>
      </c>
      <c r="I158" s="431">
        <f>ROUNDDOWN(D158*H158,0)</f>
        <v>228</v>
      </c>
      <c r="J158" s="431">
        <f>기계경비!$P$96</f>
        <v>7583</v>
      </c>
      <c r="K158" s="431">
        <f>ROUNDDOWN(J158*D158,0)</f>
        <v>47</v>
      </c>
      <c r="L158" s="431">
        <f>기계경비!$P$94</f>
        <v>6873</v>
      </c>
      <c r="M158" s="431">
        <f t="shared" si="63"/>
        <v>43</v>
      </c>
      <c r="N158" s="433"/>
    </row>
    <row r="159" spans="1:14" ht="18" customHeight="1">
      <c r="A159" s="419">
        <v>1</v>
      </c>
      <c r="B159" s="428" t="s">
        <v>222</v>
      </c>
      <c r="C159" s="429" t="s">
        <v>442</v>
      </c>
      <c r="D159" s="436">
        <f>'단가적용(품)'!$I$32</f>
        <v>6.3099999999999996E-3</v>
      </c>
      <c r="E159" s="429" t="s">
        <v>8</v>
      </c>
      <c r="F159" s="431">
        <f>H159+J159+L159</f>
        <v>46495</v>
      </c>
      <c r="G159" s="431">
        <f t="shared" si="64"/>
        <v>292</v>
      </c>
      <c r="H159" s="432">
        <f>기계경비!$P$137</f>
        <v>36210</v>
      </c>
      <c r="I159" s="431">
        <f>ROUNDDOWN(D159*H159,0)</f>
        <v>228</v>
      </c>
      <c r="J159" s="431">
        <f>기계경비!$P$135</f>
        <v>4398</v>
      </c>
      <c r="K159" s="431">
        <f>ROUNDDOWN(J159*D159,0)</f>
        <v>27</v>
      </c>
      <c r="L159" s="431">
        <f>기계경비!$P$133</f>
        <v>5887</v>
      </c>
      <c r="M159" s="431">
        <f t="shared" si="63"/>
        <v>37</v>
      </c>
      <c r="N159" s="433"/>
    </row>
    <row r="160" spans="1:14" ht="18" customHeight="1">
      <c r="A160" s="419">
        <v>1</v>
      </c>
      <c r="B160" s="428" t="s">
        <v>222</v>
      </c>
      <c r="C160" s="429" t="s">
        <v>286</v>
      </c>
      <c r="D160" s="436">
        <f>'단가적용(품)'!$J$32</f>
        <v>6.3099999999999996E-3</v>
      </c>
      <c r="E160" s="429" t="s">
        <v>8</v>
      </c>
      <c r="F160" s="431">
        <f>H160+J160+L160</f>
        <v>43677</v>
      </c>
      <c r="G160" s="431">
        <f t="shared" si="64"/>
        <v>275</v>
      </c>
      <c r="H160" s="432"/>
      <c r="I160" s="431">
        <f>ROUNDDOWN(D160*H160,0)</f>
        <v>0</v>
      </c>
      <c r="J160" s="431"/>
      <c r="K160" s="431">
        <f>ROUNDDOWN(J160*D160,0)</f>
        <v>0</v>
      </c>
      <c r="L160" s="431">
        <f>기계경비!$P$179</f>
        <v>43677</v>
      </c>
      <c r="M160" s="431">
        <f t="shared" si="63"/>
        <v>275</v>
      </c>
      <c r="N160" s="433"/>
    </row>
    <row r="161" spans="1:14" ht="18" customHeight="1">
      <c r="A161" s="419">
        <v>1</v>
      </c>
      <c r="B161" s="428" t="s">
        <v>777</v>
      </c>
      <c r="C161" s="429" t="s">
        <v>215</v>
      </c>
      <c r="D161" s="434">
        <v>0.01</v>
      </c>
      <c r="E161" s="429"/>
      <c r="F161" s="431">
        <f>H161+J161+L161</f>
        <v>1197</v>
      </c>
      <c r="G161" s="431">
        <f t="shared" si="64"/>
        <v>11</v>
      </c>
      <c r="H161" s="431"/>
      <c r="I161" s="431">
        <f>ROUNDDOWN(D161*H161,0)</f>
        <v>0</v>
      </c>
      <c r="J161" s="431">
        <f>SUM(K151:K153)</f>
        <v>1197</v>
      </c>
      <c r="K161" s="431">
        <f>ROUNDDOWN(J161*D161,0)</f>
        <v>11</v>
      </c>
      <c r="L161" s="431"/>
      <c r="M161" s="431">
        <f t="shared" si="63"/>
        <v>0</v>
      </c>
      <c r="N161" s="433"/>
    </row>
    <row r="162" spans="1:14" ht="18" customHeight="1">
      <c r="A162" s="419">
        <v>1</v>
      </c>
      <c r="B162" s="428" t="s">
        <v>778</v>
      </c>
      <c r="C162" s="429" t="s">
        <v>214</v>
      </c>
      <c r="D162" s="435">
        <v>0.1</v>
      </c>
      <c r="E162" s="429"/>
      <c r="F162" s="431">
        <f>H162+J162+L162</f>
        <v>502</v>
      </c>
      <c r="G162" s="431">
        <f t="shared" si="64"/>
        <v>50</v>
      </c>
      <c r="H162" s="431"/>
      <c r="I162" s="431">
        <f>ROUNDDOWN(D162*H162,0)</f>
        <v>0</v>
      </c>
      <c r="J162" s="431"/>
      <c r="K162" s="431">
        <f>ROUNDDOWN(J162*D162,0)</f>
        <v>0</v>
      </c>
      <c r="L162" s="431">
        <f>SUBTOTAL(9,I155:I156)</f>
        <v>502</v>
      </c>
      <c r="M162" s="431">
        <f t="shared" si="63"/>
        <v>50</v>
      </c>
      <c r="N162" s="433"/>
    </row>
    <row r="163" spans="1:14" ht="18" customHeight="1">
      <c r="A163" s="419">
        <v>1</v>
      </c>
      <c r="B163" s="428" t="s">
        <v>17</v>
      </c>
      <c r="C163" s="429"/>
      <c r="D163" s="436"/>
      <c r="E163" s="429"/>
      <c r="F163" s="431"/>
      <c r="G163" s="431">
        <f t="shared" si="64"/>
        <v>2895</v>
      </c>
      <c r="H163" s="431"/>
      <c r="I163" s="431">
        <f>SUM(I151:I162)</f>
        <v>958</v>
      </c>
      <c r="J163" s="431"/>
      <c r="K163" s="431">
        <f>SUM(K151:K162)</f>
        <v>1311</v>
      </c>
      <c r="L163" s="431"/>
      <c r="M163" s="431">
        <f>SUM(M151:M162)</f>
        <v>626</v>
      </c>
      <c r="N163" s="433"/>
    </row>
    <row r="164" spans="1:14" ht="18" customHeight="1">
      <c r="A164" s="419">
        <v>1</v>
      </c>
      <c r="B164" s="428"/>
      <c r="C164" s="429"/>
      <c r="D164" s="436"/>
      <c r="E164" s="429"/>
      <c r="F164" s="431"/>
      <c r="G164" s="431"/>
      <c r="H164" s="431"/>
      <c r="I164" s="431"/>
      <c r="J164" s="431"/>
      <c r="K164" s="431"/>
      <c r="L164" s="431"/>
      <c r="M164" s="431"/>
      <c r="N164" s="433"/>
    </row>
    <row r="165" spans="1:14" s="421" customFormat="1" ht="18" customHeight="1">
      <c r="A165" s="421">
        <v>1</v>
      </c>
      <c r="B165" s="437">
        <f>B150+1</f>
        <v>12</v>
      </c>
      <c r="C165" s="445" t="s">
        <v>314</v>
      </c>
      <c r="D165" s="442"/>
      <c r="E165" s="442"/>
      <c r="F165" s="442"/>
      <c r="G165" s="442"/>
      <c r="H165" s="442"/>
      <c r="I165" s="442"/>
      <c r="J165" s="440"/>
      <c r="K165" s="440"/>
      <c r="L165" s="440"/>
      <c r="M165" s="440"/>
      <c r="N165" s="441"/>
    </row>
    <row r="166" spans="1:14" ht="18" customHeight="1">
      <c r="A166" s="421">
        <v>1</v>
      </c>
      <c r="B166" s="428" t="s">
        <v>6</v>
      </c>
      <c r="C166" s="429" t="s">
        <v>303</v>
      </c>
      <c r="D166" s="430">
        <f>'단가적용(품)'!$H$40</f>
        <v>0.67949999999999999</v>
      </c>
      <c r="E166" s="429" t="s">
        <v>7</v>
      </c>
      <c r="F166" s="431">
        <f>SUM(H166+J166+L166)</f>
        <v>1266</v>
      </c>
      <c r="G166" s="431">
        <f>SUM(I166+K166+M166)</f>
        <v>860</v>
      </c>
      <c r="H166" s="432"/>
      <c r="I166" s="431">
        <f>ROUNDDOWN(D166*H166,0)</f>
        <v>0</v>
      </c>
      <c r="J166" s="431">
        <f>자재단가!$F$5</f>
        <v>1266</v>
      </c>
      <c r="K166" s="431">
        <f>ROUNDDOWN(J166*D166,0)</f>
        <v>860</v>
      </c>
      <c r="L166" s="431"/>
      <c r="M166" s="431">
        <f t="shared" ref="M166:M171" si="65">ROUNDDOWN(L166*F166,0)</f>
        <v>0</v>
      </c>
      <c r="N166" s="433"/>
    </row>
    <row r="167" spans="1:14" ht="18" customHeight="1">
      <c r="A167" s="421">
        <v>1</v>
      </c>
      <c r="B167" s="428" t="s">
        <v>193</v>
      </c>
      <c r="C167" s="429" t="s">
        <v>304</v>
      </c>
      <c r="D167" s="430">
        <f>'단가적용(품)'!$I$40</f>
        <v>4.65E-2</v>
      </c>
      <c r="E167" s="429" t="s">
        <v>8</v>
      </c>
      <c r="F167" s="431">
        <f t="shared" ref="F167:F172" si="66">SUM(H167+J167+L167)</f>
        <v>5000</v>
      </c>
      <c r="G167" s="431">
        <f t="shared" ref="G167:G172" si="67">SUM(I167+K167+M167)</f>
        <v>232</v>
      </c>
      <c r="H167" s="432"/>
      <c r="I167" s="431">
        <f t="shared" ref="I167:I172" si="68">ROUNDDOWN(D167*H167,0)</f>
        <v>0</v>
      </c>
      <c r="J167" s="431">
        <f>자재단가!$F$21</f>
        <v>5000</v>
      </c>
      <c r="K167" s="431">
        <f t="shared" ref="K167:K172" si="69">ROUNDDOWN(J167*D167,0)</f>
        <v>232</v>
      </c>
      <c r="L167" s="431"/>
      <c r="M167" s="431">
        <f t="shared" si="65"/>
        <v>0</v>
      </c>
      <c r="N167" s="433"/>
    </row>
    <row r="168" spans="1:14" ht="18" customHeight="1">
      <c r="A168" s="421">
        <v>1</v>
      </c>
      <c r="B168" s="428" t="s">
        <v>782</v>
      </c>
      <c r="C168" s="429" t="s">
        <v>9</v>
      </c>
      <c r="D168" s="434">
        <f>'단가적용(품)'!$K$40</f>
        <v>0.03</v>
      </c>
      <c r="E168" s="429" t="s">
        <v>8</v>
      </c>
      <c r="F168" s="431">
        <f t="shared" si="66"/>
        <v>3520</v>
      </c>
      <c r="G168" s="431">
        <f t="shared" si="67"/>
        <v>105</v>
      </c>
      <c r="H168" s="432"/>
      <c r="I168" s="431">
        <f t="shared" si="68"/>
        <v>0</v>
      </c>
      <c r="J168" s="431">
        <f>자재단가!$F$18</f>
        <v>3520</v>
      </c>
      <c r="K168" s="431">
        <f t="shared" si="69"/>
        <v>105</v>
      </c>
      <c r="L168" s="431"/>
      <c r="M168" s="431">
        <f t="shared" si="65"/>
        <v>0</v>
      </c>
      <c r="N168" s="433"/>
    </row>
    <row r="169" spans="1:14" ht="18" customHeight="1">
      <c r="A169" s="421">
        <v>1</v>
      </c>
      <c r="B169" s="428" t="s">
        <v>435</v>
      </c>
      <c r="C169" s="429"/>
      <c r="D169" s="434">
        <f>'단가적용(품)'!$J$40</f>
        <v>0.03</v>
      </c>
      <c r="E169" s="429" t="s">
        <v>8</v>
      </c>
      <c r="F169" s="431">
        <f t="shared" si="66"/>
        <v>984</v>
      </c>
      <c r="G169" s="431">
        <f t="shared" si="67"/>
        <v>29</v>
      </c>
      <c r="H169" s="432"/>
      <c r="I169" s="431">
        <f t="shared" si="68"/>
        <v>0</v>
      </c>
      <c r="J169" s="431">
        <f>자재단가!$F$20</f>
        <v>984</v>
      </c>
      <c r="K169" s="431">
        <f t="shared" si="69"/>
        <v>29</v>
      </c>
      <c r="L169" s="431"/>
      <c r="M169" s="431">
        <f t="shared" si="65"/>
        <v>0</v>
      </c>
      <c r="N169" s="433"/>
    </row>
    <row r="170" spans="1:14" ht="18" customHeight="1">
      <c r="A170" s="421">
        <v>1</v>
      </c>
      <c r="B170" s="428" t="s">
        <v>207</v>
      </c>
      <c r="C170" s="429"/>
      <c r="D170" s="436">
        <f>'단가적용(품)'!$E$33</f>
        <v>3.3300000000000001E-3</v>
      </c>
      <c r="E170" s="429" t="s">
        <v>13</v>
      </c>
      <c r="F170" s="431">
        <f t="shared" si="66"/>
        <v>179203</v>
      </c>
      <c r="G170" s="431">
        <f t="shared" si="67"/>
        <v>596</v>
      </c>
      <c r="H170" s="432">
        <f>변동입력!$C$13</f>
        <v>179203</v>
      </c>
      <c r="I170" s="431">
        <f t="shared" si="68"/>
        <v>596</v>
      </c>
      <c r="J170" s="431"/>
      <c r="K170" s="431">
        <f t="shared" si="69"/>
        <v>0</v>
      </c>
      <c r="L170" s="431"/>
      <c r="M170" s="431">
        <f t="shared" si="65"/>
        <v>0</v>
      </c>
      <c r="N170" s="433"/>
    </row>
    <row r="171" spans="1:14" ht="18" customHeight="1">
      <c r="A171" s="421">
        <v>1</v>
      </c>
      <c r="B171" s="428" t="s">
        <v>24</v>
      </c>
      <c r="C171" s="429"/>
      <c r="D171" s="436">
        <f>'단가적용(품)'!$F$33</f>
        <v>3.3300000000000001E-3</v>
      </c>
      <c r="E171" s="429" t="s">
        <v>8</v>
      </c>
      <c r="F171" s="431">
        <f t="shared" si="66"/>
        <v>141096</v>
      </c>
      <c r="G171" s="431">
        <f t="shared" si="67"/>
        <v>469</v>
      </c>
      <c r="H171" s="432">
        <f>변동입력!$C$12</f>
        <v>141096</v>
      </c>
      <c r="I171" s="431">
        <f t="shared" si="68"/>
        <v>469</v>
      </c>
      <c r="J171" s="431"/>
      <c r="K171" s="431">
        <f t="shared" si="69"/>
        <v>0</v>
      </c>
      <c r="L171" s="431"/>
      <c r="M171" s="431">
        <f t="shared" si="65"/>
        <v>0</v>
      </c>
      <c r="N171" s="433"/>
    </row>
    <row r="172" spans="1:14" ht="18" customHeight="1">
      <c r="A172" s="421">
        <v>1</v>
      </c>
      <c r="B172" s="428" t="s">
        <v>15</v>
      </c>
      <c r="C172" s="429"/>
      <c r="D172" s="436">
        <f>'단가적용(품)'!$G$33</f>
        <v>3.3300000000000001E-3</v>
      </c>
      <c r="E172" s="429" t="s">
        <v>8</v>
      </c>
      <c r="F172" s="431">
        <f t="shared" si="66"/>
        <v>141096</v>
      </c>
      <c r="G172" s="431">
        <f t="shared" si="67"/>
        <v>469</v>
      </c>
      <c r="H172" s="432"/>
      <c r="I172" s="431">
        <f t="shared" si="68"/>
        <v>0</v>
      </c>
      <c r="J172" s="431"/>
      <c r="K172" s="431">
        <f t="shared" si="69"/>
        <v>0</v>
      </c>
      <c r="L172" s="431">
        <f>변동입력!$C$12</f>
        <v>141096</v>
      </c>
      <c r="M172" s="431">
        <f t="shared" ref="M172:M177" si="70">ROUNDDOWN(L172*D172,0)</f>
        <v>469</v>
      </c>
      <c r="N172" s="433"/>
    </row>
    <row r="173" spans="1:14" ht="18" customHeight="1">
      <c r="A173" s="421">
        <v>1</v>
      </c>
      <c r="B173" s="428" t="s">
        <v>20</v>
      </c>
      <c r="C173" s="429" t="s">
        <v>21</v>
      </c>
      <c r="D173" s="436">
        <f>'단가적용(품)'!$H$33</f>
        <v>1.333E-2</v>
      </c>
      <c r="E173" s="429" t="s">
        <v>223</v>
      </c>
      <c r="F173" s="431">
        <f>H173+J173+L173</f>
        <v>50666</v>
      </c>
      <c r="G173" s="431">
        <f t="shared" ref="G173:G178" si="71">SUM(I173+K173+M173)</f>
        <v>674</v>
      </c>
      <c r="H173" s="432">
        <f>기계경비!$P$98</f>
        <v>36210</v>
      </c>
      <c r="I173" s="431">
        <f>ROUNDDOWN(D173*H173,0)</f>
        <v>482</v>
      </c>
      <c r="J173" s="431">
        <f>기계경비!$P$96</f>
        <v>7583</v>
      </c>
      <c r="K173" s="431">
        <f>ROUNDDOWN(J173*D173,0)</f>
        <v>101</v>
      </c>
      <c r="L173" s="431">
        <f>기계경비!$P$94</f>
        <v>6873</v>
      </c>
      <c r="M173" s="431">
        <f t="shared" si="70"/>
        <v>91</v>
      </c>
      <c r="N173" s="433"/>
    </row>
    <row r="174" spans="1:14" ht="18" customHeight="1">
      <c r="A174" s="421">
        <v>1</v>
      </c>
      <c r="B174" s="428" t="s">
        <v>222</v>
      </c>
      <c r="C174" s="429" t="s">
        <v>442</v>
      </c>
      <c r="D174" s="436">
        <f>'단가적용(품)'!$I$33</f>
        <v>1.333E-2</v>
      </c>
      <c r="E174" s="429" t="s">
        <v>8</v>
      </c>
      <c r="F174" s="431">
        <f>H174+J174+L174</f>
        <v>46495</v>
      </c>
      <c r="G174" s="431">
        <f t="shared" si="71"/>
        <v>618</v>
      </c>
      <c r="H174" s="432">
        <f>기계경비!$P$137</f>
        <v>36210</v>
      </c>
      <c r="I174" s="431">
        <f>ROUNDDOWN(D174*H174,0)</f>
        <v>482</v>
      </c>
      <c r="J174" s="431">
        <f>기계경비!$P$135</f>
        <v>4398</v>
      </c>
      <c r="K174" s="431">
        <f>ROUNDDOWN(J174*D174,0)</f>
        <v>58</v>
      </c>
      <c r="L174" s="431">
        <f>기계경비!$P$133</f>
        <v>5887</v>
      </c>
      <c r="M174" s="431">
        <f t="shared" si="70"/>
        <v>78</v>
      </c>
      <c r="N174" s="433"/>
    </row>
    <row r="175" spans="1:14" ht="18" customHeight="1">
      <c r="A175" s="421">
        <v>1</v>
      </c>
      <c r="B175" s="428" t="s">
        <v>222</v>
      </c>
      <c r="C175" s="429" t="s">
        <v>286</v>
      </c>
      <c r="D175" s="436">
        <f>'단가적용(품)'!$J$33</f>
        <v>1.333E-2</v>
      </c>
      <c r="E175" s="429" t="s">
        <v>8</v>
      </c>
      <c r="F175" s="431">
        <f>H175+J175+L175</f>
        <v>43677</v>
      </c>
      <c r="G175" s="431">
        <f t="shared" si="71"/>
        <v>582</v>
      </c>
      <c r="H175" s="432"/>
      <c r="I175" s="431">
        <f>ROUNDDOWN(D175*H175,0)</f>
        <v>0</v>
      </c>
      <c r="J175" s="431"/>
      <c r="K175" s="431">
        <f>ROUNDDOWN(J175*D175,0)</f>
        <v>0</v>
      </c>
      <c r="L175" s="431">
        <f>기계경비!$P$179</f>
        <v>43677</v>
      </c>
      <c r="M175" s="431">
        <f t="shared" si="70"/>
        <v>582</v>
      </c>
      <c r="N175" s="433"/>
    </row>
    <row r="176" spans="1:14" ht="18" customHeight="1">
      <c r="A176" s="421">
        <v>1</v>
      </c>
      <c r="B176" s="428" t="s">
        <v>777</v>
      </c>
      <c r="C176" s="429" t="s">
        <v>215</v>
      </c>
      <c r="D176" s="434">
        <v>0.01</v>
      </c>
      <c r="E176" s="429"/>
      <c r="F176" s="431">
        <f>H176+J176+L176</f>
        <v>1197</v>
      </c>
      <c r="G176" s="431">
        <f t="shared" si="71"/>
        <v>11</v>
      </c>
      <c r="H176" s="431"/>
      <c r="I176" s="431">
        <f>ROUNDDOWN(D176*H176,0)</f>
        <v>0</v>
      </c>
      <c r="J176" s="431">
        <f>SUM(K166:K168)</f>
        <v>1197</v>
      </c>
      <c r="K176" s="431">
        <f>ROUNDDOWN(J176*D176,0)</f>
        <v>11</v>
      </c>
      <c r="L176" s="431"/>
      <c r="M176" s="431">
        <f t="shared" si="70"/>
        <v>0</v>
      </c>
      <c r="N176" s="433"/>
    </row>
    <row r="177" spans="1:14" ht="18" customHeight="1">
      <c r="A177" s="421">
        <v>1</v>
      </c>
      <c r="B177" s="428" t="s">
        <v>778</v>
      </c>
      <c r="C177" s="429" t="s">
        <v>214</v>
      </c>
      <c r="D177" s="435">
        <v>0.1</v>
      </c>
      <c r="E177" s="429"/>
      <c r="F177" s="431">
        <f>H177+J177+L177</f>
        <v>1065</v>
      </c>
      <c r="G177" s="431">
        <f t="shared" si="71"/>
        <v>106</v>
      </c>
      <c r="H177" s="431"/>
      <c r="I177" s="431">
        <f>ROUNDDOWN(D177*H177,0)</f>
        <v>0</v>
      </c>
      <c r="J177" s="431"/>
      <c r="K177" s="431">
        <f>ROUNDDOWN(J177*D177,0)</f>
        <v>0</v>
      </c>
      <c r="L177" s="431">
        <f>SUBTOTAL(9,I170:I171)</f>
        <v>1065</v>
      </c>
      <c r="M177" s="431">
        <f t="shared" si="70"/>
        <v>106</v>
      </c>
      <c r="N177" s="433"/>
    </row>
    <row r="178" spans="1:14" ht="18" customHeight="1">
      <c r="A178" s="421">
        <v>1</v>
      </c>
      <c r="B178" s="428" t="s">
        <v>17</v>
      </c>
      <c r="C178" s="429"/>
      <c r="D178" s="436"/>
      <c r="E178" s="429"/>
      <c r="F178" s="431"/>
      <c r="G178" s="431">
        <f t="shared" si="71"/>
        <v>4751</v>
      </c>
      <c r="H178" s="431"/>
      <c r="I178" s="431">
        <f>SUM(I166:I177)</f>
        <v>2029</v>
      </c>
      <c r="J178" s="431"/>
      <c r="K178" s="431">
        <f>SUM(K166:K177)</f>
        <v>1396</v>
      </c>
      <c r="L178" s="431"/>
      <c r="M178" s="431">
        <f>SUM(M166:M177)</f>
        <v>1326</v>
      </c>
      <c r="N178" s="433"/>
    </row>
    <row r="179" spans="1:14" ht="18" customHeight="1">
      <c r="A179" s="421">
        <v>1</v>
      </c>
      <c r="B179" s="443"/>
      <c r="C179" s="446"/>
      <c r="D179" s="446"/>
      <c r="E179" s="446"/>
      <c r="F179" s="446"/>
      <c r="G179" s="446"/>
      <c r="H179" s="446"/>
      <c r="I179" s="446"/>
      <c r="J179" s="429"/>
      <c r="K179" s="429"/>
      <c r="L179" s="429"/>
      <c r="M179" s="429"/>
      <c r="N179" s="433"/>
    </row>
    <row r="180" spans="1:14" s="421" customFormat="1" ht="18" customHeight="1">
      <c r="A180" s="421">
        <v>1</v>
      </c>
      <c r="B180" s="437">
        <f>B165+1</f>
        <v>13</v>
      </c>
      <c r="C180" s="445" t="s">
        <v>315</v>
      </c>
      <c r="D180" s="439"/>
      <c r="E180" s="439"/>
      <c r="F180" s="439"/>
      <c r="G180" s="439"/>
      <c r="H180" s="439"/>
      <c r="I180" s="439"/>
      <c r="J180" s="440"/>
      <c r="K180" s="440"/>
      <c r="L180" s="440"/>
      <c r="M180" s="440"/>
      <c r="N180" s="441"/>
    </row>
    <row r="181" spans="1:14" ht="18" customHeight="1">
      <c r="A181" s="421">
        <v>1</v>
      </c>
      <c r="B181" s="428" t="s">
        <v>6</v>
      </c>
      <c r="C181" s="429" t="s">
        <v>310</v>
      </c>
      <c r="D181" s="430">
        <f>'단가적용(품)'!$H$37</f>
        <v>0.67949999999999999</v>
      </c>
      <c r="E181" s="429" t="s">
        <v>7</v>
      </c>
      <c r="F181" s="431">
        <f>SUM(H181+J181+L181)</f>
        <v>1486</v>
      </c>
      <c r="G181" s="431">
        <f>SUM(I181+K181+M181)</f>
        <v>1009</v>
      </c>
      <c r="H181" s="432"/>
      <c r="I181" s="431">
        <f>ROUNDDOWN(D181*H181,0)</f>
        <v>0</v>
      </c>
      <c r="J181" s="431">
        <f>자재단가!$F$9</f>
        <v>1486</v>
      </c>
      <c r="K181" s="431">
        <f t="shared" ref="K181:K187" si="72">ROUNDDOWN(J181*D181,0)</f>
        <v>1009</v>
      </c>
      <c r="L181" s="431"/>
      <c r="M181" s="431">
        <f t="shared" ref="M181:M186" si="73">ROUNDDOWN(L181*F181,0)</f>
        <v>0</v>
      </c>
      <c r="N181" s="433"/>
    </row>
    <row r="182" spans="1:14" ht="18" customHeight="1">
      <c r="A182" s="421">
        <v>1</v>
      </c>
      <c r="B182" s="428" t="s">
        <v>193</v>
      </c>
      <c r="C182" s="429" t="s">
        <v>304</v>
      </c>
      <c r="D182" s="430">
        <f>'단가적용(품)'!$I$37</f>
        <v>4.65E-2</v>
      </c>
      <c r="E182" s="429" t="s">
        <v>8</v>
      </c>
      <c r="F182" s="431">
        <f t="shared" ref="F182:F187" si="74">SUM(H182+J182+L182)</f>
        <v>5000</v>
      </c>
      <c r="G182" s="431">
        <f t="shared" ref="G182:G188" si="75">SUM(I182+K182+M182)</f>
        <v>232</v>
      </c>
      <c r="H182" s="432"/>
      <c r="I182" s="431">
        <f t="shared" ref="I182:I187" si="76">ROUNDDOWN(D182*H182,0)</f>
        <v>0</v>
      </c>
      <c r="J182" s="431">
        <f>자재단가!$F$21</f>
        <v>5000</v>
      </c>
      <c r="K182" s="431">
        <f t="shared" si="72"/>
        <v>232</v>
      </c>
      <c r="L182" s="431"/>
      <c r="M182" s="431">
        <f t="shared" si="73"/>
        <v>0</v>
      </c>
      <c r="N182" s="433"/>
    </row>
    <row r="183" spans="1:14" ht="18" customHeight="1">
      <c r="A183" s="421">
        <v>1</v>
      </c>
      <c r="B183" s="428" t="s">
        <v>782</v>
      </c>
      <c r="C183" s="429" t="s">
        <v>9</v>
      </c>
      <c r="D183" s="434">
        <f>'단가적용(품)'!$K$37</f>
        <v>0.03</v>
      </c>
      <c r="E183" s="429" t="s">
        <v>8</v>
      </c>
      <c r="F183" s="431">
        <f t="shared" si="74"/>
        <v>3520</v>
      </c>
      <c r="G183" s="431">
        <f t="shared" si="75"/>
        <v>105</v>
      </c>
      <c r="H183" s="432"/>
      <c r="I183" s="431">
        <f t="shared" si="76"/>
        <v>0</v>
      </c>
      <c r="J183" s="431">
        <f>자재단가!$F$18</f>
        <v>3520</v>
      </c>
      <c r="K183" s="431">
        <f t="shared" si="72"/>
        <v>105</v>
      </c>
      <c r="L183" s="431"/>
      <c r="M183" s="431">
        <f t="shared" si="73"/>
        <v>0</v>
      </c>
      <c r="N183" s="433"/>
    </row>
    <row r="184" spans="1:14" ht="18" customHeight="1">
      <c r="A184" s="421">
        <v>1</v>
      </c>
      <c r="B184" s="428" t="s">
        <v>435</v>
      </c>
      <c r="C184" s="429"/>
      <c r="D184" s="434">
        <f>'단가적용(품)'!$J$37</f>
        <v>0.03</v>
      </c>
      <c r="E184" s="429" t="s">
        <v>8</v>
      </c>
      <c r="F184" s="431">
        <f t="shared" si="74"/>
        <v>984</v>
      </c>
      <c r="G184" s="431">
        <f t="shared" si="75"/>
        <v>29</v>
      </c>
      <c r="H184" s="432"/>
      <c r="I184" s="431">
        <f t="shared" si="76"/>
        <v>0</v>
      </c>
      <c r="J184" s="431">
        <f>자재단가!$F$20</f>
        <v>984</v>
      </c>
      <c r="K184" s="431">
        <f t="shared" si="72"/>
        <v>29</v>
      </c>
      <c r="L184" s="431"/>
      <c r="M184" s="431">
        <f t="shared" si="73"/>
        <v>0</v>
      </c>
      <c r="N184" s="433"/>
    </row>
    <row r="185" spans="1:14" ht="18" customHeight="1">
      <c r="A185" s="421">
        <v>1</v>
      </c>
      <c r="B185" s="428" t="s">
        <v>207</v>
      </c>
      <c r="C185" s="429"/>
      <c r="D185" s="430">
        <f>'단가적용(품)'!$E$30</f>
        <v>5.9999999999999995E-4</v>
      </c>
      <c r="E185" s="429" t="s">
        <v>13</v>
      </c>
      <c r="F185" s="431">
        <f t="shared" si="74"/>
        <v>179203</v>
      </c>
      <c r="G185" s="431">
        <f t="shared" si="75"/>
        <v>107</v>
      </c>
      <c r="H185" s="432">
        <f>변동입력!$C$13</f>
        <v>179203</v>
      </c>
      <c r="I185" s="431">
        <f t="shared" si="76"/>
        <v>107</v>
      </c>
      <c r="J185" s="431"/>
      <c r="K185" s="431">
        <f t="shared" si="72"/>
        <v>0</v>
      </c>
      <c r="L185" s="431"/>
      <c r="M185" s="431">
        <f t="shared" si="73"/>
        <v>0</v>
      </c>
      <c r="N185" s="433"/>
    </row>
    <row r="186" spans="1:14" ht="18" customHeight="1">
      <c r="A186" s="421">
        <v>1</v>
      </c>
      <c r="B186" s="428" t="s">
        <v>24</v>
      </c>
      <c r="C186" s="429"/>
      <c r="D186" s="430">
        <f>'단가적용(품)'!$F$30</f>
        <v>5.9999999999999995E-4</v>
      </c>
      <c r="E186" s="429" t="s">
        <v>8</v>
      </c>
      <c r="F186" s="431">
        <f t="shared" si="74"/>
        <v>141096</v>
      </c>
      <c r="G186" s="431">
        <f t="shared" si="75"/>
        <v>84</v>
      </c>
      <c r="H186" s="432">
        <f>변동입력!$C$12</f>
        <v>141096</v>
      </c>
      <c r="I186" s="431">
        <f t="shared" si="76"/>
        <v>84</v>
      </c>
      <c r="J186" s="431"/>
      <c r="K186" s="431">
        <f t="shared" si="72"/>
        <v>0</v>
      </c>
      <c r="L186" s="431"/>
      <c r="M186" s="431">
        <f t="shared" si="73"/>
        <v>0</v>
      </c>
      <c r="N186" s="433"/>
    </row>
    <row r="187" spans="1:14" ht="18" customHeight="1">
      <c r="A187" s="421">
        <v>1</v>
      </c>
      <c r="B187" s="428" t="s">
        <v>15</v>
      </c>
      <c r="C187" s="429"/>
      <c r="D187" s="430">
        <f>'단가적용(품)'!$G$30</f>
        <v>5.9999999999999995E-4</v>
      </c>
      <c r="E187" s="429" t="s">
        <v>8</v>
      </c>
      <c r="F187" s="431">
        <f t="shared" si="74"/>
        <v>141096</v>
      </c>
      <c r="G187" s="431">
        <f t="shared" si="75"/>
        <v>84</v>
      </c>
      <c r="H187" s="432"/>
      <c r="I187" s="431">
        <f t="shared" si="76"/>
        <v>0</v>
      </c>
      <c r="J187" s="431"/>
      <c r="K187" s="431">
        <f t="shared" si="72"/>
        <v>0</v>
      </c>
      <c r="L187" s="432">
        <f>변동입력!$C$12</f>
        <v>141096</v>
      </c>
      <c r="M187" s="431">
        <f t="shared" ref="M187:M192" si="77">ROUNDDOWN(L187*D187,0)</f>
        <v>84</v>
      </c>
      <c r="N187" s="433"/>
    </row>
    <row r="188" spans="1:14" ht="18" customHeight="1">
      <c r="A188" s="421">
        <v>1</v>
      </c>
      <c r="B188" s="428" t="s">
        <v>20</v>
      </c>
      <c r="C188" s="429" t="s">
        <v>21</v>
      </c>
      <c r="D188" s="430">
        <f>'단가적용(품)'!$H$30</f>
        <v>2.3999999999999998E-3</v>
      </c>
      <c r="E188" s="429" t="s">
        <v>223</v>
      </c>
      <c r="F188" s="431">
        <f>H188+J188+L188</f>
        <v>50666</v>
      </c>
      <c r="G188" s="431">
        <f t="shared" si="75"/>
        <v>120</v>
      </c>
      <c r="H188" s="432">
        <f>기계경비!$P$98</f>
        <v>36210</v>
      </c>
      <c r="I188" s="431">
        <f>ROUNDDOWN(D188*H188,0)</f>
        <v>86</v>
      </c>
      <c r="J188" s="431">
        <f>기계경비!$P$96</f>
        <v>7583</v>
      </c>
      <c r="K188" s="431">
        <f>ROUNDDOWN(J188*D188,0)</f>
        <v>18</v>
      </c>
      <c r="L188" s="431">
        <f>기계경비!$P$94</f>
        <v>6873</v>
      </c>
      <c r="M188" s="431">
        <f t="shared" si="77"/>
        <v>16</v>
      </c>
      <c r="N188" s="433"/>
    </row>
    <row r="189" spans="1:14" ht="18" customHeight="1">
      <c r="A189" s="421">
        <v>1</v>
      </c>
      <c r="B189" s="428" t="s">
        <v>222</v>
      </c>
      <c r="C189" s="429" t="s">
        <v>442</v>
      </c>
      <c r="D189" s="430">
        <f>'단가적용(품)'!$I$30</f>
        <v>2.3999999999999998E-3</v>
      </c>
      <c r="E189" s="429" t="s">
        <v>8</v>
      </c>
      <c r="F189" s="431">
        <f>H189+J189+L189</f>
        <v>46495</v>
      </c>
      <c r="G189" s="431">
        <f>SUM(I189+K189+M189)</f>
        <v>110</v>
      </c>
      <c r="H189" s="432">
        <f>기계경비!$P$137</f>
        <v>36210</v>
      </c>
      <c r="I189" s="431">
        <f>ROUNDDOWN(D189*H189,0)</f>
        <v>86</v>
      </c>
      <c r="J189" s="431">
        <f>기계경비!$P$135</f>
        <v>4398</v>
      </c>
      <c r="K189" s="431">
        <f>ROUNDDOWN(J189*D189,0)</f>
        <v>10</v>
      </c>
      <c r="L189" s="431">
        <f>기계경비!$P$133</f>
        <v>5887</v>
      </c>
      <c r="M189" s="431">
        <f t="shared" si="77"/>
        <v>14</v>
      </c>
      <c r="N189" s="433"/>
    </row>
    <row r="190" spans="1:14" ht="18" customHeight="1">
      <c r="A190" s="421">
        <v>1</v>
      </c>
      <c r="B190" s="428" t="s">
        <v>20</v>
      </c>
      <c r="C190" s="429" t="s">
        <v>305</v>
      </c>
      <c r="D190" s="430">
        <f>'단가적용(품)'!$J$30</f>
        <v>2.3999999999999998E-3</v>
      </c>
      <c r="E190" s="429" t="s">
        <v>8</v>
      </c>
      <c r="F190" s="431">
        <f>H190+J190+L190</f>
        <v>43677</v>
      </c>
      <c r="G190" s="431">
        <f>SUM(I190+K190+M190)</f>
        <v>104</v>
      </c>
      <c r="H190" s="432"/>
      <c r="I190" s="431">
        <f>ROUNDDOWN(D190*H190,0)</f>
        <v>0</v>
      </c>
      <c r="J190" s="431"/>
      <c r="K190" s="431">
        <f>ROUNDDOWN(J190*D190,0)</f>
        <v>0</v>
      </c>
      <c r="L190" s="431">
        <f>기계경비!$P$179</f>
        <v>43677</v>
      </c>
      <c r="M190" s="431">
        <f t="shared" si="77"/>
        <v>104</v>
      </c>
      <c r="N190" s="433"/>
    </row>
    <row r="191" spans="1:14" ht="18" customHeight="1">
      <c r="A191" s="421">
        <v>1</v>
      </c>
      <c r="B191" s="428" t="s">
        <v>777</v>
      </c>
      <c r="C191" s="429" t="str">
        <f>$C$15</f>
        <v>주재료비의 1%</v>
      </c>
      <c r="D191" s="434">
        <v>0.01</v>
      </c>
      <c r="E191" s="429"/>
      <c r="F191" s="431">
        <f>H191+J191+L191</f>
        <v>1346</v>
      </c>
      <c r="G191" s="431">
        <f>SUM(I191+K191+M191)</f>
        <v>13</v>
      </c>
      <c r="H191" s="431"/>
      <c r="I191" s="431">
        <f>ROUNDDOWN(D191*H191,0)</f>
        <v>0</v>
      </c>
      <c r="J191" s="431">
        <f>SUM(K181:K183)</f>
        <v>1346</v>
      </c>
      <c r="K191" s="431">
        <f>ROUNDDOWN(J191*D191,0)</f>
        <v>13</v>
      </c>
      <c r="L191" s="431"/>
      <c r="M191" s="431">
        <f t="shared" si="77"/>
        <v>0</v>
      </c>
      <c r="N191" s="433"/>
    </row>
    <row r="192" spans="1:14" ht="18" customHeight="1">
      <c r="A192" s="421">
        <v>1</v>
      </c>
      <c r="B192" s="428" t="s">
        <v>778</v>
      </c>
      <c r="C192" s="429" t="str">
        <f>$C$16</f>
        <v>노무비의 10%</v>
      </c>
      <c r="D192" s="435">
        <v>0.1</v>
      </c>
      <c r="E192" s="429"/>
      <c r="F192" s="431">
        <f>H192+J192+L192</f>
        <v>191</v>
      </c>
      <c r="G192" s="431">
        <f>SUM(I192+K192+M192)</f>
        <v>19</v>
      </c>
      <c r="H192" s="431"/>
      <c r="I192" s="431">
        <f>ROUNDDOWN(D192*H192,0)</f>
        <v>0</v>
      </c>
      <c r="J192" s="431"/>
      <c r="K192" s="431">
        <f>ROUNDDOWN(J192*D192,0)</f>
        <v>0</v>
      </c>
      <c r="L192" s="431">
        <f>SUBTOTAL(9,I185:I186)</f>
        <v>191</v>
      </c>
      <c r="M192" s="431">
        <f t="shared" si="77"/>
        <v>19</v>
      </c>
      <c r="N192" s="433"/>
    </row>
    <row r="193" spans="1:14" ht="18" customHeight="1">
      <c r="A193" s="421">
        <v>1</v>
      </c>
      <c r="B193" s="428" t="s">
        <v>17</v>
      </c>
      <c r="C193" s="429"/>
      <c r="D193" s="436"/>
      <c r="E193" s="429"/>
      <c r="F193" s="431"/>
      <c r="G193" s="431">
        <f>SUM(I193+K193+M193)</f>
        <v>2016</v>
      </c>
      <c r="H193" s="431"/>
      <c r="I193" s="431">
        <f>SUM(I181:I192)</f>
        <v>363</v>
      </c>
      <c r="J193" s="431"/>
      <c r="K193" s="431">
        <f>SUM(K181:K192)</f>
        <v>1416</v>
      </c>
      <c r="L193" s="431"/>
      <c r="M193" s="431">
        <f>SUM(M181:M192)</f>
        <v>237</v>
      </c>
      <c r="N193" s="433"/>
    </row>
    <row r="194" spans="1:14" ht="18" customHeight="1">
      <c r="A194" s="421">
        <v>1</v>
      </c>
      <c r="B194" s="443"/>
      <c r="C194" s="446"/>
      <c r="D194" s="446"/>
      <c r="E194" s="446"/>
      <c r="F194" s="446"/>
      <c r="G194" s="446"/>
      <c r="H194" s="446"/>
      <c r="I194" s="446"/>
      <c r="J194" s="429"/>
      <c r="K194" s="429"/>
      <c r="L194" s="429"/>
      <c r="M194" s="429"/>
      <c r="N194" s="433"/>
    </row>
    <row r="195" spans="1:14" s="421" customFormat="1" ht="18" customHeight="1">
      <c r="A195" s="421">
        <v>1</v>
      </c>
      <c r="B195" s="437">
        <f>B180+1</f>
        <v>14</v>
      </c>
      <c r="C195" s="445" t="s">
        <v>316</v>
      </c>
      <c r="D195" s="439"/>
      <c r="E195" s="439"/>
      <c r="F195" s="439"/>
      <c r="G195" s="439"/>
      <c r="H195" s="439"/>
      <c r="I195" s="439"/>
      <c r="J195" s="440"/>
      <c r="K195" s="440"/>
      <c r="L195" s="440"/>
      <c r="M195" s="440"/>
      <c r="N195" s="441"/>
    </row>
    <row r="196" spans="1:14" ht="18" customHeight="1">
      <c r="A196" s="421">
        <v>1</v>
      </c>
      <c r="B196" s="428" t="s">
        <v>6</v>
      </c>
      <c r="C196" s="429" t="s">
        <v>310</v>
      </c>
      <c r="D196" s="430">
        <f>'단가적용(품)'!$H$38</f>
        <v>0.67949999999999999</v>
      </c>
      <c r="E196" s="429" t="s">
        <v>7</v>
      </c>
      <c r="F196" s="431">
        <f>SUM(H196+J196+L196)</f>
        <v>1486</v>
      </c>
      <c r="G196" s="431">
        <f>SUM(I196+K196+M196)</f>
        <v>1009</v>
      </c>
      <c r="H196" s="432"/>
      <c r="I196" s="431">
        <f>ROUNDDOWN(D196*H196,0)</f>
        <v>0</v>
      </c>
      <c r="J196" s="431">
        <f>자재단가!$F$9</f>
        <v>1486</v>
      </c>
      <c r="K196" s="431">
        <f t="shared" ref="K196:K202" si="78">ROUNDDOWN(J196*D196,0)</f>
        <v>1009</v>
      </c>
      <c r="L196" s="431"/>
      <c r="M196" s="431">
        <f t="shared" ref="M196:M201" si="79">ROUNDDOWN(L196*F196,0)</f>
        <v>0</v>
      </c>
      <c r="N196" s="433"/>
    </row>
    <row r="197" spans="1:14" ht="18" customHeight="1">
      <c r="A197" s="421">
        <v>1</v>
      </c>
      <c r="B197" s="428" t="s">
        <v>193</v>
      </c>
      <c r="C197" s="429" t="s">
        <v>304</v>
      </c>
      <c r="D197" s="430">
        <f>'단가적용(품)'!$I$38</f>
        <v>4.65E-2</v>
      </c>
      <c r="E197" s="429" t="s">
        <v>8</v>
      </c>
      <c r="F197" s="431">
        <f t="shared" ref="F197:F202" si="80">SUM(H197+J197+L197)</f>
        <v>5000</v>
      </c>
      <c r="G197" s="431">
        <f t="shared" ref="G197:G203" si="81">SUM(I197+K197+M197)</f>
        <v>232</v>
      </c>
      <c r="H197" s="432"/>
      <c r="I197" s="431">
        <f t="shared" ref="I197:I202" si="82">ROUNDDOWN(D197*H197,0)</f>
        <v>0</v>
      </c>
      <c r="J197" s="431">
        <f>자재단가!$F$21</f>
        <v>5000</v>
      </c>
      <c r="K197" s="431">
        <f t="shared" si="78"/>
        <v>232</v>
      </c>
      <c r="L197" s="431"/>
      <c r="M197" s="431">
        <f t="shared" si="79"/>
        <v>0</v>
      </c>
      <c r="N197" s="433"/>
    </row>
    <row r="198" spans="1:14" ht="18" customHeight="1">
      <c r="A198" s="421">
        <v>1</v>
      </c>
      <c r="B198" s="428" t="s">
        <v>782</v>
      </c>
      <c r="C198" s="429" t="s">
        <v>9</v>
      </c>
      <c r="D198" s="434">
        <f>'단가적용(품)'!$K$38</f>
        <v>0.03</v>
      </c>
      <c r="E198" s="429" t="s">
        <v>8</v>
      </c>
      <c r="F198" s="431">
        <f t="shared" si="80"/>
        <v>3520</v>
      </c>
      <c r="G198" s="431">
        <f t="shared" si="81"/>
        <v>105</v>
      </c>
      <c r="H198" s="432"/>
      <c r="I198" s="431">
        <f t="shared" si="82"/>
        <v>0</v>
      </c>
      <c r="J198" s="431">
        <f>자재단가!$F$18</f>
        <v>3520</v>
      </c>
      <c r="K198" s="431">
        <f t="shared" si="78"/>
        <v>105</v>
      </c>
      <c r="L198" s="431"/>
      <c r="M198" s="431">
        <f t="shared" si="79"/>
        <v>0</v>
      </c>
      <c r="N198" s="433"/>
    </row>
    <row r="199" spans="1:14" ht="18" customHeight="1">
      <c r="A199" s="421">
        <v>1</v>
      </c>
      <c r="B199" s="428" t="s">
        <v>435</v>
      </c>
      <c r="C199" s="429"/>
      <c r="D199" s="434">
        <f>'단가적용(품)'!$J$38</f>
        <v>0.03</v>
      </c>
      <c r="E199" s="429" t="s">
        <v>8</v>
      </c>
      <c r="F199" s="431">
        <f t="shared" si="80"/>
        <v>984</v>
      </c>
      <c r="G199" s="431">
        <f t="shared" si="81"/>
        <v>29</v>
      </c>
      <c r="H199" s="432"/>
      <c r="I199" s="431">
        <f t="shared" si="82"/>
        <v>0</v>
      </c>
      <c r="J199" s="431">
        <f>자재단가!$F$20</f>
        <v>984</v>
      </c>
      <c r="K199" s="431">
        <f t="shared" si="78"/>
        <v>29</v>
      </c>
      <c r="L199" s="431"/>
      <c r="M199" s="431">
        <f t="shared" si="79"/>
        <v>0</v>
      </c>
      <c r="N199" s="433"/>
    </row>
    <row r="200" spans="1:14" ht="18" customHeight="1">
      <c r="A200" s="421">
        <v>1</v>
      </c>
      <c r="B200" s="428" t="s">
        <v>207</v>
      </c>
      <c r="C200" s="429"/>
      <c r="D200" s="430">
        <f>'단가적용(품)'!$E$31</f>
        <v>1.1999999999999999E-3</v>
      </c>
      <c r="E200" s="429" t="s">
        <v>13</v>
      </c>
      <c r="F200" s="431">
        <f t="shared" si="80"/>
        <v>179203</v>
      </c>
      <c r="G200" s="431">
        <f t="shared" si="81"/>
        <v>215</v>
      </c>
      <c r="H200" s="432">
        <f>변동입력!$C$13</f>
        <v>179203</v>
      </c>
      <c r="I200" s="431">
        <f t="shared" si="82"/>
        <v>215</v>
      </c>
      <c r="J200" s="431"/>
      <c r="K200" s="431">
        <f t="shared" si="78"/>
        <v>0</v>
      </c>
      <c r="L200" s="431"/>
      <c r="M200" s="431">
        <f t="shared" si="79"/>
        <v>0</v>
      </c>
      <c r="N200" s="433"/>
    </row>
    <row r="201" spans="1:14" ht="18" customHeight="1">
      <c r="A201" s="421">
        <v>1</v>
      </c>
      <c r="B201" s="428" t="s">
        <v>24</v>
      </c>
      <c r="C201" s="429"/>
      <c r="D201" s="430">
        <f>'단가적용(품)'!$F$31</f>
        <v>1.1999999999999999E-3</v>
      </c>
      <c r="E201" s="429" t="s">
        <v>8</v>
      </c>
      <c r="F201" s="431">
        <f t="shared" si="80"/>
        <v>141096</v>
      </c>
      <c r="G201" s="431">
        <f t="shared" si="81"/>
        <v>169</v>
      </c>
      <c r="H201" s="432">
        <f>변동입력!$C$12</f>
        <v>141096</v>
      </c>
      <c r="I201" s="431">
        <f t="shared" si="82"/>
        <v>169</v>
      </c>
      <c r="J201" s="431"/>
      <c r="K201" s="431">
        <f t="shared" si="78"/>
        <v>0</v>
      </c>
      <c r="L201" s="431"/>
      <c r="M201" s="431">
        <f t="shared" si="79"/>
        <v>0</v>
      </c>
      <c r="N201" s="433"/>
    </row>
    <row r="202" spans="1:14" ht="18" customHeight="1">
      <c r="A202" s="421">
        <v>1</v>
      </c>
      <c r="B202" s="428" t="s">
        <v>15</v>
      </c>
      <c r="C202" s="429"/>
      <c r="D202" s="430">
        <f>'단가적용(품)'!$G$31</f>
        <v>1.1999999999999999E-3</v>
      </c>
      <c r="E202" s="429" t="s">
        <v>8</v>
      </c>
      <c r="F202" s="431">
        <f t="shared" si="80"/>
        <v>141096</v>
      </c>
      <c r="G202" s="431">
        <f t="shared" si="81"/>
        <v>169</v>
      </c>
      <c r="H202" s="432"/>
      <c r="I202" s="431">
        <f t="shared" si="82"/>
        <v>0</v>
      </c>
      <c r="J202" s="431"/>
      <c r="K202" s="431">
        <f t="shared" si="78"/>
        <v>0</v>
      </c>
      <c r="L202" s="432">
        <f>변동입력!$C$12</f>
        <v>141096</v>
      </c>
      <c r="M202" s="431">
        <f t="shared" ref="M202:M207" si="83">ROUNDDOWN(L202*D202,0)</f>
        <v>169</v>
      </c>
      <c r="N202" s="433"/>
    </row>
    <row r="203" spans="1:14" ht="18" customHeight="1">
      <c r="A203" s="421">
        <v>1</v>
      </c>
      <c r="B203" s="428" t="s">
        <v>20</v>
      </c>
      <c r="C203" s="429" t="s">
        <v>21</v>
      </c>
      <c r="D203" s="430">
        <f>'단가적용(품)'!$H$31</f>
        <v>4.7999999999999996E-3</v>
      </c>
      <c r="E203" s="429" t="s">
        <v>223</v>
      </c>
      <c r="F203" s="431">
        <f>H203+J203+L203</f>
        <v>50666</v>
      </c>
      <c r="G203" s="431">
        <f t="shared" si="81"/>
        <v>241</v>
      </c>
      <c r="H203" s="432">
        <f>기계경비!$P$98</f>
        <v>36210</v>
      </c>
      <c r="I203" s="431">
        <f>ROUNDDOWN(D203*H203,0)</f>
        <v>173</v>
      </c>
      <c r="J203" s="431">
        <f>기계경비!$P$96</f>
        <v>7583</v>
      </c>
      <c r="K203" s="431">
        <f>ROUNDDOWN(J203*D203,0)</f>
        <v>36</v>
      </c>
      <c r="L203" s="431">
        <f>기계경비!$P$94</f>
        <v>6873</v>
      </c>
      <c r="M203" s="431">
        <f t="shared" si="83"/>
        <v>32</v>
      </c>
      <c r="N203" s="433"/>
    </row>
    <row r="204" spans="1:14" ht="18" customHeight="1">
      <c r="A204" s="421">
        <v>1</v>
      </c>
      <c r="B204" s="428" t="s">
        <v>222</v>
      </c>
      <c r="C204" s="429" t="s">
        <v>442</v>
      </c>
      <c r="D204" s="430">
        <f>'단가적용(품)'!$I$31</f>
        <v>4.7999999999999996E-3</v>
      </c>
      <c r="E204" s="429" t="s">
        <v>8</v>
      </c>
      <c r="F204" s="431">
        <f>H204+J204+L204</f>
        <v>46495</v>
      </c>
      <c r="G204" s="431">
        <f>SUM(I204+K204+M204)</f>
        <v>222</v>
      </c>
      <c r="H204" s="432">
        <f>기계경비!$P$137</f>
        <v>36210</v>
      </c>
      <c r="I204" s="431">
        <f>ROUNDDOWN(D204*H204,0)</f>
        <v>173</v>
      </c>
      <c r="J204" s="431">
        <f>기계경비!$P$135</f>
        <v>4398</v>
      </c>
      <c r="K204" s="431">
        <f>ROUNDDOWN(J204*D204,0)</f>
        <v>21</v>
      </c>
      <c r="L204" s="431">
        <f>기계경비!$P$133</f>
        <v>5887</v>
      </c>
      <c r="M204" s="431">
        <f t="shared" si="83"/>
        <v>28</v>
      </c>
      <c r="N204" s="433"/>
    </row>
    <row r="205" spans="1:14" ht="18" customHeight="1">
      <c r="A205" s="421">
        <v>1</v>
      </c>
      <c r="B205" s="428" t="s">
        <v>20</v>
      </c>
      <c r="C205" s="429" t="s">
        <v>305</v>
      </c>
      <c r="D205" s="430">
        <f>'단가적용(품)'!$J$31</f>
        <v>4.7999999999999996E-3</v>
      </c>
      <c r="E205" s="429" t="s">
        <v>8</v>
      </c>
      <c r="F205" s="431">
        <f>H205+J205+L205</f>
        <v>43677</v>
      </c>
      <c r="G205" s="431">
        <f>SUM(I205+K205+M205)</f>
        <v>209</v>
      </c>
      <c r="H205" s="432"/>
      <c r="I205" s="431">
        <f>ROUNDDOWN(D205*H205,0)</f>
        <v>0</v>
      </c>
      <c r="J205" s="431"/>
      <c r="K205" s="431">
        <f>ROUNDDOWN(J205*D205,0)</f>
        <v>0</v>
      </c>
      <c r="L205" s="431">
        <f>기계경비!$P$179</f>
        <v>43677</v>
      </c>
      <c r="M205" s="431">
        <f t="shared" si="83"/>
        <v>209</v>
      </c>
      <c r="N205" s="433"/>
    </row>
    <row r="206" spans="1:14" ht="18" customHeight="1">
      <c r="A206" s="421">
        <v>1</v>
      </c>
      <c r="B206" s="428" t="s">
        <v>777</v>
      </c>
      <c r="C206" s="429" t="str">
        <f>$C$15</f>
        <v>주재료비의 1%</v>
      </c>
      <c r="D206" s="434">
        <v>0.01</v>
      </c>
      <c r="E206" s="429"/>
      <c r="F206" s="431">
        <f>H206+J206+L206</f>
        <v>1346</v>
      </c>
      <c r="G206" s="431">
        <f>SUM(I206+K206+M206)</f>
        <v>13</v>
      </c>
      <c r="H206" s="431"/>
      <c r="I206" s="431">
        <f>ROUNDDOWN(D206*H206,0)</f>
        <v>0</v>
      </c>
      <c r="J206" s="431">
        <f>SUM(K196:K198)</f>
        <v>1346</v>
      </c>
      <c r="K206" s="431">
        <f>ROUNDDOWN(J206*D206,0)</f>
        <v>13</v>
      </c>
      <c r="L206" s="431"/>
      <c r="M206" s="431">
        <f t="shared" si="83"/>
        <v>0</v>
      </c>
      <c r="N206" s="433"/>
    </row>
    <row r="207" spans="1:14" ht="18" customHeight="1">
      <c r="A207" s="421">
        <v>1</v>
      </c>
      <c r="B207" s="428" t="s">
        <v>778</v>
      </c>
      <c r="C207" s="429" t="str">
        <f>$C$16</f>
        <v>노무비의 10%</v>
      </c>
      <c r="D207" s="435">
        <v>0.1</v>
      </c>
      <c r="E207" s="429"/>
      <c r="F207" s="431">
        <f>H207+J207+L207</f>
        <v>384</v>
      </c>
      <c r="G207" s="431">
        <f>SUM(I207+K207+M207)</f>
        <v>38</v>
      </c>
      <c r="H207" s="431"/>
      <c r="I207" s="431">
        <f>ROUNDDOWN(D207*H207,0)</f>
        <v>0</v>
      </c>
      <c r="J207" s="431"/>
      <c r="K207" s="431">
        <f>ROUNDDOWN(J207*D207,0)</f>
        <v>0</v>
      </c>
      <c r="L207" s="431">
        <f>SUBTOTAL(9,I200:I201)</f>
        <v>384</v>
      </c>
      <c r="M207" s="431">
        <f t="shared" si="83"/>
        <v>38</v>
      </c>
      <c r="N207" s="433"/>
    </row>
    <row r="208" spans="1:14" ht="18" customHeight="1">
      <c r="A208" s="421">
        <v>1</v>
      </c>
      <c r="B208" s="428" t="s">
        <v>17</v>
      </c>
      <c r="C208" s="429"/>
      <c r="D208" s="436"/>
      <c r="E208" s="429"/>
      <c r="F208" s="431"/>
      <c r="G208" s="431">
        <f>SUM(I208+K208+M208)</f>
        <v>2651</v>
      </c>
      <c r="H208" s="431"/>
      <c r="I208" s="431">
        <f>SUM(I196:I207)</f>
        <v>730</v>
      </c>
      <c r="J208" s="431"/>
      <c r="K208" s="431">
        <f>SUM(K196:K207)</f>
        <v>1445</v>
      </c>
      <c r="L208" s="431"/>
      <c r="M208" s="431">
        <f>SUM(M196:M207)</f>
        <v>476</v>
      </c>
      <c r="N208" s="433"/>
    </row>
    <row r="209" spans="1:14" ht="18" customHeight="1">
      <c r="A209" s="421">
        <v>1</v>
      </c>
      <c r="B209" s="443"/>
      <c r="C209" s="446"/>
      <c r="D209" s="446"/>
      <c r="E209" s="446"/>
      <c r="F209" s="446"/>
      <c r="G209" s="446"/>
      <c r="H209" s="446"/>
      <c r="I209" s="446"/>
      <c r="J209" s="429"/>
      <c r="K209" s="429"/>
      <c r="L209" s="429"/>
      <c r="M209" s="429"/>
      <c r="N209" s="433"/>
    </row>
    <row r="210" spans="1:14" s="421" customFormat="1" ht="18" hidden="1" customHeight="1">
      <c r="B210" s="437">
        <f>B195+1</f>
        <v>15</v>
      </c>
      <c r="C210" s="445" t="s">
        <v>317</v>
      </c>
      <c r="D210" s="439"/>
      <c r="E210" s="439"/>
      <c r="F210" s="439"/>
      <c r="G210" s="439"/>
      <c r="H210" s="439"/>
      <c r="I210" s="439"/>
      <c r="J210" s="440"/>
      <c r="K210" s="440"/>
      <c r="L210" s="440"/>
      <c r="M210" s="440"/>
      <c r="N210" s="441"/>
    </row>
    <row r="211" spans="1:14" ht="18" hidden="1" customHeight="1">
      <c r="B211" s="428" t="s">
        <v>6</v>
      </c>
      <c r="C211" s="429" t="s">
        <v>358</v>
      </c>
      <c r="D211" s="430">
        <f>'단가적용(품)'!$H$37</f>
        <v>0.67949999999999999</v>
      </c>
      <c r="E211" s="429" t="s">
        <v>7</v>
      </c>
      <c r="F211" s="431">
        <f>SUM(H211+J211+L211)</f>
        <v>3870</v>
      </c>
      <c r="G211" s="431">
        <f>SUM(I211+K211+M211)</f>
        <v>2629</v>
      </c>
      <c r="H211" s="432"/>
      <c r="I211" s="431">
        <f>ROUNDDOWN(D211*H211,0)</f>
        <v>0</v>
      </c>
      <c r="J211" s="431">
        <f>자재단가!$F$11</f>
        <v>3870</v>
      </c>
      <c r="K211" s="431">
        <f t="shared" ref="K211:K217" si="84">ROUNDDOWN(J211*D211,0)</f>
        <v>2629</v>
      </c>
      <c r="L211" s="431"/>
      <c r="M211" s="431">
        <f t="shared" ref="M211:M217" si="85">ROUNDDOWN(L211*F211,0)</f>
        <v>0</v>
      </c>
      <c r="N211" s="433"/>
    </row>
    <row r="212" spans="1:14" ht="18" hidden="1" customHeight="1">
      <c r="B212" s="428" t="s">
        <v>193</v>
      </c>
      <c r="C212" s="429" t="s">
        <v>304</v>
      </c>
      <c r="D212" s="430">
        <f>'단가적용(품)'!$I$37</f>
        <v>4.65E-2</v>
      </c>
      <c r="E212" s="429" t="s">
        <v>8</v>
      </c>
      <c r="F212" s="431">
        <f t="shared" ref="F212:F217" si="86">SUM(H212+J212+L212)</f>
        <v>5000</v>
      </c>
      <c r="G212" s="431">
        <f t="shared" ref="G212:G218" si="87">SUM(I212+K212+M212)</f>
        <v>232</v>
      </c>
      <c r="H212" s="432"/>
      <c r="I212" s="431">
        <f t="shared" ref="I212:I217" si="88">ROUNDDOWN(D212*H212,0)</f>
        <v>0</v>
      </c>
      <c r="J212" s="431">
        <f>자재단가!$F$21</f>
        <v>5000</v>
      </c>
      <c r="K212" s="431">
        <f t="shared" si="84"/>
        <v>232</v>
      </c>
      <c r="L212" s="431"/>
      <c r="M212" s="431">
        <f t="shared" si="85"/>
        <v>0</v>
      </c>
      <c r="N212" s="433"/>
    </row>
    <row r="213" spans="1:14" ht="18" hidden="1" customHeight="1">
      <c r="B213" s="428" t="s">
        <v>782</v>
      </c>
      <c r="C213" s="429" t="s">
        <v>9</v>
      </c>
      <c r="D213" s="434">
        <f>'단가적용(품)'!$K$37</f>
        <v>0.03</v>
      </c>
      <c r="E213" s="429" t="s">
        <v>8</v>
      </c>
      <c r="F213" s="431">
        <f t="shared" si="86"/>
        <v>3520</v>
      </c>
      <c r="G213" s="431">
        <f t="shared" si="87"/>
        <v>105</v>
      </c>
      <c r="H213" s="432"/>
      <c r="I213" s="431">
        <f t="shared" si="88"/>
        <v>0</v>
      </c>
      <c r="J213" s="431">
        <f>자재단가!$F$18</f>
        <v>3520</v>
      </c>
      <c r="K213" s="431">
        <f t="shared" si="84"/>
        <v>105</v>
      </c>
      <c r="L213" s="431"/>
      <c r="M213" s="431">
        <f t="shared" si="85"/>
        <v>0</v>
      </c>
      <c r="N213" s="433"/>
    </row>
    <row r="214" spans="1:14" ht="18" hidden="1" customHeight="1">
      <c r="B214" s="428" t="s">
        <v>435</v>
      </c>
      <c r="C214" s="429"/>
      <c r="D214" s="434">
        <f>'단가적용(품)'!$J$37</f>
        <v>0.03</v>
      </c>
      <c r="E214" s="429" t="s">
        <v>8</v>
      </c>
      <c r="F214" s="431">
        <f t="shared" si="86"/>
        <v>984</v>
      </c>
      <c r="G214" s="431">
        <f t="shared" si="87"/>
        <v>29</v>
      </c>
      <c r="H214" s="432"/>
      <c r="I214" s="431">
        <f t="shared" si="88"/>
        <v>0</v>
      </c>
      <c r="J214" s="431">
        <f>자재단가!$F$20</f>
        <v>984</v>
      </c>
      <c r="K214" s="431">
        <f t="shared" si="84"/>
        <v>29</v>
      </c>
      <c r="L214" s="431"/>
      <c r="M214" s="431">
        <f t="shared" si="85"/>
        <v>0</v>
      </c>
      <c r="N214" s="433"/>
    </row>
    <row r="215" spans="1:14" ht="18" hidden="1" customHeight="1">
      <c r="B215" s="428" t="s">
        <v>207</v>
      </c>
      <c r="C215" s="429"/>
      <c r="D215" s="430">
        <f>'단가적용(품)'!$E$30</f>
        <v>5.9999999999999995E-4</v>
      </c>
      <c r="E215" s="429" t="s">
        <v>13</v>
      </c>
      <c r="F215" s="431">
        <f t="shared" si="86"/>
        <v>179203</v>
      </c>
      <c r="G215" s="431">
        <f t="shared" si="87"/>
        <v>107</v>
      </c>
      <c r="H215" s="432">
        <f>변동입력!$C$13</f>
        <v>179203</v>
      </c>
      <c r="I215" s="431">
        <f t="shared" si="88"/>
        <v>107</v>
      </c>
      <c r="J215" s="431"/>
      <c r="K215" s="431">
        <f t="shared" si="84"/>
        <v>0</v>
      </c>
      <c r="L215" s="431"/>
      <c r="M215" s="431">
        <f t="shared" si="85"/>
        <v>0</v>
      </c>
      <c r="N215" s="433"/>
    </row>
    <row r="216" spans="1:14" ht="18" hidden="1" customHeight="1">
      <c r="B216" s="428" t="s">
        <v>24</v>
      </c>
      <c r="C216" s="429"/>
      <c r="D216" s="430">
        <f>'단가적용(품)'!$F$30</f>
        <v>5.9999999999999995E-4</v>
      </c>
      <c r="E216" s="429" t="s">
        <v>8</v>
      </c>
      <c r="F216" s="431">
        <f t="shared" si="86"/>
        <v>141096</v>
      </c>
      <c r="G216" s="431">
        <f t="shared" si="87"/>
        <v>84</v>
      </c>
      <c r="H216" s="432">
        <f>변동입력!$C$12</f>
        <v>141096</v>
      </c>
      <c r="I216" s="431">
        <f t="shared" si="88"/>
        <v>84</v>
      </c>
      <c r="J216" s="431"/>
      <c r="K216" s="431">
        <f t="shared" si="84"/>
        <v>0</v>
      </c>
      <c r="L216" s="431"/>
      <c r="M216" s="431">
        <f t="shared" si="85"/>
        <v>0</v>
      </c>
      <c r="N216" s="433"/>
    </row>
    <row r="217" spans="1:14" ht="18" hidden="1" customHeight="1">
      <c r="B217" s="428" t="s">
        <v>15</v>
      </c>
      <c r="C217" s="429"/>
      <c r="D217" s="430">
        <f>'단가적용(품)'!$G$30</f>
        <v>5.9999999999999995E-4</v>
      </c>
      <c r="E217" s="429" t="s">
        <v>8</v>
      </c>
      <c r="F217" s="431">
        <f t="shared" si="86"/>
        <v>141096</v>
      </c>
      <c r="G217" s="431">
        <f t="shared" si="87"/>
        <v>84</v>
      </c>
      <c r="H217" s="432">
        <f>변동입력!$C$12</f>
        <v>141096</v>
      </c>
      <c r="I217" s="431">
        <f t="shared" si="88"/>
        <v>84</v>
      </c>
      <c r="J217" s="431"/>
      <c r="K217" s="431">
        <f t="shared" si="84"/>
        <v>0</v>
      </c>
      <c r="L217" s="431"/>
      <c r="M217" s="431">
        <f t="shared" si="85"/>
        <v>0</v>
      </c>
      <c r="N217" s="433"/>
    </row>
    <row r="218" spans="1:14" ht="18" hidden="1" customHeight="1">
      <c r="B218" s="428" t="s">
        <v>20</v>
      </c>
      <c r="C218" s="429" t="s">
        <v>21</v>
      </c>
      <c r="D218" s="430">
        <f>'단가적용(품)'!$H$30</f>
        <v>2.3999999999999998E-3</v>
      </c>
      <c r="E218" s="429" t="s">
        <v>223</v>
      </c>
      <c r="F218" s="431">
        <f>H218+J218+L218</f>
        <v>50666</v>
      </c>
      <c r="G218" s="431">
        <f t="shared" si="87"/>
        <v>120</v>
      </c>
      <c r="H218" s="432">
        <f>기계경비!$P$98</f>
        <v>36210</v>
      </c>
      <c r="I218" s="431">
        <f>ROUNDDOWN(D218*H218,0)</f>
        <v>86</v>
      </c>
      <c r="J218" s="431">
        <f>기계경비!$P$96</f>
        <v>7583</v>
      </c>
      <c r="K218" s="431">
        <f>ROUNDDOWN(J218*D218,0)</f>
        <v>18</v>
      </c>
      <c r="L218" s="431">
        <f>기계경비!$P$94</f>
        <v>6873</v>
      </c>
      <c r="M218" s="431">
        <f>ROUNDDOWN(L218*D218,0)</f>
        <v>16</v>
      </c>
      <c r="N218" s="433"/>
    </row>
    <row r="219" spans="1:14" ht="18" hidden="1" customHeight="1">
      <c r="B219" s="428" t="s">
        <v>222</v>
      </c>
      <c r="C219" s="429" t="s">
        <v>442</v>
      </c>
      <c r="D219" s="430">
        <f>'단가적용(품)'!$I$30</f>
        <v>2.3999999999999998E-3</v>
      </c>
      <c r="E219" s="429" t="s">
        <v>8</v>
      </c>
      <c r="F219" s="431">
        <f>H219+J219+L219</f>
        <v>46495</v>
      </c>
      <c r="G219" s="431">
        <f>SUM(I219+K219+M219)</f>
        <v>111</v>
      </c>
      <c r="H219" s="432"/>
      <c r="I219" s="431">
        <f>ROUNDDOWN(D219*H219,0)</f>
        <v>0</v>
      </c>
      <c r="J219" s="431"/>
      <c r="K219" s="431">
        <f>ROUNDDOWN(J219*D219,0)</f>
        <v>0</v>
      </c>
      <c r="L219" s="431">
        <f>기계경비!$P$139</f>
        <v>46495</v>
      </c>
      <c r="M219" s="431">
        <f>ROUNDDOWN(L219*D219,0)</f>
        <v>111</v>
      </c>
      <c r="N219" s="433"/>
    </row>
    <row r="220" spans="1:14" ht="18" hidden="1" customHeight="1">
      <c r="B220" s="428" t="s">
        <v>20</v>
      </c>
      <c r="C220" s="429" t="s">
        <v>305</v>
      </c>
      <c r="D220" s="430">
        <f>'단가적용(품)'!$J$30</f>
        <v>2.3999999999999998E-3</v>
      </c>
      <c r="E220" s="429" t="s">
        <v>8</v>
      </c>
      <c r="F220" s="431">
        <f>H220+J220+L220</f>
        <v>43677</v>
      </c>
      <c r="G220" s="431">
        <f>SUM(I220+K220+M220)</f>
        <v>104</v>
      </c>
      <c r="H220" s="432"/>
      <c r="I220" s="431">
        <f>ROUNDDOWN(D220*H220,0)</f>
        <v>0</v>
      </c>
      <c r="J220" s="431"/>
      <c r="K220" s="431">
        <f>ROUNDDOWN(J220*D220,0)</f>
        <v>0</v>
      </c>
      <c r="L220" s="431">
        <f>기계경비!$P$179</f>
        <v>43677</v>
      </c>
      <c r="M220" s="431">
        <f>ROUNDDOWN(L220*D220,0)</f>
        <v>104</v>
      </c>
      <c r="N220" s="433"/>
    </row>
    <row r="221" spans="1:14" ht="18" hidden="1" customHeight="1">
      <c r="B221" s="428" t="s">
        <v>777</v>
      </c>
      <c r="C221" s="429" t="str">
        <f>$C$15</f>
        <v>주재료비의 1%</v>
      </c>
      <c r="D221" s="434">
        <v>0.01</v>
      </c>
      <c r="E221" s="429"/>
      <c r="F221" s="431">
        <f>H221+J221+L221</f>
        <v>2966</v>
      </c>
      <c r="G221" s="431">
        <f>SUM(I221+K221+M221)</f>
        <v>29</v>
      </c>
      <c r="H221" s="431"/>
      <c r="I221" s="431">
        <f>ROUNDDOWN(D221*H221,0)</f>
        <v>0</v>
      </c>
      <c r="J221" s="431">
        <f>SUM(K211:K213)</f>
        <v>2966</v>
      </c>
      <c r="K221" s="431">
        <f>ROUNDDOWN(J221*D221,0)</f>
        <v>29</v>
      </c>
      <c r="L221" s="431"/>
      <c r="M221" s="431">
        <f>ROUNDDOWN(L221*D221,0)</f>
        <v>0</v>
      </c>
      <c r="N221" s="433"/>
    </row>
    <row r="222" spans="1:14" ht="18" hidden="1" customHeight="1">
      <c r="B222" s="428" t="s">
        <v>778</v>
      </c>
      <c r="C222" s="429" t="str">
        <f>$C$16</f>
        <v>노무비의 10%</v>
      </c>
      <c r="D222" s="435">
        <v>0.1</v>
      </c>
      <c r="E222" s="429"/>
      <c r="F222" s="431">
        <f>H222+J222+L222</f>
        <v>0</v>
      </c>
      <c r="G222" s="431">
        <f>SUM(I222+K222+M222)</f>
        <v>0</v>
      </c>
      <c r="H222" s="431"/>
      <c r="I222" s="431">
        <f>ROUNDDOWN(D222*H222,0)</f>
        <v>0</v>
      </c>
      <c r="J222" s="431"/>
      <c r="K222" s="431">
        <f>ROUNDDOWN(J222*D222,0)</f>
        <v>0</v>
      </c>
      <c r="L222" s="431">
        <f>SUBTOTAL(9,I215:I216)</f>
        <v>0</v>
      </c>
      <c r="M222" s="431">
        <f>ROUNDDOWN(L222*D222,0)</f>
        <v>0</v>
      </c>
      <c r="N222" s="433"/>
    </row>
    <row r="223" spans="1:14" ht="18" hidden="1" customHeight="1">
      <c r="B223" s="428" t="s">
        <v>17</v>
      </c>
      <c r="C223" s="429"/>
      <c r="D223" s="436"/>
      <c r="E223" s="429"/>
      <c r="F223" s="431"/>
      <c r="G223" s="431">
        <f>SUM(I223+K223+M223)</f>
        <v>3634</v>
      </c>
      <c r="H223" s="431"/>
      <c r="I223" s="431">
        <f>SUM(I211:I222)</f>
        <v>361</v>
      </c>
      <c r="J223" s="431"/>
      <c r="K223" s="431">
        <f>SUM(K211:K222)</f>
        <v>3042</v>
      </c>
      <c r="L223" s="431"/>
      <c r="M223" s="431">
        <f>SUM(M211:M222)</f>
        <v>231</v>
      </c>
      <c r="N223" s="433"/>
    </row>
    <row r="224" spans="1:14" ht="18" hidden="1" customHeight="1">
      <c r="B224" s="443"/>
      <c r="C224" s="446"/>
      <c r="D224" s="446"/>
      <c r="E224" s="446"/>
      <c r="F224" s="446"/>
      <c r="G224" s="446"/>
      <c r="H224" s="446"/>
      <c r="I224" s="446"/>
      <c r="J224" s="429"/>
      <c r="K224" s="429"/>
      <c r="L224" s="429"/>
      <c r="M224" s="429"/>
      <c r="N224" s="433"/>
    </row>
    <row r="225" spans="2:14" s="421" customFormat="1" ht="18" hidden="1" customHeight="1">
      <c r="B225" s="437">
        <f>B210+1</f>
        <v>16</v>
      </c>
      <c r="C225" s="445" t="s">
        <v>318</v>
      </c>
      <c r="D225" s="439"/>
      <c r="E225" s="439"/>
      <c r="F225" s="439"/>
      <c r="G225" s="439"/>
      <c r="H225" s="439"/>
      <c r="I225" s="439"/>
      <c r="J225" s="440"/>
      <c r="K225" s="440"/>
      <c r="L225" s="440"/>
      <c r="M225" s="440"/>
      <c r="N225" s="441"/>
    </row>
    <row r="226" spans="2:14" ht="18" hidden="1" customHeight="1">
      <c r="B226" s="428" t="s">
        <v>6</v>
      </c>
      <c r="C226" s="429" t="s">
        <v>358</v>
      </c>
      <c r="D226" s="430">
        <f>'단가적용(품)'!$H$38</f>
        <v>0.67949999999999999</v>
      </c>
      <c r="E226" s="429" t="s">
        <v>7</v>
      </c>
      <c r="F226" s="431">
        <f>SUM(H226+J226+L226)</f>
        <v>3870</v>
      </c>
      <c r="G226" s="431">
        <f>SUM(I226+K226+M226)</f>
        <v>2629</v>
      </c>
      <c r="H226" s="432"/>
      <c r="I226" s="431">
        <f>ROUNDDOWN(D226*H226,0)</f>
        <v>0</v>
      </c>
      <c r="J226" s="431">
        <f>자재단가!$F$11</f>
        <v>3870</v>
      </c>
      <c r="K226" s="431">
        <f t="shared" ref="K226:K232" si="89">ROUNDDOWN(J226*D226,0)</f>
        <v>2629</v>
      </c>
      <c r="L226" s="431"/>
      <c r="M226" s="431">
        <f t="shared" ref="M226:M232" si="90">ROUNDDOWN(L226*F226,0)</f>
        <v>0</v>
      </c>
      <c r="N226" s="433"/>
    </row>
    <row r="227" spans="2:14" ht="18" hidden="1" customHeight="1">
      <c r="B227" s="428" t="s">
        <v>193</v>
      </c>
      <c r="C227" s="429" t="s">
        <v>304</v>
      </c>
      <c r="D227" s="430">
        <f>'단가적용(품)'!$I$38</f>
        <v>4.65E-2</v>
      </c>
      <c r="E227" s="429" t="s">
        <v>8</v>
      </c>
      <c r="F227" s="431">
        <f t="shared" ref="F227:F232" si="91">SUM(H227+J227+L227)</f>
        <v>5000</v>
      </c>
      <c r="G227" s="431">
        <f t="shared" ref="G227:G233" si="92">SUM(I227+K227+M227)</f>
        <v>232</v>
      </c>
      <c r="H227" s="432"/>
      <c r="I227" s="431">
        <f t="shared" ref="I227:I232" si="93">ROUNDDOWN(D227*H227,0)</f>
        <v>0</v>
      </c>
      <c r="J227" s="431">
        <f>자재단가!$F$21</f>
        <v>5000</v>
      </c>
      <c r="K227" s="431">
        <f t="shared" si="89"/>
        <v>232</v>
      </c>
      <c r="L227" s="431"/>
      <c r="M227" s="431">
        <f t="shared" si="90"/>
        <v>0</v>
      </c>
      <c r="N227" s="433"/>
    </row>
    <row r="228" spans="2:14" ht="18" hidden="1" customHeight="1">
      <c r="B228" s="428" t="s">
        <v>782</v>
      </c>
      <c r="C228" s="429" t="s">
        <v>9</v>
      </c>
      <c r="D228" s="434">
        <f>'단가적용(품)'!$K$38</f>
        <v>0.03</v>
      </c>
      <c r="E228" s="429" t="s">
        <v>8</v>
      </c>
      <c r="F228" s="431">
        <f t="shared" si="91"/>
        <v>3520</v>
      </c>
      <c r="G228" s="431">
        <f t="shared" si="92"/>
        <v>105</v>
      </c>
      <c r="H228" s="432"/>
      <c r="I228" s="431">
        <f t="shared" si="93"/>
        <v>0</v>
      </c>
      <c r="J228" s="431">
        <f>자재단가!$F$18</f>
        <v>3520</v>
      </c>
      <c r="K228" s="431">
        <f t="shared" si="89"/>
        <v>105</v>
      </c>
      <c r="L228" s="431"/>
      <c r="M228" s="431">
        <f t="shared" si="90"/>
        <v>0</v>
      </c>
      <c r="N228" s="433"/>
    </row>
    <row r="229" spans="2:14" ht="18" hidden="1" customHeight="1">
      <c r="B229" s="428" t="s">
        <v>435</v>
      </c>
      <c r="C229" s="429"/>
      <c r="D229" s="434">
        <f>'단가적용(품)'!$J$38</f>
        <v>0.03</v>
      </c>
      <c r="E229" s="429" t="s">
        <v>8</v>
      </c>
      <c r="F229" s="431">
        <f t="shared" si="91"/>
        <v>984</v>
      </c>
      <c r="G229" s="431">
        <f t="shared" si="92"/>
        <v>29</v>
      </c>
      <c r="H229" s="432"/>
      <c r="I229" s="431">
        <f t="shared" si="93"/>
        <v>0</v>
      </c>
      <c r="J229" s="431">
        <f>자재단가!$F$20</f>
        <v>984</v>
      </c>
      <c r="K229" s="431">
        <f t="shared" si="89"/>
        <v>29</v>
      </c>
      <c r="L229" s="431"/>
      <c r="M229" s="431">
        <f t="shared" si="90"/>
        <v>0</v>
      </c>
      <c r="N229" s="433"/>
    </row>
    <row r="230" spans="2:14" ht="18" hidden="1" customHeight="1">
      <c r="B230" s="428" t="s">
        <v>207</v>
      </c>
      <c r="C230" s="429"/>
      <c r="D230" s="430">
        <f>'단가적용(품)'!$E$31</f>
        <v>1.1999999999999999E-3</v>
      </c>
      <c r="E230" s="429" t="s">
        <v>13</v>
      </c>
      <c r="F230" s="431">
        <f t="shared" si="91"/>
        <v>179203</v>
      </c>
      <c r="G230" s="431">
        <f t="shared" si="92"/>
        <v>215</v>
      </c>
      <c r="H230" s="432">
        <f>변동입력!$C$13</f>
        <v>179203</v>
      </c>
      <c r="I230" s="431">
        <f t="shared" si="93"/>
        <v>215</v>
      </c>
      <c r="J230" s="431"/>
      <c r="K230" s="431">
        <f t="shared" si="89"/>
        <v>0</v>
      </c>
      <c r="L230" s="431"/>
      <c r="M230" s="431">
        <f t="shared" si="90"/>
        <v>0</v>
      </c>
      <c r="N230" s="433"/>
    </row>
    <row r="231" spans="2:14" ht="18" hidden="1" customHeight="1">
      <c r="B231" s="428" t="s">
        <v>24</v>
      </c>
      <c r="C231" s="429"/>
      <c r="D231" s="430">
        <f>'단가적용(품)'!$F$31</f>
        <v>1.1999999999999999E-3</v>
      </c>
      <c r="E231" s="429" t="s">
        <v>8</v>
      </c>
      <c r="F231" s="431">
        <f t="shared" si="91"/>
        <v>141096</v>
      </c>
      <c r="G231" s="431">
        <f t="shared" si="92"/>
        <v>169</v>
      </c>
      <c r="H231" s="432">
        <f>변동입력!$C$12</f>
        <v>141096</v>
      </c>
      <c r="I231" s="431">
        <f t="shared" si="93"/>
        <v>169</v>
      </c>
      <c r="J231" s="431"/>
      <c r="K231" s="431">
        <f t="shared" si="89"/>
        <v>0</v>
      </c>
      <c r="L231" s="431"/>
      <c r="M231" s="431">
        <f t="shared" si="90"/>
        <v>0</v>
      </c>
      <c r="N231" s="433"/>
    </row>
    <row r="232" spans="2:14" ht="18" hidden="1" customHeight="1">
      <c r="B232" s="428" t="s">
        <v>15</v>
      </c>
      <c r="C232" s="429"/>
      <c r="D232" s="430">
        <f>'단가적용(품)'!$G$31</f>
        <v>1.1999999999999999E-3</v>
      </c>
      <c r="E232" s="429" t="s">
        <v>8</v>
      </c>
      <c r="F232" s="431">
        <f t="shared" si="91"/>
        <v>141096</v>
      </c>
      <c r="G232" s="431">
        <f t="shared" si="92"/>
        <v>169</v>
      </c>
      <c r="H232" s="432">
        <f>변동입력!$C$12</f>
        <v>141096</v>
      </c>
      <c r="I232" s="431">
        <f t="shared" si="93"/>
        <v>169</v>
      </c>
      <c r="J232" s="431"/>
      <c r="K232" s="431">
        <f t="shared" si="89"/>
        <v>0</v>
      </c>
      <c r="L232" s="431"/>
      <c r="M232" s="431">
        <f t="shared" si="90"/>
        <v>0</v>
      </c>
      <c r="N232" s="433"/>
    </row>
    <row r="233" spans="2:14" ht="18" hidden="1" customHeight="1">
      <c r="B233" s="428" t="s">
        <v>20</v>
      </c>
      <c r="C233" s="429" t="s">
        <v>21</v>
      </c>
      <c r="D233" s="430">
        <f>'단가적용(품)'!$H$31</f>
        <v>4.7999999999999996E-3</v>
      </c>
      <c r="E233" s="429" t="s">
        <v>223</v>
      </c>
      <c r="F233" s="431">
        <f>H233+J233+L233</f>
        <v>50666</v>
      </c>
      <c r="G233" s="431">
        <f t="shared" si="92"/>
        <v>241</v>
      </c>
      <c r="H233" s="432">
        <f>기계경비!$P$98</f>
        <v>36210</v>
      </c>
      <c r="I233" s="431">
        <f>ROUNDDOWN(D233*H233,0)</f>
        <v>173</v>
      </c>
      <c r="J233" s="431">
        <f>기계경비!$P$96</f>
        <v>7583</v>
      </c>
      <c r="K233" s="431">
        <f>ROUNDDOWN(J233*D233,0)</f>
        <v>36</v>
      </c>
      <c r="L233" s="431">
        <f>기계경비!$P$94</f>
        <v>6873</v>
      </c>
      <c r="M233" s="431">
        <f>ROUNDDOWN(L233*D233,0)</f>
        <v>32</v>
      </c>
      <c r="N233" s="433"/>
    </row>
    <row r="234" spans="2:14" ht="18" hidden="1" customHeight="1">
      <c r="B234" s="428" t="s">
        <v>222</v>
      </c>
      <c r="C234" s="429" t="s">
        <v>442</v>
      </c>
      <c r="D234" s="430">
        <f>'단가적용(품)'!$I$31</f>
        <v>4.7999999999999996E-3</v>
      </c>
      <c r="E234" s="429" t="s">
        <v>8</v>
      </c>
      <c r="F234" s="431">
        <f>H234+J234+L234</f>
        <v>46495</v>
      </c>
      <c r="G234" s="431">
        <f>SUM(I234+K234+M234)</f>
        <v>223</v>
      </c>
      <c r="H234" s="432"/>
      <c r="I234" s="431">
        <f>ROUNDDOWN(D234*H234,0)</f>
        <v>0</v>
      </c>
      <c r="J234" s="431"/>
      <c r="K234" s="431">
        <f>ROUNDDOWN(J234*D234,0)</f>
        <v>0</v>
      </c>
      <c r="L234" s="431">
        <f>기계경비!$P$139</f>
        <v>46495</v>
      </c>
      <c r="M234" s="431">
        <f>ROUNDDOWN(L234*D234,0)</f>
        <v>223</v>
      </c>
      <c r="N234" s="433"/>
    </row>
    <row r="235" spans="2:14" ht="18" hidden="1" customHeight="1">
      <c r="B235" s="428" t="s">
        <v>20</v>
      </c>
      <c r="C235" s="429" t="s">
        <v>305</v>
      </c>
      <c r="D235" s="430">
        <f>'단가적용(품)'!$J$31</f>
        <v>4.7999999999999996E-3</v>
      </c>
      <c r="E235" s="429" t="s">
        <v>8</v>
      </c>
      <c r="F235" s="431">
        <f>H235+J235+L235</f>
        <v>43677</v>
      </c>
      <c r="G235" s="431">
        <f>SUM(I235+K235+M235)</f>
        <v>209</v>
      </c>
      <c r="H235" s="432"/>
      <c r="I235" s="431">
        <f>ROUNDDOWN(D235*H235,0)</f>
        <v>0</v>
      </c>
      <c r="J235" s="431"/>
      <c r="K235" s="431">
        <f>ROUNDDOWN(J235*D235,0)</f>
        <v>0</v>
      </c>
      <c r="L235" s="431">
        <f>기계경비!$P$179</f>
        <v>43677</v>
      </c>
      <c r="M235" s="431">
        <f>ROUNDDOWN(L235*D235,0)</f>
        <v>209</v>
      </c>
      <c r="N235" s="433"/>
    </row>
    <row r="236" spans="2:14" ht="18" hidden="1" customHeight="1">
      <c r="B236" s="428" t="s">
        <v>777</v>
      </c>
      <c r="C236" s="429" t="str">
        <f>$C$15</f>
        <v>주재료비의 1%</v>
      </c>
      <c r="D236" s="434">
        <v>0.01</v>
      </c>
      <c r="E236" s="429"/>
      <c r="F236" s="431">
        <f>H236+J236+L236</f>
        <v>2966</v>
      </c>
      <c r="G236" s="431">
        <f>SUM(I236+K236+M236)</f>
        <v>29</v>
      </c>
      <c r="H236" s="431"/>
      <c r="I236" s="431">
        <f>ROUNDDOWN(D236*H236,0)</f>
        <v>0</v>
      </c>
      <c r="J236" s="431">
        <f>SUM(K226:K228)</f>
        <v>2966</v>
      </c>
      <c r="K236" s="431">
        <f>ROUNDDOWN(J236*D236,0)</f>
        <v>29</v>
      </c>
      <c r="L236" s="431"/>
      <c r="M236" s="431">
        <f>ROUNDDOWN(L236*D236,0)</f>
        <v>0</v>
      </c>
      <c r="N236" s="433"/>
    </row>
    <row r="237" spans="2:14" ht="18" hidden="1" customHeight="1">
      <c r="B237" s="428" t="s">
        <v>778</v>
      </c>
      <c r="C237" s="429" t="str">
        <f>$C$16</f>
        <v>노무비의 10%</v>
      </c>
      <c r="D237" s="435">
        <v>0.1</v>
      </c>
      <c r="E237" s="429"/>
      <c r="F237" s="431">
        <f>H237+J237+L237</f>
        <v>0</v>
      </c>
      <c r="G237" s="431">
        <f>SUM(I237+K237+M237)</f>
        <v>0</v>
      </c>
      <c r="H237" s="431"/>
      <c r="I237" s="431">
        <f>ROUNDDOWN(D237*H237,0)</f>
        <v>0</v>
      </c>
      <c r="J237" s="431"/>
      <c r="K237" s="431">
        <f>ROUNDDOWN(J237*D237,0)</f>
        <v>0</v>
      </c>
      <c r="L237" s="431">
        <f>SUBTOTAL(9,I230:I231)</f>
        <v>0</v>
      </c>
      <c r="M237" s="431">
        <f>ROUNDDOWN(L237*D237,0)</f>
        <v>0</v>
      </c>
      <c r="N237" s="433"/>
    </row>
    <row r="238" spans="2:14" ht="18" hidden="1" customHeight="1">
      <c r="B238" s="428" t="s">
        <v>17</v>
      </c>
      <c r="C238" s="429"/>
      <c r="D238" s="436"/>
      <c r="E238" s="429"/>
      <c r="F238" s="431"/>
      <c r="G238" s="431">
        <f>SUM(I238+K238+M238)</f>
        <v>4250</v>
      </c>
      <c r="H238" s="431"/>
      <c r="I238" s="431">
        <f>SUM(I226:I237)</f>
        <v>726</v>
      </c>
      <c r="J238" s="431"/>
      <c r="K238" s="431">
        <f>SUM(K226:K237)</f>
        <v>3060</v>
      </c>
      <c r="L238" s="431"/>
      <c r="M238" s="431">
        <f>SUM(M226:M237)</f>
        <v>464</v>
      </c>
      <c r="N238" s="433"/>
    </row>
    <row r="239" spans="2:14" ht="18" hidden="1" customHeight="1">
      <c r="B239" s="443"/>
      <c r="C239" s="444"/>
      <c r="D239" s="444"/>
      <c r="E239" s="444"/>
      <c r="F239" s="444"/>
      <c r="G239" s="444"/>
      <c r="H239" s="444"/>
      <c r="I239" s="444"/>
      <c r="J239" s="429"/>
      <c r="K239" s="429"/>
      <c r="L239" s="429"/>
      <c r="M239" s="429"/>
      <c r="N239" s="433"/>
    </row>
    <row r="240" spans="2:14" s="421" customFormat="1" ht="18" hidden="1" customHeight="1">
      <c r="B240" s="437">
        <f>B225+1</f>
        <v>17</v>
      </c>
      <c r="C240" s="445" t="s">
        <v>328</v>
      </c>
      <c r="D240" s="442"/>
      <c r="E240" s="442"/>
      <c r="F240" s="442"/>
      <c r="G240" s="442"/>
      <c r="H240" s="442"/>
      <c r="I240" s="442"/>
      <c r="J240" s="440"/>
      <c r="K240" s="440"/>
      <c r="L240" s="440"/>
      <c r="M240" s="440"/>
      <c r="N240" s="441"/>
    </row>
    <row r="241" spans="2:14" ht="18" hidden="1" customHeight="1">
      <c r="B241" s="428" t="s">
        <v>319</v>
      </c>
      <c r="C241" s="429" t="s">
        <v>320</v>
      </c>
      <c r="D241" s="447">
        <f>'단가적용(품)'!$H$137</f>
        <v>6.3E-2</v>
      </c>
      <c r="E241" s="429" t="s">
        <v>10</v>
      </c>
      <c r="F241" s="431">
        <f t="shared" ref="F241:G245" si="94">SUM(H241+J241+L241)</f>
        <v>2766</v>
      </c>
      <c r="G241" s="431">
        <f t="shared" si="94"/>
        <v>174</v>
      </c>
      <c r="H241" s="432"/>
      <c r="I241" s="431">
        <f t="shared" ref="I241:I249" si="95">ROUNDDOWN(D241*H241,0)</f>
        <v>0</v>
      </c>
      <c r="J241" s="431">
        <f>자재단가!$F$12</f>
        <v>2766</v>
      </c>
      <c r="K241" s="431">
        <f t="shared" ref="K241:K249" si="96">ROUNDDOWN(J241*D241,0)</f>
        <v>174</v>
      </c>
      <c r="L241" s="431"/>
      <c r="M241" s="431">
        <f>ROUNDDOWN(L241*F241,0)</f>
        <v>0</v>
      </c>
      <c r="N241" s="433"/>
    </row>
    <row r="242" spans="2:14" ht="18" hidden="1" customHeight="1">
      <c r="B242" s="428" t="s">
        <v>193</v>
      </c>
      <c r="C242" s="429" t="s">
        <v>304</v>
      </c>
      <c r="D242" s="430">
        <f>'단가적용(품)'!$I$137</f>
        <v>4.65E-2</v>
      </c>
      <c r="E242" s="429" t="s">
        <v>7</v>
      </c>
      <c r="F242" s="431">
        <f t="shared" si="94"/>
        <v>5000</v>
      </c>
      <c r="G242" s="431">
        <f t="shared" si="94"/>
        <v>232</v>
      </c>
      <c r="H242" s="432"/>
      <c r="I242" s="431">
        <f t="shared" si="95"/>
        <v>0</v>
      </c>
      <c r="J242" s="431">
        <f>자재단가!$F$21</f>
        <v>5000</v>
      </c>
      <c r="K242" s="431">
        <f t="shared" si="96"/>
        <v>232</v>
      </c>
      <c r="L242" s="431"/>
      <c r="M242" s="431">
        <f>ROUNDDOWN(L242*F242,0)</f>
        <v>0</v>
      </c>
      <c r="N242" s="433"/>
    </row>
    <row r="243" spans="2:14" ht="18" hidden="1" customHeight="1">
      <c r="B243" s="428" t="s">
        <v>207</v>
      </c>
      <c r="C243" s="429"/>
      <c r="D243" s="430">
        <f>'단가적용(품)'!$E$130</f>
        <v>5.0000000000000001E-4</v>
      </c>
      <c r="E243" s="429" t="s">
        <v>13</v>
      </c>
      <c r="F243" s="431">
        <f t="shared" si="94"/>
        <v>179203</v>
      </c>
      <c r="G243" s="431">
        <f t="shared" si="94"/>
        <v>89</v>
      </c>
      <c r="H243" s="432">
        <f>변동입력!$C$13</f>
        <v>179203</v>
      </c>
      <c r="I243" s="431">
        <f t="shared" si="95"/>
        <v>89</v>
      </c>
      <c r="J243" s="431"/>
      <c r="K243" s="431">
        <f t="shared" si="96"/>
        <v>0</v>
      </c>
      <c r="L243" s="431"/>
      <c r="M243" s="431">
        <f>ROUNDDOWN(L243*F243,0)</f>
        <v>0</v>
      </c>
      <c r="N243" s="433"/>
    </row>
    <row r="244" spans="2:14" ht="18" hidden="1" customHeight="1">
      <c r="B244" s="428" t="s">
        <v>24</v>
      </c>
      <c r="C244" s="429"/>
      <c r="D244" s="430">
        <f>'단가적용(품)'!$F$130</f>
        <v>5.0000000000000001E-4</v>
      </c>
      <c r="E244" s="429" t="s">
        <v>8</v>
      </c>
      <c r="F244" s="431">
        <f t="shared" si="94"/>
        <v>141096</v>
      </c>
      <c r="G244" s="431">
        <f t="shared" si="94"/>
        <v>70</v>
      </c>
      <c r="H244" s="432">
        <f>변동입력!$C$12</f>
        <v>141096</v>
      </c>
      <c r="I244" s="431">
        <f t="shared" si="95"/>
        <v>70</v>
      </c>
      <c r="J244" s="431"/>
      <c r="K244" s="431">
        <f t="shared" si="96"/>
        <v>0</v>
      </c>
      <c r="L244" s="431"/>
      <c r="M244" s="431">
        <f>ROUNDDOWN(L244*F244,0)</f>
        <v>0</v>
      </c>
      <c r="N244" s="433"/>
    </row>
    <row r="245" spans="2:14" ht="18" hidden="1" customHeight="1">
      <c r="B245" s="428" t="s">
        <v>15</v>
      </c>
      <c r="C245" s="429"/>
      <c r="D245" s="430">
        <f>'단가적용(품)'!$G$130</f>
        <v>5.0000000000000001E-4</v>
      </c>
      <c r="E245" s="429" t="s">
        <v>8</v>
      </c>
      <c r="F245" s="431">
        <f t="shared" si="94"/>
        <v>141096</v>
      </c>
      <c r="G245" s="431">
        <f t="shared" si="94"/>
        <v>70</v>
      </c>
      <c r="H245" s="432">
        <f>변동입력!$C$12</f>
        <v>141096</v>
      </c>
      <c r="I245" s="431">
        <f t="shared" si="95"/>
        <v>70</v>
      </c>
      <c r="J245" s="431"/>
      <c r="K245" s="431">
        <f t="shared" si="96"/>
        <v>0</v>
      </c>
      <c r="L245" s="431"/>
      <c r="M245" s="431">
        <f>ROUNDDOWN(L245*D245,0)</f>
        <v>0</v>
      </c>
      <c r="N245" s="433"/>
    </row>
    <row r="246" spans="2:14" ht="18" hidden="1" customHeight="1">
      <c r="B246" s="428" t="s">
        <v>20</v>
      </c>
      <c r="C246" s="429" t="s">
        <v>21</v>
      </c>
      <c r="D246" s="447">
        <f>'단가적용(품)'!$H$130</f>
        <v>2E-3</v>
      </c>
      <c r="E246" s="429" t="s">
        <v>223</v>
      </c>
      <c r="F246" s="431">
        <f>H246+J246+L246</f>
        <v>50666</v>
      </c>
      <c r="G246" s="431">
        <f>SUM(I246+K246+M246)</f>
        <v>100</v>
      </c>
      <c r="H246" s="432">
        <f>기계경비!$P$98</f>
        <v>36210</v>
      </c>
      <c r="I246" s="431">
        <f t="shared" si="95"/>
        <v>72</v>
      </c>
      <c r="J246" s="431">
        <f>기계경비!$P$96</f>
        <v>7583</v>
      </c>
      <c r="K246" s="431">
        <f t="shared" si="96"/>
        <v>15</v>
      </c>
      <c r="L246" s="431">
        <f>기계경비!$P$94</f>
        <v>6873</v>
      </c>
      <c r="M246" s="431">
        <f>ROUNDDOWN(L246*D246,0)</f>
        <v>13</v>
      </c>
      <c r="N246" s="433"/>
    </row>
    <row r="247" spans="2:14" ht="18" hidden="1" customHeight="1">
      <c r="B247" s="428" t="s">
        <v>222</v>
      </c>
      <c r="C247" s="429" t="s">
        <v>305</v>
      </c>
      <c r="D247" s="447">
        <f>'단가적용(품)'!$I$130</f>
        <v>2E-3</v>
      </c>
      <c r="E247" s="429" t="s">
        <v>8</v>
      </c>
      <c r="F247" s="431">
        <f>H247+J247+L247</f>
        <v>43677</v>
      </c>
      <c r="G247" s="431">
        <f>SUM(I247+K247+M247)</f>
        <v>87</v>
      </c>
      <c r="H247" s="432"/>
      <c r="I247" s="431">
        <f t="shared" si="95"/>
        <v>0</v>
      </c>
      <c r="J247" s="431"/>
      <c r="K247" s="431">
        <f t="shared" si="96"/>
        <v>0</v>
      </c>
      <c r="L247" s="431">
        <f>기계경비!$P$179</f>
        <v>43677</v>
      </c>
      <c r="M247" s="431">
        <f>ROUNDDOWN(L247*D247,0)</f>
        <v>87</v>
      </c>
      <c r="N247" s="433"/>
    </row>
    <row r="248" spans="2:14" ht="18" hidden="1" customHeight="1">
      <c r="B248" s="428" t="s">
        <v>777</v>
      </c>
      <c r="C248" s="429" t="s">
        <v>215</v>
      </c>
      <c r="D248" s="434">
        <v>0.01</v>
      </c>
      <c r="E248" s="429"/>
      <c r="F248" s="431">
        <f>H248+J248+L248</f>
        <v>406</v>
      </c>
      <c r="G248" s="431">
        <f>SUM(I248+K248+M248)</f>
        <v>4</v>
      </c>
      <c r="H248" s="431"/>
      <c r="I248" s="431">
        <f t="shared" si="95"/>
        <v>0</v>
      </c>
      <c r="J248" s="431">
        <f>SUM(K241:K242)</f>
        <v>406</v>
      </c>
      <c r="K248" s="431">
        <f t="shared" si="96"/>
        <v>4</v>
      </c>
      <c r="L248" s="431"/>
      <c r="M248" s="431">
        <f>ROUNDDOWN(L248*D248,0)</f>
        <v>0</v>
      </c>
      <c r="N248" s="433"/>
    </row>
    <row r="249" spans="2:14" ht="18" hidden="1" customHeight="1">
      <c r="B249" s="428" t="s">
        <v>778</v>
      </c>
      <c r="C249" s="429" t="s">
        <v>329</v>
      </c>
      <c r="D249" s="434">
        <v>0.03</v>
      </c>
      <c r="E249" s="429"/>
      <c r="F249" s="431">
        <f>H249+J249+L249</f>
        <v>0</v>
      </c>
      <c r="G249" s="431">
        <f>SUM(I249+K249+M249)</f>
        <v>0</v>
      </c>
      <c r="H249" s="431"/>
      <c r="I249" s="431">
        <f t="shared" si="95"/>
        <v>0</v>
      </c>
      <c r="J249" s="431"/>
      <c r="K249" s="431">
        <f t="shared" si="96"/>
        <v>0</v>
      </c>
      <c r="L249" s="431">
        <f>SUBTOTAL(9,I243:I244)</f>
        <v>0</v>
      </c>
      <c r="M249" s="431">
        <f>ROUNDDOWN(L249*D249,0)</f>
        <v>0</v>
      </c>
      <c r="N249" s="433"/>
    </row>
    <row r="250" spans="2:14" ht="18" hidden="1" customHeight="1">
      <c r="B250" s="428" t="s">
        <v>17</v>
      </c>
      <c r="C250" s="429"/>
      <c r="D250" s="436"/>
      <c r="E250" s="429"/>
      <c r="F250" s="431"/>
      <c r="G250" s="431">
        <f>SUM(I250+K250+M250)</f>
        <v>826</v>
      </c>
      <c r="H250" s="431"/>
      <c r="I250" s="431">
        <f>SUM(I241:I249)</f>
        <v>301</v>
      </c>
      <c r="J250" s="431"/>
      <c r="K250" s="431">
        <f>SUM(K241:K249)</f>
        <v>425</v>
      </c>
      <c r="L250" s="431"/>
      <c r="M250" s="431">
        <f>SUM(M241:M249)</f>
        <v>100</v>
      </c>
      <c r="N250" s="433"/>
    </row>
    <row r="251" spans="2:14" ht="18" hidden="1" customHeight="1">
      <c r="B251" s="443"/>
      <c r="C251" s="444"/>
      <c r="D251" s="444"/>
      <c r="E251" s="444"/>
      <c r="F251" s="444"/>
      <c r="G251" s="444"/>
      <c r="H251" s="444"/>
      <c r="I251" s="444"/>
      <c r="J251" s="429"/>
      <c r="K251" s="429"/>
      <c r="L251" s="429"/>
      <c r="M251" s="429"/>
      <c r="N251" s="433"/>
    </row>
    <row r="252" spans="2:14" s="421" customFormat="1" ht="18" hidden="1" customHeight="1">
      <c r="B252" s="437">
        <f>B240+1</f>
        <v>18</v>
      </c>
      <c r="C252" s="445" t="s">
        <v>330</v>
      </c>
      <c r="D252" s="442"/>
      <c r="E252" s="442"/>
      <c r="F252" s="442"/>
      <c r="G252" s="442"/>
      <c r="H252" s="442"/>
      <c r="I252" s="442"/>
      <c r="J252" s="440"/>
      <c r="K252" s="440"/>
      <c r="L252" s="440"/>
      <c r="M252" s="440"/>
      <c r="N252" s="441"/>
    </row>
    <row r="253" spans="2:14" ht="18" hidden="1" customHeight="1">
      <c r="B253" s="428" t="s">
        <v>319</v>
      </c>
      <c r="C253" s="429" t="s">
        <v>320</v>
      </c>
      <c r="D253" s="447">
        <f>'단가적용(품)'!$H$138</f>
        <v>6.3E-2</v>
      </c>
      <c r="E253" s="429" t="s">
        <v>10</v>
      </c>
      <c r="F253" s="431">
        <f t="shared" ref="F253:G257" si="97">SUM(H253+J253+L253)</f>
        <v>2766</v>
      </c>
      <c r="G253" s="431">
        <f t="shared" si="97"/>
        <v>174</v>
      </c>
      <c r="H253" s="432"/>
      <c r="I253" s="431">
        <f t="shared" ref="I253:I261" si="98">ROUNDDOWN(D253*H253,0)</f>
        <v>0</v>
      </c>
      <c r="J253" s="431">
        <f>자재단가!$F$12</f>
        <v>2766</v>
      </c>
      <c r="K253" s="431">
        <f t="shared" ref="K253:K261" si="99">ROUNDDOWN(J253*D253,0)</f>
        <v>174</v>
      </c>
      <c r="L253" s="431"/>
      <c r="M253" s="431">
        <f>ROUNDDOWN(L253*F253,0)</f>
        <v>0</v>
      </c>
      <c r="N253" s="433"/>
    </row>
    <row r="254" spans="2:14" ht="18" hidden="1" customHeight="1">
      <c r="B254" s="428" t="s">
        <v>193</v>
      </c>
      <c r="C254" s="429" t="s">
        <v>304</v>
      </c>
      <c r="D254" s="430">
        <f>'단가적용(품)'!$I$138</f>
        <v>4.65E-2</v>
      </c>
      <c r="E254" s="429" t="s">
        <v>7</v>
      </c>
      <c r="F254" s="431">
        <f t="shared" si="97"/>
        <v>5000</v>
      </c>
      <c r="G254" s="431">
        <f t="shared" si="97"/>
        <v>232</v>
      </c>
      <c r="H254" s="432"/>
      <c r="I254" s="431">
        <f t="shared" si="98"/>
        <v>0</v>
      </c>
      <c r="J254" s="431">
        <f>자재단가!$F$21</f>
        <v>5000</v>
      </c>
      <c r="K254" s="431">
        <f t="shared" si="99"/>
        <v>232</v>
      </c>
      <c r="L254" s="431"/>
      <c r="M254" s="431">
        <f>ROUNDDOWN(L254*F254,0)</f>
        <v>0</v>
      </c>
      <c r="N254" s="433"/>
    </row>
    <row r="255" spans="2:14" ht="18" hidden="1" customHeight="1">
      <c r="B255" s="428" t="s">
        <v>207</v>
      </c>
      <c r="C255" s="429"/>
      <c r="D255" s="447">
        <f>'단가적용(품)'!$E$131</f>
        <v>1E-3</v>
      </c>
      <c r="E255" s="429" t="s">
        <v>13</v>
      </c>
      <c r="F255" s="431">
        <f t="shared" si="97"/>
        <v>179203</v>
      </c>
      <c r="G255" s="431">
        <f t="shared" si="97"/>
        <v>179</v>
      </c>
      <c r="H255" s="432">
        <f>변동입력!$C$13</f>
        <v>179203</v>
      </c>
      <c r="I255" s="431">
        <f t="shared" si="98"/>
        <v>179</v>
      </c>
      <c r="J255" s="431"/>
      <c r="K255" s="431">
        <f t="shared" si="99"/>
        <v>0</v>
      </c>
      <c r="L255" s="431"/>
      <c r="M255" s="431">
        <f>ROUNDDOWN(L255*F255,0)</f>
        <v>0</v>
      </c>
      <c r="N255" s="433"/>
    </row>
    <row r="256" spans="2:14" ht="18" hidden="1" customHeight="1">
      <c r="B256" s="428" t="s">
        <v>24</v>
      </c>
      <c r="C256" s="429"/>
      <c r="D256" s="447">
        <f>'단가적용(품)'!$F$131</f>
        <v>1E-3</v>
      </c>
      <c r="E256" s="429" t="s">
        <v>8</v>
      </c>
      <c r="F256" s="431">
        <f t="shared" si="97"/>
        <v>141096</v>
      </c>
      <c r="G256" s="431">
        <f t="shared" si="97"/>
        <v>141</v>
      </c>
      <c r="H256" s="432">
        <f>변동입력!$C$12</f>
        <v>141096</v>
      </c>
      <c r="I256" s="431">
        <f t="shared" si="98"/>
        <v>141</v>
      </c>
      <c r="J256" s="431"/>
      <c r="K256" s="431">
        <f t="shared" si="99"/>
        <v>0</v>
      </c>
      <c r="L256" s="431"/>
      <c r="M256" s="431">
        <f>ROUNDDOWN(L256*F256,0)</f>
        <v>0</v>
      </c>
      <c r="N256" s="433"/>
    </row>
    <row r="257" spans="2:14" ht="18" hidden="1" customHeight="1">
      <c r="B257" s="428" t="s">
        <v>15</v>
      </c>
      <c r="C257" s="429"/>
      <c r="D257" s="447">
        <f>'단가적용(품)'!$G$131</f>
        <v>1E-3</v>
      </c>
      <c r="E257" s="429" t="s">
        <v>8</v>
      </c>
      <c r="F257" s="431">
        <f t="shared" si="97"/>
        <v>141096</v>
      </c>
      <c r="G257" s="431">
        <f t="shared" si="97"/>
        <v>141</v>
      </c>
      <c r="H257" s="432">
        <f>변동입력!$C$12</f>
        <v>141096</v>
      </c>
      <c r="I257" s="431">
        <f t="shared" si="98"/>
        <v>141</v>
      </c>
      <c r="J257" s="431"/>
      <c r="K257" s="431">
        <f t="shared" si="99"/>
        <v>0</v>
      </c>
      <c r="L257" s="431"/>
      <c r="M257" s="431">
        <f>ROUNDDOWN(L257*D257,0)</f>
        <v>0</v>
      </c>
      <c r="N257" s="433"/>
    </row>
    <row r="258" spans="2:14" ht="18" hidden="1" customHeight="1">
      <c r="B258" s="428" t="s">
        <v>20</v>
      </c>
      <c r="C258" s="429" t="s">
        <v>21</v>
      </c>
      <c r="D258" s="447">
        <f>'단가적용(품)'!$H$131</f>
        <v>4.0000000000000001E-3</v>
      </c>
      <c r="E258" s="429" t="s">
        <v>223</v>
      </c>
      <c r="F258" s="431">
        <f>H258+J258+L258</f>
        <v>50666</v>
      </c>
      <c r="G258" s="431">
        <f>SUM(I258+K258+M258)</f>
        <v>201</v>
      </c>
      <c r="H258" s="432">
        <f>기계경비!$P$98</f>
        <v>36210</v>
      </c>
      <c r="I258" s="431">
        <f t="shared" si="98"/>
        <v>144</v>
      </c>
      <c r="J258" s="431">
        <f>기계경비!$P$96</f>
        <v>7583</v>
      </c>
      <c r="K258" s="431">
        <f t="shared" si="99"/>
        <v>30</v>
      </c>
      <c r="L258" s="431">
        <f>기계경비!$P$94</f>
        <v>6873</v>
      </c>
      <c r="M258" s="431">
        <f>ROUNDDOWN(L258*D258,0)</f>
        <v>27</v>
      </c>
      <c r="N258" s="433"/>
    </row>
    <row r="259" spans="2:14" ht="18" hidden="1" customHeight="1">
      <c r="B259" s="428" t="s">
        <v>222</v>
      </c>
      <c r="C259" s="429" t="s">
        <v>305</v>
      </c>
      <c r="D259" s="447">
        <f>'단가적용(품)'!$I$131</f>
        <v>4.0000000000000001E-3</v>
      </c>
      <c r="E259" s="429" t="s">
        <v>8</v>
      </c>
      <c r="F259" s="431">
        <f>H259+J259+L259</f>
        <v>43677</v>
      </c>
      <c r="G259" s="431">
        <f>SUM(I259+K259+M259)</f>
        <v>174</v>
      </c>
      <c r="H259" s="432"/>
      <c r="I259" s="431">
        <f t="shared" si="98"/>
        <v>0</v>
      </c>
      <c r="J259" s="431"/>
      <c r="K259" s="431">
        <f t="shared" si="99"/>
        <v>0</v>
      </c>
      <c r="L259" s="431">
        <f>기계경비!$P$179</f>
        <v>43677</v>
      </c>
      <c r="M259" s="431">
        <f>ROUNDDOWN(L259*D259,0)</f>
        <v>174</v>
      </c>
      <c r="N259" s="433"/>
    </row>
    <row r="260" spans="2:14" ht="18" hidden="1" customHeight="1">
      <c r="B260" s="428" t="s">
        <v>777</v>
      </c>
      <c r="C260" s="429" t="s">
        <v>215</v>
      </c>
      <c r="D260" s="434">
        <v>0.01</v>
      </c>
      <c r="E260" s="429"/>
      <c r="F260" s="431">
        <f>H260+J260+L260</f>
        <v>406</v>
      </c>
      <c r="G260" s="431">
        <f>SUM(I260+K260+M260)</f>
        <v>4</v>
      </c>
      <c r="H260" s="431"/>
      <c r="I260" s="431">
        <f t="shared" si="98"/>
        <v>0</v>
      </c>
      <c r="J260" s="431">
        <f>SUM(K253:K254)</f>
        <v>406</v>
      </c>
      <c r="K260" s="431">
        <f t="shared" si="99"/>
        <v>4</v>
      </c>
      <c r="L260" s="431"/>
      <c r="M260" s="431">
        <f>ROUNDDOWN(L260*D260,0)</f>
        <v>0</v>
      </c>
      <c r="N260" s="433"/>
    </row>
    <row r="261" spans="2:14" ht="18" hidden="1" customHeight="1">
      <c r="B261" s="428" t="s">
        <v>778</v>
      </c>
      <c r="C261" s="429" t="s">
        <v>329</v>
      </c>
      <c r="D261" s="434">
        <v>0.03</v>
      </c>
      <c r="E261" s="429"/>
      <c r="F261" s="431">
        <f>H261+J261+L261</f>
        <v>0</v>
      </c>
      <c r="G261" s="431">
        <f>SUM(I261+K261+M261)</f>
        <v>0</v>
      </c>
      <c r="H261" s="431"/>
      <c r="I261" s="431">
        <f t="shared" si="98"/>
        <v>0</v>
      </c>
      <c r="J261" s="431"/>
      <c r="K261" s="431">
        <f t="shared" si="99"/>
        <v>0</v>
      </c>
      <c r="L261" s="431">
        <f>SUBTOTAL(9,I255:I256)</f>
        <v>0</v>
      </c>
      <c r="M261" s="431">
        <f>ROUNDDOWN(L261*D261,0)</f>
        <v>0</v>
      </c>
      <c r="N261" s="433"/>
    </row>
    <row r="262" spans="2:14" ht="18" hidden="1" customHeight="1">
      <c r="B262" s="428" t="s">
        <v>17</v>
      </c>
      <c r="C262" s="429"/>
      <c r="D262" s="436"/>
      <c r="E262" s="429"/>
      <c r="F262" s="431"/>
      <c r="G262" s="431">
        <f>SUM(I262+K262+M262)</f>
        <v>1246</v>
      </c>
      <c r="H262" s="431"/>
      <c r="I262" s="431">
        <f>SUM(I253:I261)</f>
        <v>605</v>
      </c>
      <c r="J262" s="431"/>
      <c r="K262" s="431">
        <f>SUM(K253:K261)</f>
        <v>440</v>
      </c>
      <c r="L262" s="431"/>
      <c r="M262" s="431">
        <f>SUM(M253:M261)</f>
        <v>201</v>
      </c>
      <c r="N262" s="433"/>
    </row>
    <row r="263" spans="2:14" ht="18" hidden="1" customHeight="1">
      <c r="B263" s="443"/>
      <c r="C263" s="444"/>
      <c r="D263" s="444"/>
      <c r="E263" s="444"/>
      <c r="F263" s="444"/>
      <c r="G263" s="444"/>
      <c r="H263" s="444"/>
      <c r="I263" s="444"/>
      <c r="J263" s="429"/>
      <c r="K263" s="429"/>
      <c r="L263" s="429"/>
      <c r="M263" s="429"/>
      <c r="N263" s="433"/>
    </row>
    <row r="264" spans="2:14" s="421" customFormat="1" ht="18" hidden="1" customHeight="1">
      <c r="B264" s="437">
        <f>B252+1</f>
        <v>19</v>
      </c>
      <c r="C264" s="445" t="s">
        <v>331</v>
      </c>
      <c r="D264" s="442"/>
      <c r="E264" s="442"/>
      <c r="F264" s="442"/>
      <c r="G264" s="442"/>
      <c r="H264" s="442"/>
      <c r="I264" s="442"/>
      <c r="J264" s="440"/>
      <c r="K264" s="440"/>
      <c r="L264" s="440"/>
      <c r="M264" s="440"/>
      <c r="N264" s="441"/>
    </row>
    <row r="265" spans="2:14" ht="18" hidden="1" customHeight="1">
      <c r="B265" s="428" t="s">
        <v>319</v>
      </c>
      <c r="C265" s="429" t="s">
        <v>320</v>
      </c>
      <c r="D265" s="447">
        <f>'단가적용(품)'!$H$139</f>
        <v>6.3E-2</v>
      </c>
      <c r="E265" s="429" t="s">
        <v>10</v>
      </c>
      <c r="F265" s="431">
        <f t="shared" ref="F265:G269" si="100">SUM(H265+J265+L265)</f>
        <v>2766</v>
      </c>
      <c r="G265" s="431">
        <f t="shared" si="100"/>
        <v>174</v>
      </c>
      <c r="H265" s="432"/>
      <c r="I265" s="431">
        <f t="shared" ref="I265:I273" si="101">ROUNDDOWN(D265*H265,0)</f>
        <v>0</v>
      </c>
      <c r="J265" s="431">
        <f>자재단가!$F$12</f>
        <v>2766</v>
      </c>
      <c r="K265" s="431">
        <f t="shared" ref="K265:K273" si="102">ROUNDDOWN(J265*D265,0)</f>
        <v>174</v>
      </c>
      <c r="L265" s="431"/>
      <c r="M265" s="431">
        <f>ROUNDDOWN(L265*F265,0)</f>
        <v>0</v>
      </c>
      <c r="N265" s="433"/>
    </row>
    <row r="266" spans="2:14" ht="18" hidden="1" customHeight="1">
      <c r="B266" s="428" t="s">
        <v>193</v>
      </c>
      <c r="C266" s="429" t="s">
        <v>304</v>
      </c>
      <c r="D266" s="430">
        <f>'단가적용(품)'!$I$139</f>
        <v>4.65E-2</v>
      </c>
      <c r="E266" s="429" t="s">
        <v>7</v>
      </c>
      <c r="F266" s="431">
        <f t="shared" si="100"/>
        <v>5000</v>
      </c>
      <c r="G266" s="431">
        <f t="shared" si="100"/>
        <v>232</v>
      </c>
      <c r="H266" s="432"/>
      <c r="I266" s="431">
        <f t="shared" si="101"/>
        <v>0</v>
      </c>
      <c r="J266" s="431">
        <f>자재단가!$F$21</f>
        <v>5000</v>
      </c>
      <c r="K266" s="431">
        <f t="shared" si="102"/>
        <v>232</v>
      </c>
      <c r="L266" s="431"/>
      <c r="M266" s="431">
        <f>ROUNDDOWN(L266*F266,0)</f>
        <v>0</v>
      </c>
      <c r="N266" s="433"/>
    </row>
    <row r="267" spans="2:14" ht="18" hidden="1" customHeight="1">
      <c r="B267" s="428" t="s">
        <v>207</v>
      </c>
      <c r="C267" s="429"/>
      <c r="D267" s="436">
        <f>'단가적용(품)'!$E$132</f>
        <v>1.31E-3</v>
      </c>
      <c r="E267" s="429" t="s">
        <v>13</v>
      </c>
      <c r="F267" s="431">
        <f t="shared" si="100"/>
        <v>179203</v>
      </c>
      <c r="G267" s="431">
        <f t="shared" si="100"/>
        <v>234</v>
      </c>
      <c r="H267" s="432">
        <f>변동입력!$C$13</f>
        <v>179203</v>
      </c>
      <c r="I267" s="431">
        <f t="shared" si="101"/>
        <v>234</v>
      </c>
      <c r="J267" s="431"/>
      <c r="K267" s="431">
        <f t="shared" si="102"/>
        <v>0</v>
      </c>
      <c r="L267" s="431"/>
      <c r="M267" s="431">
        <f>ROUNDDOWN(L267*F267,0)</f>
        <v>0</v>
      </c>
      <c r="N267" s="433"/>
    </row>
    <row r="268" spans="2:14" ht="18" hidden="1" customHeight="1">
      <c r="B268" s="428" t="s">
        <v>24</v>
      </c>
      <c r="C268" s="429"/>
      <c r="D268" s="436">
        <f>'단가적용(품)'!$F$132</f>
        <v>1.31E-3</v>
      </c>
      <c r="E268" s="429" t="s">
        <v>8</v>
      </c>
      <c r="F268" s="431">
        <f t="shared" si="100"/>
        <v>141096</v>
      </c>
      <c r="G268" s="431">
        <f t="shared" si="100"/>
        <v>184</v>
      </c>
      <c r="H268" s="432">
        <f>변동입력!$C$12</f>
        <v>141096</v>
      </c>
      <c r="I268" s="431">
        <f t="shared" si="101"/>
        <v>184</v>
      </c>
      <c r="J268" s="431"/>
      <c r="K268" s="431">
        <f t="shared" si="102"/>
        <v>0</v>
      </c>
      <c r="L268" s="431"/>
      <c r="M268" s="431">
        <f>ROUNDDOWN(L268*F268,0)</f>
        <v>0</v>
      </c>
      <c r="N268" s="433"/>
    </row>
    <row r="269" spans="2:14" ht="18" hidden="1" customHeight="1">
      <c r="B269" s="428" t="s">
        <v>15</v>
      </c>
      <c r="C269" s="429"/>
      <c r="D269" s="436">
        <f>'단가적용(품)'!$G$132</f>
        <v>1.31E-3</v>
      </c>
      <c r="E269" s="429" t="s">
        <v>8</v>
      </c>
      <c r="F269" s="431">
        <f t="shared" si="100"/>
        <v>141096</v>
      </c>
      <c r="G269" s="431">
        <f t="shared" si="100"/>
        <v>184</v>
      </c>
      <c r="H269" s="432">
        <f>변동입력!$C$12</f>
        <v>141096</v>
      </c>
      <c r="I269" s="431">
        <f t="shared" si="101"/>
        <v>184</v>
      </c>
      <c r="J269" s="431"/>
      <c r="K269" s="431">
        <f t="shared" si="102"/>
        <v>0</v>
      </c>
      <c r="L269" s="431"/>
      <c r="M269" s="431">
        <f>ROUNDDOWN(L269*D269,0)</f>
        <v>0</v>
      </c>
      <c r="N269" s="433"/>
    </row>
    <row r="270" spans="2:14" ht="18" hidden="1" customHeight="1">
      <c r="B270" s="428" t="s">
        <v>20</v>
      </c>
      <c r="C270" s="429" t="s">
        <v>21</v>
      </c>
      <c r="D270" s="436">
        <f>'단가적용(품)'!$H$132</f>
        <v>5.2599999999999999E-3</v>
      </c>
      <c r="E270" s="429" t="s">
        <v>223</v>
      </c>
      <c r="F270" s="431">
        <f>H270+J270+L270</f>
        <v>50666</v>
      </c>
      <c r="G270" s="431">
        <f>SUM(I270+K270+M270)</f>
        <v>265</v>
      </c>
      <c r="H270" s="432">
        <f>기계경비!$P$98</f>
        <v>36210</v>
      </c>
      <c r="I270" s="431">
        <f t="shared" si="101"/>
        <v>190</v>
      </c>
      <c r="J270" s="431">
        <f>기계경비!$P$96</f>
        <v>7583</v>
      </c>
      <c r="K270" s="431">
        <f t="shared" si="102"/>
        <v>39</v>
      </c>
      <c r="L270" s="431">
        <f>기계경비!$P$94</f>
        <v>6873</v>
      </c>
      <c r="M270" s="431">
        <f>ROUNDDOWN(L270*D270,0)</f>
        <v>36</v>
      </c>
      <c r="N270" s="433"/>
    </row>
    <row r="271" spans="2:14" ht="18" hidden="1" customHeight="1">
      <c r="B271" s="428" t="s">
        <v>222</v>
      </c>
      <c r="C271" s="429" t="s">
        <v>305</v>
      </c>
      <c r="D271" s="436">
        <f>'단가적용(품)'!$I$132</f>
        <v>5.2599999999999999E-3</v>
      </c>
      <c r="E271" s="429" t="s">
        <v>8</v>
      </c>
      <c r="F271" s="431">
        <f>H271+J271+L271</f>
        <v>43677</v>
      </c>
      <c r="G271" s="431">
        <f>SUM(I271+K271+M271)</f>
        <v>229</v>
      </c>
      <c r="H271" s="432"/>
      <c r="I271" s="431">
        <f t="shared" si="101"/>
        <v>0</v>
      </c>
      <c r="J271" s="431"/>
      <c r="K271" s="431">
        <f t="shared" si="102"/>
        <v>0</v>
      </c>
      <c r="L271" s="431">
        <f>기계경비!$P$179</f>
        <v>43677</v>
      </c>
      <c r="M271" s="431">
        <f>ROUNDDOWN(L271*D271,0)</f>
        <v>229</v>
      </c>
      <c r="N271" s="433"/>
    </row>
    <row r="272" spans="2:14" ht="18" hidden="1" customHeight="1">
      <c r="B272" s="428" t="s">
        <v>777</v>
      </c>
      <c r="C272" s="429" t="s">
        <v>215</v>
      </c>
      <c r="D272" s="434">
        <v>0.01</v>
      </c>
      <c r="E272" s="429"/>
      <c r="F272" s="431">
        <f>H272+J272+L272</f>
        <v>406</v>
      </c>
      <c r="G272" s="431">
        <f>SUM(I272+K272+M272)</f>
        <v>4</v>
      </c>
      <c r="H272" s="431"/>
      <c r="I272" s="431">
        <f t="shared" si="101"/>
        <v>0</v>
      </c>
      <c r="J272" s="431">
        <f>SUM(K265:K266)</f>
        <v>406</v>
      </c>
      <c r="K272" s="431">
        <f t="shared" si="102"/>
        <v>4</v>
      </c>
      <c r="L272" s="431"/>
      <c r="M272" s="431">
        <f>ROUNDDOWN(L272*D272,0)</f>
        <v>0</v>
      </c>
      <c r="N272" s="433"/>
    </row>
    <row r="273" spans="2:14" ht="18" hidden="1" customHeight="1">
      <c r="B273" s="428" t="s">
        <v>778</v>
      </c>
      <c r="C273" s="429" t="s">
        <v>329</v>
      </c>
      <c r="D273" s="434">
        <v>0.03</v>
      </c>
      <c r="E273" s="429"/>
      <c r="F273" s="431">
        <f>H273+J273+L273</f>
        <v>0</v>
      </c>
      <c r="G273" s="431">
        <f>SUM(I273+K273+M273)</f>
        <v>0</v>
      </c>
      <c r="H273" s="431"/>
      <c r="I273" s="431">
        <f t="shared" si="101"/>
        <v>0</v>
      </c>
      <c r="J273" s="431"/>
      <c r="K273" s="431">
        <f t="shared" si="102"/>
        <v>0</v>
      </c>
      <c r="L273" s="431">
        <f>SUBTOTAL(9,I267:I268)</f>
        <v>0</v>
      </c>
      <c r="M273" s="431">
        <f>ROUNDDOWN(L273*D273,0)</f>
        <v>0</v>
      </c>
      <c r="N273" s="433"/>
    </row>
    <row r="274" spans="2:14" ht="18" hidden="1" customHeight="1">
      <c r="B274" s="428" t="s">
        <v>17</v>
      </c>
      <c r="C274" s="429"/>
      <c r="D274" s="436"/>
      <c r="E274" s="429"/>
      <c r="F274" s="431"/>
      <c r="G274" s="431">
        <f>SUM(I274+K274+M274)</f>
        <v>1506</v>
      </c>
      <c r="H274" s="431"/>
      <c r="I274" s="431">
        <f>SUM(I265:I273)</f>
        <v>792</v>
      </c>
      <c r="J274" s="431"/>
      <c r="K274" s="431">
        <f>SUM(K265:K273)</f>
        <v>449</v>
      </c>
      <c r="L274" s="431"/>
      <c r="M274" s="431">
        <f>SUM(M265:M273)</f>
        <v>265</v>
      </c>
      <c r="N274" s="433"/>
    </row>
    <row r="275" spans="2:14" ht="18" hidden="1" customHeight="1">
      <c r="B275" s="443"/>
      <c r="C275" s="444"/>
      <c r="D275" s="444"/>
      <c r="E275" s="444"/>
      <c r="F275" s="444"/>
      <c r="G275" s="444"/>
      <c r="H275" s="444"/>
      <c r="I275" s="444"/>
      <c r="J275" s="429"/>
      <c r="K275" s="429"/>
      <c r="L275" s="429"/>
      <c r="M275" s="429"/>
      <c r="N275" s="433"/>
    </row>
    <row r="276" spans="2:14" s="421" customFormat="1" ht="18" hidden="1" customHeight="1">
      <c r="B276" s="437">
        <f>B264+1</f>
        <v>20</v>
      </c>
      <c r="C276" s="445" t="s">
        <v>332</v>
      </c>
      <c r="D276" s="442"/>
      <c r="E276" s="442"/>
      <c r="F276" s="442"/>
      <c r="G276" s="442"/>
      <c r="H276" s="442"/>
      <c r="I276" s="442"/>
      <c r="J276" s="440"/>
      <c r="K276" s="440"/>
      <c r="L276" s="440"/>
      <c r="M276" s="440"/>
      <c r="N276" s="441"/>
    </row>
    <row r="277" spans="2:14" ht="18" hidden="1" customHeight="1">
      <c r="B277" s="428" t="s">
        <v>319</v>
      </c>
      <c r="C277" s="429" t="s">
        <v>320</v>
      </c>
      <c r="D277" s="447">
        <f>'단가적용(품)'!$H$140</f>
        <v>6.3E-2</v>
      </c>
      <c r="E277" s="429" t="s">
        <v>10</v>
      </c>
      <c r="F277" s="431">
        <f t="shared" ref="F277:G281" si="103">SUM(H277+J277+L277)</f>
        <v>2766</v>
      </c>
      <c r="G277" s="431">
        <f t="shared" si="103"/>
        <v>174</v>
      </c>
      <c r="H277" s="432"/>
      <c r="I277" s="431">
        <f t="shared" ref="I277:I285" si="104">ROUNDDOWN(D277*H277,0)</f>
        <v>0</v>
      </c>
      <c r="J277" s="431">
        <f>자재단가!$F$12</f>
        <v>2766</v>
      </c>
      <c r="K277" s="431">
        <f t="shared" ref="K277:K285" si="105">ROUNDDOWN(J277*D277,0)</f>
        <v>174</v>
      </c>
      <c r="L277" s="431"/>
      <c r="M277" s="431">
        <f>ROUNDDOWN(L277*F277,0)</f>
        <v>0</v>
      </c>
      <c r="N277" s="433"/>
    </row>
    <row r="278" spans="2:14" ht="18" hidden="1" customHeight="1">
      <c r="B278" s="428" t="s">
        <v>193</v>
      </c>
      <c r="C278" s="429" t="s">
        <v>304</v>
      </c>
      <c r="D278" s="430">
        <f>'단가적용(품)'!$I$140</f>
        <v>4.65E-2</v>
      </c>
      <c r="E278" s="429" t="s">
        <v>7</v>
      </c>
      <c r="F278" s="431">
        <f t="shared" si="103"/>
        <v>5000</v>
      </c>
      <c r="G278" s="431">
        <f t="shared" si="103"/>
        <v>232</v>
      </c>
      <c r="H278" s="432"/>
      <c r="I278" s="431">
        <f t="shared" si="104"/>
        <v>0</v>
      </c>
      <c r="J278" s="431">
        <f>자재단가!$F$21</f>
        <v>5000</v>
      </c>
      <c r="K278" s="431">
        <f t="shared" si="105"/>
        <v>232</v>
      </c>
      <c r="L278" s="431"/>
      <c r="M278" s="431">
        <f>ROUNDDOWN(L278*F278,0)</f>
        <v>0</v>
      </c>
      <c r="N278" s="433"/>
    </row>
    <row r="279" spans="2:14" ht="18" hidden="1" customHeight="1">
      <c r="B279" s="428" t="s">
        <v>207</v>
      </c>
      <c r="C279" s="429"/>
      <c r="D279" s="436">
        <f>'단가적용(품)'!$E$133</f>
        <v>2.7699999999999999E-3</v>
      </c>
      <c r="E279" s="429" t="s">
        <v>13</v>
      </c>
      <c r="F279" s="431">
        <f t="shared" si="103"/>
        <v>179203</v>
      </c>
      <c r="G279" s="431">
        <f t="shared" si="103"/>
        <v>496</v>
      </c>
      <c r="H279" s="432">
        <f>변동입력!$C$13</f>
        <v>179203</v>
      </c>
      <c r="I279" s="431">
        <f t="shared" si="104"/>
        <v>496</v>
      </c>
      <c r="J279" s="431"/>
      <c r="K279" s="431">
        <f t="shared" si="105"/>
        <v>0</v>
      </c>
      <c r="L279" s="431"/>
      <c r="M279" s="431">
        <f>ROUNDDOWN(L279*F279,0)</f>
        <v>0</v>
      </c>
      <c r="N279" s="433"/>
    </row>
    <row r="280" spans="2:14" ht="18" hidden="1" customHeight="1">
      <c r="B280" s="428" t="s">
        <v>24</v>
      </c>
      <c r="C280" s="429"/>
      <c r="D280" s="436">
        <f>'단가적용(품)'!$F$133</f>
        <v>2.7699999999999999E-3</v>
      </c>
      <c r="E280" s="429" t="s">
        <v>8</v>
      </c>
      <c r="F280" s="431">
        <f t="shared" si="103"/>
        <v>141096</v>
      </c>
      <c r="G280" s="431">
        <f t="shared" si="103"/>
        <v>390</v>
      </c>
      <c r="H280" s="432">
        <f>변동입력!$C$12</f>
        <v>141096</v>
      </c>
      <c r="I280" s="431">
        <f t="shared" si="104"/>
        <v>390</v>
      </c>
      <c r="J280" s="431"/>
      <c r="K280" s="431">
        <f t="shared" si="105"/>
        <v>0</v>
      </c>
      <c r="L280" s="431"/>
      <c r="M280" s="431">
        <f>ROUNDDOWN(L280*F280,0)</f>
        <v>0</v>
      </c>
      <c r="N280" s="433"/>
    </row>
    <row r="281" spans="2:14" ht="18" hidden="1" customHeight="1">
      <c r="B281" s="428" t="s">
        <v>15</v>
      </c>
      <c r="C281" s="429"/>
      <c r="D281" s="436">
        <f>'단가적용(품)'!$G$133</f>
        <v>2.7699999999999999E-3</v>
      </c>
      <c r="E281" s="429" t="s">
        <v>8</v>
      </c>
      <c r="F281" s="431">
        <f t="shared" si="103"/>
        <v>141096</v>
      </c>
      <c r="G281" s="431">
        <f t="shared" si="103"/>
        <v>390</v>
      </c>
      <c r="H281" s="432">
        <f>변동입력!$C$12</f>
        <v>141096</v>
      </c>
      <c r="I281" s="431">
        <f t="shared" si="104"/>
        <v>390</v>
      </c>
      <c r="J281" s="431"/>
      <c r="K281" s="431">
        <f t="shared" si="105"/>
        <v>0</v>
      </c>
      <c r="L281" s="431"/>
      <c r="M281" s="431">
        <f>ROUNDDOWN(L281*D281,0)</f>
        <v>0</v>
      </c>
      <c r="N281" s="433"/>
    </row>
    <row r="282" spans="2:14" ht="18" hidden="1" customHeight="1">
      <c r="B282" s="428" t="s">
        <v>20</v>
      </c>
      <c r="C282" s="429" t="s">
        <v>21</v>
      </c>
      <c r="D282" s="436">
        <f>'단가적용(품)'!$H$133</f>
        <v>1.111E-2</v>
      </c>
      <c r="E282" s="429" t="s">
        <v>223</v>
      </c>
      <c r="F282" s="431">
        <f>H282+J282+L282</f>
        <v>50666</v>
      </c>
      <c r="G282" s="431">
        <f>SUM(I282+K282+M282)</f>
        <v>562</v>
      </c>
      <c r="H282" s="432">
        <f>기계경비!$P$98</f>
        <v>36210</v>
      </c>
      <c r="I282" s="431">
        <f t="shared" si="104"/>
        <v>402</v>
      </c>
      <c r="J282" s="431">
        <f>기계경비!$P$96</f>
        <v>7583</v>
      </c>
      <c r="K282" s="431">
        <f t="shared" si="105"/>
        <v>84</v>
      </c>
      <c r="L282" s="431">
        <f>기계경비!$P$94</f>
        <v>6873</v>
      </c>
      <c r="M282" s="431">
        <f>ROUNDDOWN(L282*D282,0)</f>
        <v>76</v>
      </c>
      <c r="N282" s="433"/>
    </row>
    <row r="283" spans="2:14" ht="18" hidden="1" customHeight="1">
      <c r="B283" s="428" t="s">
        <v>222</v>
      </c>
      <c r="C283" s="429" t="s">
        <v>305</v>
      </c>
      <c r="D283" s="436">
        <f>'단가적용(품)'!$I$133</f>
        <v>1.111E-2</v>
      </c>
      <c r="E283" s="429" t="s">
        <v>8</v>
      </c>
      <c r="F283" s="431">
        <f>H283+J283+L283</f>
        <v>43677</v>
      </c>
      <c r="G283" s="431">
        <f>SUM(I283+K283+M283)</f>
        <v>485</v>
      </c>
      <c r="H283" s="432"/>
      <c r="I283" s="431">
        <f t="shared" si="104"/>
        <v>0</v>
      </c>
      <c r="J283" s="431"/>
      <c r="K283" s="431">
        <f t="shared" si="105"/>
        <v>0</v>
      </c>
      <c r="L283" s="431">
        <f>기계경비!$P$179</f>
        <v>43677</v>
      </c>
      <c r="M283" s="431">
        <f>ROUNDDOWN(L283*D283,0)</f>
        <v>485</v>
      </c>
      <c r="N283" s="433"/>
    </row>
    <row r="284" spans="2:14" ht="18" hidden="1" customHeight="1">
      <c r="B284" s="428" t="s">
        <v>777</v>
      </c>
      <c r="C284" s="429" t="s">
        <v>215</v>
      </c>
      <c r="D284" s="434">
        <v>0.01</v>
      </c>
      <c r="E284" s="429"/>
      <c r="F284" s="431">
        <f>H284+J284+L284</f>
        <v>406</v>
      </c>
      <c r="G284" s="431">
        <f>SUM(I284+K284+M284)</f>
        <v>4</v>
      </c>
      <c r="H284" s="431"/>
      <c r="I284" s="431">
        <f t="shared" si="104"/>
        <v>0</v>
      </c>
      <c r="J284" s="431">
        <f>SUM(K277:K278)</f>
        <v>406</v>
      </c>
      <c r="K284" s="431">
        <f t="shared" si="105"/>
        <v>4</v>
      </c>
      <c r="L284" s="431"/>
      <c r="M284" s="431">
        <f>ROUNDDOWN(L284*D284,0)</f>
        <v>0</v>
      </c>
      <c r="N284" s="433"/>
    </row>
    <row r="285" spans="2:14" ht="18" hidden="1" customHeight="1">
      <c r="B285" s="428" t="s">
        <v>778</v>
      </c>
      <c r="C285" s="429" t="s">
        <v>329</v>
      </c>
      <c r="D285" s="434">
        <v>0.03</v>
      </c>
      <c r="E285" s="429"/>
      <c r="F285" s="431">
        <f>H285+J285+L285</f>
        <v>0</v>
      </c>
      <c r="G285" s="431">
        <f>SUM(I285+K285+M285)</f>
        <v>0</v>
      </c>
      <c r="H285" s="431"/>
      <c r="I285" s="431">
        <f t="shared" si="104"/>
        <v>0</v>
      </c>
      <c r="J285" s="431"/>
      <c r="K285" s="431">
        <f t="shared" si="105"/>
        <v>0</v>
      </c>
      <c r="L285" s="431">
        <f>SUBTOTAL(9,I279:I280)</f>
        <v>0</v>
      </c>
      <c r="M285" s="431">
        <f>ROUNDDOWN(L285*D285,0)</f>
        <v>0</v>
      </c>
      <c r="N285" s="433"/>
    </row>
    <row r="286" spans="2:14" ht="18" hidden="1" customHeight="1">
      <c r="B286" s="428" t="s">
        <v>17</v>
      </c>
      <c r="C286" s="429"/>
      <c r="D286" s="436"/>
      <c r="E286" s="429"/>
      <c r="F286" s="431"/>
      <c r="G286" s="431">
        <f>SUM(I286+K286+M286)</f>
        <v>2733</v>
      </c>
      <c r="H286" s="431"/>
      <c r="I286" s="431">
        <f>SUM(I277:I285)</f>
        <v>1678</v>
      </c>
      <c r="J286" s="431"/>
      <c r="K286" s="431">
        <f>SUM(K277:K285)</f>
        <v>494</v>
      </c>
      <c r="L286" s="431"/>
      <c r="M286" s="431">
        <f>SUM(M277:M285)</f>
        <v>561</v>
      </c>
      <c r="N286" s="433"/>
    </row>
    <row r="287" spans="2:14" ht="18" hidden="1" customHeight="1">
      <c r="B287" s="443"/>
      <c r="C287" s="444"/>
      <c r="D287" s="444"/>
      <c r="E287" s="444"/>
      <c r="F287" s="444"/>
      <c r="G287" s="444"/>
      <c r="H287" s="444"/>
      <c r="I287" s="444"/>
      <c r="J287" s="429"/>
      <c r="K287" s="429"/>
      <c r="L287" s="429"/>
      <c r="M287" s="429"/>
      <c r="N287" s="433"/>
    </row>
    <row r="288" spans="2:14" s="421" customFormat="1" ht="18" hidden="1" customHeight="1">
      <c r="B288" s="437">
        <f>B276+1</f>
        <v>21</v>
      </c>
      <c r="C288" s="445" t="s">
        <v>333</v>
      </c>
      <c r="D288" s="442"/>
      <c r="E288" s="442"/>
      <c r="F288" s="442"/>
      <c r="G288" s="442"/>
      <c r="H288" s="442"/>
      <c r="I288" s="442"/>
      <c r="J288" s="440"/>
      <c r="K288" s="440"/>
      <c r="L288" s="440"/>
      <c r="M288" s="440"/>
      <c r="N288" s="441"/>
    </row>
    <row r="289" spans="2:14" ht="18" hidden="1" customHeight="1">
      <c r="B289" s="428" t="s">
        <v>319</v>
      </c>
      <c r="C289" s="429" t="s">
        <v>325</v>
      </c>
      <c r="D289" s="447">
        <f>'단가적용(품)'!$H$137</f>
        <v>6.3E-2</v>
      </c>
      <c r="E289" s="429" t="s">
        <v>10</v>
      </c>
      <c r="F289" s="431">
        <f t="shared" ref="F289:G293" si="106">SUM(H289+J289+L289)</f>
        <v>2929</v>
      </c>
      <c r="G289" s="431">
        <f t="shared" si="106"/>
        <v>184</v>
      </c>
      <c r="H289" s="432"/>
      <c r="I289" s="431">
        <f t="shared" ref="I289:I297" si="107">ROUNDDOWN(D289*H289,0)</f>
        <v>0</v>
      </c>
      <c r="J289" s="431">
        <f>자재단가!$F$13</f>
        <v>2929</v>
      </c>
      <c r="K289" s="431">
        <f t="shared" ref="K289:K297" si="108">ROUNDDOWN(J289*D289,0)</f>
        <v>184</v>
      </c>
      <c r="L289" s="431"/>
      <c r="M289" s="431">
        <f>ROUNDDOWN(L289*F289,0)</f>
        <v>0</v>
      </c>
      <c r="N289" s="433"/>
    </row>
    <row r="290" spans="2:14" ht="18" hidden="1" customHeight="1">
      <c r="B290" s="428" t="s">
        <v>193</v>
      </c>
      <c r="C290" s="429" t="s">
        <v>304</v>
      </c>
      <c r="D290" s="430">
        <f>'단가적용(품)'!$I$137</f>
        <v>4.65E-2</v>
      </c>
      <c r="E290" s="429" t="s">
        <v>7</v>
      </c>
      <c r="F290" s="431">
        <f t="shared" si="106"/>
        <v>5000</v>
      </c>
      <c r="G290" s="431">
        <f t="shared" si="106"/>
        <v>232</v>
      </c>
      <c r="H290" s="432"/>
      <c r="I290" s="431">
        <f t="shared" si="107"/>
        <v>0</v>
      </c>
      <c r="J290" s="431">
        <f>자재단가!$F$21</f>
        <v>5000</v>
      </c>
      <c r="K290" s="431">
        <f t="shared" si="108"/>
        <v>232</v>
      </c>
      <c r="L290" s="431"/>
      <c r="M290" s="431">
        <f>ROUNDDOWN(L290*F290,0)</f>
        <v>0</v>
      </c>
      <c r="N290" s="433"/>
    </row>
    <row r="291" spans="2:14" ht="18" hidden="1" customHeight="1">
      <c r="B291" s="428" t="s">
        <v>207</v>
      </c>
      <c r="C291" s="429"/>
      <c r="D291" s="430">
        <f>'단가적용(품)'!$E$130</f>
        <v>5.0000000000000001E-4</v>
      </c>
      <c r="E291" s="429" t="s">
        <v>13</v>
      </c>
      <c r="F291" s="431">
        <f t="shared" si="106"/>
        <v>179203</v>
      </c>
      <c r="G291" s="431">
        <f t="shared" si="106"/>
        <v>89</v>
      </c>
      <c r="H291" s="432">
        <f>변동입력!$C$13</f>
        <v>179203</v>
      </c>
      <c r="I291" s="431">
        <f t="shared" si="107"/>
        <v>89</v>
      </c>
      <c r="J291" s="431"/>
      <c r="K291" s="431">
        <f t="shared" si="108"/>
        <v>0</v>
      </c>
      <c r="L291" s="431"/>
      <c r="M291" s="431">
        <f>ROUNDDOWN(L291*F291,0)</f>
        <v>0</v>
      </c>
      <c r="N291" s="433"/>
    </row>
    <row r="292" spans="2:14" ht="18" hidden="1" customHeight="1">
      <c r="B292" s="428" t="s">
        <v>24</v>
      </c>
      <c r="C292" s="429"/>
      <c r="D292" s="430">
        <f>'단가적용(품)'!$F$130</f>
        <v>5.0000000000000001E-4</v>
      </c>
      <c r="E292" s="429" t="s">
        <v>8</v>
      </c>
      <c r="F292" s="431">
        <f t="shared" si="106"/>
        <v>141096</v>
      </c>
      <c r="G292" s="431">
        <f t="shared" si="106"/>
        <v>70</v>
      </c>
      <c r="H292" s="432">
        <f>변동입력!$C$12</f>
        <v>141096</v>
      </c>
      <c r="I292" s="431">
        <f t="shared" si="107"/>
        <v>70</v>
      </c>
      <c r="J292" s="431"/>
      <c r="K292" s="431">
        <f t="shared" si="108"/>
        <v>0</v>
      </c>
      <c r="L292" s="431"/>
      <c r="M292" s="431">
        <f>ROUNDDOWN(L292*F292,0)</f>
        <v>0</v>
      </c>
      <c r="N292" s="433"/>
    </row>
    <row r="293" spans="2:14" ht="18" hidden="1" customHeight="1">
      <c r="B293" s="428" t="s">
        <v>15</v>
      </c>
      <c r="C293" s="429"/>
      <c r="D293" s="430">
        <f>'단가적용(품)'!$G$130</f>
        <v>5.0000000000000001E-4</v>
      </c>
      <c r="E293" s="429" t="s">
        <v>8</v>
      </c>
      <c r="F293" s="431">
        <f t="shared" si="106"/>
        <v>141096</v>
      </c>
      <c r="G293" s="431">
        <f t="shared" si="106"/>
        <v>70</v>
      </c>
      <c r="H293" s="432">
        <f>변동입력!$C$12</f>
        <v>141096</v>
      </c>
      <c r="I293" s="431">
        <f t="shared" si="107"/>
        <v>70</v>
      </c>
      <c r="J293" s="431"/>
      <c r="K293" s="431">
        <f t="shared" si="108"/>
        <v>0</v>
      </c>
      <c r="L293" s="431"/>
      <c r="M293" s="431">
        <f>ROUNDDOWN(L293*D293,0)</f>
        <v>0</v>
      </c>
      <c r="N293" s="433"/>
    </row>
    <row r="294" spans="2:14" ht="18" hidden="1" customHeight="1">
      <c r="B294" s="428" t="s">
        <v>20</v>
      </c>
      <c r="C294" s="429" t="s">
        <v>21</v>
      </c>
      <c r="D294" s="447">
        <f>'단가적용(품)'!$H$130</f>
        <v>2E-3</v>
      </c>
      <c r="E294" s="429" t="s">
        <v>223</v>
      </c>
      <c r="F294" s="431">
        <f>H294+J294+L294</f>
        <v>50666</v>
      </c>
      <c r="G294" s="431">
        <f>SUM(I294+K294+M294)</f>
        <v>100</v>
      </c>
      <c r="H294" s="432">
        <f>기계경비!$P$98</f>
        <v>36210</v>
      </c>
      <c r="I294" s="431">
        <f t="shared" si="107"/>
        <v>72</v>
      </c>
      <c r="J294" s="431">
        <f>기계경비!$P$96</f>
        <v>7583</v>
      </c>
      <c r="K294" s="431">
        <f t="shared" si="108"/>
        <v>15</v>
      </c>
      <c r="L294" s="431">
        <f>기계경비!$P$94</f>
        <v>6873</v>
      </c>
      <c r="M294" s="431">
        <f>ROUNDDOWN(L294*D294,0)</f>
        <v>13</v>
      </c>
      <c r="N294" s="433"/>
    </row>
    <row r="295" spans="2:14" ht="18" hidden="1" customHeight="1">
      <c r="B295" s="428" t="s">
        <v>222</v>
      </c>
      <c r="C295" s="429" t="s">
        <v>305</v>
      </c>
      <c r="D295" s="447">
        <f>'단가적용(품)'!$I$130</f>
        <v>2E-3</v>
      </c>
      <c r="E295" s="429" t="s">
        <v>8</v>
      </c>
      <c r="F295" s="431">
        <f>H295+J295+L295</f>
        <v>43677</v>
      </c>
      <c r="G295" s="431">
        <f>SUM(I295+K295+M295)</f>
        <v>87</v>
      </c>
      <c r="H295" s="432"/>
      <c r="I295" s="431">
        <f t="shared" si="107"/>
        <v>0</v>
      </c>
      <c r="J295" s="431"/>
      <c r="K295" s="431">
        <f t="shared" si="108"/>
        <v>0</v>
      </c>
      <c r="L295" s="431">
        <f>기계경비!$P$179</f>
        <v>43677</v>
      </c>
      <c r="M295" s="431">
        <f>ROUNDDOWN(L295*D295,0)</f>
        <v>87</v>
      </c>
      <c r="N295" s="433"/>
    </row>
    <row r="296" spans="2:14" ht="18" hidden="1" customHeight="1">
      <c r="B296" s="428" t="s">
        <v>777</v>
      </c>
      <c r="C296" s="429" t="s">
        <v>215</v>
      </c>
      <c r="D296" s="434">
        <v>0.01</v>
      </c>
      <c r="E296" s="429"/>
      <c r="F296" s="431">
        <f>H296+J296+L296</f>
        <v>416</v>
      </c>
      <c r="G296" s="431">
        <f>SUM(I296+K296+M296)</f>
        <v>4</v>
      </c>
      <c r="H296" s="431"/>
      <c r="I296" s="431">
        <f t="shared" si="107"/>
        <v>0</v>
      </c>
      <c r="J296" s="431">
        <f>SUM(K289:K290)</f>
        <v>416</v>
      </c>
      <c r="K296" s="431">
        <f t="shared" si="108"/>
        <v>4</v>
      </c>
      <c r="L296" s="431"/>
      <c r="M296" s="431">
        <f>ROUNDDOWN(L296*D296,0)</f>
        <v>0</v>
      </c>
      <c r="N296" s="433"/>
    </row>
    <row r="297" spans="2:14" ht="18" hidden="1" customHeight="1">
      <c r="B297" s="428" t="s">
        <v>778</v>
      </c>
      <c r="C297" s="429" t="s">
        <v>329</v>
      </c>
      <c r="D297" s="434">
        <v>0.03</v>
      </c>
      <c r="E297" s="429"/>
      <c r="F297" s="431">
        <f>H297+J297+L297</f>
        <v>0</v>
      </c>
      <c r="G297" s="431">
        <f>SUM(I297+K297+M297)</f>
        <v>0</v>
      </c>
      <c r="H297" s="431"/>
      <c r="I297" s="431">
        <f t="shared" si="107"/>
        <v>0</v>
      </c>
      <c r="J297" s="431"/>
      <c r="K297" s="431">
        <f t="shared" si="108"/>
        <v>0</v>
      </c>
      <c r="L297" s="431">
        <f>SUBTOTAL(9,I291:I292)</f>
        <v>0</v>
      </c>
      <c r="M297" s="431">
        <f>ROUNDDOWN(L297*D297,0)</f>
        <v>0</v>
      </c>
      <c r="N297" s="433"/>
    </row>
    <row r="298" spans="2:14" ht="18" hidden="1" customHeight="1">
      <c r="B298" s="428" t="s">
        <v>17</v>
      </c>
      <c r="C298" s="429"/>
      <c r="D298" s="436"/>
      <c r="E298" s="429"/>
      <c r="F298" s="431"/>
      <c r="G298" s="431">
        <f>SUM(I298+K298+M298)</f>
        <v>836</v>
      </c>
      <c r="H298" s="431"/>
      <c r="I298" s="431">
        <f>SUM(I289:I297)</f>
        <v>301</v>
      </c>
      <c r="J298" s="431"/>
      <c r="K298" s="431">
        <f>SUM(K289:K297)</f>
        <v>435</v>
      </c>
      <c r="L298" s="431"/>
      <c r="M298" s="431">
        <f>SUM(M289:M297)</f>
        <v>100</v>
      </c>
      <c r="N298" s="433"/>
    </row>
    <row r="299" spans="2:14" ht="18" hidden="1" customHeight="1">
      <c r="B299" s="443"/>
      <c r="C299" s="444"/>
      <c r="D299" s="444"/>
      <c r="E299" s="444"/>
      <c r="F299" s="444"/>
      <c r="G299" s="444"/>
      <c r="H299" s="444"/>
      <c r="I299" s="444"/>
      <c r="J299" s="429"/>
      <c r="K299" s="429"/>
      <c r="L299" s="429"/>
      <c r="M299" s="429"/>
      <c r="N299" s="433"/>
    </row>
    <row r="300" spans="2:14" s="421" customFormat="1" ht="18" hidden="1" customHeight="1">
      <c r="B300" s="437">
        <f>B288+1</f>
        <v>22</v>
      </c>
      <c r="C300" s="445" t="s">
        <v>334</v>
      </c>
      <c r="D300" s="442"/>
      <c r="E300" s="442"/>
      <c r="F300" s="442"/>
      <c r="G300" s="442"/>
      <c r="H300" s="442"/>
      <c r="I300" s="442"/>
      <c r="J300" s="440"/>
      <c r="K300" s="440"/>
      <c r="L300" s="440"/>
      <c r="M300" s="440"/>
      <c r="N300" s="441"/>
    </row>
    <row r="301" spans="2:14" ht="18" hidden="1" customHeight="1">
      <c r="B301" s="428" t="s">
        <v>319</v>
      </c>
      <c r="C301" s="429" t="s">
        <v>325</v>
      </c>
      <c r="D301" s="447">
        <f>'단가적용(품)'!$H$138</f>
        <v>6.3E-2</v>
      </c>
      <c r="E301" s="429" t="s">
        <v>10</v>
      </c>
      <c r="F301" s="431">
        <f t="shared" ref="F301:G305" si="109">SUM(H301+J301+L301)</f>
        <v>2929</v>
      </c>
      <c r="G301" s="431">
        <f t="shared" si="109"/>
        <v>184</v>
      </c>
      <c r="H301" s="432"/>
      <c r="I301" s="431">
        <f t="shared" ref="I301:I309" si="110">ROUNDDOWN(D301*H301,0)</f>
        <v>0</v>
      </c>
      <c r="J301" s="431">
        <f>자재단가!$F$13</f>
        <v>2929</v>
      </c>
      <c r="K301" s="431">
        <f t="shared" ref="K301:K309" si="111">ROUNDDOWN(J301*D301,0)</f>
        <v>184</v>
      </c>
      <c r="L301" s="431"/>
      <c r="M301" s="431">
        <f>ROUNDDOWN(L301*F301,0)</f>
        <v>0</v>
      </c>
      <c r="N301" s="433"/>
    </row>
    <row r="302" spans="2:14" ht="18" hidden="1" customHeight="1">
      <c r="B302" s="428" t="s">
        <v>193</v>
      </c>
      <c r="C302" s="429" t="s">
        <v>304</v>
      </c>
      <c r="D302" s="430">
        <f>'단가적용(품)'!$I$138</f>
        <v>4.65E-2</v>
      </c>
      <c r="E302" s="429" t="s">
        <v>7</v>
      </c>
      <c r="F302" s="431">
        <f t="shared" si="109"/>
        <v>5000</v>
      </c>
      <c r="G302" s="431">
        <f t="shared" si="109"/>
        <v>232</v>
      </c>
      <c r="H302" s="432"/>
      <c r="I302" s="431">
        <f t="shared" si="110"/>
        <v>0</v>
      </c>
      <c r="J302" s="431">
        <f>자재단가!$F$21</f>
        <v>5000</v>
      </c>
      <c r="K302" s="431">
        <f t="shared" si="111"/>
        <v>232</v>
      </c>
      <c r="L302" s="431"/>
      <c r="M302" s="431">
        <f>ROUNDDOWN(L302*F302,0)</f>
        <v>0</v>
      </c>
      <c r="N302" s="433"/>
    </row>
    <row r="303" spans="2:14" ht="18" hidden="1" customHeight="1">
      <c r="B303" s="428" t="s">
        <v>207</v>
      </c>
      <c r="C303" s="429"/>
      <c r="D303" s="447">
        <f>'단가적용(품)'!$E$131</f>
        <v>1E-3</v>
      </c>
      <c r="E303" s="429" t="s">
        <v>13</v>
      </c>
      <c r="F303" s="431">
        <f t="shared" si="109"/>
        <v>179203</v>
      </c>
      <c r="G303" s="431">
        <f t="shared" si="109"/>
        <v>179</v>
      </c>
      <c r="H303" s="432">
        <f>변동입력!$C$13</f>
        <v>179203</v>
      </c>
      <c r="I303" s="431">
        <f t="shared" si="110"/>
        <v>179</v>
      </c>
      <c r="J303" s="431"/>
      <c r="K303" s="431">
        <f t="shared" si="111"/>
        <v>0</v>
      </c>
      <c r="L303" s="431"/>
      <c r="M303" s="431">
        <f>ROUNDDOWN(L303*F303,0)</f>
        <v>0</v>
      </c>
      <c r="N303" s="433"/>
    </row>
    <row r="304" spans="2:14" ht="18" hidden="1" customHeight="1">
      <c r="B304" s="428" t="s">
        <v>24</v>
      </c>
      <c r="C304" s="429"/>
      <c r="D304" s="447">
        <f>'단가적용(품)'!$F$131</f>
        <v>1E-3</v>
      </c>
      <c r="E304" s="429" t="s">
        <v>8</v>
      </c>
      <c r="F304" s="431">
        <f t="shared" si="109"/>
        <v>141096</v>
      </c>
      <c r="G304" s="431">
        <f t="shared" si="109"/>
        <v>141</v>
      </c>
      <c r="H304" s="432">
        <f>변동입력!$C$12</f>
        <v>141096</v>
      </c>
      <c r="I304" s="431">
        <f t="shared" si="110"/>
        <v>141</v>
      </c>
      <c r="J304" s="431"/>
      <c r="K304" s="431">
        <f t="shared" si="111"/>
        <v>0</v>
      </c>
      <c r="L304" s="431"/>
      <c r="M304" s="431">
        <f>ROUNDDOWN(L304*F304,0)</f>
        <v>0</v>
      </c>
      <c r="N304" s="433"/>
    </row>
    <row r="305" spans="2:14" ht="18" hidden="1" customHeight="1">
      <c r="B305" s="428" t="s">
        <v>15</v>
      </c>
      <c r="C305" s="429"/>
      <c r="D305" s="447">
        <f>'단가적용(품)'!$G$131</f>
        <v>1E-3</v>
      </c>
      <c r="E305" s="429" t="s">
        <v>8</v>
      </c>
      <c r="F305" s="431">
        <f t="shared" si="109"/>
        <v>141096</v>
      </c>
      <c r="G305" s="431">
        <f t="shared" si="109"/>
        <v>141</v>
      </c>
      <c r="H305" s="432">
        <f>변동입력!$C$12</f>
        <v>141096</v>
      </c>
      <c r="I305" s="431">
        <f t="shared" si="110"/>
        <v>141</v>
      </c>
      <c r="J305" s="431"/>
      <c r="K305" s="431">
        <f t="shared" si="111"/>
        <v>0</v>
      </c>
      <c r="L305" s="431"/>
      <c r="M305" s="431">
        <f>ROUNDDOWN(L305*D305,0)</f>
        <v>0</v>
      </c>
      <c r="N305" s="433"/>
    </row>
    <row r="306" spans="2:14" ht="18" hidden="1" customHeight="1">
      <c r="B306" s="428" t="s">
        <v>20</v>
      </c>
      <c r="C306" s="429" t="s">
        <v>21</v>
      </c>
      <c r="D306" s="447">
        <f>'단가적용(품)'!$H$131</f>
        <v>4.0000000000000001E-3</v>
      </c>
      <c r="E306" s="429" t="s">
        <v>223</v>
      </c>
      <c r="F306" s="431">
        <f>H306+J306+L306</f>
        <v>50666</v>
      </c>
      <c r="G306" s="431">
        <f>SUM(I306+K306+M306)</f>
        <v>201</v>
      </c>
      <c r="H306" s="432">
        <f>기계경비!$P$98</f>
        <v>36210</v>
      </c>
      <c r="I306" s="431">
        <f t="shared" si="110"/>
        <v>144</v>
      </c>
      <c r="J306" s="431">
        <f>기계경비!$P$96</f>
        <v>7583</v>
      </c>
      <c r="K306" s="431">
        <f t="shared" si="111"/>
        <v>30</v>
      </c>
      <c r="L306" s="431">
        <f>기계경비!$P$94</f>
        <v>6873</v>
      </c>
      <c r="M306" s="431">
        <f>ROUNDDOWN(L306*D306,0)</f>
        <v>27</v>
      </c>
      <c r="N306" s="433"/>
    </row>
    <row r="307" spans="2:14" ht="18" hidden="1" customHeight="1">
      <c r="B307" s="428" t="s">
        <v>222</v>
      </c>
      <c r="C307" s="429" t="s">
        <v>305</v>
      </c>
      <c r="D307" s="447">
        <f>'단가적용(품)'!$I$131</f>
        <v>4.0000000000000001E-3</v>
      </c>
      <c r="E307" s="429" t="s">
        <v>8</v>
      </c>
      <c r="F307" s="431">
        <f>H307+J307+L307</f>
        <v>43677</v>
      </c>
      <c r="G307" s="431">
        <f>SUM(I307+K307+M307)</f>
        <v>174</v>
      </c>
      <c r="H307" s="432"/>
      <c r="I307" s="431">
        <f t="shared" si="110"/>
        <v>0</v>
      </c>
      <c r="J307" s="431"/>
      <c r="K307" s="431">
        <f t="shared" si="111"/>
        <v>0</v>
      </c>
      <c r="L307" s="431">
        <f>기계경비!$P$179</f>
        <v>43677</v>
      </c>
      <c r="M307" s="431">
        <f>ROUNDDOWN(L307*D307,0)</f>
        <v>174</v>
      </c>
      <c r="N307" s="433"/>
    </row>
    <row r="308" spans="2:14" ht="18" hidden="1" customHeight="1">
      <c r="B308" s="428" t="s">
        <v>777</v>
      </c>
      <c r="C308" s="429" t="s">
        <v>215</v>
      </c>
      <c r="D308" s="434">
        <v>0.01</v>
      </c>
      <c r="E308" s="429"/>
      <c r="F308" s="431">
        <f>H308+J308+L308</f>
        <v>416</v>
      </c>
      <c r="G308" s="431">
        <f>SUM(I308+K308+M308)</f>
        <v>4</v>
      </c>
      <c r="H308" s="431"/>
      <c r="I308" s="431">
        <f t="shared" si="110"/>
        <v>0</v>
      </c>
      <c r="J308" s="431">
        <f>SUM(K301:K302)</f>
        <v>416</v>
      </c>
      <c r="K308" s="431">
        <f t="shared" si="111"/>
        <v>4</v>
      </c>
      <c r="L308" s="431"/>
      <c r="M308" s="431">
        <f>ROUNDDOWN(L308*D308,0)</f>
        <v>0</v>
      </c>
      <c r="N308" s="433"/>
    </row>
    <row r="309" spans="2:14" ht="18" hidden="1" customHeight="1">
      <c r="B309" s="428" t="s">
        <v>778</v>
      </c>
      <c r="C309" s="429" t="s">
        <v>329</v>
      </c>
      <c r="D309" s="434">
        <v>0.03</v>
      </c>
      <c r="E309" s="429"/>
      <c r="F309" s="431">
        <f>H309+J309+L309</f>
        <v>0</v>
      </c>
      <c r="G309" s="431">
        <f>SUM(I309+K309+M309)</f>
        <v>0</v>
      </c>
      <c r="H309" s="431"/>
      <c r="I309" s="431">
        <f t="shared" si="110"/>
        <v>0</v>
      </c>
      <c r="J309" s="431"/>
      <c r="K309" s="431">
        <f t="shared" si="111"/>
        <v>0</v>
      </c>
      <c r="L309" s="431">
        <f>SUBTOTAL(9,I303:I304)</f>
        <v>0</v>
      </c>
      <c r="M309" s="431">
        <f>ROUNDDOWN(L309*D309,0)</f>
        <v>0</v>
      </c>
      <c r="N309" s="433"/>
    </row>
    <row r="310" spans="2:14" ht="18" hidden="1" customHeight="1">
      <c r="B310" s="428" t="s">
        <v>17</v>
      </c>
      <c r="C310" s="429"/>
      <c r="D310" s="436"/>
      <c r="E310" s="429"/>
      <c r="F310" s="431"/>
      <c r="G310" s="431">
        <f>SUM(I310+K310+M310)</f>
        <v>1256</v>
      </c>
      <c r="H310" s="431"/>
      <c r="I310" s="431">
        <f>SUM(I301:I309)</f>
        <v>605</v>
      </c>
      <c r="J310" s="431"/>
      <c r="K310" s="431">
        <f>SUM(K301:K309)</f>
        <v>450</v>
      </c>
      <c r="L310" s="431"/>
      <c r="M310" s="431">
        <f>SUM(M301:M309)</f>
        <v>201</v>
      </c>
      <c r="N310" s="433"/>
    </row>
    <row r="311" spans="2:14" ht="18" hidden="1" customHeight="1">
      <c r="B311" s="443"/>
      <c r="C311" s="444"/>
      <c r="D311" s="444"/>
      <c r="E311" s="444"/>
      <c r="F311" s="444"/>
      <c r="G311" s="444"/>
      <c r="H311" s="444"/>
      <c r="I311" s="444"/>
      <c r="J311" s="429"/>
      <c r="K311" s="429"/>
      <c r="L311" s="429"/>
      <c r="M311" s="429"/>
      <c r="N311" s="433"/>
    </row>
    <row r="312" spans="2:14" s="421" customFormat="1" ht="18" hidden="1" customHeight="1">
      <c r="B312" s="437">
        <f>B300+1</f>
        <v>23</v>
      </c>
      <c r="C312" s="445" t="s">
        <v>366</v>
      </c>
      <c r="D312" s="442"/>
      <c r="E312" s="442"/>
      <c r="F312" s="442"/>
      <c r="G312" s="442"/>
      <c r="H312" s="442"/>
      <c r="I312" s="442"/>
      <c r="J312" s="440"/>
      <c r="K312" s="440"/>
      <c r="L312" s="440"/>
      <c r="M312" s="440"/>
      <c r="N312" s="441"/>
    </row>
    <row r="313" spans="2:14" ht="18" hidden="1" customHeight="1">
      <c r="B313" s="428" t="s">
        <v>319</v>
      </c>
      <c r="C313" s="429" t="s">
        <v>358</v>
      </c>
      <c r="D313" s="447">
        <f>'단가적용(품)'!$H$137</f>
        <v>6.3E-2</v>
      </c>
      <c r="E313" s="429" t="s">
        <v>10</v>
      </c>
      <c r="F313" s="431">
        <f t="shared" ref="F313:G317" si="112">SUM(H313+J313+L313)</f>
        <v>7480</v>
      </c>
      <c r="G313" s="431">
        <f t="shared" si="112"/>
        <v>471</v>
      </c>
      <c r="H313" s="432"/>
      <c r="I313" s="431">
        <f t="shared" ref="I313:I321" si="113">ROUNDDOWN(D313*H313,0)</f>
        <v>0</v>
      </c>
      <c r="J313" s="431">
        <f>자재단가!$F$14</f>
        <v>7480</v>
      </c>
      <c r="K313" s="431">
        <f t="shared" ref="K313:K321" si="114">ROUNDDOWN(J313*D313,0)</f>
        <v>471</v>
      </c>
      <c r="L313" s="431"/>
      <c r="M313" s="431">
        <f>ROUNDDOWN(L313*F313,0)</f>
        <v>0</v>
      </c>
      <c r="N313" s="433"/>
    </row>
    <row r="314" spans="2:14" ht="18" hidden="1" customHeight="1">
      <c r="B314" s="428" t="s">
        <v>193</v>
      </c>
      <c r="C314" s="429" t="s">
        <v>304</v>
      </c>
      <c r="D314" s="430">
        <f>'단가적용(품)'!$I$137</f>
        <v>4.65E-2</v>
      </c>
      <c r="E314" s="429" t="s">
        <v>7</v>
      </c>
      <c r="F314" s="431">
        <f t="shared" si="112"/>
        <v>5000</v>
      </c>
      <c r="G314" s="431">
        <f t="shared" si="112"/>
        <v>232</v>
      </c>
      <c r="H314" s="432"/>
      <c r="I314" s="431">
        <f t="shared" si="113"/>
        <v>0</v>
      </c>
      <c r="J314" s="431">
        <f>자재단가!$F$21</f>
        <v>5000</v>
      </c>
      <c r="K314" s="431">
        <f t="shared" si="114"/>
        <v>232</v>
      </c>
      <c r="L314" s="431"/>
      <c r="M314" s="431">
        <f>ROUNDDOWN(L314*F314,0)</f>
        <v>0</v>
      </c>
      <c r="N314" s="433"/>
    </row>
    <row r="315" spans="2:14" ht="18" hidden="1" customHeight="1">
      <c r="B315" s="428" t="s">
        <v>207</v>
      </c>
      <c r="C315" s="429"/>
      <c r="D315" s="430">
        <f>'단가적용(품)'!$E$130</f>
        <v>5.0000000000000001E-4</v>
      </c>
      <c r="E315" s="429" t="s">
        <v>13</v>
      </c>
      <c r="F315" s="431">
        <f t="shared" si="112"/>
        <v>179203</v>
      </c>
      <c r="G315" s="431">
        <f t="shared" si="112"/>
        <v>89</v>
      </c>
      <c r="H315" s="432">
        <f>변동입력!$C$13</f>
        <v>179203</v>
      </c>
      <c r="I315" s="431">
        <f t="shared" si="113"/>
        <v>89</v>
      </c>
      <c r="J315" s="431"/>
      <c r="K315" s="431">
        <f t="shared" si="114"/>
        <v>0</v>
      </c>
      <c r="L315" s="431"/>
      <c r="M315" s="431">
        <f>ROUNDDOWN(L315*F315,0)</f>
        <v>0</v>
      </c>
      <c r="N315" s="433"/>
    </row>
    <row r="316" spans="2:14" ht="18" hidden="1" customHeight="1">
      <c r="B316" s="428" t="s">
        <v>24</v>
      </c>
      <c r="C316" s="429"/>
      <c r="D316" s="430">
        <f>'단가적용(품)'!$F$130</f>
        <v>5.0000000000000001E-4</v>
      </c>
      <c r="E316" s="429" t="s">
        <v>8</v>
      </c>
      <c r="F316" s="431">
        <f t="shared" si="112"/>
        <v>141096</v>
      </c>
      <c r="G316" s="431">
        <f t="shared" si="112"/>
        <v>70</v>
      </c>
      <c r="H316" s="432">
        <f>변동입력!$C$12</f>
        <v>141096</v>
      </c>
      <c r="I316" s="431">
        <f t="shared" si="113"/>
        <v>70</v>
      </c>
      <c r="J316" s="431"/>
      <c r="K316" s="431">
        <f t="shared" si="114"/>
        <v>0</v>
      </c>
      <c r="L316" s="431"/>
      <c r="M316" s="431">
        <f>ROUNDDOWN(L316*F316,0)</f>
        <v>0</v>
      </c>
      <c r="N316" s="433"/>
    </row>
    <row r="317" spans="2:14" ht="18" hidden="1" customHeight="1">
      <c r="B317" s="428" t="s">
        <v>15</v>
      </c>
      <c r="C317" s="429"/>
      <c r="D317" s="430">
        <f>'단가적용(품)'!$G$130</f>
        <v>5.0000000000000001E-4</v>
      </c>
      <c r="E317" s="429" t="s">
        <v>8</v>
      </c>
      <c r="F317" s="431">
        <f t="shared" si="112"/>
        <v>141096</v>
      </c>
      <c r="G317" s="431">
        <f t="shared" si="112"/>
        <v>70</v>
      </c>
      <c r="H317" s="432">
        <f>변동입력!$C$12</f>
        <v>141096</v>
      </c>
      <c r="I317" s="431">
        <f t="shared" si="113"/>
        <v>70</v>
      </c>
      <c r="J317" s="431"/>
      <c r="K317" s="431">
        <f t="shared" si="114"/>
        <v>0</v>
      </c>
      <c r="L317" s="431"/>
      <c r="M317" s="431">
        <f>ROUNDDOWN(L317*D317,0)</f>
        <v>0</v>
      </c>
      <c r="N317" s="433"/>
    </row>
    <row r="318" spans="2:14" ht="18" hidden="1" customHeight="1">
      <c r="B318" s="428" t="s">
        <v>20</v>
      </c>
      <c r="C318" s="429" t="s">
        <v>21</v>
      </c>
      <c r="D318" s="447">
        <f>'단가적용(품)'!$H$130</f>
        <v>2E-3</v>
      </c>
      <c r="E318" s="429" t="s">
        <v>223</v>
      </c>
      <c r="F318" s="431">
        <f>H318+J318+L318</f>
        <v>50666</v>
      </c>
      <c r="G318" s="431">
        <f>SUM(I318+K318+M318)</f>
        <v>100</v>
      </c>
      <c r="H318" s="432">
        <f>기계경비!$P$98</f>
        <v>36210</v>
      </c>
      <c r="I318" s="431">
        <f t="shared" si="113"/>
        <v>72</v>
      </c>
      <c r="J318" s="431">
        <f>기계경비!$P$96</f>
        <v>7583</v>
      </c>
      <c r="K318" s="431">
        <f t="shared" si="114"/>
        <v>15</v>
      </c>
      <c r="L318" s="431">
        <f>기계경비!$P$94</f>
        <v>6873</v>
      </c>
      <c r="M318" s="431">
        <f>ROUNDDOWN(L318*D318,0)</f>
        <v>13</v>
      </c>
      <c r="N318" s="433"/>
    </row>
    <row r="319" spans="2:14" ht="18" hidden="1" customHeight="1">
      <c r="B319" s="428" t="s">
        <v>222</v>
      </c>
      <c r="C319" s="429" t="s">
        <v>305</v>
      </c>
      <c r="D319" s="447">
        <f>'단가적용(품)'!$I$130</f>
        <v>2E-3</v>
      </c>
      <c r="E319" s="429" t="s">
        <v>8</v>
      </c>
      <c r="F319" s="431">
        <f>H319+J319+L319</f>
        <v>43677</v>
      </c>
      <c r="G319" s="431">
        <f>SUM(I319+K319+M319)</f>
        <v>87</v>
      </c>
      <c r="H319" s="432"/>
      <c r="I319" s="431">
        <f t="shared" si="113"/>
        <v>0</v>
      </c>
      <c r="J319" s="431"/>
      <c r="K319" s="431">
        <f t="shared" si="114"/>
        <v>0</v>
      </c>
      <c r="L319" s="431">
        <f>기계경비!$P$179</f>
        <v>43677</v>
      </c>
      <c r="M319" s="431">
        <f>ROUNDDOWN(L319*D319,0)</f>
        <v>87</v>
      </c>
      <c r="N319" s="433"/>
    </row>
    <row r="320" spans="2:14" ht="18" hidden="1" customHeight="1">
      <c r="B320" s="428" t="s">
        <v>777</v>
      </c>
      <c r="C320" s="429" t="s">
        <v>215</v>
      </c>
      <c r="D320" s="434">
        <v>0.01</v>
      </c>
      <c r="E320" s="429"/>
      <c r="F320" s="431">
        <f>H320+J320+L320</f>
        <v>703</v>
      </c>
      <c r="G320" s="431">
        <f>SUM(I320+K320+M320)</f>
        <v>7</v>
      </c>
      <c r="H320" s="431"/>
      <c r="I320" s="431">
        <f t="shared" si="113"/>
        <v>0</v>
      </c>
      <c r="J320" s="431">
        <f>SUM(K313:K314)</f>
        <v>703</v>
      </c>
      <c r="K320" s="431">
        <f t="shared" si="114"/>
        <v>7</v>
      </c>
      <c r="L320" s="431"/>
      <c r="M320" s="431">
        <f>ROUNDDOWN(L320*D320,0)</f>
        <v>0</v>
      </c>
      <c r="N320" s="433"/>
    </row>
    <row r="321" spans="2:14" ht="18" hidden="1" customHeight="1">
      <c r="B321" s="428" t="s">
        <v>778</v>
      </c>
      <c r="C321" s="429" t="s">
        <v>329</v>
      </c>
      <c r="D321" s="434">
        <v>0.03</v>
      </c>
      <c r="E321" s="429"/>
      <c r="F321" s="431">
        <f>H321+J321+L321</f>
        <v>0</v>
      </c>
      <c r="G321" s="431">
        <f>SUM(I321+K321+M321)</f>
        <v>0</v>
      </c>
      <c r="H321" s="431"/>
      <c r="I321" s="431">
        <f t="shared" si="113"/>
        <v>0</v>
      </c>
      <c r="J321" s="431"/>
      <c r="K321" s="431">
        <f t="shared" si="114"/>
        <v>0</v>
      </c>
      <c r="L321" s="431">
        <f>SUBTOTAL(9,I315:I316)</f>
        <v>0</v>
      </c>
      <c r="M321" s="431">
        <f>ROUNDDOWN(L321*D321,0)</f>
        <v>0</v>
      </c>
      <c r="N321" s="433"/>
    </row>
    <row r="322" spans="2:14" ht="18" hidden="1" customHeight="1">
      <c r="B322" s="428" t="s">
        <v>17</v>
      </c>
      <c r="C322" s="429"/>
      <c r="D322" s="436"/>
      <c r="E322" s="429"/>
      <c r="F322" s="431"/>
      <c r="G322" s="431">
        <f>SUM(I322+K322+M322)</f>
        <v>1126</v>
      </c>
      <c r="H322" s="431"/>
      <c r="I322" s="431">
        <f>SUM(I313:I321)</f>
        <v>301</v>
      </c>
      <c r="J322" s="431"/>
      <c r="K322" s="431">
        <f>SUM(K313:K321)</f>
        <v>725</v>
      </c>
      <c r="L322" s="431"/>
      <c r="M322" s="431">
        <f>SUM(M313:M321)</f>
        <v>100</v>
      </c>
      <c r="N322" s="433"/>
    </row>
    <row r="323" spans="2:14" ht="18" hidden="1" customHeight="1">
      <c r="B323" s="443"/>
      <c r="C323" s="444"/>
      <c r="D323" s="444"/>
      <c r="E323" s="444"/>
      <c r="F323" s="444"/>
      <c r="G323" s="444"/>
      <c r="H323" s="444"/>
      <c r="I323" s="444"/>
      <c r="J323" s="429"/>
      <c r="K323" s="429"/>
      <c r="L323" s="429"/>
      <c r="M323" s="429"/>
      <c r="N323" s="433"/>
    </row>
    <row r="324" spans="2:14" s="421" customFormat="1" ht="18" hidden="1" customHeight="1">
      <c r="B324" s="437">
        <f>B312+1</f>
        <v>24</v>
      </c>
      <c r="C324" s="445" t="s">
        <v>372</v>
      </c>
      <c r="D324" s="442"/>
      <c r="E324" s="442"/>
      <c r="F324" s="442"/>
      <c r="G324" s="442"/>
      <c r="H324" s="442"/>
      <c r="I324" s="442"/>
      <c r="J324" s="440"/>
      <c r="K324" s="440"/>
      <c r="L324" s="440"/>
      <c r="M324" s="440"/>
      <c r="N324" s="441"/>
    </row>
    <row r="325" spans="2:14" ht="18" hidden="1" customHeight="1">
      <c r="B325" s="428" t="s">
        <v>319</v>
      </c>
      <c r="C325" s="429" t="s">
        <v>358</v>
      </c>
      <c r="D325" s="447">
        <f>'단가적용(품)'!$H$138</f>
        <v>6.3E-2</v>
      </c>
      <c r="E325" s="429" t="s">
        <v>10</v>
      </c>
      <c r="F325" s="431">
        <f t="shared" ref="F325:G329" si="115">SUM(H325+J325+L325)</f>
        <v>7480</v>
      </c>
      <c r="G325" s="431">
        <f t="shared" si="115"/>
        <v>471</v>
      </c>
      <c r="H325" s="432"/>
      <c r="I325" s="431">
        <f t="shared" ref="I325:I333" si="116">ROUNDDOWN(D325*H325,0)</f>
        <v>0</v>
      </c>
      <c r="J325" s="431">
        <f>자재단가!$F$14</f>
        <v>7480</v>
      </c>
      <c r="K325" s="431">
        <f t="shared" ref="K325:K333" si="117">ROUNDDOWN(J325*D325,0)</f>
        <v>471</v>
      </c>
      <c r="L325" s="431"/>
      <c r="M325" s="431">
        <f>ROUNDDOWN(L325*F325,0)</f>
        <v>0</v>
      </c>
      <c r="N325" s="433"/>
    </row>
    <row r="326" spans="2:14" ht="18" hidden="1" customHeight="1">
      <c r="B326" s="428" t="s">
        <v>193</v>
      </c>
      <c r="C326" s="429" t="s">
        <v>304</v>
      </c>
      <c r="D326" s="430">
        <f>'단가적용(품)'!$I$138</f>
        <v>4.65E-2</v>
      </c>
      <c r="E326" s="429" t="s">
        <v>7</v>
      </c>
      <c r="F326" s="431">
        <f t="shared" si="115"/>
        <v>5000</v>
      </c>
      <c r="G326" s="431">
        <f t="shared" si="115"/>
        <v>232</v>
      </c>
      <c r="H326" s="432"/>
      <c r="I326" s="431">
        <f t="shared" si="116"/>
        <v>0</v>
      </c>
      <c r="J326" s="431">
        <f>자재단가!$F$21</f>
        <v>5000</v>
      </c>
      <c r="K326" s="431">
        <f t="shared" si="117"/>
        <v>232</v>
      </c>
      <c r="L326" s="431"/>
      <c r="M326" s="431">
        <f>ROUNDDOWN(L326*F326,0)</f>
        <v>0</v>
      </c>
      <c r="N326" s="433"/>
    </row>
    <row r="327" spans="2:14" ht="18" hidden="1" customHeight="1">
      <c r="B327" s="428" t="s">
        <v>207</v>
      </c>
      <c r="C327" s="429"/>
      <c r="D327" s="447">
        <f>'단가적용(품)'!$E$131</f>
        <v>1E-3</v>
      </c>
      <c r="E327" s="429" t="s">
        <v>13</v>
      </c>
      <c r="F327" s="431">
        <f t="shared" si="115"/>
        <v>179203</v>
      </c>
      <c r="G327" s="431">
        <f t="shared" si="115"/>
        <v>179</v>
      </c>
      <c r="H327" s="432">
        <f>변동입력!$C$13</f>
        <v>179203</v>
      </c>
      <c r="I327" s="431">
        <f t="shared" si="116"/>
        <v>179</v>
      </c>
      <c r="J327" s="431"/>
      <c r="K327" s="431">
        <f t="shared" si="117"/>
        <v>0</v>
      </c>
      <c r="L327" s="431"/>
      <c r="M327" s="431">
        <f>ROUNDDOWN(L327*F327,0)</f>
        <v>0</v>
      </c>
      <c r="N327" s="433"/>
    </row>
    <row r="328" spans="2:14" ht="18" hidden="1" customHeight="1">
      <c r="B328" s="428" t="s">
        <v>24</v>
      </c>
      <c r="C328" s="429"/>
      <c r="D328" s="447">
        <f>'단가적용(품)'!$F$131</f>
        <v>1E-3</v>
      </c>
      <c r="E328" s="429" t="s">
        <v>8</v>
      </c>
      <c r="F328" s="431">
        <f t="shared" si="115"/>
        <v>141096</v>
      </c>
      <c r="G328" s="431">
        <f t="shared" si="115"/>
        <v>141</v>
      </c>
      <c r="H328" s="432">
        <f>변동입력!$C$12</f>
        <v>141096</v>
      </c>
      <c r="I328" s="431">
        <f t="shared" si="116"/>
        <v>141</v>
      </c>
      <c r="J328" s="431"/>
      <c r="K328" s="431">
        <f t="shared" si="117"/>
        <v>0</v>
      </c>
      <c r="L328" s="431"/>
      <c r="M328" s="431">
        <f>ROUNDDOWN(L328*F328,0)</f>
        <v>0</v>
      </c>
      <c r="N328" s="433"/>
    </row>
    <row r="329" spans="2:14" ht="18" hidden="1" customHeight="1">
      <c r="B329" s="428" t="s">
        <v>15</v>
      </c>
      <c r="C329" s="429"/>
      <c r="D329" s="447">
        <f>'단가적용(품)'!$G$131</f>
        <v>1E-3</v>
      </c>
      <c r="E329" s="429" t="s">
        <v>8</v>
      </c>
      <c r="F329" s="431">
        <f t="shared" si="115"/>
        <v>141096</v>
      </c>
      <c r="G329" s="431">
        <f t="shared" si="115"/>
        <v>141</v>
      </c>
      <c r="H329" s="432">
        <f>변동입력!$C$12</f>
        <v>141096</v>
      </c>
      <c r="I329" s="431">
        <f t="shared" si="116"/>
        <v>141</v>
      </c>
      <c r="J329" s="431"/>
      <c r="K329" s="431">
        <f t="shared" si="117"/>
        <v>0</v>
      </c>
      <c r="L329" s="431"/>
      <c r="M329" s="431">
        <f>ROUNDDOWN(L329*D329,0)</f>
        <v>0</v>
      </c>
      <c r="N329" s="433"/>
    </row>
    <row r="330" spans="2:14" ht="18" hidden="1" customHeight="1">
      <c r="B330" s="428" t="s">
        <v>20</v>
      </c>
      <c r="C330" s="429" t="s">
        <v>21</v>
      </c>
      <c r="D330" s="447">
        <f>'단가적용(품)'!$H$131</f>
        <v>4.0000000000000001E-3</v>
      </c>
      <c r="E330" s="429" t="s">
        <v>223</v>
      </c>
      <c r="F330" s="431">
        <f>H330+J330+L330</f>
        <v>50666</v>
      </c>
      <c r="G330" s="431">
        <f>SUM(I330+K330+M330)</f>
        <v>201</v>
      </c>
      <c r="H330" s="432">
        <f>기계경비!$P$98</f>
        <v>36210</v>
      </c>
      <c r="I330" s="431">
        <f t="shared" si="116"/>
        <v>144</v>
      </c>
      <c r="J330" s="431">
        <f>기계경비!$P$96</f>
        <v>7583</v>
      </c>
      <c r="K330" s="431">
        <f t="shared" si="117"/>
        <v>30</v>
      </c>
      <c r="L330" s="431">
        <f>기계경비!$P$94</f>
        <v>6873</v>
      </c>
      <c r="M330" s="431">
        <f>ROUNDDOWN(L330*D330,0)</f>
        <v>27</v>
      </c>
      <c r="N330" s="433"/>
    </row>
    <row r="331" spans="2:14" ht="18" hidden="1" customHeight="1">
      <c r="B331" s="428" t="s">
        <v>222</v>
      </c>
      <c r="C331" s="429" t="s">
        <v>305</v>
      </c>
      <c r="D331" s="447">
        <f>'단가적용(품)'!$I$131</f>
        <v>4.0000000000000001E-3</v>
      </c>
      <c r="E331" s="429" t="s">
        <v>8</v>
      </c>
      <c r="F331" s="431">
        <f>H331+J331+L331</f>
        <v>43677</v>
      </c>
      <c r="G331" s="431">
        <f>SUM(I331+K331+M331)</f>
        <v>174</v>
      </c>
      <c r="H331" s="432"/>
      <c r="I331" s="431">
        <f t="shared" si="116"/>
        <v>0</v>
      </c>
      <c r="J331" s="431"/>
      <c r="K331" s="431">
        <f t="shared" si="117"/>
        <v>0</v>
      </c>
      <c r="L331" s="431">
        <f>기계경비!$P$179</f>
        <v>43677</v>
      </c>
      <c r="M331" s="431">
        <f>ROUNDDOWN(L331*D331,0)</f>
        <v>174</v>
      </c>
      <c r="N331" s="433"/>
    </row>
    <row r="332" spans="2:14" ht="18" hidden="1" customHeight="1">
      <c r="B332" s="428" t="s">
        <v>777</v>
      </c>
      <c r="C332" s="429" t="s">
        <v>215</v>
      </c>
      <c r="D332" s="434">
        <v>0.01</v>
      </c>
      <c r="E332" s="429"/>
      <c r="F332" s="431">
        <f>H332+J332+L332</f>
        <v>703</v>
      </c>
      <c r="G332" s="431">
        <f>SUM(I332+K332+M332)</f>
        <v>7</v>
      </c>
      <c r="H332" s="431"/>
      <c r="I332" s="431">
        <f t="shared" si="116"/>
        <v>0</v>
      </c>
      <c r="J332" s="431">
        <f>SUM(K325:K326)</f>
        <v>703</v>
      </c>
      <c r="K332" s="431">
        <f t="shared" si="117"/>
        <v>7</v>
      </c>
      <c r="L332" s="431"/>
      <c r="M332" s="431">
        <f>ROUNDDOWN(L332*D332,0)</f>
        <v>0</v>
      </c>
      <c r="N332" s="433"/>
    </row>
    <row r="333" spans="2:14" ht="18" hidden="1" customHeight="1">
      <c r="B333" s="428" t="s">
        <v>778</v>
      </c>
      <c r="C333" s="429" t="s">
        <v>329</v>
      </c>
      <c r="D333" s="434">
        <v>0.03</v>
      </c>
      <c r="E333" s="429"/>
      <c r="F333" s="431">
        <f>H333+J333+L333</f>
        <v>0</v>
      </c>
      <c r="G333" s="431">
        <f>SUM(I333+K333+M333)</f>
        <v>0</v>
      </c>
      <c r="H333" s="431"/>
      <c r="I333" s="431">
        <f t="shared" si="116"/>
        <v>0</v>
      </c>
      <c r="J333" s="431"/>
      <c r="K333" s="431">
        <f t="shared" si="117"/>
        <v>0</v>
      </c>
      <c r="L333" s="431">
        <f>SUBTOTAL(9,I327:I328)</f>
        <v>0</v>
      </c>
      <c r="M333" s="431">
        <f>ROUNDDOWN(L333*D333,0)</f>
        <v>0</v>
      </c>
      <c r="N333" s="433"/>
    </row>
    <row r="334" spans="2:14" ht="18" hidden="1" customHeight="1">
      <c r="B334" s="428" t="s">
        <v>17</v>
      </c>
      <c r="C334" s="429"/>
      <c r="D334" s="436"/>
      <c r="E334" s="429"/>
      <c r="F334" s="431"/>
      <c r="G334" s="431">
        <f>SUM(I334+K334+M334)</f>
        <v>1546</v>
      </c>
      <c r="H334" s="431"/>
      <c r="I334" s="431">
        <f>SUM(I325:I333)</f>
        <v>605</v>
      </c>
      <c r="J334" s="431"/>
      <c r="K334" s="431">
        <f>SUM(K325:K333)</f>
        <v>740</v>
      </c>
      <c r="L334" s="431"/>
      <c r="M334" s="431">
        <f>SUM(M325:M333)</f>
        <v>201</v>
      </c>
      <c r="N334" s="433"/>
    </row>
    <row r="335" spans="2:14" ht="18" hidden="1" customHeight="1">
      <c r="B335" s="443"/>
      <c r="C335" s="444"/>
      <c r="D335" s="444"/>
      <c r="E335" s="444"/>
      <c r="F335" s="444"/>
      <c r="G335" s="444"/>
      <c r="H335" s="444"/>
      <c r="I335" s="444"/>
      <c r="J335" s="429"/>
      <c r="K335" s="429"/>
      <c r="L335" s="429"/>
      <c r="M335" s="429"/>
      <c r="N335" s="433"/>
    </row>
    <row r="336" spans="2:14" s="421" customFormat="1" ht="18" hidden="1" customHeight="1">
      <c r="B336" s="437">
        <f>B324+1</f>
        <v>25</v>
      </c>
      <c r="C336" s="445" t="s">
        <v>321</v>
      </c>
      <c r="D336" s="442"/>
      <c r="E336" s="442"/>
      <c r="F336" s="442"/>
      <c r="G336" s="442"/>
      <c r="H336" s="442"/>
      <c r="I336" s="442"/>
      <c r="J336" s="440"/>
      <c r="K336" s="440"/>
      <c r="L336" s="440"/>
      <c r="M336" s="440"/>
      <c r="N336" s="441"/>
    </row>
    <row r="337" spans="2:14" ht="18" hidden="1" customHeight="1">
      <c r="B337" s="428" t="s">
        <v>319</v>
      </c>
      <c r="C337" s="429" t="s">
        <v>320</v>
      </c>
      <c r="D337" s="447">
        <f>'단가적용(품)'!$H$157</f>
        <v>6.3E-2</v>
      </c>
      <c r="E337" s="429" t="s">
        <v>10</v>
      </c>
      <c r="F337" s="431">
        <f>SUM(H337+J337+L337)</f>
        <v>2766</v>
      </c>
      <c r="G337" s="431">
        <f>SUM(I337+K337+M337)</f>
        <v>174</v>
      </c>
      <c r="H337" s="432"/>
      <c r="I337" s="431">
        <f t="shared" ref="I337:I344" si="118">ROUNDDOWN(D337*H337,0)</f>
        <v>0</v>
      </c>
      <c r="J337" s="431">
        <f>자재단가!$F$12</f>
        <v>2766</v>
      </c>
      <c r="K337" s="431">
        <f>ROUNDDOWN(J337*D337,0)</f>
        <v>174</v>
      </c>
      <c r="L337" s="431"/>
      <c r="M337" s="431">
        <f>ROUNDDOWN(L337*F337,0)</f>
        <v>0</v>
      </c>
      <c r="N337" s="433"/>
    </row>
    <row r="338" spans="2:14" ht="18" hidden="1" customHeight="1">
      <c r="B338" s="428" t="s">
        <v>193</v>
      </c>
      <c r="C338" s="429" t="s">
        <v>304</v>
      </c>
      <c r="D338" s="430">
        <f>'단가적용(품)'!$I$157</f>
        <v>6.3E-2</v>
      </c>
      <c r="E338" s="429" t="s">
        <v>7</v>
      </c>
      <c r="F338" s="431">
        <f t="shared" ref="F338:G343" si="119">SUM(H338+J338+L338)</f>
        <v>5000</v>
      </c>
      <c r="G338" s="431">
        <f t="shared" si="119"/>
        <v>315</v>
      </c>
      <c r="H338" s="432"/>
      <c r="I338" s="431">
        <f t="shared" si="118"/>
        <v>0</v>
      </c>
      <c r="J338" s="431">
        <f>자재단가!$F$21</f>
        <v>5000</v>
      </c>
      <c r="K338" s="431">
        <f t="shared" ref="K338:K344" si="120">ROUNDDOWN(J338*D338,0)</f>
        <v>315</v>
      </c>
      <c r="L338" s="431"/>
      <c r="M338" s="431">
        <f>ROUNDDOWN(L338*F338,0)</f>
        <v>0</v>
      </c>
      <c r="N338" s="433"/>
    </row>
    <row r="339" spans="2:14" ht="18" hidden="1" customHeight="1">
      <c r="B339" s="428" t="s">
        <v>207</v>
      </c>
      <c r="C339" s="429"/>
      <c r="D339" s="436">
        <f>'단가적용(품)'!$E$152</f>
        <v>3.0000000000000001E-5</v>
      </c>
      <c r="E339" s="429" t="s">
        <v>13</v>
      </c>
      <c r="F339" s="431">
        <f t="shared" si="119"/>
        <v>179203</v>
      </c>
      <c r="G339" s="431">
        <f t="shared" si="119"/>
        <v>5</v>
      </c>
      <c r="H339" s="432">
        <f>변동입력!$C$13</f>
        <v>179203</v>
      </c>
      <c r="I339" s="431">
        <f t="shared" si="118"/>
        <v>5</v>
      </c>
      <c r="J339" s="431"/>
      <c r="K339" s="431">
        <f t="shared" si="120"/>
        <v>0</v>
      </c>
      <c r="L339" s="431"/>
      <c r="M339" s="431">
        <f>ROUNDDOWN(L339*F339,0)</f>
        <v>0</v>
      </c>
      <c r="N339" s="433"/>
    </row>
    <row r="340" spans="2:14" ht="18" hidden="1" customHeight="1">
      <c r="B340" s="428" t="s">
        <v>24</v>
      </c>
      <c r="C340" s="429"/>
      <c r="D340" s="436">
        <f>'단가적용(품)'!$F$152</f>
        <v>3.0000000000000001E-5</v>
      </c>
      <c r="E340" s="429" t="s">
        <v>8</v>
      </c>
      <c r="F340" s="431">
        <f t="shared" si="119"/>
        <v>141096</v>
      </c>
      <c r="G340" s="431">
        <f t="shared" si="119"/>
        <v>4</v>
      </c>
      <c r="H340" s="432">
        <f>변동입력!$C$12</f>
        <v>141096</v>
      </c>
      <c r="I340" s="431">
        <f t="shared" si="118"/>
        <v>4</v>
      </c>
      <c r="J340" s="431"/>
      <c r="K340" s="431">
        <f t="shared" si="120"/>
        <v>0</v>
      </c>
      <c r="L340" s="431"/>
      <c r="M340" s="431">
        <f>ROUNDDOWN(L340*F340,0)</f>
        <v>0</v>
      </c>
      <c r="N340" s="433"/>
    </row>
    <row r="341" spans="2:14" ht="18" hidden="1" customHeight="1">
      <c r="B341" s="428" t="s">
        <v>15</v>
      </c>
      <c r="C341" s="429"/>
      <c r="D341" s="436">
        <f>'단가적용(품)'!$G$152</f>
        <v>6.9999999999999994E-5</v>
      </c>
      <c r="E341" s="429" t="s">
        <v>8</v>
      </c>
      <c r="F341" s="431">
        <f t="shared" si="119"/>
        <v>141096</v>
      </c>
      <c r="G341" s="431">
        <f t="shared" si="119"/>
        <v>9</v>
      </c>
      <c r="H341" s="432">
        <f>변동입력!$C$12</f>
        <v>141096</v>
      </c>
      <c r="I341" s="431">
        <f t="shared" si="118"/>
        <v>9</v>
      </c>
      <c r="J341" s="431"/>
      <c r="K341" s="431">
        <f t="shared" si="120"/>
        <v>0</v>
      </c>
      <c r="L341" s="431"/>
      <c r="M341" s="431">
        <f>ROUNDDOWN(L341*D341,0)</f>
        <v>0</v>
      </c>
      <c r="N341" s="433"/>
    </row>
    <row r="342" spans="2:14" ht="18" hidden="1" customHeight="1">
      <c r="B342" s="428" t="s">
        <v>18</v>
      </c>
      <c r="C342" s="429" t="s">
        <v>19</v>
      </c>
      <c r="D342" s="430">
        <f>'단가적용(품)'!$H$152</f>
        <v>2.9999999999999997E-4</v>
      </c>
      <c r="E342" s="429" t="s">
        <v>223</v>
      </c>
      <c r="F342" s="431">
        <f>H342+J342+L342</f>
        <v>74257</v>
      </c>
      <c r="G342" s="431">
        <f t="shared" si="119"/>
        <v>21</v>
      </c>
      <c r="H342" s="432">
        <f>기계경비!$P$26</f>
        <v>36210</v>
      </c>
      <c r="I342" s="431">
        <f>ROUNDDOWN(D342*H342,0)</f>
        <v>10</v>
      </c>
      <c r="J342" s="432">
        <f>기계경비!$P$24</f>
        <v>23658</v>
      </c>
      <c r="K342" s="431">
        <f>ROUNDDOWN(J342*D342,0)</f>
        <v>7</v>
      </c>
      <c r="L342" s="432">
        <f>기계경비!$P$22</f>
        <v>14389</v>
      </c>
      <c r="M342" s="431">
        <f>ROUNDDOWN(L342*D342,0)</f>
        <v>4</v>
      </c>
      <c r="N342" s="433"/>
    </row>
    <row r="343" spans="2:14" ht="18" hidden="1" customHeight="1">
      <c r="B343" s="428" t="s">
        <v>20</v>
      </c>
      <c r="C343" s="429" t="s">
        <v>22</v>
      </c>
      <c r="D343" s="430">
        <f>'단가적용(품)'!$I$152</f>
        <v>2.9999999999999997E-4</v>
      </c>
      <c r="E343" s="429" t="s">
        <v>8</v>
      </c>
      <c r="F343" s="431">
        <f>H343+J343+L343</f>
        <v>46495</v>
      </c>
      <c r="G343" s="431">
        <f t="shared" si="119"/>
        <v>12</v>
      </c>
      <c r="H343" s="432">
        <f>기계경비!$P$137</f>
        <v>36210</v>
      </c>
      <c r="I343" s="431">
        <f t="shared" si="118"/>
        <v>10</v>
      </c>
      <c r="J343" s="432">
        <f>기계경비!$P$135</f>
        <v>4398</v>
      </c>
      <c r="K343" s="431">
        <f t="shared" si="120"/>
        <v>1</v>
      </c>
      <c r="L343" s="432">
        <f>기계경비!$P$133</f>
        <v>5887</v>
      </c>
      <c r="M343" s="431">
        <f>ROUNDDOWN(L343*D343,0)</f>
        <v>1</v>
      </c>
      <c r="N343" s="433"/>
    </row>
    <row r="344" spans="2:14" ht="18" hidden="1" customHeight="1">
      <c r="B344" s="428" t="s">
        <v>777</v>
      </c>
      <c r="C344" s="429" t="s">
        <v>215</v>
      </c>
      <c r="D344" s="434">
        <v>0.01</v>
      </c>
      <c r="E344" s="429"/>
      <c r="F344" s="431">
        <f>H344+J344+L344</f>
        <v>489</v>
      </c>
      <c r="G344" s="431">
        <f>SUM(I344+K344+M344)</f>
        <v>4</v>
      </c>
      <c r="H344" s="431"/>
      <c r="I344" s="431">
        <f t="shared" si="118"/>
        <v>0</v>
      </c>
      <c r="J344" s="431">
        <f>SUM(K337:K338)</f>
        <v>489</v>
      </c>
      <c r="K344" s="431">
        <f t="shared" si="120"/>
        <v>4</v>
      </c>
      <c r="L344" s="431"/>
      <c r="M344" s="431">
        <f>ROUNDDOWN(L344*D344,0)</f>
        <v>0</v>
      </c>
      <c r="N344" s="433"/>
    </row>
    <row r="345" spans="2:14" ht="18" hidden="1" customHeight="1">
      <c r="B345" s="428" t="s">
        <v>17</v>
      </c>
      <c r="C345" s="429"/>
      <c r="D345" s="436"/>
      <c r="E345" s="429"/>
      <c r="F345" s="431"/>
      <c r="G345" s="431">
        <f>SUM(I345+K345+M345)</f>
        <v>544</v>
      </c>
      <c r="H345" s="431"/>
      <c r="I345" s="431">
        <f>SUM(I337:I344)</f>
        <v>38</v>
      </c>
      <c r="J345" s="431"/>
      <c r="K345" s="431">
        <f>SUM(K337:K344)</f>
        <v>501</v>
      </c>
      <c r="L345" s="431"/>
      <c r="M345" s="431">
        <f>SUM(M337:M344)</f>
        <v>5</v>
      </c>
      <c r="N345" s="433"/>
    </row>
    <row r="346" spans="2:14" ht="18" hidden="1" customHeight="1">
      <c r="B346" s="443"/>
      <c r="C346" s="444"/>
      <c r="D346" s="444"/>
      <c r="E346" s="444"/>
      <c r="F346" s="444"/>
      <c r="G346" s="444"/>
      <c r="H346" s="444"/>
      <c r="I346" s="444"/>
      <c r="J346" s="429"/>
      <c r="K346" s="429"/>
      <c r="L346" s="429"/>
      <c r="M346" s="429"/>
      <c r="N346" s="433"/>
    </row>
    <row r="347" spans="2:14" s="421" customFormat="1" ht="18" hidden="1" customHeight="1">
      <c r="B347" s="437">
        <f>B336+1</f>
        <v>26</v>
      </c>
      <c r="C347" s="445" t="s">
        <v>322</v>
      </c>
      <c r="D347" s="442"/>
      <c r="E347" s="442"/>
      <c r="F347" s="442"/>
      <c r="G347" s="442"/>
      <c r="H347" s="442"/>
      <c r="I347" s="442"/>
      <c r="J347" s="440"/>
      <c r="K347" s="440"/>
      <c r="L347" s="440"/>
      <c r="M347" s="440"/>
      <c r="N347" s="441"/>
    </row>
    <row r="348" spans="2:14" ht="18" hidden="1" customHeight="1">
      <c r="B348" s="428" t="s">
        <v>319</v>
      </c>
      <c r="C348" s="429" t="s">
        <v>320</v>
      </c>
      <c r="D348" s="447">
        <f>'단가적용(품)'!$H$158</f>
        <v>6.3E-2</v>
      </c>
      <c r="E348" s="429" t="s">
        <v>10</v>
      </c>
      <c r="F348" s="431">
        <f>SUM(H348+J348+L348)</f>
        <v>2766</v>
      </c>
      <c r="G348" s="431">
        <f>SUM(I348+K348+M348)</f>
        <v>174</v>
      </c>
      <c r="H348" s="432"/>
      <c r="I348" s="431">
        <f t="shared" ref="I348:I355" si="121">ROUNDDOWN(D348*H348,0)</f>
        <v>0</v>
      </c>
      <c r="J348" s="431">
        <f>자재단가!$F$12</f>
        <v>2766</v>
      </c>
      <c r="K348" s="431">
        <f t="shared" ref="K348:K355" si="122">ROUNDDOWN(J348*D348,0)</f>
        <v>174</v>
      </c>
      <c r="L348" s="431"/>
      <c r="M348" s="431">
        <f>ROUNDDOWN(L348*F348,0)</f>
        <v>0</v>
      </c>
      <c r="N348" s="433"/>
    </row>
    <row r="349" spans="2:14" ht="18" hidden="1" customHeight="1">
      <c r="B349" s="428" t="s">
        <v>193</v>
      </c>
      <c r="C349" s="429" t="s">
        <v>304</v>
      </c>
      <c r="D349" s="447">
        <f>'단가적용(품)'!$I$158</f>
        <v>6.3E-2</v>
      </c>
      <c r="E349" s="429" t="s">
        <v>7</v>
      </c>
      <c r="F349" s="431">
        <f>SUM(H349+J349+L349)</f>
        <v>5000</v>
      </c>
      <c r="G349" s="431">
        <f t="shared" ref="G349:G354" si="123">SUM(I349+K349+M349)</f>
        <v>315</v>
      </c>
      <c r="H349" s="432"/>
      <c r="I349" s="431">
        <f t="shared" si="121"/>
        <v>0</v>
      </c>
      <c r="J349" s="431">
        <f>자재단가!$F$21</f>
        <v>5000</v>
      </c>
      <c r="K349" s="431">
        <f t="shared" si="122"/>
        <v>315</v>
      </c>
      <c r="L349" s="431"/>
      <c r="M349" s="431">
        <f>ROUNDDOWN(L349*F349,0)</f>
        <v>0</v>
      </c>
      <c r="N349" s="433"/>
    </row>
    <row r="350" spans="2:14" ht="18" hidden="1" customHeight="1">
      <c r="B350" s="428" t="s">
        <v>207</v>
      </c>
      <c r="C350" s="429"/>
      <c r="D350" s="436">
        <f>'단가적용(품)'!$E$153</f>
        <v>6.9999999999999994E-5</v>
      </c>
      <c r="E350" s="429" t="s">
        <v>13</v>
      </c>
      <c r="F350" s="431">
        <f>SUM(H350+J350+L350)</f>
        <v>179203</v>
      </c>
      <c r="G350" s="431">
        <f t="shared" si="123"/>
        <v>12</v>
      </c>
      <c r="H350" s="432">
        <f>변동입력!$C$13</f>
        <v>179203</v>
      </c>
      <c r="I350" s="431">
        <f t="shared" si="121"/>
        <v>12</v>
      </c>
      <c r="J350" s="431"/>
      <c r="K350" s="431">
        <f t="shared" si="122"/>
        <v>0</v>
      </c>
      <c r="L350" s="431"/>
      <c r="M350" s="431">
        <f>ROUNDDOWN(L350*F350,0)</f>
        <v>0</v>
      </c>
      <c r="N350" s="433"/>
    </row>
    <row r="351" spans="2:14" ht="18" hidden="1" customHeight="1">
      <c r="B351" s="428" t="s">
        <v>24</v>
      </c>
      <c r="C351" s="429"/>
      <c r="D351" s="436">
        <f>'단가적용(품)'!$F$153</f>
        <v>6.9999999999999994E-5</v>
      </c>
      <c r="E351" s="429" t="s">
        <v>8</v>
      </c>
      <c r="F351" s="431">
        <f>SUM(H351+J351+L351)</f>
        <v>141096</v>
      </c>
      <c r="G351" s="431">
        <f t="shared" si="123"/>
        <v>9</v>
      </c>
      <c r="H351" s="432">
        <f>변동입력!$C$12</f>
        <v>141096</v>
      </c>
      <c r="I351" s="431">
        <f t="shared" si="121"/>
        <v>9</v>
      </c>
      <c r="J351" s="431"/>
      <c r="K351" s="431">
        <f t="shared" si="122"/>
        <v>0</v>
      </c>
      <c r="L351" s="431"/>
      <c r="M351" s="431">
        <f>ROUNDDOWN(L351*F351,0)</f>
        <v>0</v>
      </c>
      <c r="N351" s="433"/>
    </row>
    <row r="352" spans="2:14" ht="18" hidden="1" customHeight="1">
      <c r="B352" s="428" t="s">
        <v>15</v>
      </c>
      <c r="C352" s="429"/>
      <c r="D352" s="436">
        <f>'단가적용(품)'!$G$153</f>
        <v>1.4999999999999999E-4</v>
      </c>
      <c r="E352" s="429" t="s">
        <v>8</v>
      </c>
      <c r="F352" s="431">
        <f>SUM(H352+J352+L352)</f>
        <v>141096</v>
      </c>
      <c r="G352" s="431">
        <f t="shared" si="123"/>
        <v>21</v>
      </c>
      <c r="H352" s="432">
        <f>변동입력!$C$12</f>
        <v>141096</v>
      </c>
      <c r="I352" s="431">
        <f t="shared" si="121"/>
        <v>21</v>
      </c>
      <c r="J352" s="431"/>
      <c r="K352" s="431">
        <f t="shared" si="122"/>
        <v>0</v>
      </c>
      <c r="L352" s="431"/>
      <c r="M352" s="431">
        <f>ROUNDDOWN(L352*D352,0)</f>
        <v>0</v>
      </c>
      <c r="N352" s="433"/>
    </row>
    <row r="353" spans="2:14" ht="18" hidden="1" customHeight="1">
      <c r="B353" s="428" t="s">
        <v>18</v>
      </c>
      <c r="C353" s="429" t="s">
        <v>19</v>
      </c>
      <c r="D353" s="430">
        <f>'단가적용(품)'!$H$153</f>
        <v>5.9999999999999995E-4</v>
      </c>
      <c r="E353" s="429" t="s">
        <v>223</v>
      </c>
      <c r="F353" s="431">
        <f>H353+J353+L353</f>
        <v>74257</v>
      </c>
      <c r="G353" s="431">
        <f t="shared" si="123"/>
        <v>43</v>
      </c>
      <c r="H353" s="432">
        <f>기계경비!$P$26</f>
        <v>36210</v>
      </c>
      <c r="I353" s="431">
        <f t="shared" si="121"/>
        <v>21</v>
      </c>
      <c r="J353" s="432">
        <f>기계경비!$P$24</f>
        <v>23658</v>
      </c>
      <c r="K353" s="431">
        <f t="shared" si="122"/>
        <v>14</v>
      </c>
      <c r="L353" s="432">
        <f>기계경비!$P$22</f>
        <v>14389</v>
      </c>
      <c r="M353" s="431">
        <f>ROUNDDOWN(L353*D353,0)</f>
        <v>8</v>
      </c>
      <c r="N353" s="433"/>
    </row>
    <row r="354" spans="2:14" ht="18" hidden="1" customHeight="1">
      <c r="B354" s="428" t="s">
        <v>20</v>
      </c>
      <c r="C354" s="429" t="s">
        <v>22</v>
      </c>
      <c r="D354" s="430">
        <f>'단가적용(품)'!$I$153</f>
        <v>5.9999999999999995E-4</v>
      </c>
      <c r="E354" s="429" t="s">
        <v>8</v>
      </c>
      <c r="F354" s="431">
        <f>H354+J354+L354</f>
        <v>46495</v>
      </c>
      <c r="G354" s="431">
        <f t="shared" si="123"/>
        <v>26</v>
      </c>
      <c r="H354" s="432">
        <f>기계경비!$P$137</f>
        <v>36210</v>
      </c>
      <c r="I354" s="431">
        <f t="shared" si="121"/>
        <v>21</v>
      </c>
      <c r="J354" s="432">
        <f>기계경비!$P$135</f>
        <v>4398</v>
      </c>
      <c r="K354" s="431">
        <f t="shared" si="122"/>
        <v>2</v>
      </c>
      <c r="L354" s="432">
        <f>기계경비!$P$133</f>
        <v>5887</v>
      </c>
      <c r="M354" s="431">
        <f>ROUNDDOWN(L354*D354,0)</f>
        <v>3</v>
      </c>
      <c r="N354" s="433"/>
    </row>
    <row r="355" spans="2:14" ht="18" hidden="1" customHeight="1">
      <c r="B355" s="428" t="s">
        <v>777</v>
      </c>
      <c r="C355" s="429" t="s">
        <v>215</v>
      </c>
      <c r="D355" s="434">
        <v>0.01</v>
      </c>
      <c r="E355" s="429"/>
      <c r="F355" s="431">
        <f>H355+J355+L355</f>
        <v>489</v>
      </c>
      <c r="G355" s="431">
        <f>SUM(I355+K355+M355)</f>
        <v>4</v>
      </c>
      <c r="H355" s="431"/>
      <c r="I355" s="431">
        <f t="shared" si="121"/>
        <v>0</v>
      </c>
      <c r="J355" s="431">
        <f>SUM(K348:K349)</f>
        <v>489</v>
      </c>
      <c r="K355" s="431">
        <f t="shared" si="122"/>
        <v>4</v>
      </c>
      <c r="L355" s="431"/>
      <c r="M355" s="431">
        <f>ROUNDDOWN(L355*D355,0)</f>
        <v>0</v>
      </c>
      <c r="N355" s="433"/>
    </row>
    <row r="356" spans="2:14" ht="18" hidden="1" customHeight="1">
      <c r="B356" s="428" t="s">
        <v>17</v>
      </c>
      <c r="C356" s="429"/>
      <c r="D356" s="436"/>
      <c r="E356" s="429"/>
      <c r="F356" s="431"/>
      <c r="G356" s="431">
        <f>SUM(I356+K356+M356)</f>
        <v>604</v>
      </c>
      <c r="H356" s="431"/>
      <c r="I356" s="431">
        <f>SUM(I348:I355)</f>
        <v>84</v>
      </c>
      <c r="J356" s="431"/>
      <c r="K356" s="431">
        <f>SUM(K348:K355)</f>
        <v>509</v>
      </c>
      <c r="L356" s="431"/>
      <c r="M356" s="431">
        <f>SUM(M348:M355)</f>
        <v>11</v>
      </c>
      <c r="N356" s="433"/>
    </row>
    <row r="357" spans="2:14" ht="18" hidden="1" customHeight="1">
      <c r="B357" s="443"/>
      <c r="C357" s="444"/>
      <c r="D357" s="444"/>
      <c r="E357" s="444"/>
      <c r="F357" s="444"/>
      <c r="G357" s="444"/>
      <c r="H357" s="444"/>
      <c r="I357" s="444"/>
      <c r="J357" s="429"/>
      <c r="K357" s="429"/>
      <c r="L357" s="429"/>
      <c r="M357" s="429"/>
      <c r="N357" s="433"/>
    </row>
    <row r="358" spans="2:14" s="421" customFormat="1" ht="18" hidden="1" customHeight="1">
      <c r="B358" s="437">
        <f>B347+1</f>
        <v>27</v>
      </c>
      <c r="C358" s="445" t="s">
        <v>323</v>
      </c>
      <c r="D358" s="442"/>
      <c r="E358" s="442"/>
      <c r="F358" s="442"/>
      <c r="G358" s="442"/>
      <c r="H358" s="442"/>
      <c r="I358" s="442"/>
      <c r="J358" s="440"/>
      <c r="K358" s="440"/>
      <c r="L358" s="440"/>
      <c r="M358" s="440"/>
      <c r="N358" s="441"/>
    </row>
    <row r="359" spans="2:14" ht="18" hidden="1" customHeight="1">
      <c r="B359" s="428" t="s">
        <v>319</v>
      </c>
      <c r="C359" s="429" t="s">
        <v>325</v>
      </c>
      <c r="D359" s="447">
        <f>'단가적용(품)'!$H$157</f>
        <v>6.3E-2</v>
      </c>
      <c r="E359" s="429" t="s">
        <v>10</v>
      </c>
      <c r="F359" s="431">
        <f>SUM(H359+J359+L359)</f>
        <v>2929</v>
      </c>
      <c r="G359" s="431">
        <f>SUM(I359+K359+M359)</f>
        <v>184</v>
      </c>
      <c r="H359" s="432"/>
      <c r="I359" s="431">
        <f t="shared" ref="I359:I366" si="124">ROUNDDOWN(D359*H359,0)</f>
        <v>0</v>
      </c>
      <c r="J359" s="431">
        <f>자재단가!$F$13</f>
        <v>2929</v>
      </c>
      <c r="K359" s="431">
        <f t="shared" ref="K359:K366" si="125">ROUNDDOWN(J359*D359,0)</f>
        <v>184</v>
      </c>
      <c r="L359" s="431"/>
      <c r="M359" s="431">
        <f>ROUNDDOWN(L359*F359,0)</f>
        <v>0</v>
      </c>
      <c r="N359" s="433"/>
    </row>
    <row r="360" spans="2:14" ht="18" hidden="1" customHeight="1">
      <c r="B360" s="428" t="s">
        <v>193</v>
      </c>
      <c r="C360" s="429" t="s">
        <v>304</v>
      </c>
      <c r="D360" s="447">
        <f>'단가적용(품)'!$I$157</f>
        <v>6.3E-2</v>
      </c>
      <c r="E360" s="429" t="s">
        <v>7</v>
      </c>
      <c r="F360" s="431">
        <f>SUM(H360+J360+L360)</f>
        <v>5000</v>
      </c>
      <c r="G360" s="431">
        <f t="shared" ref="G360:G365" si="126">SUM(I360+K360+M360)</f>
        <v>315</v>
      </c>
      <c r="H360" s="432"/>
      <c r="I360" s="431">
        <f t="shared" si="124"/>
        <v>0</v>
      </c>
      <c r="J360" s="431">
        <f>자재단가!$F$21</f>
        <v>5000</v>
      </c>
      <c r="K360" s="431">
        <f t="shared" si="125"/>
        <v>315</v>
      </c>
      <c r="L360" s="431"/>
      <c r="M360" s="431">
        <f>ROUNDDOWN(L360*F360,0)</f>
        <v>0</v>
      </c>
      <c r="N360" s="433"/>
    </row>
    <row r="361" spans="2:14" ht="18" hidden="1" customHeight="1">
      <c r="B361" s="428" t="s">
        <v>207</v>
      </c>
      <c r="C361" s="429"/>
      <c r="D361" s="436">
        <f>'단가적용(품)'!$E$152</f>
        <v>3.0000000000000001E-5</v>
      </c>
      <c r="E361" s="429" t="s">
        <v>13</v>
      </c>
      <c r="F361" s="431">
        <f>SUM(H361+J361+L361)</f>
        <v>179203</v>
      </c>
      <c r="G361" s="431">
        <f t="shared" si="126"/>
        <v>5</v>
      </c>
      <c r="H361" s="432">
        <f>변동입력!$C$13</f>
        <v>179203</v>
      </c>
      <c r="I361" s="431">
        <f t="shared" si="124"/>
        <v>5</v>
      </c>
      <c r="J361" s="431"/>
      <c r="K361" s="431">
        <f t="shared" si="125"/>
        <v>0</v>
      </c>
      <c r="L361" s="431"/>
      <c r="M361" s="431">
        <f>ROUNDDOWN(L361*F361,0)</f>
        <v>0</v>
      </c>
      <c r="N361" s="433"/>
    </row>
    <row r="362" spans="2:14" ht="18" hidden="1" customHeight="1">
      <c r="B362" s="428" t="s">
        <v>24</v>
      </c>
      <c r="C362" s="429"/>
      <c r="D362" s="436">
        <f>'단가적용(품)'!$F$152</f>
        <v>3.0000000000000001E-5</v>
      </c>
      <c r="E362" s="429" t="s">
        <v>8</v>
      </c>
      <c r="F362" s="431">
        <f>SUM(H362+J362+L362)</f>
        <v>141096</v>
      </c>
      <c r="G362" s="431">
        <f t="shared" si="126"/>
        <v>4</v>
      </c>
      <c r="H362" s="432">
        <f>변동입력!$C$12</f>
        <v>141096</v>
      </c>
      <c r="I362" s="431">
        <f t="shared" si="124"/>
        <v>4</v>
      </c>
      <c r="J362" s="431"/>
      <c r="K362" s="431">
        <f t="shared" si="125"/>
        <v>0</v>
      </c>
      <c r="L362" s="431"/>
      <c r="M362" s="431">
        <f>ROUNDDOWN(L362*F362,0)</f>
        <v>0</v>
      </c>
      <c r="N362" s="433"/>
    </row>
    <row r="363" spans="2:14" ht="18" hidden="1" customHeight="1">
      <c r="B363" s="428" t="s">
        <v>15</v>
      </c>
      <c r="C363" s="429"/>
      <c r="D363" s="436">
        <f>'단가적용(품)'!$G$152</f>
        <v>6.9999999999999994E-5</v>
      </c>
      <c r="E363" s="429" t="s">
        <v>8</v>
      </c>
      <c r="F363" s="431">
        <f>SUM(H363+J363+L363)</f>
        <v>141096</v>
      </c>
      <c r="G363" s="431">
        <f t="shared" si="126"/>
        <v>9</v>
      </c>
      <c r="H363" s="432">
        <f>변동입력!$C$12</f>
        <v>141096</v>
      </c>
      <c r="I363" s="431">
        <f t="shared" si="124"/>
        <v>9</v>
      </c>
      <c r="J363" s="431"/>
      <c r="K363" s="431">
        <f t="shared" si="125"/>
        <v>0</v>
      </c>
      <c r="L363" s="431"/>
      <c r="M363" s="431">
        <f>ROUNDDOWN(L363*D363,0)</f>
        <v>0</v>
      </c>
      <c r="N363" s="433"/>
    </row>
    <row r="364" spans="2:14" ht="18" hidden="1" customHeight="1">
      <c r="B364" s="428" t="s">
        <v>18</v>
      </c>
      <c r="C364" s="429" t="s">
        <v>19</v>
      </c>
      <c r="D364" s="430">
        <f>'단가적용(품)'!$H$152</f>
        <v>2.9999999999999997E-4</v>
      </c>
      <c r="E364" s="429" t="s">
        <v>223</v>
      </c>
      <c r="F364" s="431">
        <f>H364+J364+L364</f>
        <v>74257</v>
      </c>
      <c r="G364" s="431">
        <f t="shared" si="126"/>
        <v>21</v>
      </c>
      <c r="H364" s="432">
        <f>기계경비!$P$26</f>
        <v>36210</v>
      </c>
      <c r="I364" s="431">
        <f t="shared" si="124"/>
        <v>10</v>
      </c>
      <c r="J364" s="432">
        <f>기계경비!$P$24</f>
        <v>23658</v>
      </c>
      <c r="K364" s="431">
        <f t="shared" si="125"/>
        <v>7</v>
      </c>
      <c r="L364" s="432">
        <f>기계경비!$P$22</f>
        <v>14389</v>
      </c>
      <c r="M364" s="431">
        <f>ROUNDDOWN(L364*D364,0)</f>
        <v>4</v>
      </c>
      <c r="N364" s="433"/>
    </row>
    <row r="365" spans="2:14" ht="18" hidden="1" customHeight="1">
      <c r="B365" s="428" t="s">
        <v>20</v>
      </c>
      <c r="C365" s="429" t="s">
        <v>22</v>
      </c>
      <c r="D365" s="430">
        <f>'단가적용(품)'!$I$152</f>
        <v>2.9999999999999997E-4</v>
      </c>
      <c r="E365" s="429" t="s">
        <v>8</v>
      </c>
      <c r="F365" s="431">
        <f>H365+J365+L365</f>
        <v>46495</v>
      </c>
      <c r="G365" s="431">
        <f t="shared" si="126"/>
        <v>12</v>
      </c>
      <c r="H365" s="432">
        <f>기계경비!$P$137</f>
        <v>36210</v>
      </c>
      <c r="I365" s="431">
        <f t="shared" si="124"/>
        <v>10</v>
      </c>
      <c r="J365" s="432">
        <f>기계경비!$P$135</f>
        <v>4398</v>
      </c>
      <c r="K365" s="431">
        <f t="shared" si="125"/>
        <v>1</v>
      </c>
      <c r="L365" s="432">
        <f>기계경비!$P$133</f>
        <v>5887</v>
      </c>
      <c r="M365" s="431">
        <f>ROUNDDOWN(L365*D365,0)</f>
        <v>1</v>
      </c>
      <c r="N365" s="433"/>
    </row>
    <row r="366" spans="2:14" ht="18" hidden="1" customHeight="1">
      <c r="B366" s="428" t="s">
        <v>777</v>
      </c>
      <c r="C366" s="429" t="s">
        <v>215</v>
      </c>
      <c r="D366" s="434">
        <v>0.01</v>
      </c>
      <c r="E366" s="429"/>
      <c r="F366" s="431">
        <f>H366+J366+L366</f>
        <v>499</v>
      </c>
      <c r="G366" s="431">
        <f>SUM(I366+K366+M366)</f>
        <v>4</v>
      </c>
      <c r="H366" s="431"/>
      <c r="I366" s="431">
        <f t="shared" si="124"/>
        <v>0</v>
      </c>
      <c r="J366" s="431">
        <f>SUM(K359:K360)</f>
        <v>499</v>
      </c>
      <c r="K366" s="431">
        <f t="shared" si="125"/>
        <v>4</v>
      </c>
      <c r="L366" s="431"/>
      <c r="M366" s="431">
        <f>ROUNDDOWN(L366*D366,0)</f>
        <v>0</v>
      </c>
      <c r="N366" s="433"/>
    </row>
    <row r="367" spans="2:14" ht="18" hidden="1" customHeight="1">
      <c r="B367" s="428" t="s">
        <v>17</v>
      </c>
      <c r="C367" s="429"/>
      <c r="D367" s="436"/>
      <c r="E367" s="429"/>
      <c r="F367" s="431"/>
      <c r="G367" s="431">
        <f>SUM(I367+K367+M367)</f>
        <v>554</v>
      </c>
      <c r="H367" s="431"/>
      <c r="I367" s="431">
        <f>SUM(I359:I366)</f>
        <v>38</v>
      </c>
      <c r="J367" s="431"/>
      <c r="K367" s="431">
        <f>SUM(K359:K366)</f>
        <v>511</v>
      </c>
      <c r="L367" s="431"/>
      <c r="M367" s="431">
        <f>SUM(M359:M366)</f>
        <v>5</v>
      </c>
      <c r="N367" s="433"/>
    </row>
    <row r="368" spans="2:14" ht="18" hidden="1" customHeight="1">
      <c r="B368" s="443"/>
      <c r="C368" s="444"/>
      <c r="D368" s="444"/>
      <c r="E368" s="444"/>
      <c r="F368" s="444"/>
      <c r="G368" s="444"/>
      <c r="H368" s="444"/>
      <c r="I368" s="444"/>
      <c r="J368" s="429"/>
      <c r="K368" s="429"/>
      <c r="L368" s="429"/>
      <c r="M368" s="429"/>
      <c r="N368" s="433"/>
    </row>
    <row r="369" spans="2:14" s="421" customFormat="1" ht="18" hidden="1" customHeight="1">
      <c r="B369" s="437">
        <f>B358+1</f>
        <v>28</v>
      </c>
      <c r="C369" s="445" t="s">
        <v>324</v>
      </c>
      <c r="D369" s="442"/>
      <c r="E369" s="442"/>
      <c r="F369" s="442"/>
      <c r="G369" s="442"/>
      <c r="H369" s="442"/>
      <c r="I369" s="442"/>
      <c r="J369" s="440"/>
      <c r="K369" s="440"/>
      <c r="L369" s="440"/>
      <c r="M369" s="440"/>
      <c r="N369" s="441"/>
    </row>
    <row r="370" spans="2:14" ht="18" hidden="1" customHeight="1">
      <c r="B370" s="428" t="s">
        <v>319</v>
      </c>
      <c r="C370" s="429" t="s">
        <v>325</v>
      </c>
      <c r="D370" s="447">
        <f>'단가적용(품)'!$H$158</f>
        <v>6.3E-2</v>
      </c>
      <c r="E370" s="429" t="s">
        <v>10</v>
      </c>
      <c r="F370" s="431">
        <f>SUM(H370+J370+L370)</f>
        <v>2929</v>
      </c>
      <c r="G370" s="431">
        <f>SUM(I370+K370+M370)</f>
        <v>184</v>
      </c>
      <c r="H370" s="432"/>
      <c r="I370" s="431">
        <f t="shared" ref="I370:I377" si="127">ROUNDDOWN(D370*H370,0)</f>
        <v>0</v>
      </c>
      <c r="J370" s="431">
        <f>자재단가!$F$13</f>
        <v>2929</v>
      </c>
      <c r="K370" s="431">
        <f t="shared" ref="K370:K377" si="128">ROUNDDOWN(J370*D370,0)</f>
        <v>184</v>
      </c>
      <c r="L370" s="431"/>
      <c r="M370" s="431">
        <f>ROUNDDOWN(L370*F370,0)</f>
        <v>0</v>
      </c>
      <c r="N370" s="433"/>
    </row>
    <row r="371" spans="2:14" ht="18" hidden="1" customHeight="1">
      <c r="B371" s="428" t="s">
        <v>193</v>
      </c>
      <c r="C371" s="429" t="s">
        <v>304</v>
      </c>
      <c r="D371" s="447">
        <f>'단가적용(품)'!$I$158</f>
        <v>6.3E-2</v>
      </c>
      <c r="E371" s="429" t="s">
        <v>7</v>
      </c>
      <c r="F371" s="431">
        <f>SUM(H371+J371+L371)</f>
        <v>5000</v>
      </c>
      <c r="G371" s="431">
        <f t="shared" ref="G371:G376" si="129">SUM(I371+K371+M371)</f>
        <v>315</v>
      </c>
      <c r="H371" s="432"/>
      <c r="I371" s="431">
        <f t="shared" si="127"/>
        <v>0</v>
      </c>
      <c r="J371" s="431">
        <f>자재단가!$F$21</f>
        <v>5000</v>
      </c>
      <c r="K371" s="431">
        <f t="shared" si="128"/>
        <v>315</v>
      </c>
      <c r="L371" s="431"/>
      <c r="M371" s="431">
        <f>ROUNDDOWN(L371*F371,0)</f>
        <v>0</v>
      </c>
      <c r="N371" s="433"/>
    </row>
    <row r="372" spans="2:14" ht="18" hidden="1" customHeight="1">
      <c r="B372" s="428" t="s">
        <v>207</v>
      </c>
      <c r="C372" s="429"/>
      <c r="D372" s="436">
        <f>'단가적용(품)'!$E$153</f>
        <v>6.9999999999999994E-5</v>
      </c>
      <c r="E372" s="429" t="s">
        <v>13</v>
      </c>
      <c r="F372" s="431">
        <f>SUM(H372+J372+L372)</f>
        <v>179203</v>
      </c>
      <c r="G372" s="431">
        <f t="shared" si="129"/>
        <v>12</v>
      </c>
      <c r="H372" s="432">
        <f>변동입력!$C$13</f>
        <v>179203</v>
      </c>
      <c r="I372" s="431">
        <f t="shared" si="127"/>
        <v>12</v>
      </c>
      <c r="J372" s="431"/>
      <c r="K372" s="431">
        <f t="shared" si="128"/>
        <v>0</v>
      </c>
      <c r="L372" s="431"/>
      <c r="M372" s="431">
        <f>ROUNDDOWN(L372*F372,0)</f>
        <v>0</v>
      </c>
      <c r="N372" s="433"/>
    </row>
    <row r="373" spans="2:14" ht="18" hidden="1" customHeight="1">
      <c r="B373" s="428" t="s">
        <v>24</v>
      </c>
      <c r="C373" s="429"/>
      <c r="D373" s="436">
        <f>'단가적용(품)'!$F$153</f>
        <v>6.9999999999999994E-5</v>
      </c>
      <c r="E373" s="429" t="s">
        <v>8</v>
      </c>
      <c r="F373" s="431">
        <f>SUM(H373+J373+L373)</f>
        <v>141096</v>
      </c>
      <c r="G373" s="431">
        <f t="shared" si="129"/>
        <v>9</v>
      </c>
      <c r="H373" s="432">
        <f>변동입력!$C$12</f>
        <v>141096</v>
      </c>
      <c r="I373" s="431">
        <f t="shared" si="127"/>
        <v>9</v>
      </c>
      <c r="J373" s="431"/>
      <c r="K373" s="431">
        <f t="shared" si="128"/>
        <v>0</v>
      </c>
      <c r="L373" s="431"/>
      <c r="M373" s="431">
        <f>ROUNDDOWN(L373*F373,0)</f>
        <v>0</v>
      </c>
      <c r="N373" s="433"/>
    </row>
    <row r="374" spans="2:14" ht="18" hidden="1" customHeight="1">
      <c r="B374" s="428" t="s">
        <v>15</v>
      </c>
      <c r="C374" s="429"/>
      <c r="D374" s="436">
        <f>'단가적용(품)'!$G$153</f>
        <v>1.4999999999999999E-4</v>
      </c>
      <c r="E374" s="429" t="s">
        <v>8</v>
      </c>
      <c r="F374" s="431">
        <f>SUM(H374+J374+L374)</f>
        <v>141096</v>
      </c>
      <c r="G374" s="431">
        <f t="shared" si="129"/>
        <v>21</v>
      </c>
      <c r="H374" s="432">
        <f>변동입력!$C$12</f>
        <v>141096</v>
      </c>
      <c r="I374" s="431">
        <f t="shared" si="127"/>
        <v>21</v>
      </c>
      <c r="J374" s="431"/>
      <c r="K374" s="431">
        <f t="shared" si="128"/>
        <v>0</v>
      </c>
      <c r="L374" s="431"/>
      <c r="M374" s="431">
        <f>ROUNDDOWN(L374*D374,0)</f>
        <v>0</v>
      </c>
      <c r="N374" s="433"/>
    </row>
    <row r="375" spans="2:14" ht="18" hidden="1" customHeight="1">
      <c r="B375" s="428" t="s">
        <v>18</v>
      </c>
      <c r="C375" s="429" t="s">
        <v>19</v>
      </c>
      <c r="D375" s="430">
        <f>'단가적용(품)'!$H$153</f>
        <v>5.9999999999999995E-4</v>
      </c>
      <c r="E375" s="429" t="s">
        <v>223</v>
      </c>
      <c r="F375" s="431">
        <f>H375+J375+L375</f>
        <v>74257</v>
      </c>
      <c r="G375" s="431">
        <f t="shared" si="129"/>
        <v>43</v>
      </c>
      <c r="H375" s="432">
        <f>기계경비!$P$26</f>
        <v>36210</v>
      </c>
      <c r="I375" s="431">
        <f t="shared" si="127"/>
        <v>21</v>
      </c>
      <c r="J375" s="432">
        <f>기계경비!$P$24</f>
        <v>23658</v>
      </c>
      <c r="K375" s="431">
        <f t="shared" si="128"/>
        <v>14</v>
      </c>
      <c r="L375" s="432">
        <f>기계경비!$P$22</f>
        <v>14389</v>
      </c>
      <c r="M375" s="431">
        <f>ROUNDDOWN(L375*D375,0)</f>
        <v>8</v>
      </c>
      <c r="N375" s="433"/>
    </row>
    <row r="376" spans="2:14" ht="18" hidden="1" customHeight="1">
      <c r="B376" s="428" t="s">
        <v>20</v>
      </c>
      <c r="C376" s="429" t="s">
        <v>22</v>
      </c>
      <c r="D376" s="430">
        <f>'단가적용(품)'!$I$153</f>
        <v>5.9999999999999995E-4</v>
      </c>
      <c r="E376" s="429" t="s">
        <v>8</v>
      </c>
      <c r="F376" s="431">
        <f>H376+J376+L376</f>
        <v>46495</v>
      </c>
      <c r="G376" s="431">
        <f t="shared" si="129"/>
        <v>26</v>
      </c>
      <c r="H376" s="432">
        <f>기계경비!$P$137</f>
        <v>36210</v>
      </c>
      <c r="I376" s="431">
        <f t="shared" si="127"/>
        <v>21</v>
      </c>
      <c r="J376" s="432">
        <f>기계경비!$P$135</f>
        <v>4398</v>
      </c>
      <c r="K376" s="431">
        <f t="shared" si="128"/>
        <v>2</v>
      </c>
      <c r="L376" s="432">
        <f>기계경비!$P$133</f>
        <v>5887</v>
      </c>
      <c r="M376" s="431">
        <f>ROUNDDOWN(L376*D376,0)</f>
        <v>3</v>
      </c>
      <c r="N376" s="433"/>
    </row>
    <row r="377" spans="2:14" ht="18" hidden="1" customHeight="1">
      <c r="B377" s="428" t="s">
        <v>777</v>
      </c>
      <c r="C377" s="429" t="s">
        <v>215</v>
      </c>
      <c r="D377" s="434">
        <v>0.01</v>
      </c>
      <c r="E377" s="429"/>
      <c r="F377" s="431">
        <f>H377+J377+L377</f>
        <v>499</v>
      </c>
      <c r="G377" s="431">
        <f>SUM(I377+K377+M377)</f>
        <v>4</v>
      </c>
      <c r="H377" s="431"/>
      <c r="I377" s="431">
        <f t="shared" si="127"/>
        <v>0</v>
      </c>
      <c r="J377" s="431">
        <f>SUM(K370:K371)</f>
        <v>499</v>
      </c>
      <c r="K377" s="431">
        <f t="shared" si="128"/>
        <v>4</v>
      </c>
      <c r="L377" s="431"/>
      <c r="M377" s="431">
        <f>ROUNDDOWN(L377*D377,0)</f>
        <v>0</v>
      </c>
      <c r="N377" s="433"/>
    </row>
    <row r="378" spans="2:14" ht="18" hidden="1" customHeight="1">
      <c r="B378" s="428" t="s">
        <v>17</v>
      </c>
      <c r="C378" s="429"/>
      <c r="D378" s="436"/>
      <c r="E378" s="429"/>
      <c r="F378" s="431"/>
      <c r="G378" s="431">
        <f>SUM(I378+K378+M378)</f>
        <v>614</v>
      </c>
      <c r="H378" s="431"/>
      <c r="I378" s="431">
        <f>SUM(I370:I377)</f>
        <v>84</v>
      </c>
      <c r="J378" s="431"/>
      <c r="K378" s="431">
        <f>SUM(K370:K377)</f>
        <v>519</v>
      </c>
      <c r="L378" s="431"/>
      <c r="M378" s="431">
        <f>SUM(M370:M377)</f>
        <v>11</v>
      </c>
      <c r="N378" s="433"/>
    </row>
    <row r="379" spans="2:14" ht="18" hidden="1" customHeight="1">
      <c r="B379" s="443"/>
      <c r="C379" s="444"/>
      <c r="D379" s="444"/>
      <c r="E379" s="444"/>
      <c r="F379" s="444"/>
      <c r="G379" s="444"/>
      <c r="H379" s="444"/>
      <c r="I379" s="444"/>
      <c r="J379" s="429"/>
      <c r="K379" s="429"/>
      <c r="L379" s="429"/>
      <c r="M379" s="429"/>
      <c r="N379" s="433"/>
    </row>
    <row r="380" spans="2:14" s="421" customFormat="1" ht="18" hidden="1" customHeight="1">
      <c r="B380" s="437">
        <f>B369+1</f>
        <v>29</v>
      </c>
      <c r="C380" s="445" t="s">
        <v>326</v>
      </c>
      <c r="D380" s="442"/>
      <c r="E380" s="442"/>
      <c r="F380" s="442"/>
      <c r="G380" s="442"/>
      <c r="H380" s="442"/>
      <c r="I380" s="442"/>
      <c r="J380" s="440"/>
      <c r="K380" s="440"/>
      <c r="L380" s="440"/>
      <c r="M380" s="440"/>
      <c r="N380" s="441"/>
    </row>
    <row r="381" spans="2:14" ht="18" hidden="1" customHeight="1">
      <c r="B381" s="428" t="s">
        <v>319</v>
      </c>
      <c r="C381" s="429" t="s">
        <v>861</v>
      </c>
      <c r="D381" s="447">
        <f>'단가적용(품)'!$H$157</f>
        <v>6.3E-2</v>
      </c>
      <c r="E381" s="429" t="s">
        <v>10</v>
      </c>
      <c r="F381" s="431">
        <f>SUM(H381+J381+L381)</f>
        <v>7480</v>
      </c>
      <c r="G381" s="431">
        <f>SUM(I381+K381+M381)</f>
        <v>471</v>
      </c>
      <c r="H381" s="432"/>
      <c r="I381" s="431">
        <f t="shared" ref="I381:I388" si="130">ROUNDDOWN(D381*H381,0)</f>
        <v>0</v>
      </c>
      <c r="J381" s="431">
        <f>자재단가!$F$14</f>
        <v>7480</v>
      </c>
      <c r="K381" s="431">
        <f t="shared" ref="K381:K388" si="131">ROUNDDOWN(J381*D381,0)</f>
        <v>471</v>
      </c>
      <c r="L381" s="431"/>
      <c r="M381" s="431">
        <f>ROUNDDOWN(L381*F381,0)</f>
        <v>0</v>
      </c>
      <c r="N381" s="433"/>
    </row>
    <row r="382" spans="2:14" ht="18" hidden="1" customHeight="1">
      <c r="B382" s="428" t="s">
        <v>193</v>
      </c>
      <c r="C382" s="448" t="s">
        <v>862</v>
      </c>
      <c r="D382" s="447">
        <f>'단가적용(품)'!$I$157</f>
        <v>6.3E-2</v>
      </c>
      <c r="E382" s="429" t="s">
        <v>7</v>
      </c>
      <c r="F382" s="431">
        <f>SUM(H382+J382+L382)</f>
        <v>5000</v>
      </c>
      <c r="G382" s="431">
        <f t="shared" ref="G382:G387" si="132">SUM(I382+K382+M382)</f>
        <v>315</v>
      </c>
      <c r="H382" s="432"/>
      <c r="I382" s="431">
        <f t="shared" si="130"/>
        <v>0</v>
      </c>
      <c r="J382" s="431">
        <f>자재단가!$F$21</f>
        <v>5000</v>
      </c>
      <c r="K382" s="431">
        <f t="shared" si="131"/>
        <v>315</v>
      </c>
      <c r="L382" s="431"/>
      <c r="M382" s="431">
        <f>ROUNDDOWN(L382*F382,0)</f>
        <v>0</v>
      </c>
      <c r="N382" s="433"/>
    </row>
    <row r="383" spans="2:14" ht="18" hidden="1" customHeight="1">
      <c r="B383" s="428" t="s">
        <v>207</v>
      </c>
      <c r="C383" s="429"/>
      <c r="D383" s="436">
        <f>'단가적용(품)'!$E$152</f>
        <v>3.0000000000000001E-5</v>
      </c>
      <c r="E383" s="429" t="s">
        <v>13</v>
      </c>
      <c r="F383" s="431">
        <f>SUM(H383+J383+L383)</f>
        <v>179203</v>
      </c>
      <c r="G383" s="431">
        <f t="shared" si="132"/>
        <v>5</v>
      </c>
      <c r="H383" s="432">
        <f>변동입력!$C$13</f>
        <v>179203</v>
      </c>
      <c r="I383" s="431">
        <f t="shared" si="130"/>
        <v>5</v>
      </c>
      <c r="J383" s="431"/>
      <c r="K383" s="431">
        <f t="shared" si="131"/>
        <v>0</v>
      </c>
      <c r="L383" s="431"/>
      <c r="M383" s="431">
        <f>ROUNDDOWN(L383*F383,0)</f>
        <v>0</v>
      </c>
      <c r="N383" s="433"/>
    </row>
    <row r="384" spans="2:14" ht="18" hidden="1" customHeight="1">
      <c r="B384" s="428" t="s">
        <v>24</v>
      </c>
      <c r="C384" s="429"/>
      <c r="D384" s="436">
        <f>'단가적용(품)'!$F$152</f>
        <v>3.0000000000000001E-5</v>
      </c>
      <c r="E384" s="429" t="s">
        <v>8</v>
      </c>
      <c r="F384" s="431">
        <f>SUM(H384+J384+L384)</f>
        <v>141096</v>
      </c>
      <c r="G384" s="431">
        <f t="shared" si="132"/>
        <v>4</v>
      </c>
      <c r="H384" s="432">
        <f>변동입력!$C$12</f>
        <v>141096</v>
      </c>
      <c r="I384" s="431">
        <f t="shared" si="130"/>
        <v>4</v>
      </c>
      <c r="J384" s="431"/>
      <c r="K384" s="431">
        <f t="shared" si="131"/>
        <v>0</v>
      </c>
      <c r="L384" s="431"/>
      <c r="M384" s="431">
        <f>ROUNDDOWN(L384*F384,0)</f>
        <v>0</v>
      </c>
      <c r="N384" s="433"/>
    </row>
    <row r="385" spans="2:14" ht="18" hidden="1" customHeight="1">
      <c r="B385" s="428" t="s">
        <v>15</v>
      </c>
      <c r="C385" s="429"/>
      <c r="D385" s="436">
        <f>'단가적용(품)'!$G$152</f>
        <v>6.9999999999999994E-5</v>
      </c>
      <c r="E385" s="429" t="s">
        <v>8</v>
      </c>
      <c r="F385" s="431">
        <f>SUM(H385+J385+L385)</f>
        <v>141096</v>
      </c>
      <c r="G385" s="431">
        <f t="shared" si="132"/>
        <v>9</v>
      </c>
      <c r="H385" s="432">
        <f>변동입력!$C$12</f>
        <v>141096</v>
      </c>
      <c r="I385" s="431">
        <f t="shared" si="130"/>
        <v>9</v>
      </c>
      <c r="J385" s="431"/>
      <c r="K385" s="431">
        <f t="shared" si="131"/>
        <v>0</v>
      </c>
      <c r="L385" s="431"/>
      <c r="M385" s="431">
        <f>ROUNDDOWN(L385*D385,0)</f>
        <v>0</v>
      </c>
      <c r="N385" s="433"/>
    </row>
    <row r="386" spans="2:14" ht="18" hidden="1" customHeight="1">
      <c r="B386" s="428" t="s">
        <v>18</v>
      </c>
      <c r="C386" s="429" t="s">
        <v>19</v>
      </c>
      <c r="D386" s="430">
        <f>'단가적용(품)'!$H$152</f>
        <v>2.9999999999999997E-4</v>
      </c>
      <c r="E386" s="429" t="s">
        <v>223</v>
      </c>
      <c r="F386" s="431">
        <f>H386+J386+L386</f>
        <v>74257</v>
      </c>
      <c r="G386" s="431">
        <f t="shared" si="132"/>
        <v>21</v>
      </c>
      <c r="H386" s="432">
        <f>기계경비!$P$26</f>
        <v>36210</v>
      </c>
      <c r="I386" s="431">
        <f t="shared" si="130"/>
        <v>10</v>
      </c>
      <c r="J386" s="432">
        <f>기계경비!$P$24</f>
        <v>23658</v>
      </c>
      <c r="K386" s="431">
        <f t="shared" si="131"/>
        <v>7</v>
      </c>
      <c r="L386" s="432">
        <f>기계경비!$P$22</f>
        <v>14389</v>
      </c>
      <c r="M386" s="431">
        <f>ROUNDDOWN(L386*D386,0)</f>
        <v>4</v>
      </c>
      <c r="N386" s="433"/>
    </row>
    <row r="387" spans="2:14" ht="18" hidden="1" customHeight="1">
      <c r="B387" s="428" t="s">
        <v>20</v>
      </c>
      <c r="C387" s="429" t="s">
        <v>22</v>
      </c>
      <c r="D387" s="430">
        <f>'단가적용(품)'!$I$152</f>
        <v>2.9999999999999997E-4</v>
      </c>
      <c r="E387" s="429" t="s">
        <v>8</v>
      </c>
      <c r="F387" s="431">
        <f>H387+J387+L387</f>
        <v>46495</v>
      </c>
      <c r="G387" s="431">
        <f t="shared" si="132"/>
        <v>12</v>
      </c>
      <c r="H387" s="432">
        <f>기계경비!$P$137</f>
        <v>36210</v>
      </c>
      <c r="I387" s="431">
        <f t="shared" si="130"/>
        <v>10</v>
      </c>
      <c r="J387" s="432">
        <f>기계경비!$P$135</f>
        <v>4398</v>
      </c>
      <c r="K387" s="431">
        <f t="shared" si="131"/>
        <v>1</v>
      </c>
      <c r="L387" s="432">
        <f>기계경비!$P$133</f>
        <v>5887</v>
      </c>
      <c r="M387" s="431">
        <f>ROUNDDOWN(L387*D387,0)</f>
        <v>1</v>
      </c>
      <c r="N387" s="433"/>
    </row>
    <row r="388" spans="2:14" ht="18" hidden="1" customHeight="1">
      <c r="B388" s="428" t="s">
        <v>777</v>
      </c>
      <c r="C388" s="429" t="s">
        <v>215</v>
      </c>
      <c r="D388" s="434">
        <v>0.01</v>
      </c>
      <c r="E388" s="429"/>
      <c r="F388" s="431">
        <f>H388+J388+L388</f>
        <v>786</v>
      </c>
      <c r="G388" s="431">
        <f>SUM(I388+K388+M388)</f>
        <v>7</v>
      </c>
      <c r="H388" s="431"/>
      <c r="I388" s="431">
        <f t="shared" si="130"/>
        <v>0</v>
      </c>
      <c r="J388" s="431">
        <f>SUM(K381:K382)</f>
        <v>786</v>
      </c>
      <c r="K388" s="431">
        <f t="shared" si="131"/>
        <v>7</v>
      </c>
      <c r="L388" s="431"/>
      <c r="M388" s="431">
        <f>ROUNDDOWN(L388*D388,0)</f>
        <v>0</v>
      </c>
      <c r="N388" s="433"/>
    </row>
    <row r="389" spans="2:14" ht="18" hidden="1" customHeight="1">
      <c r="B389" s="428" t="s">
        <v>17</v>
      </c>
      <c r="C389" s="429"/>
      <c r="D389" s="436"/>
      <c r="E389" s="429"/>
      <c r="F389" s="431"/>
      <c r="G389" s="431">
        <f>SUM(I389+K389+M389)</f>
        <v>844</v>
      </c>
      <c r="H389" s="431"/>
      <c r="I389" s="431">
        <f>SUM(I381:I388)</f>
        <v>38</v>
      </c>
      <c r="J389" s="431"/>
      <c r="K389" s="431">
        <f>SUM(K381:K388)</f>
        <v>801</v>
      </c>
      <c r="L389" s="431"/>
      <c r="M389" s="431">
        <f>SUM(M381:M388)</f>
        <v>5</v>
      </c>
      <c r="N389" s="433"/>
    </row>
    <row r="390" spans="2:14" ht="18" hidden="1" customHeight="1">
      <c r="B390" s="443"/>
      <c r="C390" s="444"/>
      <c r="D390" s="444"/>
      <c r="E390" s="444"/>
      <c r="F390" s="444"/>
      <c r="G390" s="444"/>
      <c r="H390" s="444"/>
      <c r="I390" s="444"/>
      <c r="J390" s="429"/>
      <c r="K390" s="429"/>
      <c r="L390" s="429"/>
      <c r="M390" s="429"/>
      <c r="N390" s="433"/>
    </row>
    <row r="391" spans="2:14" s="421" customFormat="1" ht="18" hidden="1" customHeight="1">
      <c r="B391" s="437">
        <f>B380+1</f>
        <v>30</v>
      </c>
      <c r="C391" s="445" t="s">
        <v>327</v>
      </c>
      <c r="D391" s="442"/>
      <c r="E391" s="442"/>
      <c r="F391" s="442"/>
      <c r="G391" s="442"/>
      <c r="H391" s="442"/>
      <c r="I391" s="442"/>
      <c r="J391" s="440"/>
      <c r="K391" s="440"/>
      <c r="L391" s="440"/>
      <c r="M391" s="440"/>
      <c r="N391" s="441"/>
    </row>
    <row r="392" spans="2:14" ht="18" hidden="1" customHeight="1">
      <c r="B392" s="428" t="s">
        <v>319</v>
      </c>
      <c r="C392" s="429" t="s">
        <v>359</v>
      </c>
      <c r="D392" s="447">
        <f>'단가적용(품)'!$H$158</f>
        <v>6.3E-2</v>
      </c>
      <c r="E392" s="429" t="s">
        <v>10</v>
      </c>
      <c r="F392" s="431">
        <f>SUM(H392+J392+L392)</f>
        <v>7480</v>
      </c>
      <c r="G392" s="431">
        <f>SUM(I392+K392+M392)</f>
        <v>471</v>
      </c>
      <c r="H392" s="432"/>
      <c r="I392" s="431">
        <f t="shared" ref="I392:I399" si="133">ROUNDDOWN(D392*H392,0)</f>
        <v>0</v>
      </c>
      <c r="J392" s="431">
        <f>자재단가!$F$14</f>
        <v>7480</v>
      </c>
      <c r="K392" s="431">
        <f t="shared" ref="K392:K399" si="134">ROUNDDOWN(J392*D392,0)</f>
        <v>471</v>
      </c>
      <c r="L392" s="431"/>
      <c r="M392" s="431">
        <f>ROUNDDOWN(L392*F392,0)</f>
        <v>0</v>
      </c>
      <c r="N392" s="433"/>
    </row>
    <row r="393" spans="2:14" ht="18" hidden="1" customHeight="1">
      <c r="B393" s="428" t="s">
        <v>193</v>
      </c>
      <c r="C393" s="429" t="s">
        <v>304</v>
      </c>
      <c r="D393" s="447">
        <f>'단가적용(품)'!$I$158</f>
        <v>6.3E-2</v>
      </c>
      <c r="E393" s="429" t="s">
        <v>7</v>
      </c>
      <c r="F393" s="431">
        <f>SUM(H393+J393+L393)</f>
        <v>5000</v>
      </c>
      <c r="G393" s="431">
        <f t="shared" ref="G393:G398" si="135">SUM(I393+K393+M393)</f>
        <v>315</v>
      </c>
      <c r="H393" s="432"/>
      <c r="I393" s="431">
        <f t="shared" si="133"/>
        <v>0</v>
      </c>
      <c r="J393" s="431">
        <f>자재단가!$F$21</f>
        <v>5000</v>
      </c>
      <c r="K393" s="431">
        <f t="shared" si="134"/>
        <v>315</v>
      </c>
      <c r="L393" s="431"/>
      <c r="M393" s="431">
        <f>ROUNDDOWN(L393*F393,0)</f>
        <v>0</v>
      </c>
      <c r="N393" s="433"/>
    </row>
    <row r="394" spans="2:14" ht="18" hidden="1" customHeight="1">
      <c r="B394" s="428" t="s">
        <v>207</v>
      </c>
      <c r="C394" s="429"/>
      <c r="D394" s="436">
        <f>'단가적용(품)'!$E$153</f>
        <v>6.9999999999999994E-5</v>
      </c>
      <c r="E394" s="429" t="s">
        <v>13</v>
      </c>
      <c r="F394" s="431">
        <f>SUM(H394+J394+L394)</f>
        <v>179203</v>
      </c>
      <c r="G394" s="431">
        <f t="shared" si="135"/>
        <v>12</v>
      </c>
      <c r="H394" s="432">
        <f>변동입력!$C$13</f>
        <v>179203</v>
      </c>
      <c r="I394" s="431">
        <f t="shared" si="133"/>
        <v>12</v>
      </c>
      <c r="J394" s="431"/>
      <c r="K394" s="431">
        <f t="shared" si="134"/>
        <v>0</v>
      </c>
      <c r="L394" s="431"/>
      <c r="M394" s="431">
        <f>ROUNDDOWN(L394*F394,0)</f>
        <v>0</v>
      </c>
      <c r="N394" s="433"/>
    </row>
    <row r="395" spans="2:14" ht="18" hidden="1" customHeight="1">
      <c r="B395" s="428" t="s">
        <v>24</v>
      </c>
      <c r="C395" s="429"/>
      <c r="D395" s="436">
        <f>'단가적용(품)'!$F$153</f>
        <v>6.9999999999999994E-5</v>
      </c>
      <c r="E395" s="429" t="s">
        <v>8</v>
      </c>
      <c r="F395" s="431">
        <f>SUM(H395+J395+L395)</f>
        <v>141096</v>
      </c>
      <c r="G395" s="431">
        <f t="shared" si="135"/>
        <v>9</v>
      </c>
      <c r="H395" s="432">
        <f>변동입력!$C$12</f>
        <v>141096</v>
      </c>
      <c r="I395" s="431">
        <f t="shared" si="133"/>
        <v>9</v>
      </c>
      <c r="J395" s="431"/>
      <c r="K395" s="431">
        <f t="shared" si="134"/>
        <v>0</v>
      </c>
      <c r="L395" s="431"/>
      <c r="M395" s="431">
        <f>ROUNDDOWN(L395*F395,0)</f>
        <v>0</v>
      </c>
      <c r="N395" s="433"/>
    </row>
    <row r="396" spans="2:14" ht="18" hidden="1" customHeight="1">
      <c r="B396" s="428" t="s">
        <v>15</v>
      </c>
      <c r="C396" s="429"/>
      <c r="D396" s="436">
        <f>'단가적용(품)'!$G$153</f>
        <v>1.4999999999999999E-4</v>
      </c>
      <c r="E396" s="429" t="s">
        <v>8</v>
      </c>
      <c r="F396" s="431">
        <f>SUM(H396+J396+L396)</f>
        <v>141096</v>
      </c>
      <c r="G396" s="431">
        <f t="shared" si="135"/>
        <v>21</v>
      </c>
      <c r="H396" s="432">
        <f>변동입력!$C$12</f>
        <v>141096</v>
      </c>
      <c r="I396" s="431">
        <f t="shared" si="133"/>
        <v>21</v>
      </c>
      <c r="J396" s="431"/>
      <c r="K396" s="431">
        <f t="shared" si="134"/>
        <v>0</v>
      </c>
      <c r="L396" s="431"/>
      <c r="M396" s="431">
        <f>ROUNDDOWN(L396*D396,0)</f>
        <v>0</v>
      </c>
      <c r="N396" s="433"/>
    </row>
    <row r="397" spans="2:14" ht="18" hidden="1" customHeight="1">
      <c r="B397" s="428" t="s">
        <v>18</v>
      </c>
      <c r="C397" s="429" t="s">
        <v>19</v>
      </c>
      <c r="D397" s="430">
        <f>'단가적용(품)'!$H$153</f>
        <v>5.9999999999999995E-4</v>
      </c>
      <c r="E397" s="429" t="s">
        <v>223</v>
      </c>
      <c r="F397" s="431">
        <f>H397+J397+L397</f>
        <v>74257</v>
      </c>
      <c r="G397" s="431">
        <f t="shared" si="135"/>
        <v>43</v>
      </c>
      <c r="H397" s="432">
        <f>기계경비!$P$26</f>
        <v>36210</v>
      </c>
      <c r="I397" s="431">
        <f t="shared" si="133"/>
        <v>21</v>
      </c>
      <c r="J397" s="432">
        <f>기계경비!$P$24</f>
        <v>23658</v>
      </c>
      <c r="K397" s="431">
        <f t="shared" si="134"/>
        <v>14</v>
      </c>
      <c r="L397" s="432">
        <f>기계경비!$P$22</f>
        <v>14389</v>
      </c>
      <c r="M397" s="431">
        <f>ROUNDDOWN(L397*D397,0)</f>
        <v>8</v>
      </c>
      <c r="N397" s="433"/>
    </row>
    <row r="398" spans="2:14" ht="18" hidden="1" customHeight="1">
      <c r="B398" s="428" t="s">
        <v>20</v>
      </c>
      <c r="C398" s="429" t="s">
        <v>22</v>
      </c>
      <c r="D398" s="430">
        <f>'단가적용(품)'!$I$153</f>
        <v>5.9999999999999995E-4</v>
      </c>
      <c r="E398" s="429" t="s">
        <v>8</v>
      </c>
      <c r="F398" s="431">
        <f>H398+J398+L398</f>
        <v>46495</v>
      </c>
      <c r="G398" s="431">
        <f t="shared" si="135"/>
        <v>26</v>
      </c>
      <c r="H398" s="432">
        <f>기계경비!$P$137</f>
        <v>36210</v>
      </c>
      <c r="I398" s="431">
        <f t="shared" si="133"/>
        <v>21</v>
      </c>
      <c r="J398" s="432">
        <f>기계경비!$P$135</f>
        <v>4398</v>
      </c>
      <c r="K398" s="431">
        <f t="shared" si="134"/>
        <v>2</v>
      </c>
      <c r="L398" s="432">
        <f>기계경비!$P$133</f>
        <v>5887</v>
      </c>
      <c r="M398" s="431">
        <f>ROUNDDOWN(L398*D398,0)</f>
        <v>3</v>
      </c>
      <c r="N398" s="433"/>
    </row>
    <row r="399" spans="2:14" ht="18" hidden="1" customHeight="1">
      <c r="B399" s="428" t="s">
        <v>777</v>
      </c>
      <c r="C399" s="429" t="s">
        <v>215</v>
      </c>
      <c r="D399" s="434">
        <v>0.01</v>
      </c>
      <c r="E399" s="429"/>
      <c r="F399" s="431">
        <f>H399+J399+L399</f>
        <v>786</v>
      </c>
      <c r="G399" s="431">
        <f>SUM(I399+K399+M399)</f>
        <v>7</v>
      </c>
      <c r="H399" s="431"/>
      <c r="I399" s="431">
        <f t="shared" si="133"/>
        <v>0</v>
      </c>
      <c r="J399" s="431">
        <f>SUM(K392:K393)</f>
        <v>786</v>
      </c>
      <c r="K399" s="431">
        <f t="shared" si="134"/>
        <v>7</v>
      </c>
      <c r="L399" s="431"/>
      <c r="M399" s="431">
        <f>ROUNDDOWN(L399*D399,0)</f>
        <v>0</v>
      </c>
      <c r="N399" s="433"/>
    </row>
    <row r="400" spans="2:14" ht="18" hidden="1" customHeight="1">
      <c r="B400" s="428" t="s">
        <v>17</v>
      </c>
      <c r="C400" s="429"/>
      <c r="D400" s="436"/>
      <c r="E400" s="429"/>
      <c r="F400" s="431"/>
      <c r="G400" s="431">
        <f>SUM(I400+K400+M400)</f>
        <v>904</v>
      </c>
      <c r="H400" s="431"/>
      <c r="I400" s="431">
        <f>SUM(I392:I399)</f>
        <v>84</v>
      </c>
      <c r="J400" s="431"/>
      <c r="K400" s="431">
        <f>SUM(K392:K399)</f>
        <v>809</v>
      </c>
      <c r="L400" s="431"/>
      <c r="M400" s="431">
        <f>SUM(M392:M399)</f>
        <v>11</v>
      </c>
      <c r="N400" s="433"/>
    </row>
    <row r="401" spans="2:14" ht="18" hidden="1" customHeight="1">
      <c r="B401" s="443"/>
      <c r="C401" s="444"/>
      <c r="D401" s="444"/>
      <c r="E401" s="444"/>
      <c r="F401" s="444"/>
      <c r="G401" s="444"/>
      <c r="H401" s="444"/>
      <c r="I401" s="444"/>
      <c r="J401" s="429"/>
      <c r="K401" s="429"/>
      <c r="L401" s="429"/>
      <c r="M401" s="429"/>
      <c r="N401" s="433"/>
    </row>
    <row r="402" spans="2:14" s="421" customFormat="1" ht="18" hidden="1" customHeight="1">
      <c r="B402" s="437">
        <f>B391+1</f>
        <v>31</v>
      </c>
      <c r="C402" s="445" t="s">
        <v>388</v>
      </c>
      <c r="D402" s="442"/>
      <c r="E402" s="442"/>
      <c r="F402" s="442"/>
      <c r="G402" s="442"/>
      <c r="H402" s="442"/>
      <c r="I402" s="442"/>
      <c r="J402" s="440"/>
      <c r="K402" s="440"/>
      <c r="L402" s="440"/>
      <c r="M402" s="440"/>
      <c r="N402" s="441"/>
    </row>
    <row r="403" spans="2:14" ht="18" hidden="1" customHeight="1">
      <c r="B403" s="428" t="s">
        <v>370</v>
      </c>
      <c r="C403" s="429" t="s">
        <v>367</v>
      </c>
      <c r="D403" s="447">
        <f>'단가적용(품)'!$H$81</f>
        <v>9.6000000000000002E-2</v>
      </c>
      <c r="E403" s="429" t="s">
        <v>7</v>
      </c>
      <c r="F403" s="431">
        <f t="shared" ref="F403:G408" si="136">SUM(H403+J403+L403)</f>
        <v>13537</v>
      </c>
      <c r="G403" s="431">
        <f t="shared" si="136"/>
        <v>1299</v>
      </c>
      <c r="H403" s="432"/>
      <c r="I403" s="431">
        <f t="shared" ref="I403:I412" si="137">ROUNDDOWN(D403*H403,0)</f>
        <v>0</v>
      </c>
      <c r="J403" s="431">
        <f>자재단가!$F$15</f>
        <v>13537</v>
      </c>
      <c r="K403" s="431">
        <f t="shared" ref="K403:K412" si="138">ROUNDDOWN(J403*D403,0)</f>
        <v>1299</v>
      </c>
      <c r="L403" s="431"/>
      <c r="M403" s="431">
        <f>ROUNDDOWN(L403*F403,0)</f>
        <v>0</v>
      </c>
      <c r="N403" s="433"/>
    </row>
    <row r="404" spans="2:14" ht="18" hidden="1" customHeight="1">
      <c r="B404" s="428" t="s">
        <v>193</v>
      </c>
      <c r="C404" s="429" t="s">
        <v>368</v>
      </c>
      <c r="D404" s="447">
        <f>'단가적용(품)'!$I$81</f>
        <v>5.0999999999999997E-2</v>
      </c>
      <c r="E404" s="429" t="s">
        <v>8</v>
      </c>
      <c r="F404" s="431">
        <f t="shared" si="136"/>
        <v>5000</v>
      </c>
      <c r="G404" s="431">
        <f t="shared" si="136"/>
        <v>255</v>
      </c>
      <c r="H404" s="432"/>
      <c r="I404" s="431">
        <f t="shared" si="137"/>
        <v>0</v>
      </c>
      <c r="J404" s="431">
        <f>자재단가!$F$21</f>
        <v>5000</v>
      </c>
      <c r="K404" s="431">
        <f t="shared" si="138"/>
        <v>255</v>
      </c>
      <c r="L404" s="431"/>
      <c r="M404" s="431">
        <f>ROUNDDOWN(L404*F404,0)</f>
        <v>0</v>
      </c>
      <c r="N404" s="433"/>
    </row>
    <row r="405" spans="2:14" ht="18" hidden="1" customHeight="1">
      <c r="B405" s="428" t="s">
        <v>369</v>
      </c>
      <c r="C405" s="429"/>
      <c r="D405" s="436">
        <f>'단가적용(품)'!$J$81</f>
        <v>4.9500000000000004E-3</v>
      </c>
      <c r="E405" s="429" t="s">
        <v>8</v>
      </c>
      <c r="F405" s="431">
        <f t="shared" si="136"/>
        <v>30000</v>
      </c>
      <c r="G405" s="431">
        <f t="shared" si="136"/>
        <v>148</v>
      </c>
      <c r="H405" s="432"/>
      <c r="I405" s="431">
        <f t="shared" si="137"/>
        <v>0</v>
      </c>
      <c r="J405" s="431">
        <f>자재단가!$F$19</f>
        <v>30000</v>
      </c>
      <c r="K405" s="431">
        <f t="shared" si="138"/>
        <v>148</v>
      </c>
      <c r="L405" s="431"/>
      <c r="M405" s="431">
        <f>ROUNDDOWN(L405*F405,0)</f>
        <v>0</v>
      </c>
      <c r="N405" s="433"/>
    </row>
    <row r="406" spans="2:14" ht="18" hidden="1" customHeight="1">
      <c r="B406" s="428" t="s">
        <v>207</v>
      </c>
      <c r="C406" s="429"/>
      <c r="D406" s="447">
        <f>'단가적용(품)'!$E$70</f>
        <v>1E-3</v>
      </c>
      <c r="E406" s="429" t="s">
        <v>13</v>
      </c>
      <c r="F406" s="431">
        <f t="shared" si="136"/>
        <v>179203</v>
      </c>
      <c r="G406" s="431">
        <f t="shared" si="136"/>
        <v>179</v>
      </c>
      <c r="H406" s="432">
        <f>변동입력!$C$13</f>
        <v>179203</v>
      </c>
      <c r="I406" s="431">
        <f t="shared" si="137"/>
        <v>179</v>
      </c>
      <c r="J406" s="431"/>
      <c r="K406" s="431">
        <f t="shared" si="138"/>
        <v>0</v>
      </c>
      <c r="L406" s="431"/>
      <c r="M406" s="431">
        <f>ROUNDDOWN(L406*F406,0)</f>
        <v>0</v>
      </c>
      <c r="N406" s="433"/>
    </row>
    <row r="407" spans="2:14" ht="18" hidden="1" customHeight="1">
      <c r="B407" s="428" t="s">
        <v>24</v>
      </c>
      <c r="C407" s="429"/>
      <c r="D407" s="447">
        <f>'단가적용(품)'!$F$70</f>
        <v>1E-3</v>
      </c>
      <c r="E407" s="429" t="s">
        <v>8</v>
      </c>
      <c r="F407" s="431">
        <f t="shared" si="136"/>
        <v>141096</v>
      </c>
      <c r="G407" s="431">
        <f t="shared" si="136"/>
        <v>141</v>
      </c>
      <c r="H407" s="432">
        <f>변동입력!$C$12</f>
        <v>141096</v>
      </c>
      <c r="I407" s="431">
        <f t="shared" si="137"/>
        <v>141</v>
      </c>
      <c r="J407" s="431"/>
      <c r="K407" s="431">
        <f t="shared" si="138"/>
        <v>0</v>
      </c>
      <c r="L407" s="431"/>
      <c r="M407" s="431">
        <f>ROUNDDOWN(L407*F407,0)</f>
        <v>0</v>
      </c>
      <c r="N407" s="433"/>
    </row>
    <row r="408" spans="2:14" ht="18" hidden="1" customHeight="1">
      <c r="B408" s="428" t="s">
        <v>15</v>
      </c>
      <c r="C408" s="429"/>
      <c r="D408" s="447">
        <f>'단가적용(품)'!$G$70</f>
        <v>1E-3</v>
      </c>
      <c r="E408" s="429" t="s">
        <v>8</v>
      </c>
      <c r="F408" s="431">
        <f t="shared" si="136"/>
        <v>141096</v>
      </c>
      <c r="G408" s="431">
        <f t="shared" si="136"/>
        <v>141</v>
      </c>
      <c r="H408" s="432">
        <f>변동입력!$C$12</f>
        <v>141096</v>
      </c>
      <c r="I408" s="431">
        <f t="shared" si="137"/>
        <v>141</v>
      </c>
      <c r="J408" s="431"/>
      <c r="K408" s="431">
        <f t="shared" si="138"/>
        <v>0</v>
      </c>
      <c r="L408" s="431"/>
      <c r="M408" s="431">
        <f>ROUNDDOWN(L408*D408,0)</f>
        <v>0</v>
      </c>
      <c r="N408" s="433"/>
    </row>
    <row r="409" spans="2:14" ht="18" hidden="1" customHeight="1">
      <c r="B409" s="428" t="s">
        <v>20</v>
      </c>
      <c r="C409" s="429" t="s">
        <v>21</v>
      </c>
      <c r="D409" s="447">
        <f>'단가적용(품)'!$H$70</f>
        <v>2E-3</v>
      </c>
      <c r="E409" s="429" t="s">
        <v>223</v>
      </c>
      <c r="F409" s="431">
        <f>H409+J409+L409</f>
        <v>50666</v>
      </c>
      <c r="G409" s="431">
        <f>SUM(I409+K409+M409)</f>
        <v>100</v>
      </c>
      <c r="H409" s="432">
        <f>기계경비!$P$98</f>
        <v>36210</v>
      </c>
      <c r="I409" s="431">
        <f t="shared" si="137"/>
        <v>72</v>
      </c>
      <c r="J409" s="431">
        <f>기계경비!$P$96</f>
        <v>7583</v>
      </c>
      <c r="K409" s="431">
        <f t="shared" si="138"/>
        <v>15</v>
      </c>
      <c r="L409" s="431">
        <f>기계경비!$P$94</f>
        <v>6873</v>
      </c>
      <c r="M409" s="431">
        <f>ROUNDDOWN(L409*D409,0)</f>
        <v>13</v>
      </c>
      <c r="N409" s="433"/>
    </row>
    <row r="410" spans="2:14" ht="18" hidden="1" customHeight="1">
      <c r="B410" s="428" t="s">
        <v>222</v>
      </c>
      <c r="C410" s="429" t="s">
        <v>305</v>
      </c>
      <c r="D410" s="447">
        <f>'단가적용(품)'!$I$70</f>
        <v>4.0000000000000001E-3</v>
      </c>
      <c r="E410" s="429" t="s">
        <v>8</v>
      </c>
      <c r="F410" s="431">
        <f>H410+J410+L410</f>
        <v>43677</v>
      </c>
      <c r="G410" s="431">
        <f>SUM(I410+K410+M410)</f>
        <v>174</v>
      </c>
      <c r="H410" s="432"/>
      <c r="I410" s="431">
        <f t="shared" si="137"/>
        <v>0</v>
      </c>
      <c r="J410" s="431"/>
      <c r="K410" s="431">
        <f t="shared" si="138"/>
        <v>0</v>
      </c>
      <c r="L410" s="431">
        <f>기계경비!$P$179</f>
        <v>43677</v>
      </c>
      <c r="M410" s="431">
        <f>ROUNDDOWN(L410*D410,0)</f>
        <v>174</v>
      </c>
      <c r="N410" s="433"/>
    </row>
    <row r="411" spans="2:14" ht="18" hidden="1" customHeight="1">
      <c r="B411" s="428" t="s">
        <v>777</v>
      </c>
      <c r="C411" s="429" t="s">
        <v>215</v>
      </c>
      <c r="D411" s="434">
        <v>0.01</v>
      </c>
      <c r="E411" s="429"/>
      <c r="F411" s="431">
        <f>H411+J411+L411</f>
        <v>1702</v>
      </c>
      <c r="G411" s="431">
        <f>SUM(I411+K411+M411)</f>
        <v>17</v>
      </c>
      <c r="H411" s="431"/>
      <c r="I411" s="431">
        <f t="shared" si="137"/>
        <v>0</v>
      </c>
      <c r="J411" s="431">
        <f>SUM(K403:K405)</f>
        <v>1702</v>
      </c>
      <c r="K411" s="431">
        <f t="shared" si="138"/>
        <v>17</v>
      </c>
      <c r="L411" s="431"/>
      <c r="M411" s="431">
        <f>ROUNDDOWN(L411*D411,0)</f>
        <v>0</v>
      </c>
      <c r="N411" s="433"/>
    </row>
    <row r="412" spans="2:14" ht="18" hidden="1" customHeight="1">
      <c r="B412" s="428" t="s">
        <v>778</v>
      </c>
      <c r="C412" s="429" t="s">
        <v>214</v>
      </c>
      <c r="D412" s="435">
        <v>0.1</v>
      </c>
      <c r="E412" s="429"/>
      <c r="F412" s="431">
        <f>H412+J412+L412</f>
        <v>0</v>
      </c>
      <c r="G412" s="431">
        <f>SUM(I412+K412+M412)</f>
        <v>0</v>
      </c>
      <c r="H412" s="431"/>
      <c r="I412" s="431">
        <f t="shared" si="137"/>
        <v>0</v>
      </c>
      <c r="J412" s="431"/>
      <c r="K412" s="431">
        <f t="shared" si="138"/>
        <v>0</v>
      </c>
      <c r="L412" s="431">
        <f>SUBTOTAL(9,I406:I407)</f>
        <v>0</v>
      </c>
      <c r="M412" s="431">
        <f>ROUNDDOWN(L412*D412,0)</f>
        <v>0</v>
      </c>
      <c r="N412" s="433"/>
    </row>
    <row r="413" spans="2:14" ht="18" hidden="1" customHeight="1">
      <c r="B413" s="428" t="s">
        <v>17</v>
      </c>
      <c r="C413" s="429"/>
      <c r="D413" s="436"/>
      <c r="E413" s="429"/>
      <c r="F413" s="431"/>
      <c r="G413" s="431">
        <f>SUM(I413+K413+M413)</f>
        <v>2454</v>
      </c>
      <c r="H413" s="431"/>
      <c r="I413" s="431">
        <f>SUM(I403:I412)</f>
        <v>533</v>
      </c>
      <c r="J413" s="431"/>
      <c r="K413" s="431">
        <f>SUM(K403:K412)</f>
        <v>1734</v>
      </c>
      <c r="L413" s="431"/>
      <c r="M413" s="431">
        <f>SUM(M403:M412)</f>
        <v>187</v>
      </c>
      <c r="N413" s="433"/>
    </row>
    <row r="414" spans="2:14" ht="18" hidden="1" customHeight="1">
      <c r="B414" s="443"/>
      <c r="C414" s="444"/>
      <c r="D414" s="444"/>
      <c r="E414" s="444"/>
      <c r="F414" s="444"/>
      <c r="G414" s="444"/>
      <c r="H414" s="444"/>
      <c r="I414" s="444"/>
      <c r="J414" s="429"/>
      <c r="K414" s="429"/>
      <c r="L414" s="429"/>
      <c r="M414" s="429"/>
      <c r="N414" s="433"/>
    </row>
    <row r="415" spans="2:14" s="421" customFormat="1" ht="18" hidden="1" customHeight="1">
      <c r="B415" s="437">
        <f>B402+1</f>
        <v>32</v>
      </c>
      <c r="C415" s="445" t="s">
        <v>387</v>
      </c>
      <c r="D415" s="442"/>
      <c r="E415" s="442"/>
      <c r="F415" s="442"/>
      <c r="G415" s="442"/>
      <c r="H415" s="442"/>
      <c r="I415" s="442"/>
      <c r="J415" s="440"/>
      <c r="K415" s="440"/>
      <c r="L415" s="440"/>
      <c r="M415" s="440"/>
      <c r="N415" s="441"/>
    </row>
    <row r="416" spans="2:14" ht="18" hidden="1" customHeight="1">
      <c r="B416" s="428" t="s">
        <v>370</v>
      </c>
      <c r="C416" s="429" t="s">
        <v>367</v>
      </c>
      <c r="D416" s="447">
        <f>'단가적용(품)'!$H$82</f>
        <v>9.6000000000000002E-2</v>
      </c>
      <c r="E416" s="429" t="s">
        <v>7</v>
      </c>
      <c r="F416" s="431">
        <f t="shared" ref="F416:G421" si="139">SUM(H416+J416+L416)</f>
        <v>13537</v>
      </c>
      <c r="G416" s="431">
        <f t="shared" si="139"/>
        <v>1299</v>
      </c>
      <c r="H416" s="432"/>
      <c r="I416" s="431">
        <f t="shared" ref="I416:I425" si="140">ROUNDDOWN(D416*H416,0)</f>
        <v>0</v>
      </c>
      <c r="J416" s="431">
        <f>자재단가!$F$15</f>
        <v>13537</v>
      </c>
      <c r="K416" s="431">
        <f t="shared" ref="K416:K425" si="141">ROUNDDOWN(J416*D416,0)</f>
        <v>1299</v>
      </c>
      <c r="L416" s="431"/>
      <c r="M416" s="431">
        <f>ROUNDDOWN(L416*F416,0)</f>
        <v>0</v>
      </c>
      <c r="N416" s="433"/>
    </row>
    <row r="417" spans="2:14" ht="18" hidden="1" customHeight="1">
      <c r="B417" s="428" t="s">
        <v>193</v>
      </c>
      <c r="C417" s="429" t="s">
        <v>368</v>
      </c>
      <c r="D417" s="447">
        <f>'단가적용(품)'!$I$82</f>
        <v>5.0999999999999997E-2</v>
      </c>
      <c r="E417" s="429" t="s">
        <v>8</v>
      </c>
      <c r="F417" s="431">
        <f t="shared" si="139"/>
        <v>5000</v>
      </c>
      <c r="G417" s="431">
        <f t="shared" si="139"/>
        <v>255</v>
      </c>
      <c r="H417" s="432"/>
      <c r="I417" s="431">
        <f t="shared" si="140"/>
        <v>0</v>
      </c>
      <c r="J417" s="431">
        <f>자재단가!$F$21</f>
        <v>5000</v>
      </c>
      <c r="K417" s="431">
        <f t="shared" si="141"/>
        <v>255</v>
      </c>
      <c r="L417" s="431"/>
      <c r="M417" s="431">
        <f>ROUNDDOWN(L417*F417,0)</f>
        <v>0</v>
      </c>
      <c r="N417" s="433"/>
    </row>
    <row r="418" spans="2:14" ht="18" hidden="1" customHeight="1">
      <c r="B418" s="428" t="s">
        <v>369</v>
      </c>
      <c r="C418" s="429"/>
      <c r="D418" s="436">
        <f>'단가적용(품)'!$J$82</f>
        <v>4.9500000000000004E-3</v>
      </c>
      <c r="E418" s="429" t="s">
        <v>8</v>
      </c>
      <c r="F418" s="431">
        <f t="shared" si="139"/>
        <v>30000</v>
      </c>
      <c r="G418" s="431">
        <f t="shared" si="139"/>
        <v>148</v>
      </c>
      <c r="H418" s="432"/>
      <c r="I418" s="431">
        <f t="shared" si="140"/>
        <v>0</v>
      </c>
      <c r="J418" s="431">
        <f>자재단가!$F$19</f>
        <v>30000</v>
      </c>
      <c r="K418" s="431">
        <f t="shared" si="141"/>
        <v>148</v>
      </c>
      <c r="L418" s="431"/>
      <c r="M418" s="431">
        <f>ROUNDDOWN(L418*F418,0)</f>
        <v>0</v>
      </c>
      <c r="N418" s="433"/>
    </row>
    <row r="419" spans="2:14" ht="18" hidden="1" customHeight="1">
      <c r="B419" s="428" t="s">
        <v>207</v>
      </c>
      <c r="C419" s="429"/>
      <c r="D419" s="447">
        <f>'단가적용(품)'!$E$71</f>
        <v>2E-3</v>
      </c>
      <c r="E419" s="429" t="s">
        <v>13</v>
      </c>
      <c r="F419" s="431">
        <f t="shared" si="139"/>
        <v>179203</v>
      </c>
      <c r="G419" s="431">
        <f t="shared" si="139"/>
        <v>358</v>
      </c>
      <c r="H419" s="432">
        <f>변동입력!$C$13</f>
        <v>179203</v>
      </c>
      <c r="I419" s="431">
        <f t="shared" si="140"/>
        <v>358</v>
      </c>
      <c r="J419" s="431"/>
      <c r="K419" s="431">
        <f t="shared" si="141"/>
        <v>0</v>
      </c>
      <c r="L419" s="431"/>
      <c r="M419" s="431">
        <f>ROUNDDOWN(L419*F419,0)</f>
        <v>0</v>
      </c>
      <c r="N419" s="433"/>
    </row>
    <row r="420" spans="2:14" ht="18" hidden="1" customHeight="1">
      <c r="B420" s="428" t="s">
        <v>24</v>
      </c>
      <c r="C420" s="429"/>
      <c r="D420" s="447">
        <f>'단가적용(품)'!$F$71</f>
        <v>2E-3</v>
      </c>
      <c r="E420" s="429" t="s">
        <v>8</v>
      </c>
      <c r="F420" s="431">
        <f t="shared" si="139"/>
        <v>141096</v>
      </c>
      <c r="G420" s="431">
        <f t="shared" si="139"/>
        <v>282</v>
      </c>
      <c r="H420" s="432">
        <f>변동입력!$C$12</f>
        <v>141096</v>
      </c>
      <c r="I420" s="431">
        <f t="shared" si="140"/>
        <v>282</v>
      </c>
      <c r="J420" s="431"/>
      <c r="K420" s="431">
        <f t="shared" si="141"/>
        <v>0</v>
      </c>
      <c r="L420" s="431"/>
      <c r="M420" s="431">
        <f>ROUNDDOWN(L420*F420,0)</f>
        <v>0</v>
      </c>
      <c r="N420" s="433"/>
    </row>
    <row r="421" spans="2:14" ht="18" hidden="1" customHeight="1">
      <c r="B421" s="428" t="s">
        <v>15</v>
      </c>
      <c r="C421" s="429"/>
      <c r="D421" s="447">
        <f>'단가적용(품)'!$G$71</f>
        <v>2E-3</v>
      </c>
      <c r="E421" s="429" t="s">
        <v>8</v>
      </c>
      <c r="F421" s="431">
        <f t="shared" si="139"/>
        <v>141096</v>
      </c>
      <c r="G421" s="431">
        <f t="shared" si="139"/>
        <v>282</v>
      </c>
      <c r="H421" s="432">
        <f>변동입력!$C$12</f>
        <v>141096</v>
      </c>
      <c r="I421" s="431">
        <f t="shared" si="140"/>
        <v>282</v>
      </c>
      <c r="J421" s="431"/>
      <c r="K421" s="431">
        <f t="shared" si="141"/>
        <v>0</v>
      </c>
      <c r="L421" s="431"/>
      <c r="M421" s="431">
        <f>ROUNDDOWN(L421*D421,0)</f>
        <v>0</v>
      </c>
      <c r="N421" s="433"/>
    </row>
    <row r="422" spans="2:14" ht="18" hidden="1" customHeight="1">
      <c r="B422" s="428" t="s">
        <v>20</v>
      </c>
      <c r="C422" s="429" t="s">
        <v>21</v>
      </c>
      <c r="D422" s="447">
        <f>'단가적용(품)'!$H$71</f>
        <v>4.0000000000000001E-3</v>
      </c>
      <c r="E422" s="429" t="s">
        <v>223</v>
      </c>
      <c r="F422" s="431">
        <f>H422+J422+L422</f>
        <v>50666</v>
      </c>
      <c r="G422" s="431">
        <f>SUM(I422+K422+M422)</f>
        <v>201</v>
      </c>
      <c r="H422" s="432">
        <f>기계경비!$P$98</f>
        <v>36210</v>
      </c>
      <c r="I422" s="431">
        <f t="shared" si="140"/>
        <v>144</v>
      </c>
      <c r="J422" s="431">
        <f>기계경비!$P$96</f>
        <v>7583</v>
      </c>
      <c r="K422" s="431">
        <f t="shared" si="141"/>
        <v>30</v>
      </c>
      <c r="L422" s="431">
        <f>기계경비!$P$94</f>
        <v>6873</v>
      </c>
      <c r="M422" s="431">
        <f>ROUNDDOWN(L422*D422,0)</f>
        <v>27</v>
      </c>
      <c r="N422" s="433"/>
    </row>
    <row r="423" spans="2:14" ht="18" hidden="1" customHeight="1">
      <c r="B423" s="428" t="s">
        <v>222</v>
      </c>
      <c r="C423" s="429" t="s">
        <v>305</v>
      </c>
      <c r="D423" s="447">
        <f>'단가적용(품)'!$I$63</f>
        <v>4.0000000000000001E-3</v>
      </c>
      <c r="E423" s="429" t="s">
        <v>8</v>
      </c>
      <c r="F423" s="431">
        <f>H423+J423+L423</f>
        <v>43677</v>
      </c>
      <c r="G423" s="431">
        <f>SUM(I423+K423+M423)</f>
        <v>174</v>
      </c>
      <c r="H423" s="432"/>
      <c r="I423" s="431">
        <f t="shared" si="140"/>
        <v>0</v>
      </c>
      <c r="J423" s="431"/>
      <c r="K423" s="431">
        <f t="shared" si="141"/>
        <v>0</v>
      </c>
      <c r="L423" s="431">
        <f>기계경비!$P$179</f>
        <v>43677</v>
      </c>
      <c r="M423" s="431">
        <f>ROUNDDOWN(L423*D423,0)</f>
        <v>174</v>
      </c>
      <c r="N423" s="433"/>
    </row>
    <row r="424" spans="2:14" ht="18" hidden="1" customHeight="1">
      <c r="B424" s="428" t="s">
        <v>777</v>
      </c>
      <c r="C424" s="429" t="s">
        <v>215</v>
      </c>
      <c r="D424" s="434">
        <v>0.01</v>
      </c>
      <c r="E424" s="429"/>
      <c r="F424" s="431">
        <f>H424+J424+L424</f>
        <v>1702</v>
      </c>
      <c r="G424" s="431">
        <f>SUM(I424+K424+M424)</f>
        <v>17</v>
      </c>
      <c r="H424" s="431"/>
      <c r="I424" s="431">
        <f t="shared" si="140"/>
        <v>0</v>
      </c>
      <c r="J424" s="431">
        <f>SUM(K416:K418)</f>
        <v>1702</v>
      </c>
      <c r="K424" s="431">
        <f t="shared" si="141"/>
        <v>17</v>
      </c>
      <c r="L424" s="431"/>
      <c r="M424" s="431">
        <f>ROUNDDOWN(L424*D424,0)</f>
        <v>0</v>
      </c>
      <c r="N424" s="433"/>
    </row>
    <row r="425" spans="2:14" ht="18" hidden="1" customHeight="1">
      <c r="B425" s="428" t="s">
        <v>778</v>
      </c>
      <c r="C425" s="429" t="s">
        <v>214</v>
      </c>
      <c r="D425" s="435">
        <v>0.1</v>
      </c>
      <c r="E425" s="429"/>
      <c r="F425" s="431">
        <f>H425+J425+L425</f>
        <v>0</v>
      </c>
      <c r="G425" s="431">
        <f>SUM(I425+K425+M425)</f>
        <v>0</v>
      </c>
      <c r="H425" s="431"/>
      <c r="I425" s="431">
        <f t="shared" si="140"/>
        <v>0</v>
      </c>
      <c r="J425" s="431"/>
      <c r="K425" s="431">
        <f t="shared" si="141"/>
        <v>0</v>
      </c>
      <c r="L425" s="431">
        <f>SUBTOTAL(9,I419:I420)</f>
        <v>0</v>
      </c>
      <c r="M425" s="431">
        <f>ROUNDDOWN(L425*D425,0)</f>
        <v>0</v>
      </c>
      <c r="N425" s="433"/>
    </row>
    <row r="426" spans="2:14" ht="18" hidden="1" customHeight="1">
      <c r="B426" s="428" t="s">
        <v>17</v>
      </c>
      <c r="C426" s="429"/>
      <c r="D426" s="436"/>
      <c r="E426" s="429"/>
      <c r="F426" s="431"/>
      <c r="G426" s="431">
        <f>SUM(I426+K426+M426)</f>
        <v>3016</v>
      </c>
      <c r="H426" s="431"/>
      <c r="I426" s="431">
        <f>SUM(I416:I425)</f>
        <v>1066</v>
      </c>
      <c r="J426" s="431"/>
      <c r="K426" s="431">
        <f>SUM(K416:K425)</f>
        <v>1749</v>
      </c>
      <c r="L426" s="431"/>
      <c r="M426" s="431">
        <f>SUM(M416:M425)</f>
        <v>201</v>
      </c>
      <c r="N426" s="433"/>
    </row>
    <row r="427" spans="2:14" ht="18" hidden="1" customHeight="1">
      <c r="B427" s="443"/>
      <c r="C427" s="444"/>
      <c r="D427" s="444"/>
      <c r="E427" s="444"/>
      <c r="F427" s="444"/>
      <c r="G427" s="444"/>
      <c r="H427" s="444"/>
      <c r="I427" s="444"/>
      <c r="J427" s="429"/>
      <c r="K427" s="429"/>
      <c r="L427" s="429"/>
      <c r="M427" s="429"/>
      <c r="N427" s="433"/>
    </row>
    <row r="428" spans="2:14" s="421" customFormat="1" ht="18" hidden="1" customHeight="1">
      <c r="B428" s="437">
        <f>B415+1</f>
        <v>33</v>
      </c>
      <c r="C428" s="445" t="s">
        <v>386</v>
      </c>
      <c r="D428" s="442"/>
      <c r="E428" s="442"/>
      <c r="F428" s="442"/>
      <c r="G428" s="442"/>
      <c r="H428" s="442"/>
      <c r="I428" s="442"/>
      <c r="J428" s="440"/>
      <c r="K428" s="440"/>
      <c r="L428" s="440"/>
      <c r="M428" s="440"/>
      <c r="N428" s="441"/>
    </row>
    <row r="429" spans="2:14" ht="18" hidden="1" customHeight="1">
      <c r="B429" s="428" t="s">
        <v>370</v>
      </c>
      <c r="C429" s="429" t="s">
        <v>303</v>
      </c>
      <c r="D429" s="447">
        <f>'단가적용(품)'!$H$83</f>
        <v>9.6000000000000002E-2</v>
      </c>
      <c r="E429" s="429" t="s">
        <v>7</v>
      </c>
      <c r="F429" s="431">
        <f t="shared" ref="F429:G434" si="142">SUM(H429+J429+L429)</f>
        <v>13537</v>
      </c>
      <c r="G429" s="431">
        <f t="shared" si="142"/>
        <v>1299</v>
      </c>
      <c r="H429" s="432"/>
      <c r="I429" s="431">
        <f t="shared" ref="I429:I438" si="143">ROUNDDOWN(D429*H429,0)</f>
        <v>0</v>
      </c>
      <c r="J429" s="431">
        <f>자재단가!$F$15</f>
        <v>13537</v>
      </c>
      <c r="K429" s="431">
        <f t="shared" ref="K429:K438" si="144">ROUNDDOWN(J429*D429,0)</f>
        <v>1299</v>
      </c>
      <c r="L429" s="431"/>
      <c r="M429" s="431">
        <f>ROUNDDOWN(L429*F429,0)</f>
        <v>0</v>
      </c>
      <c r="N429" s="433"/>
    </row>
    <row r="430" spans="2:14" ht="18" hidden="1" customHeight="1">
      <c r="B430" s="428" t="s">
        <v>193</v>
      </c>
      <c r="C430" s="429" t="s">
        <v>304</v>
      </c>
      <c r="D430" s="447">
        <f>'단가적용(품)'!$I$83</f>
        <v>5.0999999999999997E-2</v>
      </c>
      <c r="E430" s="429" t="s">
        <v>8</v>
      </c>
      <c r="F430" s="431">
        <f t="shared" si="142"/>
        <v>5000</v>
      </c>
      <c r="G430" s="431">
        <f t="shared" si="142"/>
        <v>255</v>
      </c>
      <c r="H430" s="432"/>
      <c r="I430" s="431">
        <f t="shared" si="143"/>
        <v>0</v>
      </c>
      <c r="J430" s="431">
        <f>자재단가!$F$21</f>
        <v>5000</v>
      </c>
      <c r="K430" s="431">
        <f t="shared" si="144"/>
        <v>255</v>
      </c>
      <c r="L430" s="431"/>
      <c r="M430" s="431">
        <f>ROUNDDOWN(L430*F430,0)</f>
        <v>0</v>
      </c>
      <c r="N430" s="433"/>
    </row>
    <row r="431" spans="2:14" ht="18" hidden="1" customHeight="1">
      <c r="B431" s="428" t="s">
        <v>369</v>
      </c>
      <c r="C431" s="429"/>
      <c r="D431" s="436">
        <f>'단가적용(품)'!$J$83</f>
        <v>4.9500000000000004E-3</v>
      </c>
      <c r="E431" s="429" t="s">
        <v>8</v>
      </c>
      <c r="F431" s="431">
        <f t="shared" si="142"/>
        <v>30000</v>
      </c>
      <c r="G431" s="431">
        <f t="shared" si="142"/>
        <v>148</v>
      </c>
      <c r="H431" s="432"/>
      <c r="I431" s="431">
        <f t="shared" si="143"/>
        <v>0</v>
      </c>
      <c r="J431" s="431">
        <f>자재단가!$F$19</f>
        <v>30000</v>
      </c>
      <c r="K431" s="431">
        <f t="shared" si="144"/>
        <v>148</v>
      </c>
      <c r="L431" s="431"/>
      <c r="M431" s="431">
        <f>ROUNDDOWN(L431*F431,0)</f>
        <v>0</v>
      </c>
      <c r="N431" s="433"/>
    </row>
    <row r="432" spans="2:14" ht="18" hidden="1" customHeight="1">
      <c r="B432" s="428" t="s">
        <v>207</v>
      </c>
      <c r="C432" s="429"/>
      <c r="D432" s="436">
        <f>'단가적용(품)'!$E$72</f>
        <v>2.6199999999999999E-3</v>
      </c>
      <c r="E432" s="429" t="s">
        <v>13</v>
      </c>
      <c r="F432" s="431">
        <f t="shared" si="142"/>
        <v>179203</v>
      </c>
      <c r="G432" s="431">
        <f t="shared" si="142"/>
        <v>469</v>
      </c>
      <c r="H432" s="432">
        <f>변동입력!$C$13</f>
        <v>179203</v>
      </c>
      <c r="I432" s="431">
        <f t="shared" si="143"/>
        <v>469</v>
      </c>
      <c r="J432" s="431"/>
      <c r="K432" s="431">
        <f t="shared" si="144"/>
        <v>0</v>
      </c>
      <c r="L432" s="431"/>
      <c r="M432" s="431">
        <f>ROUNDDOWN(L432*F432,0)</f>
        <v>0</v>
      </c>
      <c r="N432" s="433"/>
    </row>
    <row r="433" spans="2:14" ht="18" hidden="1" customHeight="1">
      <c r="B433" s="428" t="s">
        <v>24</v>
      </c>
      <c r="C433" s="429"/>
      <c r="D433" s="436">
        <f>'단가적용(품)'!$F$72</f>
        <v>2.6199999999999999E-3</v>
      </c>
      <c r="E433" s="429" t="s">
        <v>8</v>
      </c>
      <c r="F433" s="431">
        <f t="shared" si="142"/>
        <v>141096</v>
      </c>
      <c r="G433" s="431">
        <f t="shared" si="142"/>
        <v>369</v>
      </c>
      <c r="H433" s="432">
        <f>변동입력!$C$12</f>
        <v>141096</v>
      </c>
      <c r="I433" s="431">
        <f t="shared" si="143"/>
        <v>369</v>
      </c>
      <c r="J433" s="431"/>
      <c r="K433" s="431">
        <f t="shared" si="144"/>
        <v>0</v>
      </c>
      <c r="L433" s="431"/>
      <c r="M433" s="431">
        <f>ROUNDDOWN(L433*F433,0)</f>
        <v>0</v>
      </c>
      <c r="N433" s="433"/>
    </row>
    <row r="434" spans="2:14" ht="18" hidden="1" customHeight="1">
      <c r="B434" s="428" t="s">
        <v>15</v>
      </c>
      <c r="C434" s="429"/>
      <c r="D434" s="436">
        <f>'단가적용(품)'!$G$72</f>
        <v>2.6199999999999999E-3</v>
      </c>
      <c r="E434" s="429" t="s">
        <v>8</v>
      </c>
      <c r="F434" s="431">
        <f t="shared" si="142"/>
        <v>141096</v>
      </c>
      <c r="G434" s="431">
        <f t="shared" si="142"/>
        <v>369</v>
      </c>
      <c r="H434" s="432">
        <f>변동입력!$C$12</f>
        <v>141096</v>
      </c>
      <c r="I434" s="431">
        <f t="shared" si="143"/>
        <v>369</v>
      </c>
      <c r="J434" s="431"/>
      <c r="K434" s="431">
        <f t="shared" si="144"/>
        <v>0</v>
      </c>
      <c r="L434" s="431"/>
      <c r="M434" s="431">
        <f>ROUNDDOWN(L434*D434,0)</f>
        <v>0</v>
      </c>
      <c r="N434" s="433"/>
    </row>
    <row r="435" spans="2:14" ht="18" hidden="1" customHeight="1">
      <c r="B435" s="428" t="s">
        <v>20</v>
      </c>
      <c r="C435" s="429" t="s">
        <v>21</v>
      </c>
      <c r="D435" s="436">
        <f>'단가적용(품)'!$H$72</f>
        <v>5.2599999999999999E-3</v>
      </c>
      <c r="E435" s="429" t="s">
        <v>223</v>
      </c>
      <c r="F435" s="431">
        <f>H435+J435+L435</f>
        <v>50666</v>
      </c>
      <c r="G435" s="431">
        <f>SUM(I435+K435+M435)</f>
        <v>265</v>
      </c>
      <c r="H435" s="432">
        <f>기계경비!$P$98</f>
        <v>36210</v>
      </c>
      <c r="I435" s="431">
        <f t="shared" si="143"/>
        <v>190</v>
      </c>
      <c r="J435" s="431">
        <f>기계경비!$P$96</f>
        <v>7583</v>
      </c>
      <c r="K435" s="431">
        <f t="shared" si="144"/>
        <v>39</v>
      </c>
      <c r="L435" s="431">
        <f>기계경비!$P$94</f>
        <v>6873</v>
      </c>
      <c r="M435" s="431">
        <f>ROUNDDOWN(L435*D435,0)</f>
        <v>36</v>
      </c>
      <c r="N435" s="433"/>
    </row>
    <row r="436" spans="2:14" ht="18" hidden="1" customHeight="1">
      <c r="B436" s="428" t="s">
        <v>222</v>
      </c>
      <c r="C436" s="429" t="s">
        <v>305</v>
      </c>
      <c r="D436" s="436">
        <f>'단가적용(품)'!$I$72</f>
        <v>1.052E-2</v>
      </c>
      <c r="E436" s="429" t="s">
        <v>8</v>
      </c>
      <c r="F436" s="431">
        <f>H436+J436+L436</f>
        <v>43677</v>
      </c>
      <c r="G436" s="431">
        <f>SUM(I436+K436+M436)</f>
        <v>459</v>
      </c>
      <c r="H436" s="432"/>
      <c r="I436" s="431">
        <f t="shared" si="143"/>
        <v>0</v>
      </c>
      <c r="J436" s="431"/>
      <c r="K436" s="431">
        <f t="shared" si="144"/>
        <v>0</v>
      </c>
      <c r="L436" s="431">
        <f>기계경비!$P$179</f>
        <v>43677</v>
      </c>
      <c r="M436" s="431">
        <f>ROUNDDOWN(L436*D436,0)</f>
        <v>459</v>
      </c>
      <c r="N436" s="433"/>
    </row>
    <row r="437" spans="2:14" ht="18" hidden="1" customHeight="1">
      <c r="B437" s="428" t="s">
        <v>777</v>
      </c>
      <c r="C437" s="429" t="s">
        <v>215</v>
      </c>
      <c r="D437" s="434">
        <v>0.01</v>
      </c>
      <c r="E437" s="429"/>
      <c r="F437" s="431">
        <f>H437+J437+L437</f>
        <v>1702</v>
      </c>
      <c r="G437" s="431">
        <f>SUM(I437+K437+M437)</f>
        <v>17</v>
      </c>
      <c r="H437" s="431"/>
      <c r="I437" s="431">
        <f t="shared" si="143"/>
        <v>0</v>
      </c>
      <c r="J437" s="431">
        <f>SUM(K429:K431)</f>
        <v>1702</v>
      </c>
      <c r="K437" s="431">
        <f t="shared" si="144"/>
        <v>17</v>
      </c>
      <c r="L437" s="431"/>
      <c r="M437" s="431">
        <f>ROUNDDOWN(L437*D437,0)</f>
        <v>0</v>
      </c>
      <c r="N437" s="433"/>
    </row>
    <row r="438" spans="2:14" ht="18" hidden="1" customHeight="1">
      <c r="B438" s="428" t="s">
        <v>778</v>
      </c>
      <c r="C438" s="429" t="s">
        <v>214</v>
      </c>
      <c r="D438" s="435">
        <v>0.1</v>
      </c>
      <c r="E438" s="429"/>
      <c r="F438" s="431">
        <f>H438+J438+L438</f>
        <v>0</v>
      </c>
      <c r="G438" s="431">
        <f>SUM(I438+K438+M438)</f>
        <v>0</v>
      </c>
      <c r="H438" s="431"/>
      <c r="I438" s="431">
        <f t="shared" si="143"/>
        <v>0</v>
      </c>
      <c r="J438" s="431"/>
      <c r="K438" s="431">
        <f t="shared" si="144"/>
        <v>0</v>
      </c>
      <c r="L438" s="431">
        <f>SUBTOTAL(9,I432:I433)</f>
        <v>0</v>
      </c>
      <c r="M438" s="431">
        <f>ROUNDDOWN(L438*D438,0)</f>
        <v>0</v>
      </c>
      <c r="N438" s="433"/>
    </row>
    <row r="439" spans="2:14" ht="18" hidden="1" customHeight="1">
      <c r="B439" s="428" t="s">
        <v>17</v>
      </c>
      <c r="C439" s="429"/>
      <c r="D439" s="436"/>
      <c r="E439" s="429"/>
      <c r="F439" s="431"/>
      <c r="G439" s="431">
        <f>SUM(I439+K439+M439)</f>
        <v>3650</v>
      </c>
      <c r="H439" s="431"/>
      <c r="I439" s="431">
        <f>SUM(I429:I438)</f>
        <v>1397</v>
      </c>
      <c r="J439" s="431"/>
      <c r="K439" s="431">
        <f>SUM(K429:K438)</f>
        <v>1758</v>
      </c>
      <c r="L439" s="431"/>
      <c r="M439" s="431">
        <f>SUM(M429:M438)</f>
        <v>495</v>
      </c>
      <c r="N439" s="433"/>
    </row>
    <row r="440" spans="2:14" ht="18" hidden="1" customHeight="1">
      <c r="B440" s="443"/>
      <c r="C440" s="444"/>
      <c r="D440" s="444"/>
      <c r="E440" s="444"/>
      <c r="F440" s="444"/>
      <c r="G440" s="444"/>
      <c r="H440" s="444"/>
      <c r="I440" s="444"/>
      <c r="J440" s="429"/>
      <c r="K440" s="429"/>
      <c r="L440" s="429"/>
      <c r="M440" s="429"/>
      <c r="N440" s="433"/>
    </row>
    <row r="441" spans="2:14" s="421" customFormat="1" ht="18" hidden="1" customHeight="1">
      <c r="B441" s="437">
        <f>B428+1</f>
        <v>34</v>
      </c>
      <c r="C441" s="445" t="s">
        <v>385</v>
      </c>
      <c r="D441" s="442"/>
      <c r="E441" s="442"/>
      <c r="F441" s="442"/>
      <c r="G441" s="442"/>
      <c r="H441" s="442"/>
      <c r="I441" s="442"/>
      <c r="J441" s="440"/>
      <c r="K441" s="440"/>
      <c r="L441" s="440"/>
      <c r="M441" s="440"/>
      <c r="N441" s="441"/>
    </row>
    <row r="442" spans="2:14" ht="18" hidden="1" customHeight="1">
      <c r="B442" s="428" t="s">
        <v>370</v>
      </c>
      <c r="C442" s="429" t="s">
        <v>367</v>
      </c>
      <c r="D442" s="447">
        <f>'단가적용(품)'!$H$84</f>
        <v>9.6000000000000002E-2</v>
      </c>
      <c r="E442" s="429" t="s">
        <v>7</v>
      </c>
      <c r="F442" s="431">
        <f t="shared" ref="F442:G447" si="145">SUM(H442+J442+L442)</f>
        <v>13537</v>
      </c>
      <c r="G442" s="431">
        <f t="shared" si="145"/>
        <v>1299</v>
      </c>
      <c r="H442" s="432"/>
      <c r="I442" s="431">
        <f t="shared" ref="I442:I451" si="146">ROUNDDOWN(D442*H442,0)</f>
        <v>0</v>
      </c>
      <c r="J442" s="431">
        <f>자재단가!$F$15</f>
        <v>13537</v>
      </c>
      <c r="K442" s="431">
        <f t="shared" ref="K442:K451" si="147">ROUNDDOWN(J442*D442,0)</f>
        <v>1299</v>
      </c>
      <c r="L442" s="431"/>
      <c r="M442" s="431">
        <f>ROUNDDOWN(L442*F442,0)</f>
        <v>0</v>
      </c>
      <c r="N442" s="433"/>
    </row>
    <row r="443" spans="2:14" ht="18" hidden="1" customHeight="1">
      <c r="B443" s="428" t="s">
        <v>193</v>
      </c>
      <c r="C443" s="429" t="s">
        <v>368</v>
      </c>
      <c r="D443" s="447">
        <f>'단가적용(품)'!$I$84</f>
        <v>5.0999999999999997E-2</v>
      </c>
      <c r="E443" s="429" t="s">
        <v>8</v>
      </c>
      <c r="F443" s="431">
        <f t="shared" si="145"/>
        <v>5000</v>
      </c>
      <c r="G443" s="431">
        <f t="shared" si="145"/>
        <v>255</v>
      </c>
      <c r="H443" s="432"/>
      <c r="I443" s="431">
        <f t="shared" si="146"/>
        <v>0</v>
      </c>
      <c r="J443" s="431">
        <f>자재단가!$F$21</f>
        <v>5000</v>
      </c>
      <c r="K443" s="431">
        <f t="shared" si="147"/>
        <v>255</v>
      </c>
      <c r="L443" s="431"/>
      <c r="M443" s="431">
        <f>ROUNDDOWN(L443*F443,0)</f>
        <v>0</v>
      </c>
      <c r="N443" s="433"/>
    </row>
    <row r="444" spans="2:14" ht="18" hidden="1" customHeight="1">
      <c r="B444" s="428" t="s">
        <v>369</v>
      </c>
      <c r="C444" s="429"/>
      <c r="D444" s="436">
        <f>'단가적용(품)'!$J$84</f>
        <v>4.9500000000000004E-3</v>
      </c>
      <c r="E444" s="429" t="s">
        <v>8</v>
      </c>
      <c r="F444" s="431">
        <f t="shared" si="145"/>
        <v>30000</v>
      </c>
      <c r="G444" s="431">
        <f t="shared" si="145"/>
        <v>148</v>
      </c>
      <c r="H444" s="432"/>
      <c r="I444" s="431">
        <f t="shared" si="146"/>
        <v>0</v>
      </c>
      <c r="J444" s="431">
        <f>자재단가!$F$19</f>
        <v>30000</v>
      </c>
      <c r="K444" s="431">
        <f t="shared" si="147"/>
        <v>148</v>
      </c>
      <c r="L444" s="431"/>
      <c r="M444" s="431">
        <f>ROUNDDOWN(L444*F444,0)</f>
        <v>0</v>
      </c>
      <c r="N444" s="433"/>
    </row>
    <row r="445" spans="2:14" ht="18" hidden="1" customHeight="1">
      <c r="B445" s="428" t="s">
        <v>207</v>
      </c>
      <c r="C445" s="429"/>
      <c r="D445" s="436">
        <f>'단가적용(품)'!$E$73</f>
        <v>5.5399999999999998E-3</v>
      </c>
      <c r="E445" s="429" t="s">
        <v>13</v>
      </c>
      <c r="F445" s="431">
        <f t="shared" si="145"/>
        <v>179203</v>
      </c>
      <c r="G445" s="431">
        <f t="shared" si="145"/>
        <v>992</v>
      </c>
      <c r="H445" s="432">
        <f>변동입력!$C$13</f>
        <v>179203</v>
      </c>
      <c r="I445" s="431">
        <f t="shared" si="146"/>
        <v>992</v>
      </c>
      <c r="J445" s="431"/>
      <c r="K445" s="431">
        <f t="shared" si="147"/>
        <v>0</v>
      </c>
      <c r="L445" s="431"/>
      <c r="M445" s="431">
        <f>ROUNDDOWN(L445*F445,0)</f>
        <v>0</v>
      </c>
      <c r="N445" s="433"/>
    </row>
    <row r="446" spans="2:14" ht="18" hidden="1" customHeight="1">
      <c r="B446" s="428" t="s">
        <v>24</v>
      </c>
      <c r="C446" s="429"/>
      <c r="D446" s="436">
        <f>'단가적용(품)'!$F$73</f>
        <v>5.5399999999999998E-3</v>
      </c>
      <c r="E446" s="429" t="s">
        <v>8</v>
      </c>
      <c r="F446" s="431">
        <f t="shared" si="145"/>
        <v>141096</v>
      </c>
      <c r="G446" s="431">
        <f t="shared" si="145"/>
        <v>781</v>
      </c>
      <c r="H446" s="432">
        <f>변동입력!$C$12</f>
        <v>141096</v>
      </c>
      <c r="I446" s="431">
        <f t="shared" si="146"/>
        <v>781</v>
      </c>
      <c r="J446" s="431"/>
      <c r="K446" s="431">
        <f t="shared" si="147"/>
        <v>0</v>
      </c>
      <c r="L446" s="431"/>
      <c r="M446" s="431">
        <f>ROUNDDOWN(L446*F446,0)</f>
        <v>0</v>
      </c>
      <c r="N446" s="433"/>
    </row>
    <row r="447" spans="2:14" ht="18" hidden="1" customHeight="1">
      <c r="B447" s="428" t="s">
        <v>15</v>
      </c>
      <c r="C447" s="429"/>
      <c r="D447" s="436">
        <f>'단가적용(품)'!$G$73</f>
        <v>5.5399999999999998E-3</v>
      </c>
      <c r="E447" s="429" t="s">
        <v>8</v>
      </c>
      <c r="F447" s="431">
        <f t="shared" si="145"/>
        <v>141096</v>
      </c>
      <c r="G447" s="431">
        <f t="shared" si="145"/>
        <v>781</v>
      </c>
      <c r="H447" s="432">
        <f>변동입력!$C$12</f>
        <v>141096</v>
      </c>
      <c r="I447" s="431">
        <f t="shared" si="146"/>
        <v>781</v>
      </c>
      <c r="J447" s="431"/>
      <c r="K447" s="431">
        <f t="shared" si="147"/>
        <v>0</v>
      </c>
      <c r="L447" s="431"/>
      <c r="M447" s="431">
        <f>ROUNDDOWN(L447*D447,0)</f>
        <v>0</v>
      </c>
      <c r="N447" s="433"/>
    </row>
    <row r="448" spans="2:14" ht="18" hidden="1" customHeight="1">
      <c r="B448" s="428" t="s">
        <v>20</v>
      </c>
      <c r="C448" s="429" t="s">
        <v>21</v>
      </c>
      <c r="D448" s="436">
        <f>'단가적용(품)'!$H$73</f>
        <v>1.111E-2</v>
      </c>
      <c r="E448" s="429" t="s">
        <v>223</v>
      </c>
      <c r="F448" s="431">
        <f>H448+J448+L448</f>
        <v>50666</v>
      </c>
      <c r="G448" s="431">
        <f>SUM(I448+K448+M448)</f>
        <v>562</v>
      </c>
      <c r="H448" s="432">
        <f>기계경비!$P$98</f>
        <v>36210</v>
      </c>
      <c r="I448" s="431">
        <f t="shared" si="146"/>
        <v>402</v>
      </c>
      <c r="J448" s="431">
        <f>기계경비!$P$96</f>
        <v>7583</v>
      </c>
      <c r="K448" s="431">
        <f t="shared" si="147"/>
        <v>84</v>
      </c>
      <c r="L448" s="431">
        <f>기계경비!$P$94</f>
        <v>6873</v>
      </c>
      <c r="M448" s="431">
        <f>ROUNDDOWN(L448*D448,0)</f>
        <v>76</v>
      </c>
      <c r="N448" s="433"/>
    </row>
    <row r="449" spans="2:14" ht="18" hidden="1" customHeight="1">
      <c r="B449" s="428" t="s">
        <v>222</v>
      </c>
      <c r="C449" s="429" t="s">
        <v>305</v>
      </c>
      <c r="D449" s="436">
        <f>'단가적용(품)'!$I$73</f>
        <v>2.222E-2</v>
      </c>
      <c r="E449" s="429" t="s">
        <v>8</v>
      </c>
      <c r="F449" s="431">
        <f>H449+J449+L449</f>
        <v>43677</v>
      </c>
      <c r="G449" s="431">
        <f>SUM(I449+K449+M449)</f>
        <v>970</v>
      </c>
      <c r="H449" s="432"/>
      <c r="I449" s="431">
        <f t="shared" si="146"/>
        <v>0</v>
      </c>
      <c r="J449" s="431"/>
      <c r="K449" s="431">
        <f t="shared" si="147"/>
        <v>0</v>
      </c>
      <c r="L449" s="431">
        <f>기계경비!$P$179</f>
        <v>43677</v>
      </c>
      <c r="M449" s="431">
        <f>ROUNDDOWN(L449*D449,0)</f>
        <v>970</v>
      </c>
      <c r="N449" s="433"/>
    </row>
    <row r="450" spans="2:14" ht="18" hidden="1" customHeight="1">
      <c r="B450" s="428" t="s">
        <v>777</v>
      </c>
      <c r="C450" s="429" t="s">
        <v>215</v>
      </c>
      <c r="D450" s="434">
        <v>0.01</v>
      </c>
      <c r="E450" s="429"/>
      <c r="F450" s="431">
        <f>H450+J450+L450</f>
        <v>1702</v>
      </c>
      <c r="G450" s="431">
        <f>SUM(I450+K450+M450)</f>
        <v>17</v>
      </c>
      <c r="H450" s="431"/>
      <c r="I450" s="431">
        <f t="shared" si="146"/>
        <v>0</v>
      </c>
      <c r="J450" s="431">
        <f>SUM(K442:K444)</f>
        <v>1702</v>
      </c>
      <c r="K450" s="431">
        <f t="shared" si="147"/>
        <v>17</v>
      </c>
      <c r="L450" s="431"/>
      <c r="M450" s="431">
        <f>ROUNDDOWN(L450*D450,0)</f>
        <v>0</v>
      </c>
      <c r="N450" s="433"/>
    </row>
    <row r="451" spans="2:14" ht="18" hidden="1" customHeight="1">
      <c r="B451" s="428" t="s">
        <v>778</v>
      </c>
      <c r="C451" s="429" t="s">
        <v>214</v>
      </c>
      <c r="D451" s="435">
        <v>0.1</v>
      </c>
      <c r="E451" s="429"/>
      <c r="F451" s="431">
        <f>H451+J451+L451</f>
        <v>0</v>
      </c>
      <c r="G451" s="431">
        <f>SUM(I451+K451+M451)</f>
        <v>0</v>
      </c>
      <c r="H451" s="431"/>
      <c r="I451" s="431">
        <f t="shared" si="146"/>
        <v>0</v>
      </c>
      <c r="J451" s="431"/>
      <c r="K451" s="431">
        <f t="shared" si="147"/>
        <v>0</v>
      </c>
      <c r="L451" s="431">
        <f>SUBTOTAL(9,I445:I446)</f>
        <v>0</v>
      </c>
      <c r="M451" s="431">
        <f>ROUNDDOWN(L451*D451,0)</f>
        <v>0</v>
      </c>
      <c r="N451" s="433"/>
    </row>
    <row r="452" spans="2:14" ht="18" hidden="1" customHeight="1">
      <c r="B452" s="428" t="s">
        <v>17</v>
      </c>
      <c r="C452" s="429"/>
      <c r="D452" s="436"/>
      <c r="E452" s="429"/>
      <c r="F452" s="431"/>
      <c r="G452" s="431">
        <f>SUM(I452+K452+M452)</f>
        <v>5805</v>
      </c>
      <c r="H452" s="431"/>
      <c r="I452" s="431">
        <f>SUM(I442:I451)</f>
        <v>2956</v>
      </c>
      <c r="J452" s="431"/>
      <c r="K452" s="431">
        <f>SUM(K442:K451)</f>
        <v>1803</v>
      </c>
      <c r="L452" s="431"/>
      <c r="M452" s="431">
        <f>SUM(M442:M451)</f>
        <v>1046</v>
      </c>
      <c r="N452" s="433"/>
    </row>
    <row r="453" spans="2:14" ht="18" hidden="1" customHeight="1">
      <c r="B453" s="443"/>
      <c r="C453" s="446"/>
      <c r="D453" s="446"/>
      <c r="E453" s="446"/>
      <c r="F453" s="446"/>
      <c r="G453" s="446"/>
      <c r="H453" s="446"/>
      <c r="I453" s="446"/>
      <c r="J453" s="429"/>
      <c r="K453" s="429"/>
      <c r="L453" s="429"/>
      <c r="M453" s="429"/>
      <c r="N453" s="433"/>
    </row>
    <row r="454" spans="2:14" s="421" customFormat="1" ht="18" hidden="1" customHeight="1">
      <c r="B454" s="437">
        <f>B441+1</f>
        <v>35</v>
      </c>
      <c r="C454" s="445" t="s">
        <v>384</v>
      </c>
      <c r="D454" s="439"/>
      <c r="E454" s="439"/>
      <c r="F454" s="439"/>
      <c r="G454" s="439"/>
      <c r="H454" s="439"/>
      <c r="I454" s="439"/>
      <c r="J454" s="440"/>
      <c r="K454" s="440"/>
      <c r="L454" s="440"/>
      <c r="M454" s="440"/>
      <c r="N454" s="441"/>
    </row>
    <row r="455" spans="2:14" ht="18" hidden="1" customHeight="1">
      <c r="B455" s="428" t="s">
        <v>370</v>
      </c>
      <c r="C455" s="429" t="s">
        <v>371</v>
      </c>
      <c r="D455" s="447">
        <f>'단가적용(품)'!$H$81</f>
        <v>9.6000000000000002E-2</v>
      </c>
      <c r="E455" s="429" t="s">
        <v>7</v>
      </c>
      <c r="F455" s="431">
        <f>SUM(H455+J455+L455)</f>
        <v>15327</v>
      </c>
      <c r="G455" s="431">
        <f>SUM(I455+K455+M455)</f>
        <v>1471</v>
      </c>
      <c r="H455" s="432"/>
      <c r="I455" s="431">
        <f t="shared" ref="I455:I464" si="148">ROUNDDOWN(D455*H455,0)</f>
        <v>0</v>
      </c>
      <c r="J455" s="431">
        <f>자재단가!$F$16</f>
        <v>15327</v>
      </c>
      <c r="K455" s="431">
        <f t="shared" ref="K455:K460" si="149">ROUNDDOWN(J455*D455,0)</f>
        <v>1471</v>
      </c>
      <c r="L455" s="431"/>
      <c r="M455" s="431">
        <f t="shared" ref="M455:M460" si="150">ROUNDDOWN(L455*F455,0)</f>
        <v>0</v>
      </c>
      <c r="N455" s="433"/>
    </row>
    <row r="456" spans="2:14" ht="18" hidden="1" customHeight="1">
      <c r="B456" s="428" t="s">
        <v>193</v>
      </c>
      <c r="C456" s="429" t="s">
        <v>368</v>
      </c>
      <c r="D456" s="447">
        <f>'단가적용(품)'!$I$81</f>
        <v>5.0999999999999997E-2</v>
      </c>
      <c r="E456" s="429" t="s">
        <v>8</v>
      </c>
      <c r="F456" s="431">
        <f>SUM(H456+J456+L456)</f>
        <v>5000</v>
      </c>
      <c r="G456" s="431">
        <f t="shared" ref="G456:G461" si="151">SUM(I456+K456+M456)</f>
        <v>255</v>
      </c>
      <c r="H456" s="432"/>
      <c r="I456" s="431">
        <f t="shared" si="148"/>
        <v>0</v>
      </c>
      <c r="J456" s="431">
        <f>자재단가!$F$21</f>
        <v>5000</v>
      </c>
      <c r="K456" s="431">
        <f t="shared" si="149"/>
        <v>255</v>
      </c>
      <c r="L456" s="431"/>
      <c r="M456" s="431">
        <f t="shared" si="150"/>
        <v>0</v>
      </c>
      <c r="N456" s="433"/>
    </row>
    <row r="457" spans="2:14" ht="18" hidden="1" customHeight="1">
      <c r="B457" s="428" t="s">
        <v>369</v>
      </c>
      <c r="C457" s="429"/>
      <c r="D457" s="436">
        <f>'단가적용(품)'!$J$81</f>
        <v>4.9500000000000004E-3</v>
      </c>
      <c r="E457" s="429" t="s">
        <v>8</v>
      </c>
      <c r="F457" s="431">
        <f>SUM(H457+J457+L457)</f>
        <v>30000</v>
      </c>
      <c r="G457" s="431">
        <f t="shared" si="151"/>
        <v>148</v>
      </c>
      <c r="H457" s="432"/>
      <c r="I457" s="431">
        <f t="shared" si="148"/>
        <v>0</v>
      </c>
      <c r="J457" s="431">
        <f>자재단가!$F$19</f>
        <v>30000</v>
      </c>
      <c r="K457" s="431">
        <f t="shared" si="149"/>
        <v>148</v>
      </c>
      <c r="L457" s="431"/>
      <c r="M457" s="431">
        <f t="shared" si="150"/>
        <v>0</v>
      </c>
      <c r="N457" s="433"/>
    </row>
    <row r="458" spans="2:14" ht="18" hidden="1" customHeight="1">
      <c r="B458" s="428" t="s">
        <v>207</v>
      </c>
      <c r="C458" s="429"/>
      <c r="D458" s="447">
        <f>'단가적용(품)'!$E$70</f>
        <v>1E-3</v>
      </c>
      <c r="E458" s="429" t="s">
        <v>13</v>
      </c>
      <c r="F458" s="431">
        <f>SUM(H458+J458+L458)</f>
        <v>179203</v>
      </c>
      <c r="G458" s="431">
        <f t="shared" si="151"/>
        <v>179</v>
      </c>
      <c r="H458" s="432">
        <f>변동입력!$C$13</f>
        <v>179203</v>
      </c>
      <c r="I458" s="431">
        <f t="shared" si="148"/>
        <v>179</v>
      </c>
      <c r="J458" s="431"/>
      <c r="K458" s="431">
        <f t="shared" si="149"/>
        <v>0</v>
      </c>
      <c r="L458" s="431"/>
      <c r="M458" s="431">
        <f t="shared" si="150"/>
        <v>0</v>
      </c>
      <c r="N458" s="433"/>
    </row>
    <row r="459" spans="2:14" ht="18" hidden="1" customHeight="1">
      <c r="B459" s="428" t="s">
        <v>24</v>
      </c>
      <c r="C459" s="429"/>
      <c r="D459" s="447">
        <f>'단가적용(품)'!$F$70</f>
        <v>1E-3</v>
      </c>
      <c r="E459" s="429" t="s">
        <v>8</v>
      </c>
      <c r="F459" s="431">
        <f>SUM(H459+J459+L459)</f>
        <v>141096</v>
      </c>
      <c r="G459" s="431">
        <f t="shared" si="151"/>
        <v>141</v>
      </c>
      <c r="H459" s="432">
        <f>변동입력!$C$12</f>
        <v>141096</v>
      </c>
      <c r="I459" s="431">
        <f t="shared" si="148"/>
        <v>141</v>
      </c>
      <c r="J459" s="431"/>
      <c r="K459" s="431">
        <f t="shared" si="149"/>
        <v>0</v>
      </c>
      <c r="L459" s="431"/>
      <c r="M459" s="431">
        <f t="shared" si="150"/>
        <v>0</v>
      </c>
      <c r="N459" s="433"/>
    </row>
    <row r="460" spans="2:14" ht="18" hidden="1" customHeight="1">
      <c r="B460" s="428" t="s">
        <v>15</v>
      </c>
      <c r="C460" s="429"/>
      <c r="D460" s="447">
        <f>'단가적용(품)'!$G$70</f>
        <v>1E-3</v>
      </c>
      <c r="E460" s="429" t="s">
        <v>8</v>
      </c>
      <c r="F460" s="431">
        <f>SUM(H460+J460+L460)</f>
        <v>141096</v>
      </c>
      <c r="G460" s="431">
        <f t="shared" si="151"/>
        <v>141</v>
      </c>
      <c r="H460" s="432">
        <f>변동입력!$C$12</f>
        <v>141096</v>
      </c>
      <c r="I460" s="431">
        <f t="shared" si="148"/>
        <v>141</v>
      </c>
      <c r="J460" s="431"/>
      <c r="K460" s="431">
        <f t="shared" si="149"/>
        <v>0</v>
      </c>
      <c r="L460" s="431"/>
      <c r="M460" s="431">
        <f t="shared" si="150"/>
        <v>0</v>
      </c>
      <c r="N460" s="433"/>
    </row>
    <row r="461" spans="2:14" ht="18" hidden="1" customHeight="1">
      <c r="B461" s="428" t="s">
        <v>20</v>
      </c>
      <c r="C461" s="429" t="s">
        <v>21</v>
      </c>
      <c r="D461" s="447">
        <f>'단가적용(품)'!$H$70</f>
        <v>2E-3</v>
      </c>
      <c r="E461" s="429" t="s">
        <v>223</v>
      </c>
      <c r="F461" s="431">
        <f>H461+J461+L461</f>
        <v>50666</v>
      </c>
      <c r="G461" s="431">
        <f t="shared" si="151"/>
        <v>100</v>
      </c>
      <c r="H461" s="432">
        <f>기계경비!$P$98</f>
        <v>36210</v>
      </c>
      <c r="I461" s="431">
        <f t="shared" si="148"/>
        <v>72</v>
      </c>
      <c r="J461" s="431">
        <f>기계경비!$P$96</f>
        <v>7583</v>
      </c>
      <c r="K461" s="431">
        <f>ROUNDDOWN(J461*D461,0)</f>
        <v>15</v>
      </c>
      <c r="L461" s="431">
        <f>기계경비!$P$94</f>
        <v>6873</v>
      </c>
      <c r="M461" s="431">
        <f>ROUNDDOWN(L461*D461,0)</f>
        <v>13</v>
      </c>
      <c r="N461" s="433"/>
    </row>
    <row r="462" spans="2:14" ht="18" hidden="1" customHeight="1">
      <c r="B462" s="428" t="s">
        <v>20</v>
      </c>
      <c r="C462" s="429" t="s">
        <v>305</v>
      </c>
      <c r="D462" s="447">
        <f>'단가적용(품)'!$I$70</f>
        <v>4.0000000000000001E-3</v>
      </c>
      <c r="E462" s="429" t="s">
        <v>8</v>
      </c>
      <c r="F462" s="431">
        <f>H462+J462+L462</f>
        <v>43677</v>
      </c>
      <c r="G462" s="431">
        <f>SUM(I462+K462+M462)</f>
        <v>174</v>
      </c>
      <c r="H462" s="432"/>
      <c r="I462" s="431">
        <f t="shared" si="148"/>
        <v>0</v>
      </c>
      <c r="J462" s="431"/>
      <c r="K462" s="431">
        <f>ROUNDDOWN(J462*D462,0)</f>
        <v>0</v>
      </c>
      <c r="L462" s="431">
        <f>기계경비!$P$179</f>
        <v>43677</v>
      </c>
      <c r="M462" s="431">
        <f>ROUNDDOWN(L462*D462,0)</f>
        <v>174</v>
      </c>
      <c r="N462" s="433"/>
    </row>
    <row r="463" spans="2:14" ht="18" hidden="1" customHeight="1">
      <c r="B463" s="428" t="s">
        <v>777</v>
      </c>
      <c r="C463" s="429" t="str">
        <f>$C$15</f>
        <v>주재료비의 1%</v>
      </c>
      <c r="D463" s="434">
        <v>0.01</v>
      </c>
      <c r="E463" s="429"/>
      <c r="F463" s="431">
        <f>H463+J463+L463</f>
        <v>1874</v>
      </c>
      <c r="G463" s="431">
        <f>SUM(I463+K463+M463)</f>
        <v>18</v>
      </c>
      <c r="H463" s="431"/>
      <c r="I463" s="431">
        <f t="shared" si="148"/>
        <v>0</v>
      </c>
      <c r="J463" s="431">
        <f>SUM(K455:K457)</f>
        <v>1874</v>
      </c>
      <c r="K463" s="431">
        <f>ROUNDDOWN(J463*D463,0)</f>
        <v>18</v>
      </c>
      <c r="L463" s="431"/>
      <c r="M463" s="431">
        <f>ROUNDDOWN(L463*D463,0)</f>
        <v>0</v>
      </c>
      <c r="N463" s="433"/>
    </row>
    <row r="464" spans="2:14" ht="18" hidden="1" customHeight="1">
      <c r="B464" s="428" t="s">
        <v>778</v>
      </c>
      <c r="C464" s="429" t="str">
        <f>$C$16</f>
        <v>노무비의 10%</v>
      </c>
      <c r="D464" s="435">
        <v>0.1</v>
      </c>
      <c r="E464" s="429"/>
      <c r="F464" s="431">
        <f>H464+J464+L464</f>
        <v>0</v>
      </c>
      <c r="G464" s="431">
        <f>SUM(I464+K464+M464)</f>
        <v>0</v>
      </c>
      <c r="H464" s="431"/>
      <c r="I464" s="431">
        <f t="shared" si="148"/>
        <v>0</v>
      </c>
      <c r="J464" s="431"/>
      <c r="K464" s="431">
        <f>ROUNDDOWN(J464*D464,0)</f>
        <v>0</v>
      </c>
      <c r="L464" s="431">
        <f>SUBTOTAL(9,I458:I459)</f>
        <v>0</v>
      </c>
      <c r="M464" s="431">
        <f>ROUNDDOWN(L464*D464,0)</f>
        <v>0</v>
      </c>
      <c r="N464" s="433"/>
    </row>
    <row r="465" spans="2:14" ht="18" hidden="1" customHeight="1">
      <c r="B465" s="428" t="s">
        <v>17</v>
      </c>
      <c r="C465" s="429"/>
      <c r="D465" s="436"/>
      <c r="E465" s="429"/>
      <c r="F465" s="431"/>
      <c r="G465" s="431">
        <f>SUM(I465+K465+M465)</f>
        <v>2627</v>
      </c>
      <c r="H465" s="431"/>
      <c r="I465" s="431">
        <f>SUM(I455:I464)</f>
        <v>533</v>
      </c>
      <c r="J465" s="431"/>
      <c r="K465" s="431">
        <f>SUM(K455:K464)</f>
        <v>1907</v>
      </c>
      <c r="L465" s="431"/>
      <c r="M465" s="431">
        <f>SUM(M455:M464)</f>
        <v>187</v>
      </c>
      <c r="N465" s="433"/>
    </row>
    <row r="466" spans="2:14" ht="18" hidden="1" customHeight="1">
      <c r="B466" s="443"/>
      <c r="C466" s="446"/>
      <c r="D466" s="446"/>
      <c r="E466" s="446"/>
      <c r="F466" s="446"/>
      <c r="G466" s="446"/>
      <c r="H466" s="446"/>
      <c r="I466" s="446"/>
      <c r="J466" s="429"/>
      <c r="K466" s="429"/>
      <c r="L466" s="429"/>
      <c r="M466" s="429"/>
      <c r="N466" s="433"/>
    </row>
    <row r="467" spans="2:14" s="421" customFormat="1" ht="18" hidden="1" customHeight="1">
      <c r="B467" s="437">
        <f>B454+1</f>
        <v>36</v>
      </c>
      <c r="C467" s="445" t="s">
        <v>383</v>
      </c>
      <c r="D467" s="439"/>
      <c r="E467" s="439"/>
      <c r="F467" s="439"/>
      <c r="G467" s="439"/>
      <c r="H467" s="439"/>
      <c r="I467" s="439"/>
      <c r="J467" s="440"/>
      <c r="K467" s="440"/>
      <c r="L467" s="440"/>
      <c r="M467" s="440"/>
      <c r="N467" s="441"/>
    </row>
    <row r="468" spans="2:14" ht="18" hidden="1" customHeight="1">
      <c r="B468" s="428" t="s">
        <v>370</v>
      </c>
      <c r="C468" s="429" t="s">
        <v>371</v>
      </c>
      <c r="D468" s="447">
        <f>'단가적용(품)'!$H$81</f>
        <v>9.6000000000000002E-2</v>
      </c>
      <c r="E468" s="429" t="s">
        <v>7</v>
      </c>
      <c r="F468" s="431">
        <f>SUM(H468+J468+L468)</f>
        <v>15327</v>
      </c>
      <c r="G468" s="431">
        <f>SUM(I468+K468+M468)</f>
        <v>1471</v>
      </c>
      <c r="H468" s="432"/>
      <c r="I468" s="431">
        <f t="shared" ref="I468:I477" si="152">ROUNDDOWN(D468*H468,0)</f>
        <v>0</v>
      </c>
      <c r="J468" s="431">
        <f>자재단가!$F$16</f>
        <v>15327</v>
      </c>
      <c r="K468" s="431">
        <f t="shared" ref="K468:K473" si="153">ROUNDDOWN(J468*D468,0)</f>
        <v>1471</v>
      </c>
      <c r="L468" s="431"/>
      <c r="M468" s="431">
        <f t="shared" ref="M468:M473" si="154">ROUNDDOWN(L468*F468,0)</f>
        <v>0</v>
      </c>
      <c r="N468" s="433"/>
    </row>
    <row r="469" spans="2:14" ht="18" hidden="1" customHeight="1">
      <c r="B469" s="428" t="s">
        <v>193</v>
      </c>
      <c r="C469" s="429" t="s">
        <v>368</v>
      </c>
      <c r="D469" s="447">
        <f>'단가적용(품)'!$I$81</f>
        <v>5.0999999999999997E-2</v>
      </c>
      <c r="E469" s="429" t="s">
        <v>8</v>
      </c>
      <c r="F469" s="431">
        <f>SUM(H469+J469+L469)</f>
        <v>5000</v>
      </c>
      <c r="G469" s="431">
        <f t="shared" ref="G469:G474" si="155">SUM(I469+K469+M469)</f>
        <v>255</v>
      </c>
      <c r="H469" s="432"/>
      <c r="I469" s="431">
        <f t="shared" si="152"/>
        <v>0</v>
      </c>
      <c r="J469" s="431">
        <f>자재단가!$F$21</f>
        <v>5000</v>
      </c>
      <c r="K469" s="431">
        <f t="shared" si="153"/>
        <v>255</v>
      </c>
      <c r="L469" s="431"/>
      <c r="M469" s="431">
        <f t="shared" si="154"/>
        <v>0</v>
      </c>
      <c r="N469" s="433"/>
    </row>
    <row r="470" spans="2:14" ht="18" hidden="1" customHeight="1">
      <c r="B470" s="428" t="s">
        <v>369</v>
      </c>
      <c r="C470" s="429"/>
      <c r="D470" s="436">
        <f>'단가적용(품)'!$J$81</f>
        <v>4.9500000000000004E-3</v>
      </c>
      <c r="E470" s="429" t="s">
        <v>8</v>
      </c>
      <c r="F470" s="431">
        <f>SUM(H470+J470+L470)</f>
        <v>30000</v>
      </c>
      <c r="G470" s="431">
        <f t="shared" si="155"/>
        <v>148</v>
      </c>
      <c r="H470" s="432"/>
      <c r="I470" s="431">
        <f t="shared" si="152"/>
        <v>0</v>
      </c>
      <c r="J470" s="431">
        <f>자재단가!$F$19</f>
        <v>30000</v>
      </c>
      <c r="K470" s="431">
        <f t="shared" si="153"/>
        <v>148</v>
      </c>
      <c r="L470" s="431"/>
      <c r="M470" s="431">
        <f t="shared" si="154"/>
        <v>0</v>
      </c>
      <c r="N470" s="433"/>
    </row>
    <row r="471" spans="2:14" ht="18" hidden="1" customHeight="1">
      <c r="B471" s="428" t="s">
        <v>207</v>
      </c>
      <c r="C471" s="429"/>
      <c r="D471" s="447">
        <f>'단가적용(품)'!$E$71</f>
        <v>2E-3</v>
      </c>
      <c r="E471" s="429" t="s">
        <v>13</v>
      </c>
      <c r="F471" s="431">
        <f>SUM(H471+J471+L471)</f>
        <v>179203</v>
      </c>
      <c r="G471" s="431">
        <f t="shared" si="155"/>
        <v>358</v>
      </c>
      <c r="H471" s="432">
        <f>변동입력!$C$13</f>
        <v>179203</v>
      </c>
      <c r="I471" s="431">
        <f t="shared" si="152"/>
        <v>358</v>
      </c>
      <c r="J471" s="431"/>
      <c r="K471" s="431">
        <f t="shared" si="153"/>
        <v>0</v>
      </c>
      <c r="L471" s="431"/>
      <c r="M471" s="431">
        <f t="shared" si="154"/>
        <v>0</v>
      </c>
      <c r="N471" s="433"/>
    </row>
    <row r="472" spans="2:14" ht="18" hidden="1" customHeight="1">
      <c r="B472" s="428" t="s">
        <v>24</v>
      </c>
      <c r="C472" s="429"/>
      <c r="D472" s="447">
        <f>'단가적용(품)'!$F$71</f>
        <v>2E-3</v>
      </c>
      <c r="E472" s="429" t="s">
        <v>8</v>
      </c>
      <c r="F472" s="431">
        <f>SUM(H472+J472+L472)</f>
        <v>141096</v>
      </c>
      <c r="G472" s="431">
        <f t="shared" si="155"/>
        <v>282</v>
      </c>
      <c r="H472" s="432">
        <f>변동입력!$C$12</f>
        <v>141096</v>
      </c>
      <c r="I472" s="431">
        <f t="shared" si="152"/>
        <v>282</v>
      </c>
      <c r="J472" s="431"/>
      <c r="K472" s="431">
        <f t="shared" si="153"/>
        <v>0</v>
      </c>
      <c r="L472" s="431"/>
      <c r="M472" s="431">
        <f t="shared" si="154"/>
        <v>0</v>
      </c>
      <c r="N472" s="433"/>
    </row>
    <row r="473" spans="2:14" ht="18" hidden="1" customHeight="1">
      <c r="B473" s="428" t="s">
        <v>15</v>
      </c>
      <c r="C473" s="429"/>
      <c r="D473" s="447">
        <f>'단가적용(품)'!$G$71</f>
        <v>2E-3</v>
      </c>
      <c r="E473" s="429" t="s">
        <v>8</v>
      </c>
      <c r="F473" s="431">
        <f>SUM(H473+J473+L473)</f>
        <v>141096</v>
      </c>
      <c r="G473" s="431">
        <f t="shared" si="155"/>
        <v>282</v>
      </c>
      <c r="H473" s="432">
        <f>변동입력!$C$12</f>
        <v>141096</v>
      </c>
      <c r="I473" s="431">
        <f t="shared" si="152"/>
        <v>282</v>
      </c>
      <c r="J473" s="431"/>
      <c r="K473" s="431">
        <f t="shared" si="153"/>
        <v>0</v>
      </c>
      <c r="L473" s="431"/>
      <c r="M473" s="431">
        <f t="shared" si="154"/>
        <v>0</v>
      </c>
      <c r="N473" s="433"/>
    </row>
    <row r="474" spans="2:14" ht="18" hidden="1" customHeight="1">
      <c r="B474" s="428" t="s">
        <v>20</v>
      </c>
      <c r="C474" s="429" t="s">
        <v>21</v>
      </c>
      <c r="D474" s="447">
        <f>'단가적용(품)'!$H$71</f>
        <v>4.0000000000000001E-3</v>
      </c>
      <c r="E474" s="429" t="s">
        <v>223</v>
      </c>
      <c r="F474" s="431">
        <f>H474+J474+L474</f>
        <v>50666</v>
      </c>
      <c r="G474" s="431">
        <f t="shared" si="155"/>
        <v>201</v>
      </c>
      <c r="H474" s="432">
        <f>기계경비!$P$98</f>
        <v>36210</v>
      </c>
      <c r="I474" s="431">
        <f t="shared" si="152"/>
        <v>144</v>
      </c>
      <c r="J474" s="431">
        <f>기계경비!$P$96</f>
        <v>7583</v>
      </c>
      <c r="K474" s="431">
        <f>ROUNDDOWN(J474*D474,0)</f>
        <v>30</v>
      </c>
      <c r="L474" s="431">
        <f>기계경비!$P$94</f>
        <v>6873</v>
      </c>
      <c r="M474" s="431">
        <f>ROUNDDOWN(L474*D474,0)</f>
        <v>27</v>
      </c>
      <c r="N474" s="433"/>
    </row>
    <row r="475" spans="2:14" ht="18" hidden="1" customHeight="1">
      <c r="B475" s="428" t="s">
        <v>20</v>
      </c>
      <c r="C475" s="429" t="s">
        <v>305</v>
      </c>
      <c r="D475" s="447">
        <f>'단가적용(품)'!$I$71</f>
        <v>8.0000000000000002E-3</v>
      </c>
      <c r="E475" s="429" t="s">
        <v>8</v>
      </c>
      <c r="F475" s="431">
        <f>H475+J475+L475</f>
        <v>43677</v>
      </c>
      <c r="G475" s="431">
        <f>SUM(I475+K475+M475)</f>
        <v>349</v>
      </c>
      <c r="H475" s="432"/>
      <c r="I475" s="431">
        <f t="shared" si="152"/>
        <v>0</v>
      </c>
      <c r="J475" s="431"/>
      <c r="K475" s="431">
        <f>ROUNDDOWN(J475*D475,0)</f>
        <v>0</v>
      </c>
      <c r="L475" s="431">
        <f>기계경비!$P$179</f>
        <v>43677</v>
      </c>
      <c r="M475" s="431">
        <f>ROUNDDOWN(L475*D475,0)</f>
        <v>349</v>
      </c>
      <c r="N475" s="433"/>
    </row>
    <row r="476" spans="2:14" ht="18" hidden="1" customHeight="1">
      <c r="B476" s="428" t="s">
        <v>777</v>
      </c>
      <c r="C476" s="429" t="str">
        <f>$C$15</f>
        <v>주재료비의 1%</v>
      </c>
      <c r="D476" s="434">
        <v>0.01</v>
      </c>
      <c r="E476" s="429"/>
      <c r="F476" s="431">
        <f>H476+J476+L476</f>
        <v>1874</v>
      </c>
      <c r="G476" s="431">
        <f>SUM(I476+K476+M476)</f>
        <v>18</v>
      </c>
      <c r="H476" s="431"/>
      <c r="I476" s="431">
        <f t="shared" si="152"/>
        <v>0</v>
      </c>
      <c r="J476" s="431">
        <f>SUM(K468:K470)</f>
        <v>1874</v>
      </c>
      <c r="K476" s="431">
        <f>ROUNDDOWN(J476*D476,0)</f>
        <v>18</v>
      </c>
      <c r="L476" s="431"/>
      <c r="M476" s="431">
        <f>ROUNDDOWN(L476*D476,0)</f>
        <v>0</v>
      </c>
      <c r="N476" s="433"/>
    </row>
    <row r="477" spans="2:14" ht="18" hidden="1" customHeight="1">
      <c r="B477" s="428" t="s">
        <v>778</v>
      </c>
      <c r="C477" s="429" t="str">
        <f>$C$16</f>
        <v>노무비의 10%</v>
      </c>
      <c r="D477" s="435">
        <v>0.1</v>
      </c>
      <c r="E477" s="429"/>
      <c r="F477" s="431">
        <f>H477+J477+L477</f>
        <v>0</v>
      </c>
      <c r="G477" s="431">
        <f>SUM(I477+K477+M477)</f>
        <v>0</v>
      </c>
      <c r="H477" s="431"/>
      <c r="I477" s="431">
        <f t="shared" si="152"/>
        <v>0</v>
      </c>
      <c r="J477" s="431"/>
      <c r="K477" s="431">
        <f>ROUNDDOWN(J477*D477,0)</f>
        <v>0</v>
      </c>
      <c r="L477" s="431">
        <f>SUBTOTAL(9,I471:I472)</f>
        <v>0</v>
      </c>
      <c r="M477" s="431">
        <f>ROUNDDOWN(L477*D477,0)</f>
        <v>0</v>
      </c>
      <c r="N477" s="433"/>
    </row>
    <row r="478" spans="2:14" ht="18" hidden="1" customHeight="1">
      <c r="B478" s="428" t="s">
        <v>17</v>
      </c>
      <c r="C478" s="429"/>
      <c r="D478" s="436"/>
      <c r="E478" s="429"/>
      <c r="F478" s="431"/>
      <c r="G478" s="431">
        <f>SUM(I478+K478+M478)</f>
        <v>3364</v>
      </c>
      <c r="H478" s="431"/>
      <c r="I478" s="431">
        <f>SUM(I468:I477)</f>
        <v>1066</v>
      </c>
      <c r="J478" s="431"/>
      <c r="K478" s="431">
        <f>SUM(K468:K477)</f>
        <v>1922</v>
      </c>
      <c r="L478" s="431"/>
      <c r="M478" s="431">
        <f>SUM(M468:M477)</f>
        <v>376</v>
      </c>
      <c r="N478" s="433"/>
    </row>
    <row r="479" spans="2:14" ht="18" hidden="1" customHeight="1">
      <c r="B479" s="443"/>
      <c r="C479" s="446"/>
      <c r="D479" s="446"/>
      <c r="E479" s="446"/>
      <c r="F479" s="446"/>
      <c r="G479" s="446"/>
      <c r="H479" s="446"/>
      <c r="I479" s="446"/>
      <c r="J479" s="429"/>
      <c r="K479" s="429"/>
      <c r="L479" s="429"/>
      <c r="M479" s="429"/>
      <c r="N479" s="433"/>
    </row>
    <row r="480" spans="2:14" s="421" customFormat="1" ht="18" hidden="1" customHeight="1">
      <c r="B480" s="437">
        <f>B467+1</f>
        <v>37</v>
      </c>
      <c r="C480" s="445" t="s">
        <v>382</v>
      </c>
      <c r="D480" s="439"/>
      <c r="E480" s="439"/>
      <c r="F480" s="439"/>
      <c r="G480" s="439"/>
      <c r="H480" s="439"/>
      <c r="I480" s="439"/>
      <c r="J480" s="440"/>
      <c r="K480" s="440"/>
      <c r="L480" s="440"/>
      <c r="M480" s="440"/>
      <c r="N480" s="441"/>
    </row>
    <row r="481" spans="2:14" ht="18" hidden="1" customHeight="1">
      <c r="B481" s="428" t="s">
        <v>370</v>
      </c>
      <c r="C481" s="429" t="s">
        <v>389</v>
      </c>
      <c r="D481" s="447">
        <f>'단가적용(품)'!$H$81</f>
        <v>9.6000000000000002E-2</v>
      </c>
      <c r="E481" s="429" t="s">
        <v>7</v>
      </c>
      <c r="F481" s="431">
        <f>SUM(H481+J481+L481)</f>
        <v>21360</v>
      </c>
      <c r="G481" s="431">
        <f>SUM(I481+K481+M481)</f>
        <v>2050</v>
      </c>
      <c r="H481" s="432"/>
      <c r="I481" s="431">
        <f t="shared" ref="I481:I490" si="156">ROUNDDOWN(D481*H481,0)</f>
        <v>0</v>
      </c>
      <c r="J481" s="431">
        <f>자재단가!$F$17</f>
        <v>21360</v>
      </c>
      <c r="K481" s="431">
        <f t="shared" ref="K481:K486" si="157">ROUNDDOWN(J481*D481,0)</f>
        <v>2050</v>
      </c>
      <c r="L481" s="431"/>
      <c r="M481" s="431">
        <f t="shared" ref="M481:M486" si="158">ROUNDDOWN(L481*F481,0)</f>
        <v>0</v>
      </c>
      <c r="N481" s="433"/>
    </row>
    <row r="482" spans="2:14" ht="18" hidden="1" customHeight="1">
      <c r="B482" s="428" t="s">
        <v>193</v>
      </c>
      <c r="C482" s="429" t="s">
        <v>368</v>
      </c>
      <c r="D482" s="447">
        <f>'단가적용(품)'!$I$81</f>
        <v>5.0999999999999997E-2</v>
      </c>
      <c r="E482" s="429" t="s">
        <v>8</v>
      </c>
      <c r="F482" s="431">
        <f>SUM(H482+J482+L482)</f>
        <v>5000</v>
      </c>
      <c r="G482" s="431">
        <f t="shared" ref="G482:G487" si="159">SUM(I482+K482+M482)</f>
        <v>255</v>
      </c>
      <c r="H482" s="432"/>
      <c r="I482" s="431">
        <f t="shared" si="156"/>
        <v>0</v>
      </c>
      <c r="J482" s="431">
        <f>자재단가!$F$21</f>
        <v>5000</v>
      </c>
      <c r="K482" s="431">
        <f t="shared" si="157"/>
        <v>255</v>
      </c>
      <c r="L482" s="431"/>
      <c r="M482" s="431">
        <f t="shared" si="158"/>
        <v>0</v>
      </c>
      <c r="N482" s="433"/>
    </row>
    <row r="483" spans="2:14" ht="18" hidden="1" customHeight="1">
      <c r="B483" s="428" t="s">
        <v>369</v>
      </c>
      <c r="C483" s="429"/>
      <c r="D483" s="436">
        <f>'단가적용(품)'!$J$81</f>
        <v>4.9500000000000004E-3</v>
      </c>
      <c r="E483" s="429" t="s">
        <v>8</v>
      </c>
      <c r="F483" s="431">
        <f>SUM(H483+J483+L483)</f>
        <v>30000</v>
      </c>
      <c r="G483" s="431">
        <f t="shared" si="159"/>
        <v>148</v>
      </c>
      <c r="H483" s="432"/>
      <c r="I483" s="431">
        <f t="shared" si="156"/>
        <v>0</v>
      </c>
      <c r="J483" s="431">
        <f>자재단가!$F$19</f>
        <v>30000</v>
      </c>
      <c r="K483" s="431">
        <f t="shared" si="157"/>
        <v>148</v>
      </c>
      <c r="L483" s="431"/>
      <c r="M483" s="431">
        <f t="shared" si="158"/>
        <v>0</v>
      </c>
      <c r="N483" s="433"/>
    </row>
    <row r="484" spans="2:14" ht="18" hidden="1" customHeight="1">
      <c r="B484" s="428" t="s">
        <v>207</v>
      </c>
      <c r="C484" s="429"/>
      <c r="D484" s="447">
        <f>'단가적용(품)'!$E$70</f>
        <v>1E-3</v>
      </c>
      <c r="E484" s="429" t="s">
        <v>13</v>
      </c>
      <c r="F484" s="431">
        <f>SUM(H484+J484+L484)</f>
        <v>179203</v>
      </c>
      <c r="G484" s="431">
        <f t="shared" si="159"/>
        <v>179</v>
      </c>
      <c r="H484" s="432">
        <f>변동입력!$C$13</f>
        <v>179203</v>
      </c>
      <c r="I484" s="431">
        <f t="shared" si="156"/>
        <v>179</v>
      </c>
      <c r="J484" s="431"/>
      <c r="K484" s="431">
        <f t="shared" si="157"/>
        <v>0</v>
      </c>
      <c r="L484" s="431"/>
      <c r="M484" s="431">
        <f t="shared" si="158"/>
        <v>0</v>
      </c>
      <c r="N484" s="433"/>
    </row>
    <row r="485" spans="2:14" ht="18" hidden="1" customHeight="1">
      <c r="B485" s="428" t="s">
        <v>24</v>
      </c>
      <c r="C485" s="429"/>
      <c r="D485" s="447">
        <f>'단가적용(품)'!$F$70</f>
        <v>1E-3</v>
      </c>
      <c r="E485" s="429" t="s">
        <v>8</v>
      </c>
      <c r="F485" s="431">
        <f>SUM(H485+J485+L485)</f>
        <v>141096</v>
      </c>
      <c r="G485" s="431">
        <f t="shared" si="159"/>
        <v>141</v>
      </c>
      <c r="H485" s="432">
        <f>변동입력!$C$12</f>
        <v>141096</v>
      </c>
      <c r="I485" s="431">
        <f t="shared" si="156"/>
        <v>141</v>
      </c>
      <c r="J485" s="431"/>
      <c r="K485" s="431">
        <f t="shared" si="157"/>
        <v>0</v>
      </c>
      <c r="L485" s="431"/>
      <c r="M485" s="431">
        <f t="shared" si="158"/>
        <v>0</v>
      </c>
      <c r="N485" s="433"/>
    </row>
    <row r="486" spans="2:14" ht="18" hidden="1" customHeight="1">
      <c r="B486" s="428" t="s">
        <v>15</v>
      </c>
      <c r="C486" s="429"/>
      <c r="D486" s="447">
        <f>'단가적용(품)'!$G$70</f>
        <v>1E-3</v>
      </c>
      <c r="E486" s="429" t="s">
        <v>8</v>
      </c>
      <c r="F486" s="431">
        <f>SUM(H486+J486+L486)</f>
        <v>141096</v>
      </c>
      <c r="G486" s="431">
        <f t="shared" si="159"/>
        <v>141</v>
      </c>
      <c r="H486" s="432">
        <f>변동입력!$C$12</f>
        <v>141096</v>
      </c>
      <c r="I486" s="431">
        <f t="shared" si="156"/>
        <v>141</v>
      </c>
      <c r="J486" s="431"/>
      <c r="K486" s="431">
        <f t="shared" si="157"/>
        <v>0</v>
      </c>
      <c r="L486" s="431"/>
      <c r="M486" s="431">
        <f t="shared" si="158"/>
        <v>0</v>
      </c>
      <c r="N486" s="433"/>
    </row>
    <row r="487" spans="2:14" ht="18" hidden="1" customHeight="1">
      <c r="B487" s="428" t="s">
        <v>20</v>
      </c>
      <c r="C487" s="429" t="s">
        <v>21</v>
      </c>
      <c r="D487" s="447">
        <f>'단가적용(품)'!$H$70</f>
        <v>2E-3</v>
      </c>
      <c r="E487" s="429" t="s">
        <v>223</v>
      </c>
      <c r="F487" s="431">
        <f>H487+J487+L487</f>
        <v>50666</v>
      </c>
      <c r="G487" s="431">
        <f t="shared" si="159"/>
        <v>100</v>
      </c>
      <c r="H487" s="432">
        <f>기계경비!$P$98</f>
        <v>36210</v>
      </c>
      <c r="I487" s="431">
        <f t="shared" si="156"/>
        <v>72</v>
      </c>
      <c r="J487" s="431">
        <f>기계경비!$P$96</f>
        <v>7583</v>
      </c>
      <c r="K487" s="431">
        <f>ROUNDDOWN(J487*D487,0)</f>
        <v>15</v>
      </c>
      <c r="L487" s="431">
        <f>기계경비!$P$94</f>
        <v>6873</v>
      </c>
      <c r="M487" s="431">
        <f>ROUNDDOWN(L487*D487,0)</f>
        <v>13</v>
      </c>
      <c r="N487" s="433"/>
    </row>
    <row r="488" spans="2:14" ht="18" hidden="1" customHeight="1">
      <c r="B488" s="428" t="s">
        <v>20</v>
      </c>
      <c r="C488" s="429" t="s">
        <v>305</v>
      </c>
      <c r="D488" s="447">
        <f>'단가적용(품)'!$I$70</f>
        <v>4.0000000000000001E-3</v>
      </c>
      <c r="E488" s="429" t="s">
        <v>8</v>
      </c>
      <c r="F488" s="431">
        <f>H488+J488+L488</f>
        <v>43677</v>
      </c>
      <c r="G488" s="431">
        <f>SUM(I488+K488+M488)</f>
        <v>174</v>
      </c>
      <c r="H488" s="432"/>
      <c r="I488" s="431">
        <f t="shared" si="156"/>
        <v>0</v>
      </c>
      <c r="J488" s="431"/>
      <c r="K488" s="431">
        <f>ROUNDDOWN(J488*D488,0)</f>
        <v>0</v>
      </c>
      <c r="L488" s="431">
        <f>기계경비!$P$179</f>
        <v>43677</v>
      </c>
      <c r="M488" s="431">
        <f>ROUNDDOWN(L488*D488,0)</f>
        <v>174</v>
      </c>
      <c r="N488" s="433"/>
    </row>
    <row r="489" spans="2:14" ht="18" hidden="1" customHeight="1">
      <c r="B489" s="428" t="s">
        <v>777</v>
      </c>
      <c r="C489" s="429" t="str">
        <f>$C$15</f>
        <v>주재료비의 1%</v>
      </c>
      <c r="D489" s="434">
        <v>0.01</v>
      </c>
      <c r="E489" s="429"/>
      <c r="F489" s="431">
        <f>H489+J489+L489</f>
        <v>2453</v>
      </c>
      <c r="G489" s="431">
        <f>SUM(I489+K489+M489)</f>
        <v>24</v>
      </c>
      <c r="H489" s="431"/>
      <c r="I489" s="431">
        <f t="shared" si="156"/>
        <v>0</v>
      </c>
      <c r="J489" s="431">
        <f>SUM(K481:K483)</f>
        <v>2453</v>
      </c>
      <c r="K489" s="431">
        <f>ROUNDDOWN(J489*D489,0)</f>
        <v>24</v>
      </c>
      <c r="L489" s="431"/>
      <c r="M489" s="431">
        <f>ROUNDDOWN(L489*D489,0)</f>
        <v>0</v>
      </c>
      <c r="N489" s="433"/>
    </row>
    <row r="490" spans="2:14" ht="18" hidden="1" customHeight="1">
      <c r="B490" s="428" t="s">
        <v>778</v>
      </c>
      <c r="C490" s="429" t="str">
        <f>$C$16</f>
        <v>노무비의 10%</v>
      </c>
      <c r="D490" s="435">
        <v>0.1</v>
      </c>
      <c r="E490" s="429"/>
      <c r="F490" s="431">
        <f>H490+J490+L490</f>
        <v>0</v>
      </c>
      <c r="G490" s="431">
        <f>SUM(I490+K490+M490)</f>
        <v>0</v>
      </c>
      <c r="H490" s="431"/>
      <c r="I490" s="431">
        <f t="shared" si="156"/>
        <v>0</v>
      </c>
      <c r="J490" s="431"/>
      <c r="K490" s="431">
        <f>ROUNDDOWN(J490*D490,0)</f>
        <v>0</v>
      </c>
      <c r="L490" s="431">
        <f>SUBTOTAL(9,I484:I485)</f>
        <v>0</v>
      </c>
      <c r="M490" s="431">
        <f>ROUNDDOWN(L490*D490,0)</f>
        <v>0</v>
      </c>
      <c r="N490" s="433"/>
    </row>
    <row r="491" spans="2:14" ht="18" hidden="1" customHeight="1">
      <c r="B491" s="428" t="s">
        <v>17</v>
      </c>
      <c r="C491" s="429"/>
      <c r="D491" s="436"/>
      <c r="E491" s="429"/>
      <c r="F491" s="431"/>
      <c r="G491" s="431">
        <f>SUM(I491+K491+M491)</f>
        <v>3212</v>
      </c>
      <c r="H491" s="431"/>
      <c r="I491" s="431">
        <f>SUM(I481:I490)</f>
        <v>533</v>
      </c>
      <c r="J491" s="431"/>
      <c r="K491" s="431">
        <f>SUM(K481:K490)</f>
        <v>2492</v>
      </c>
      <c r="L491" s="431"/>
      <c r="M491" s="431">
        <f>SUM(M481:M490)</f>
        <v>187</v>
      </c>
      <c r="N491" s="433"/>
    </row>
    <row r="492" spans="2:14" ht="18" hidden="1" customHeight="1">
      <c r="B492" s="443"/>
      <c r="C492" s="446"/>
      <c r="D492" s="446"/>
      <c r="E492" s="446"/>
      <c r="F492" s="446"/>
      <c r="G492" s="446"/>
      <c r="H492" s="446"/>
      <c r="I492" s="446"/>
      <c r="J492" s="429"/>
      <c r="K492" s="429"/>
      <c r="L492" s="429"/>
      <c r="M492" s="429"/>
      <c r="N492" s="433"/>
    </row>
    <row r="493" spans="2:14" s="421" customFormat="1" ht="18" hidden="1" customHeight="1">
      <c r="B493" s="437">
        <f>B480+1</f>
        <v>38</v>
      </c>
      <c r="C493" s="445" t="s">
        <v>381</v>
      </c>
      <c r="D493" s="439"/>
      <c r="E493" s="439"/>
      <c r="F493" s="439"/>
      <c r="G493" s="439"/>
      <c r="H493" s="439"/>
      <c r="I493" s="439"/>
      <c r="J493" s="440"/>
      <c r="K493" s="440"/>
      <c r="L493" s="440"/>
      <c r="M493" s="440"/>
      <c r="N493" s="441"/>
    </row>
    <row r="494" spans="2:14" ht="18" hidden="1" customHeight="1">
      <c r="B494" s="428" t="s">
        <v>370</v>
      </c>
      <c r="C494" s="429" t="s">
        <v>389</v>
      </c>
      <c r="D494" s="447">
        <f>'단가적용(품)'!$H$81</f>
        <v>9.6000000000000002E-2</v>
      </c>
      <c r="E494" s="429" t="s">
        <v>7</v>
      </c>
      <c r="F494" s="431">
        <f>SUM(H494+J494+L494)</f>
        <v>21360</v>
      </c>
      <c r="G494" s="431">
        <f>SUM(I494+K494+M494)</f>
        <v>2050</v>
      </c>
      <c r="H494" s="432"/>
      <c r="I494" s="431">
        <f t="shared" ref="I494:I503" si="160">ROUNDDOWN(D494*H494,0)</f>
        <v>0</v>
      </c>
      <c r="J494" s="431">
        <f>자재단가!$F$17</f>
        <v>21360</v>
      </c>
      <c r="K494" s="431">
        <f t="shared" ref="K494:K499" si="161">ROUNDDOWN(J494*D494,0)</f>
        <v>2050</v>
      </c>
      <c r="L494" s="431"/>
      <c r="M494" s="431">
        <f t="shared" ref="M494:M499" si="162">ROUNDDOWN(L494*F494,0)</f>
        <v>0</v>
      </c>
      <c r="N494" s="433"/>
    </row>
    <row r="495" spans="2:14" ht="18" hidden="1" customHeight="1">
      <c r="B495" s="428" t="s">
        <v>193</v>
      </c>
      <c r="C495" s="429" t="s">
        <v>368</v>
      </c>
      <c r="D495" s="447">
        <f>'단가적용(품)'!$I$81</f>
        <v>5.0999999999999997E-2</v>
      </c>
      <c r="E495" s="429" t="s">
        <v>8</v>
      </c>
      <c r="F495" s="431">
        <f>SUM(H495+J495+L495)</f>
        <v>5000</v>
      </c>
      <c r="G495" s="431">
        <f t="shared" ref="G495:G500" si="163">SUM(I495+K495+M495)</f>
        <v>255</v>
      </c>
      <c r="H495" s="432"/>
      <c r="I495" s="431">
        <f t="shared" si="160"/>
        <v>0</v>
      </c>
      <c r="J495" s="431">
        <f>자재단가!$F$21</f>
        <v>5000</v>
      </c>
      <c r="K495" s="431">
        <f t="shared" si="161"/>
        <v>255</v>
      </c>
      <c r="L495" s="431"/>
      <c r="M495" s="431">
        <f t="shared" si="162"/>
        <v>0</v>
      </c>
      <c r="N495" s="433"/>
    </row>
    <row r="496" spans="2:14" ht="18" hidden="1" customHeight="1">
      <c r="B496" s="428" t="s">
        <v>369</v>
      </c>
      <c r="C496" s="429"/>
      <c r="D496" s="436">
        <f>'단가적용(품)'!$J$81</f>
        <v>4.9500000000000004E-3</v>
      </c>
      <c r="E496" s="429" t="s">
        <v>8</v>
      </c>
      <c r="F496" s="431">
        <f>SUM(H496+J496+L496)</f>
        <v>30000</v>
      </c>
      <c r="G496" s="431">
        <f t="shared" si="163"/>
        <v>148</v>
      </c>
      <c r="H496" s="432"/>
      <c r="I496" s="431">
        <f t="shared" si="160"/>
        <v>0</v>
      </c>
      <c r="J496" s="431">
        <f>자재단가!$F$19</f>
        <v>30000</v>
      </c>
      <c r="K496" s="431">
        <f t="shared" si="161"/>
        <v>148</v>
      </c>
      <c r="L496" s="431"/>
      <c r="M496" s="431">
        <f t="shared" si="162"/>
        <v>0</v>
      </c>
      <c r="N496" s="433"/>
    </row>
    <row r="497" spans="2:14" ht="18" hidden="1" customHeight="1">
      <c r="B497" s="428" t="s">
        <v>207</v>
      </c>
      <c r="C497" s="429"/>
      <c r="D497" s="447">
        <f>'단가적용(품)'!$E$71</f>
        <v>2E-3</v>
      </c>
      <c r="E497" s="429" t="s">
        <v>13</v>
      </c>
      <c r="F497" s="431">
        <f>SUM(H497+J497+L497)</f>
        <v>179203</v>
      </c>
      <c r="G497" s="431">
        <f t="shared" si="163"/>
        <v>358</v>
      </c>
      <c r="H497" s="432">
        <f>변동입력!$C$13</f>
        <v>179203</v>
      </c>
      <c r="I497" s="431">
        <f t="shared" si="160"/>
        <v>358</v>
      </c>
      <c r="J497" s="431"/>
      <c r="K497" s="431">
        <f t="shared" si="161"/>
        <v>0</v>
      </c>
      <c r="L497" s="431"/>
      <c r="M497" s="431">
        <f t="shared" si="162"/>
        <v>0</v>
      </c>
      <c r="N497" s="433"/>
    </row>
    <row r="498" spans="2:14" ht="18" hidden="1" customHeight="1">
      <c r="B498" s="428" t="s">
        <v>24</v>
      </c>
      <c r="C498" s="429"/>
      <c r="D498" s="447">
        <f>'단가적용(품)'!$F$71</f>
        <v>2E-3</v>
      </c>
      <c r="E498" s="429" t="s">
        <v>8</v>
      </c>
      <c r="F498" s="431">
        <f>SUM(H498+J498+L498)</f>
        <v>141096</v>
      </c>
      <c r="G498" s="431">
        <f t="shared" si="163"/>
        <v>282</v>
      </c>
      <c r="H498" s="432">
        <f>변동입력!$C$12</f>
        <v>141096</v>
      </c>
      <c r="I498" s="431">
        <f t="shared" si="160"/>
        <v>282</v>
      </c>
      <c r="J498" s="431"/>
      <c r="K498" s="431">
        <f t="shared" si="161"/>
        <v>0</v>
      </c>
      <c r="L498" s="431"/>
      <c r="M498" s="431">
        <f t="shared" si="162"/>
        <v>0</v>
      </c>
      <c r="N498" s="433"/>
    </row>
    <row r="499" spans="2:14" ht="18" hidden="1" customHeight="1">
      <c r="B499" s="428" t="s">
        <v>15</v>
      </c>
      <c r="C499" s="429"/>
      <c r="D499" s="447">
        <f>'단가적용(품)'!$G$71</f>
        <v>2E-3</v>
      </c>
      <c r="E499" s="429" t="s">
        <v>8</v>
      </c>
      <c r="F499" s="431">
        <f>SUM(H499+J499+L499)</f>
        <v>141096</v>
      </c>
      <c r="G499" s="431">
        <f t="shared" si="163"/>
        <v>282</v>
      </c>
      <c r="H499" s="432">
        <f>변동입력!$C$12</f>
        <v>141096</v>
      </c>
      <c r="I499" s="431">
        <f t="shared" si="160"/>
        <v>282</v>
      </c>
      <c r="J499" s="431"/>
      <c r="K499" s="431">
        <f t="shared" si="161"/>
        <v>0</v>
      </c>
      <c r="L499" s="431"/>
      <c r="M499" s="431">
        <f t="shared" si="162"/>
        <v>0</v>
      </c>
      <c r="N499" s="433"/>
    </row>
    <row r="500" spans="2:14" ht="18" hidden="1" customHeight="1">
      <c r="B500" s="428" t="s">
        <v>20</v>
      </c>
      <c r="C500" s="429" t="s">
        <v>21</v>
      </c>
      <c r="D500" s="447">
        <f>'단가적용(품)'!$H$71</f>
        <v>4.0000000000000001E-3</v>
      </c>
      <c r="E500" s="429" t="s">
        <v>223</v>
      </c>
      <c r="F500" s="431">
        <f>H500+J500+L500</f>
        <v>50666</v>
      </c>
      <c r="G500" s="431">
        <f t="shared" si="163"/>
        <v>201</v>
      </c>
      <c r="H500" s="432">
        <f>기계경비!$P$98</f>
        <v>36210</v>
      </c>
      <c r="I500" s="431">
        <f t="shared" si="160"/>
        <v>144</v>
      </c>
      <c r="J500" s="431">
        <f>기계경비!$P$96</f>
        <v>7583</v>
      </c>
      <c r="K500" s="431">
        <f>ROUNDDOWN(J500*D500,0)</f>
        <v>30</v>
      </c>
      <c r="L500" s="431">
        <f>기계경비!$P$94</f>
        <v>6873</v>
      </c>
      <c r="M500" s="431">
        <f>ROUNDDOWN(L500*D500,0)</f>
        <v>27</v>
      </c>
      <c r="N500" s="433"/>
    </row>
    <row r="501" spans="2:14" ht="18" hidden="1" customHeight="1">
      <c r="B501" s="428" t="s">
        <v>20</v>
      </c>
      <c r="C501" s="429" t="s">
        <v>305</v>
      </c>
      <c r="D501" s="447">
        <f>'단가적용(품)'!$I$71</f>
        <v>8.0000000000000002E-3</v>
      </c>
      <c r="E501" s="429" t="s">
        <v>8</v>
      </c>
      <c r="F501" s="431">
        <f>H501+J501+L501</f>
        <v>43677</v>
      </c>
      <c r="G501" s="431">
        <f>SUM(I501+K501+M501)</f>
        <v>349</v>
      </c>
      <c r="H501" s="432"/>
      <c r="I501" s="431">
        <f t="shared" si="160"/>
        <v>0</v>
      </c>
      <c r="J501" s="431"/>
      <c r="K501" s="431">
        <f>ROUNDDOWN(J501*D501,0)</f>
        <v>0</v>
      </c>
      <c r="L501" s="431">
        <f>기계경비!$P$179</f>
        <v>43677</v>
      </c>
      <c r="M501" s="431">
        <f>ROUNDDOWN(L501*D501,0)</f>
        <v>349</v>
      </c>
      <c r="N501" s="433"/>
    </row>
    <row r="502" spans="2:14" ht="18" hidden="1" customHeight="1">
      <c r="B502" s="428" t="s">
        <v>777</v>
      </c>
      <c r="C502" s="429" t="str">
        <f>$C$15</f>
        <v>주재료비의 1%</v>
      </c>
      <c r="D502" s="434">
        <v>0.01</v>
      </c>
      <c r="E502" s="429"/>
      <c r="F502" s="431">
        <f>H502+J502+L502</f>
        <v>2453</v>
      </c>
      <c r="G502" s="431">
        <f>SUM(I502+K502+M502)</f>
        <v>24</v>
      </c>
      <c r="H502" s="431"/>
      <c r="I502" s="431">
        <f t="shared" si="160"/>
        <v>0</v>
      </c>
      <c r="J502" s="431">
        <f>SUM(K494:K496)</f>
        <v>2453</v>
      </c>
      <c r="K502" s="431">
        <f>ROUNDDOWN(J502*D502,0)</f>
        <v>24</v>
      </c>
      <c r="L502" s="431"/>
      <c r="M502" s="431">
        <f>ROUNDDOWN(L502*D502,0)</f>
        <v>0</v>
      </c>
      <c r="N502" s="433"/>
    </row>
    <row r="503" spans="2:14" ht="18" hidden="1" customHeight="1">
      <c r="B503" s="428" t="s">
        <v>778</v>
      </c>
      <c r="C503" s="429" t="str">
        <f>$C$16</f>
        <v>노무비의 10%</v>
      </c>
      <c r="D503" s="435">
        <v>0.1</v>
      </c>
      <c r="E503" s="429"/>
      <c r="F503" s="431">
        <f>H503+J503+L503</f>
        <v>0</v>
      </c>
      <c r="G503" s="431">
        <f>SUM(I503+K503+M503)</f>
        <v>0</v>
      </c>
      <c r="H503" s="431"/>
      <c r="I503" s="431">
        <f t="shared" si="160"/>
        <v>0</v>
      </c>
      <c r="J503" s="431"/>
      <c r="K503" s="431">
        <f>ROUNDDOWN(J503*D503,0)</f>
        <v>0</v>
      </c>
      <c r="L503" s="431">
        <f>SUBTOTAL(9,I497:I498)</f>
        <v>0</v>
      </c>
      <c r="M503" s="431">
        <f>ROUNDDOWN(L503*D503,0)</f>
        <v>0</v>
      </c>
      <c r="N503" s="433"/>
    </row>
    <row r="504" spans="2:14" ht="18" hidden="1" customHeight="1">
      <c r="B504" s="428" t="s">
        <v>17</v>
      </c>
      <c r="C504" s="429"/>
      <c r="D504" s="436"/>
      <c r="E504" s="429"/>
      <c r="F504" s="431"/>
      <c r="G504" s="431">
        <f>SUM(I504+K504+M504)</f>
        <v>3949</v>
      </c>
      <c r="H504" s="431"/>
      <c r="I504" s="431">
        <f>SUM(I494:I503)</f>
        <v>1066</v>
      </c>
      <c r="J504" s="431"/>
      <c r="K504" s="431">
        <f>SUM(K494:K503)</f>
        <v>2507</v>
      </c>
      <c r="L504" s="431"/>
      <c r="M504" s="431">
        <f>SUM(M494:M503)</f>
        <v>376</v>
      </c>
      <c r="N504" s="433"/>
    </row>
    <row r="505" spans="2:14" ht="18" hidden="1" customHeight="1">
      <c r="B505" s="443"/>
      <c r="C505" s="444"/>
      <c r="D505" s="444"/>
      <c r="E505" s="444"/>
      <c r="F505" s="444"/>
      <c r="G505" s="444"/>
      <c r="H505" s="444"/>
      <c r="I505" s="444"/>
      <c r="J505" s="429"/>
      <c r="K505" s="429"/>
      <c r="L505" s="429"/>
      <c r="M505" s="429"/>
      <c r="N505" s="433"/>
    </row>
    <row r="506" spans="2:14" s="421" customFormat="1" ht="18" hidden="1" customHeight="1">
      <c r="B506" s="437">
        <f>B493+1</f>
        <v>39</v>
      </c>
      <c r="C506" s="445" t="s">
        <v>380</v>
      </c>
      <c r="D506" s="442"/>
      <c r="E506" s="442"/>
      <c r="F506" s="442"/>
      <c r="G506" s="442"/>
      <c r="H506" s="442"/>
      <c r="I506" s="442"/>
      <c r="J506" s="440"/>
      <c r="K506" s="440"/>
      <c r="L506" s="440"/>
      <c r="M506" s="440"/>
      <c r="N506" s="441"/>
    </row>
    <row r="507" spans="2:14" ht="18" hidden="1" customHeight="1">
      <c r="B507" s="428" t="s">
        <v>370</v>
      </c>
      <c r="C507" s="429" t="s">
        <v>367</v>
      </c>
      <c r="D507" s="447">
        <f>'단가적용(품)'!$H$81</f>
        <v>9.6000000000000002E-2</v>
      </c>
      <c r="E507" s="429" t="s">
        <v>7</v>
      </c>
      <c r="F507" s="431">
        <f t="shared" ref="F507:G512" si="164">SUM(H507+J507+L507)</f>
        <v>13537</v>
      </c>
      <c r="G507" s="431">
        <f t="shared" si="164"/>
        <v>1299</v>
      </c>
      <c r="H507" s="432"/>
      <c r="I507" s="431">
        <f t="shared" ref="I507:I516" si="165">ROUNDDOWN(D507*H507,0)</f>
        <v>0</v>
      </c>
      <c r="J507" s="431">
        <f>자재단가!$F$15</f>
        <v>13537</v>
      </c>
      <c r="K507" s="431">
        <f t="shared" ref="K507:K516" si="166">ROUNDDOWN(J507*D507,0)</f>
        <v>1299</v>
      </c>
      <c r="L507" s="431"/>
      <c r="M507" s="431">
        <f>ROUNDDOWN(L507*F507,0)</f>
        <v>0</v>
      </c>
      <c r="N507" s="433"/>
    </row>
    <row r="508" spans="2:14" ht="18" hidden="1" customHeight="1">
      <c r="B508" s="428" t="s">
        <v>193</v>
      </c>
      <c r="C508" s="429" t="s">
        <v>368</v>
      </c>
      <c r="D508" s="447">
        <f>'단가적용(품)'!$I$81</f>
        <v>5.0999999999999997E-2</v>
      </c>
      <c r="E508" s="429" t="s">
        <v>8</v>
      </c>
      <c r="F508" s="431">
        <f t="shared" si="164"/>
        <v>5000</v>
      </c>
      <c r="G508" s="431">
        <f t="shared" si="164"/>
        <v>255</v>
      </c>
      <c r="H508" s="432"/>
      <c r="I508" s="431">
        <f t="shared" si="165"/>
        <v>0</v>
      </c>
      <c r="J508" s="431">
        <f>자재단가!$F$21</f>
        <v>5000</v>
      </c>
      <c r="K508" s="431">
        <f t="shared" si="166"/>
        <v>255</v>
      </c>
      <c r="L508" s="431"/>
      <c r="M508" s="431">
        <f>ROUNDDOWN(L508*F508,0)</f>
        <v>0</v>
      </c>
      <c r="N508" s="433"/>
    </row>
    <row r="509" spans="2:14" ht="18" hidden="1" customHeight="1">
      <c r="B509" s="428" t="s">
        <v>369</v>
      </c>
      <c r="C509" s="429"/>
      <c r="D509" s="436">
        <f>'단가적용(품)'!$J$81</f>
        <v>4.9500000000000004E-3</v>
      </c>
      <c r="E509" s="429" t="s">
        <v>8</v>
      </c>
      <c r="F509" s="431">
        <f t="shared" si="164"/>
        <v>30000</v>
      </c>
      <c r="G509" s="431">
        <f t="shared" si="164"/>
        <v>148</v>
      </c>
      <c r="H509" s="432"/>
      <c r="I509" s="431">
        <f t="shared" si="165"/>
        <v>0</v>
      </c>
      <c r="J509" s="431">
        <f>자재단가!$F$19</f>
        <v>30000</v>
      </c>
      <c r="K509" s="431">
        <f t="shared" si="166"/>
        <v>148</v>
      </c>
      <c r="L509" s="431"/>
      <c r="M509" s="431">
        <f>ROUNDDOWN(L509*F509,0)</f>
        <v>0</v>
      </c>
      <c r="N509" s="433"/>
    </row>
    <row r="510" spans="2:14" ht="18" hidden="1" customHeight="1">
      <c r="B510" s="428" t="s">
        <v>207</v>
      </c>
      <c r="C510" s="429"/>
      <c r="D510" s="430">
        <f>'단가적용(품)'!$E$74</f>
        <v>5.0000000000000001E-4</v>
      </c>
      <c r="E510" s="429" t="s">
        <v>13</v>
      </c>
      <c r="F510" s="431">
        <f t="shared" si="164"/>
        <v>179203</v>
      </c>
      <c r="G510" s="431">
        <f t="shared" si="164"/>
        <v>89</v>
      </c>
      <c r="H510" s="432">
        <f>변동입력!$C$13</f>
        <v>179203</v>
      </c>
      <c r="I510" s="431">
        <f t="shared" si="165"/>
        <v>89</v>
      </c>
      <c r="J510" s="431"/>
      <c r="K510" s="431">
        <f t="shared" si="166"/>
        <v>0</v>
      </c>
      <c r="L510" s="431"/>
      <c r="M510" s="431">
        <f>ROUNDDOWN(L510*F510,0)</f>
        <v>0</v>
      </c>
      <c r="N510" s="433"/>
    </row>
    <row r="511" spans="2:14" ht="18" hidden="1" customHeight="1">
      <c r="B511" s="428" t="s">
        <v>24</v>
      </c>
      <c r="C511" s="429"/>
      <c r="D511" s="430">
        <f>'단가적용(품)'!$F$74</f>
        <v>5.0000000000000001E-4</v>
      </c>
      <c r="E511" s="429" t="s">
        <v>8</v>
      </c>
      <c r="F511" s="431">
        <f t="shared" si="164"/>
        <v>141096</v>
      </c>
      <c r="G511" s="431">
        <f t="shared" si="164"/>
        <v>70</v>
      </c>
      <c r="H511" s="432">
        <f>변동입력!$C$12</f>
        <v>141096</v>
      </c>
      <c r="I511" s="431">
        <f t="shared" si="165"/>
        <v>70</v>
      </c>
      <c r="J511" s="431"/>
      <c r="K511" s="431">
        <f t="shared" si="166"/>
        <v>0</v>
      </c>
      <c r="L511" s="431"/>
      <c r="M511" s="431">
        <f>ROUNDDOWN(L511*F511,0)</f>
        <v>0</v>
      </c>
      <c r="N511" s="433"/>
    </row>
    <row r="512" spans="2:14" ht="18" hidden="1" customHeight="1">
      <c r="B512" s="428" t="s">
        <v>15</v>
      </c>
      <c r="C512" s="429"/>
      <c r="D512" s="430">
        <f>'단가적용(품)'!$G$74</f>
        <v>5.0000000000000001E-4</v>
      </c>
      <c r="E512" s="429" t="s">
        <v>8</v>
      </c>
      <c r="F512" s="431">
        <f t="shared" si="164"/>
        <v>141096</v>
      </c>
      <c r="G512" s="431">
        <f t="shared" si="164"/>
        <v>70</v>
      </c>
      <c r="H512" s="432">
        <f>변동입력!$C$12</f>
        <v>141096</v>
      </c>
      <c r="I512" s="431">
        <f t="shared" si="165"/>
        <v>70</v>
      </c>
      <c r="J512" s="431"/>
      <c r="K512" s="431">
        <f t="shared" si="166"/>
        <v>0</v>
      </c>
      <c r="L512" s="431"/>
      <c r="M512" s="431">
        <f>ROUNDDOWN(L512*D512,0)</f>
        <v>0</v>
      </c>
      <c r="N512" s="433"/>
    </row>
    <row r="513" spans="2:14" ht="18" hidden="1" customHeight="1">
      <c r="B513" s="428" t="s">
        <v>20</v>
      </c>
      <c r="C513" s="429" t="s">
        <v>21</v>
      </c>
      <c r="D513" s="447">
        <f>'단가적용(품)'!$H$74</f>
        <v>2E-3</v>
      </c>
      <c r="E513" s="429" t="s">
        <v>223</v>
      </c>
      <c r="F513" s="431">
        <f>H513+J513+L513</f>
        <v>50666</v>
      </c>
      <c r="G513" s="431">
        <f>SUM(I513+K513+M513)</f>
        <v>100</v>
      </c>
      <c r="H513" s="432">
        <f>기계경비!$P$98</f>
        <v>36210</v>
      </c>
      <c r="I513" s="431">
        <f t="shared" si="165"/>
        <v>72</v>
      </c>
      <c r="J513" s="431">
        <f>기계경비!$P$96</f>
        <v>7583</v>
      </c>
      <c r="K513" s="431">
        <f t="shared" si="166"/>
        <v>15</v>
      </c>
      <c r="L513" s="431">
        <f>기계경비!$P$94</f>
        <v>6873</v>
      </c>
      <c r="M513" s="431">
        <f>ROUNDDOWN(L513*D513,0)</f>
        <v>13</v>
      </c>
      <c r="N513" s="433"/>
    </row>
    <row r="514" spans="2:14" ht="18" hidden="1" customHeight="1">
      <c r="B514" s="428" t="s">
        <v>222</v>
      </c>
      <c r="C514" s="429" t="s">
        <v>305</v>
      </c>
      <c r="D514" s="447">
        <f>'단가적용(품)'!$I$74</f>
        <v>2E-3</v>
      </c>
      <c r="E514" s="429" t="s">
        <v>8</v>
      </c>
      <c r="F514" s="431">
        <f>H514+J514+L514</f>
        <v>43677</v>
      </c>
      <c r="G514" s="431">
        <f>SUM(I514+K514+M514)</f>
        <v>87</v>
      </c>
      <c r="H514" s="432"/>
      <c r="I514" s="431">
        <f t="shared" si="165"/>
        <v>0</v>
      </c>
      <c r="J514" s="431"/>
      <c r="K514" s="431">
        <f t="shared" si="166"/>
        <v>0</v>
      </c>
      <c r="L514" s="431">
        <f>기계경비!$P$179</f>
        <v>43677</v>
      </c>
      <c r="M514" s="431">
        <f>ROUNDDOWN(L514*D514,0)</f>
        <v>87</v>
      </c>
      <c r="N514" s="433"/>
    </row>
    <row r="515" spans="2:14" ht="18" hidden="1" customHeight="1">
      <c r="B515" s="428" t="s">
        <v>777</v>
      </c>
      <c r="C515" s="429" t="s">
        <v>215</v>
      </c>
      <c r="D515" s="434">
        <v>0.01</v>
      </c>
      <c r="E515" s="429"/>
      <c r="F515" s="431">
        <f>H515+J515+L515</f>
        <v>1702</v>
      </c>
      <c r="G515" s="431">
        <f>SUM(I515+K515+M515)</f>
        <v>17</v>
      </c>
      <c r="H515" s="431"/>
      <c r="I515" s="431">
        <f t="shared" si="165"/>
        <v>0</v>
      </c>
      <c r="J515" s="431">
        <f>SUM(K507:K509)</f>
        <v>1702</v>
      </c>
      <c r="K515" s="431">
        <f t="shared" si="166"/>
        <v>17</v>
      </c>
      <c r="L515" s="431"/>
      <c r="M515" s="431">
        <f>ROUNDDOWN(L515*D515,0)</f>
        <v>0</v>
      </c>
      <c r="N515" s="433"/>
    </row>
    <row r="516" spans="2:14" ht="18" hidden="1" customHeight="1">
      <c r="B516" s="428" t="s">
        <v>778</v>
      </c>
      <c r="C516" s="429" t="s">
        <v>214</v>
      </c>
      <c r="D516" s="435">
        <v>0.1</v>
      </c>
      <c r="E516" s="429"/>
      <c r="F516" s="431">
        <f>H516+J516+L516</f>
        <v>0</v>
      </c>
      <c r="G516" s="431">
        <f>SUM(I516+K516+M516)</f>
        <v>0</v>
      </c>
      <c r="H516" s="431"/>
      <c r="I516" s="431">
        <f t="shared" si="165"/>
        <v>0</v>
      </c>
      <c r="J516" s="431"/>
      <c r="K516" s="431">
        <f t="shared" si="166"/>
        <v>0</v>
      </c>
      <c r="L516" s="431">
        <f>SUBTOTAL(9,I510:I511)</f>
        <v>0</v>
      </c>
      <c r="M516" s="431">
        <f>ROUNDDOWN(L516*D516,0)</f>
        <v>0</v>
      </c>
      <c r="N516" s="433"/>
    </row>
    <row r="517" spans="2:14" ht="18" hidden="1" customHeight="1">
      <c r="B517" s="428" t="s">
        <v>17</v>
      </c>
      <c r="C517" s="429"/>
      <c r="D517" s="436"/>
      <c r="E517" s="429"/>
      <c r="F517" s="431"/>
      <c r="G517" s="431">
        <f>SUM(I517+K517+M517)</f>
        <v>2135</v>
      </c>
      <c r="H517" s="431"/>
      <c r="I517" s="431">
        <f>SUM(I507:I516)</f>
        <v>301</v>
      </c>
      <c r="J517" s="431"/>
      <c r="K517" s="431">
        <f>SUM(K507:K516)</f>
        <v>1734</v>
      </c>
      <c r="L517" s="431"/>
      <c r="M517" s="431">
        <f>SUM(M507:M516)</f>
        <v>100</v>
      </c>
      <c r="N517" s="433"/>
    </row>
    <row r="518" spans="2:14" ht="18" hidden="1" customHeight="1">
      <c r="B518" s="443"/>
      <c r="C518" s="444"/>
      <c r="D518" s="444"/>
      <c r="E518" s="444"/>
      <c r="F518" s="444"/>
      <c r="G518" s="444"/>
      <c r="H518" s="444"/>
      <c r="I518" s="444"/>
      <c r="J518" s="429"/>
      <c r="K518" s="429"/>
      <c r="L518" s="429"/>
      <c r="M518" s="429"/>
      <c r="N518" s="433"/>
    </row>
    <row r="519" spans="2:14" s="421" customFormat="1" ht="18" hidden="1" customHeight="1">
      <c r="B519" s="437">
        <f>B506+1</f>
        <v>40</v>
      </c>
      <c r="C519" s="445" t="s">
        <v>375</v>
      </c>
      <c r="D519" s="442"/>
      <c r="E519" s="442"/>
      <c r="F519" s="442"/>
      <c r="G519" s="442"/>
      <c r="H519" s="442"/>
      <c r="I519" s="442"/>
      <c r="J519" s="440"/>
      <c r="K519" s="440"/>
      <c r="L519" s="440"/>
      <c r="M519" s="440"/>
      <c r="N519" s="441"/>
    </row>
    <row r="520" spans="2:14" ht="18" hidden="1" customHeight="1">
      <c r="B520" s="428" t="s">
        <v>370</v>
      </c>
      <c r="C520" s="429" t="s">
        <v>367</v>
      </c>
      <c r="D520" s="447">
        <f>'단가적용(품)'!$H$82</f>
        <v>9.6000000000000002E-2</v>
      </c>
      <c r="E520" s="429" t="s">
        <v>7</v>
      </c>
      <c r="F520" s="431">
        <f t="shared" ref="F520:G525" si="167">SUM(H520+J520+L520)</f>
        <v>13537</v>
      </c>
      <c r="G520" s="431">
        <f t="shared" si="167"/>
        <v>1299</v>
      </c>
      <c r="H520" s="432"/>
      <c r="I520" s="431">
        <f t="shared" ref="I520:I529" si="168">ROUNDDOWN(D520*H520,0)</f>
        <v>0</v>
      </c>
      <c r="J520" s="431">
        <f>자재단가!$F$15</f>
        <v>13537</v>
      </c>
      <c r="K520" s="431">
        <f t="shared" ref="K520:K529" si="169">ROUNDDOWN(J520*D520,0)</f>
        <v>1299</v>
      </c>
      <c r="L520" s="431"/>
      <c r="M520" s="431">
        <f>ROUNDDOWN(L520*F520,0)</f>
        <v>0</v>
      </c>
      <c r="N520" s="433"/>
    </row>
    <row r="521" spans="2:14" ht="18" hidden="1" customHeight="1">
      <c r="B521" s="428" t="s">
        <v>193</v>
      </c>
      <c r="C521" s="429" t="s">
        <v>368</v>
      </c>
      <c r="D521" s="447">
        <f>'단가적용(품)'!$I$82</f>
        <v>5.0999999999999997E-2</v>
      </c>
      <c r="E521" s="429" t="s">
        <v>8</v>
      </c>
      <c r="F521" s="431">
        <f t="shared" si="167"/>
        <v>5000</v>
      </c>
      <c r="G521" s="431">
        <f t="shared" si="167"/>
        <v>255</v>
      </c>
      <c r="H521" s="432"/>
      <c r="I521" s="431">
        <f t="shared" si="168"/>
        <v>0</v>
      </c>
      <c r="J521" s="431">
        <f>자재단가!$F$21</f>
        <v>5000</v>
      </c>
      <c r="K521" s="431">
        <f t="shared" si="169"/>
        <v>255</v>
      </c>
      <c r="L521" s="431"/>
      <c r="M521" s="431">
        <f>ROUNDDOWN(L521*F521,0)</f>
        <v>0</v>
      </c>
      <c r="N521" s="433"/>
    </row>
    <row r="522" spans="2:14" ht="18" hidden="1" customHeight="1">
      <c r="B522" s="428" t="s">
        <v>369</v>
      </c>
      <c r="C522" s="429"/>
      <c r="D522" s="436">
        <f>'단가적용(품)'!$J$82</f>
        <v>4.9500000000000004E-3</v>
      </c>
      <c r="E522" s="429" t="s">
        <v>8</v>
      </c>
      <c r="F522" s="431">
        <f t="shared" si="167"/>
        <v>30000</v>
      </c>
      <c r="G522" s="431">
        <f t="shared" si="167"/>
        <v>148</v>
      </c>
      <c r="H522" s="432"/>
      <c r="I522" s="431">
        <f t="shared" si="168"/>
        <v>0</v>
      </c>
      <c r="J522" s="431">
        <f>자재단가!$F$19</f>
        <v>30000</v>
      </c>
      <c r="K522" s="431">
        <f t="shared" si="169"/>
        <v>148</v>
      </c>
      <c r="L522" s="431"/>
      <c r="M522" s="431">
        <f>ROUNDDOWN(L522*F522,0)</f>
        <v>0</v>
      </c>
      <c r="N522" s="433"/>
    </row>
    <row r="523" spans="2:14" ht="18" hidden="1" customHeight="1">
      <c r="B523" s="428" t="s">
        <v>207</v>
      </c>
      <c r="C523" s="429"/>
      <c r="D523" s="447">
        <f>'단가적용(품)'!$E$75</f>
        <v>1E-3</v>
      </c>
      <c r="E523" s="429" t="s">
        <v>13</v>
      </c>
      <c r="F523" s="431">
        <f t="shared" si="167"/>
        <v>179203</v>
      </c>
      <c r="G523" s="431">
        <f t="shared" si="167"/>
        <v>179</v>
      </c>
      <c r="H523" s="432">
        <f>변동입력!$C$13</f>
        <v>179203</v>
      </c>
      <c r="I523" s="431">
        <f t="shared" si="168"/>
        <v>179</v>
      </c>
      <c r="J523" s="431"/>
      <c r="K523" s="431">
        <f t="shared" si="169"/>
        <v>0</v>
      </c>
      <c r="L523" s="431"/>
      <c r="M523" s="431">
        <f>ROUNDDOWN(L523*F523,0)</f>
        <v>0</v>
      </c>
      <c r="N523" s="433"/>
    </row>
    <row r="524" spans="2:14" ht="18" hidden="1" customHeight="1">
      <c r="B524" s="428" t="s">
        <v>24</v>
      </c>
      <c r="C524" s="429"/>
      <c r="D524" s="447">
        <f>'단가적용(품)'!$F$75</f>
        <v>1E-3</v>
      </c>
      <c r="E524" s="429" t="s">
        <v>8</v>
      </c>
      <c r="F524" s="431">
        <f t="shared" si="167"/>
        <v>141096</v>
      </c>
      <c r="G524" s="431">
        <f t="shared" si="167"/>
        <v>141</v>
      </c>
      <c r="H524" s="432">
        <f>변동입력!$C$12</f>
        <v>141096</v>
      </c>
      <c r="I524" s="431">
        <f t="shared" si="168"/>
        <v>141</v>
      </c>
      <c r="J524" s="431"/>
      <c r="K524" s="431">
        <f t="shared" si="169"/>
        <v>0</v>
      </c>
      <c r="L524" s="431"/>
      <c r="M524" s="431">
        <f>ROUNDDOWN(L524*F524,0)</f>
        <v>0</v>
      </c>
      <c r="N524" s="433"/>
    </row>
    <row r="525" spans="2:14" ht="18" hidden="1" customHeight="1">
      <c r="B525" s="428" t="s">
        <v>15</v>
      </c>
      <c r="C525" s="429"/>
      <c r="D525" s="447">
        <f>'단가적용(품)'!$G$75</f>
        <v>1E-3</v>
      </c>
      <c r="E525" s="429" t="s">
        <v>8</v>
      </c>
      <c r="F525" s="431">
        <f t="shared" si="167"/>
        <v>141096</v>
      </c>
      <c r="G525" s="431">
        <f t="shared" si="167"/>
        <v>141</v>
      </c>
      <c r="H525" s="432">
        <f>변동입력!$C$12</f>
        <v>141096</v>
      </c>
      <c r="I525" s="431">
        <f t="shared" si="168"/>
        <v>141</v>
      </c>
      <c r="J525" s="431"/>
      <c r="K525" s="431">
        <f t="shared" si="169"/>
        <v>0</v>
      </c>
      <c r="L525" s="431"/>
      <c r="M525" s="431">
        <f>ROUNDDOWN(L525*D525,0)</f>
        <v>0</v>
      </c>
      <c r="N525" s="433"/>
    </row>
    <row r="526" spans="2:14" ht="18" hidden="1" customHeight="1">
      <c r="B526" s="428" t="s">
        <v>20</v>
      </c>
      <c r="C526" s="429" t="s">
        <v>21</v>
      </c>
      <c r="D526" s="447">
        <f>'단가적용(품)'!$H$75</f>
        <v>4.0000000000000001E-3</v>
      </c>
      <c r="E526" s="429" t="s">
        <v>223</v>
      </c>
      <c r="F526" s="431">
        <f>H526+J526+L526</f>
        <v>50666</v>
      </c>
      <c r="G526" s="431">
        <f>SUM(I526+K526+M526)</f>
        <v>201</v>
      </c>
      <c r="H526" s="432">
        <f>기계경비!$P$98</f>
        <v>36210</v>
      </c>
      <c r="I526" s="431">
        <f t="shared" si="168"/>
        <v>144</v>
      </c>
      <c r="J526" s="431">
        <f>기계경비!$P$96</f>
        <v>7583</v>
      </c>
      <c r="K526" s="431">
        <f t="shared" si="169"/>
        <v>30</v>
      </c>
      <c r="L526" s="431">
        <f>기계경비!$P$94</f>
        <v>6873</v>
      </c>
      <c r="M526" s="431">
        <f>ROUNDDOWN(L526*D526,0)</f>
        <v>27</v>
      </c>
      <c r="N526" s="433"/>
    </row>
    <row r="527" spans="2:14" ht="18" hidden="1" customHeight="1">
      <c r="B527" s="428" t="s">
        <v>222</v>
      </c>
      <c r="C527" s="429" t="s">
        <v>305</v>
      </c>
      <c r="D527" s="447">
        <f>'단가적용(품)'!$I$75</f>
        <v>4.0000000000000001E-3</v>
      </c>
      <c r="E527" s="429" t="s">
        <v>8</v>
      </c>
      <c r="F527" s="431">
        <f>H527+J527+L527</f>
        <v>43677</v>
      </c>
      <c r="G527" s="431">
        <f>SUM(I527+K527+M527)</f>
        <v>174</v>
      </c>
      <c r="H527" s="432"/>
      <c r="I527" s="431">
        <f t="shared" si="168"/>
        <v>0</v>
      </c>
      <c r="J527" s="431"/>
      <c r="K527" s="431">
        <f t="shared" si="169"/>
        <v>0</v>
      </c>
      <c r="L527" s="431">
        <f>기계경비!$P$179</f>
        <v>43677</v>
      </c>
      <c r="M527" s="431">
        <f>ROUNDDOWN(L527*D527,0)</f>
        <v>174</v>
      </c>
      <c r="N527" s="433"/>
    </row>
    <row r="528" spans="2:14" ht="18" hidden="1" customHeight="1">
      <c r="B528" s="428" t="s">
        <v>783</v>
      </c>
      <c r="C528" s="429" t="s">
        <v>215</v>
      </c>
      <c r="D528" s="434">
        <v>0.01</v>
      </c>
      <c r="E528" s="429"/>
      <c r="F528" s="431">
        <f>H528+J528+L528</f>
        <v>1702</v>
      </c>
      <c r="G528" s="431">
        <f>SUM(I528+K528+M528)</f>
        <v>17</v>
      </c>
      <c r="H528" s="431"/>
      <c r="I528" s="431">
        <f t="shared" si="168"/>
        <v>0</v>
      </c>
      <c r="J528" s="431">
        <f>SUM(K520:K522)</f>
        <v>1702</v>
      </c>
      <c r="K528" s="431">
        <f t="shared" si="169"/>
        <v>17</v>
      </c>
      <c r="L528" s="431"/>
      <c r="M528" s="431">
        <f>ROUNDDOWN(L528*D528,0)</f>
        <v>0</v>
      </c>
      <c r="N528" s="433"/>
    </row>
    <row r="529" spans="2:14" ht="18" hidden="1" customHeight="1">
      <c r="B529" s="428" t="s">
        <v>778</v>
      </c>
      <c r="C529" s="429" t="s">
        <v>214</v>
      </c>
      <c r="D529" s="435">
        <v>0.1</v>
      </c>
      <c r="E529" s="429"/>
      <c r="F529" s="431">
        <f>H529+J529+L529</f>
        <v>0</v>
      </c>
      <c r="G529" s="431">
        <f>SUM(I529+K529+M529)</f>
        <v>0</v>
      </c>
      <c r="H529" s="431"/>
      <c r="I529" s="431">
        <f t="shared" si="168"/>
        <v>0</v>
      </c>
      <c r="J529" s="431"/>
      <c r="K529" s="431">
        <f t="shared" si="169"/>
        <v>0</v>
      </c>
      <c r="L529" s="431">
        <f>SUBTOTAL(9,I523:I524)</f>
        <v>0</v>
      </c>
      <c r="M529" s="431">
        <f>ROUNDDOWN(L529*D529,0)</f>
        <v>0</v>
      </c>
      <c r="N529" s="433"/>
    </row>
    <row r="530" spans="2:14" ht="18" hidden="1" customHeight="1">
      <c r="B530" s="428" t="s">
        <v>17</v>
      </c>
      <c r="C530" s="429"/>
      <c r="D530" s="436"/>
      <c r="E530" s="429"/>
      <c r="F530" s="431"/>
      <c r="G530" s="431">
        <f>SUM(I530+K530+M530)</f>
        <v>2555</v>
      </c>
      <c r="H530" s="431"/>
      <c r="I530" s="431">
        <f>SUM(I520:I529)</f>
        <v>605</v>
      </c>
      <c r="J530" s="431"/>
      <c r="K530" s="431">
        <f>SUM(K520:K529)</f>
        <v>1749</v>
      </c>
      <c r="L530" s="431"/>
      <c r="M530" s="431">
        <f>SUM(M520:M529)</f>
        <v>201</v>
      </c>
      <c r="N530" s="433"/>
    </row>
    <row r="531" spans="2:14" ht="18" hidden="1" customHeight="1">
      <c r="B531" s="443"/>
      <c r="C531" s="444"/>
      <c r="D531" s="444"/>
      <c r="E531" s="444"/>
      <c r="F531" s="444"/>
      <c r="G531" s="444"/>
      <c r="H531" s="444"/>
      <c r="I531" s="444"/>
      <c r="J531" s="429"/>
      <c r="K531" s="429"/>
      <c r="L531" s="429"/>
      <c r="M531" s="429"/>
      <c r="N531" s="433"/>
    </row>
    <row r="532" spans="2:14" s="421" customFormat="1" ht="18" hidden="1" customHeight="1">
      <c r="B532" s="437">
        <f>B519+1</f>
        <v>41</v>
      </c>
      <c r="C532" s="445" t="s">
        <v>374</v>
      </c>
      <c r="D532" s="442"/>
      <c r="E532" s="442"/>
      <c r="F532" s="442"/>
      <c r="G532" s="442"/>
      <c r="H532" s="442"/>
      <c r="I532" s="442"/>
      <c r="J532" s="440"/>
      <c r="K532" s="440"/>
      <c r="L532" s="440"/>
      <c r="M532" s="440"/>
      <c r="N532" s="441"/>
    </row>
    <row r="533" spans="2:14" ht="18" hidden="1" customHeight="1">
      <c r="B533" s="428" t="s">
        <v>370</v>
      </c>
      <c r="C533" s="429" t="s">
        <v>367</v>
      </c>
      <c r="D533" s="447">
        <f>'단가적용(품)'!$H$83</f>
        <v>9.6000000000000002E-2</v>
      </c>
      <c r="E533" s="429" t="s">
        <v>7</v>
      </c>
      <c r="F533" s="431">
        <f t="shared" ref="F533:G538" si="170">SUM(H533+J533+L533)</f>
        <v>13537</v>
      </c>
      <c r="G533" s="431">
        <f t="shared" si="170"/>
        <v>1299</v>
      </c>
      <c r="H533" s="432"/>
      <c r="I533" s="431">
        <f t="shared" ref="I533:I542" si="171">ROUNDDOWN(D533*H533,0)</f>
        <v>0</v>
      </c>
      <c r="J533" s="431">
        <f>자재단가!$F$15</f>
        <v>13537</v>
      </c>
      <c r="K533" s="431">
        <f t="shared" ref="K533:K542" si="172">ROUNDDOWN(J533*D533,0)</f>
        <v>1299</v>
      </c>
      <c r="L533" s="431"/>
      <c r="M533" s="431">
        <f>ROUNDDOWN(L533*F533,0)</f>
        <v>0</v>
      </c>
      <c r="N533" s="433"/>
    </row>
    <row r="534" spans="2:14" ht="18" hidden="1" customHeight="1">
      <c r="B534" s="428" t="s">
        <v>193</v>
      </c>
      <c r="C534" s="429" t="s">
        <v>368</v>
      </c>
      <c r="D534" s="447">
        <f>'단가적용(품)'!$I$83</f>
        <v>5.0999999999999997E-2</v>
      </c>
      <c r="E534" s="429" t="s">
        <v>8</v>
      </c>
      <c r="F534" s="431">
        <f t="shared" si="170"/>
        <v>5000</v>
      </c>
      <c r="G534" s="431">
        <f t="shared" si="170"/>
        <v>255</v>
      </c>
      <c r="H534" s="432"/>
      <c r="I534" s="431">
        <f t="shared" si="171"/>
        <v>0</v>
      </c>
      <c r="J534" s="431">
        <f>자재단가!$F$21</f>
        <v>5000</v>
      </c>
      <c r="K534" s="431">
        <f t="shared" si="172"/>
        <v>255</v>
      </c>
      <c r="L534" s="431"/>
      <c r="M534" s="431">
        <f>ROUNDDOWN(L534*F534,0)</f>
        <v>0</v>
      </c>
      <c r="N534" s="433"/>
    </row>
    <row r="535" spans="2:14" ht="18" hidden="1" customHeight="1">
      <c r="B535" s="428" t="s">
        <v>369</v>
      </c>
      <c r="C535" s="429"/>
      <c r="D535" s="436">
        <f>'단가적용(품)'!$J$83</f>
        <v>4.9500000000000004E-3</v>
      </c>
      <c r="E535" s="429" t="s">
        <v>8</v>
      </c>
      <c r="F535" s="431">
        <f t="shared" si="170"/>
        <v>30000</v>
      </c>
      <c r="G535" s="431">
        <f t="shared" si="170"/>
        <v>148</v>
      </c>
      <c r="H535" s="432"/>
      <c r="I535" s="431">
        <f t="shared" si="171"/>
        <v>0</v>
      </c>
      <c r="J535" s="431">
        <f>자재단가!$F$19</f>
        <v>30000</v>
      </c>
      <c r="K535" s="431">
        <f t="shared" si="172"/>
        <v>148</v>
      </c>
      <c r="L535" s="431"/>
      <c r="M535" s="431">
        <f>ROUNDDOWN(L535*F535,0)</f>
        <v>0</v>
      </c>
      <c r="N535" s="433"/>
    </row>
    <row r="536" spans="2:14" ht="18" hidden="1" customHeight="1">
      <c r="B536" s="428" t="s">
        <v>207</v>
      </c>
      <c r="C536" s="429"/>
      <c r="D536" s="436">
        <f>'단가적용(품)'!$E$76</f>
        <v>1.31E-3</v>
      </c>
      <c r="E536" s="429" t="s">
        <v>13</v>
      </c>
      <c r="F536" s="431">
        <f t="shared" si="170"/>
        <v>179203</v>
      </c>
      <c r="G536" s="431">
        <f t="shared" si="170"/>
        <v>234</v>
      </c>
      <c r="H536" s="432">
        <f>변동입력!$C$13</f>
        <v>179203</v>
      </c>
      <c r="I536" s="431">
        <f t="shared" si="171"/>
        <v>234</v>
      </c>
      <c r="J536" s="431"/>
      <c r="K536" s="431">
        <f t="shared" si="172"/>
        <v>0</v>
      </c>
      <c r="L536" s="431"/>
      <c r="M536" s="431">
        <f>ROUNDDOWN(L536*F536,0)</f>
        <v>0</v>
      </c>
      <c r="N536" s="433"/>
    </row>
    <row r="537" spans="2:14" ht="18" hidden="1" customHeight="1">
      <c r="B537" s="428" t="s">
        <v>24</v>
      </c>
      <c r="C537" s="429"/>
      <c r="D537" s="436">
        <f>'단가적용(품)'!$F$76</f>
        <v>1.31E-3</v>
      </c>
      <c r="E537" s="429" t="s">
        <v>8</v>
      </c>
      <c r="F537" s="431">
        <f t="shared" si="170"/>
        <v>141096</v>
      </c>
      <c r="G537" s="431">
        <f t="shared" si="170"/>
        <v>184</v>
      </c>
      <c r="H537" s="432">
        <f>변동입력!$C$12</f>
        <v>141096</v>
      </c>
      <c r="I537" s="431">
        <f t="shared" si="171"/>
        <v>184</v>
      </c>
      <c r="J537" s="431"/>
      <c r="K537" s="431">
        <f t="shared" si="172"/>
        <v>0</v>
      </c>
      <c r="L537" s="431"/>
      <c r="M537" s="431">
        <f>ROUNDDOWN(L537*F537,0)</f>
        <v>0</v>
      </c>
      <c r="N537" s="433"/>
    </row>
    <row r="538" spans="2:14" ht="18" hidden="1" customHeight="1">
      <c r="B538" s="428" t="s">
        <v>15</v>
      </c>
      <c r="C538" s="429"/>
      <c r="D538" s="436">
        <f>'단가적용(품)'!$G$76</f>
        <v>1.31E-3</v>
      </c>
      <c r="E538" s="429" t="s">
        <v>8</v>
      </c>
      <c r="F538" s="431">
        <f t="shared" si="170"/>
        <v>141096</v>
      </c>
      <c r="G538" s="431">
        <f t="shared" si="170"/>
        <v>184</v>
      </c>
      <c r="H538" s="432">
        <f>변동입력!$C$12</f>
        <v>141096</v>
      </c>
      <c r="I538" s="431">
        <f t="shared" si="171"/>
        <v>184</v>
      </c>
      <c r="J538" s="431"/>
      <c r="K538" s="431">
        <f t="shared" si="172"/>
        <v>0</v>
      </c>
      <c r="L538" s="431"/>
      <c r="M538" s="431">
        <f>ROUNDDOWN(L538*D538,0)</f>
        <v>0</v>
      </c>
      <c r="N538" s="433"/>
    </row>
    <row r="539" spans="2:14" ht="18" hidden="1" customHeight="1">
      <c r="B539" s="428" t="s">
        <v>20</v>
      </c>
      <c r="C539" s="429" t="s">
        <v>21</v>
      </c>
      <c r="D539" s="436">
        <f>'단가적용(품)'!$H$76</f>
        <v>5.2599999999999999E-3</v>
      </c>
      <c r="E539" s="429" t="s">
        <v>223</v>
      </c>
      <c r="F539" s="431">
        <f>H539+J539+L539</f>
        <v>50666</v>
      </c>
      <c r="G539" s="431">
        <f>SUM(I539+K539+M539)</f>
        <v>265</v>
      </c>
      <c r="H539" s="432">
        <f>기계경비!$P$98</f>
        <v>36210</v>
      </c>
      <c r="I539" s="431">
        <f t="shared" si="171"/>
        <v>190</v>
      </c>
      <c r="J539" s="431">
        <f>기계경비!$P$96</f>
        <v>7583</v>
      </c>
      <c r="K539" s="431">
        <f t="shared" si="172"/>
        <v>39</v>
      </c>
      <c r="L539" s="431">
        <f>기계경비!$P$94</f>
        <v>6873</v>
      </c>
      <c r="M539" s="431">
        <f>ROUNDDOWN(L539*D539,0)</f>
        <v>36</v>
      </c>
      <c r="N539" s="433"/>
    </row>
    <row r="540" spans="2:14" ht="18" hidden="1" customHeight="1">
      <c r="B540" s="428" t="s">
        <v>222</v>
      </c>
      <c r="C540" s="429" t="s">
        <v>305</v>
      </c>
      <c r="D540" s="436">
        <f>'단가적용(품)'!$I$76</f>
        <v>5.2599999999999999E-3</v>
      </c>
      <c r="E540" s="429" t="s">
        <v>8</v>
      </c>
      <c r="F540" s="431">
        <f>H540+J540+L540</f>
        <v>43677</v>
      </c>
      <c r="G540" s="431">
        <f>SUM(I540+K540+M540)</f>
        <v>229</v>
      </c>
      <c r="H540" s="432"/>
      <c r="I540" s="431">
        <f t="shared" si="171"/>
        <v>0</v>
      </c>
      <c r="J540" s="431"/>
      <c r="K540" s="431">
        <f t="shared" si="172"/>
        <v>0</v>
      </c>
      <c r="L540" s="431">
        <f>기계경비!$P$179</f>
        <v>43677</v>
      </c>
      <c r="M540" s="431">
        <f>ROUNDDOWN(L540*D540,0)</f>
        <v>229</v>
      </c>
      <c r="N540" s="433"/>
    </row>
    <row r="541" spans="2:14" ht="18" hidden="1" customHeight="1">
      <c r="B541" s="428" t="s">
        <v>777</v>
      </c>
      <c r="C541" s="429" t="s">
        <v>215</v>
      </c>
      <c r="D541" s="434">
        <v>0.01</v>
      </c>
      <c r="E541" s="429"/>
      <c r="F541" s="431">
        <f>H541+J541+L541</f>
        <v>1702</v>
      </c>
      <c r="G541" s="431">
        <f>SUM(I541+K541+M541)</f>
        <v>17</v>
      </c>
      <c r="H541" s="431"/>
      <c r="I541" s="431">
        <f t="shared" si="171"/>
        <v>0</v>
      </c>
      <c r="J541" s="431">
        <f>SUM(K533:K535)</f>
        <v>1702</v>
      </c>
      <c r="K541" s="431">
        <f t="shared" si="172"/>
        <v>17</v>
      </c>
      <c r="L541" s="431"/>
      <c r="M541" s="431">
        <f>ROUNDDOWN(L541*D541,0)</f>
        <v>0</v>
      </c>
      <c r="N541" s="433"/>
    </row>
    <row r="542" spans="2:14" ht="18" hidden="1" customHeight="1">
      <c r="B542" s="428" t="s">
        <v>778</v>
      </c>
      <c r="C542" s="429" t="s">
        <v>214</v>
      </c>
      <c r="D542" s="435">
        <v>0.1</v>
      </c>
      <c r="E542" s="429"/>
      <c r="F542" s="431">
        <f>H542+J542+L542</f>
        <v>0</v>
      </c>
      <c r="G542" s="431">
        <f>SUM(I542+K542+M542)</f>
        <v>0</v>
      </c>
      <c r="H542" s="431"/>
      <c r="I542" s="431">
        <f t="shared" si="171"/>
        <v>0</v>
      </c>
      <c r="J542" s="431"/>
      <c r="K542" s="431">
        <f t="shared" si="172"/>
        <v>0</v>
      </c>
      <c r="L542" s="431">
        <f>SUBTOTAL(9,I536:I537)</f>
        <v>0</v>
      </c>
      <c r="M542" s="431">
        <f>ROUNDDOWN(L542*D542,0)</f>
        <v>0</v>
      </c>
      <c r="N542" s="433"/>
    </row>
    <row r="543" spans="2:14" ht="18" hidden="1" customHeight="1">
      <c r="B543" s="428" t="s">
        <v>17</v>
      </c>
      <c r="C543" s="429"/>
      <c r="D543" s="436"/>
      <c r="E543" s="429"/>
      <c r="F543" s="431"/>
      <c r="G543" s="431">
        <f>SUM(I543+K543+M543)</f>
        <v>2815</v>
      </c>
      <c r="H543" s="431"/>
      <c r="I543" s="431">
        <f>SUM(I533:I542)</f>
        <v>792</v>
      </c>
      <c r="J543" s="431"/>
      <c r="K543" s="431">
        <f>SUM(K533:K542)</f>
        <v>1758</v>
      </c>
      <c r="L543" s="431"/>
      <c r="M543" s="431">
        <f>SUM(M533:M542)</f>
        <v>265</v>
      </c>
      <c r="N543" s="433"/>
    </row>
    <row r="544" spans="2:14" ht="18" hidden="1" customHeight="1">
      <c r="B544" s="443"/>
      <c r="C544" s="444"/>
      <c r="D544" s="444"/>
      <c r="E544" s="444"/>
      <c r="F544" s="444"/>
      <c r="G544" s="444"/>
      <c r="H544" s="444"/>
      <c r="I544" s="444"/>
      <c r="J544" s="429"/>
      <c r="K544" s="429"/>
      <c r="L544" s="429"/>
      <c r="M544" s="429"/>
      <c r="N544" s="433"/>
    </row>
    <row r="545" spans="2:14" s="421" customFormat="1" ht="18" hidden="1" customHeight="1">
      <c r="B545" s="437">
        <f>B532+1</f>
        <v>42</v>
      </c>
      <c r="C545" s="445" t="s">
        <v>373</v>
      </c>
      <c r="D545" s="442"/>
      <c r="E545" s="442"/>
      <c r="F545" s="442"/>
      <c r="G545" s="442"/>
      <c r="H545" s="442"/>
      <c r="I545" s="442"/>
      <c r="J545" s="440"/>
      <c r="K545" s="440"/>
      <c r="L545" s="440"/>
      <c r="M545" s="440"/>
      <c r="N545" s="441"/>
    </row>
    <row r="546" spans="2:14" ht="18" hidden="1" customHeight="1">
      <c r="B546" s="428" t="s">
        <v>370</v>
      </c>
      <c r="C546" s="429" t="s">
        <v>367</v>
      </c>
      <c r="D546" s="447">
        <f>'단가적용(품)'!$H$84</f>
        <v>9.6000000000000002E-2</v>
      </c>
      <c r="E546" s="429" t="s">
        <v>7</v>
      </c>
      <c r="F546" s="431">
        <f t="shared" ref="F546:G551" si="173">SUM(H546+J546+L546)</f>
        <v>13537</v>
      </c>
      <c r="G546" s="431">
        <f t="shared" si="173"/>
        <v>1299</v>
      </c>
      <c r="H546" s="432"/>
      <c r="I546" s="431">
        <f t="shared" ref="I546:I555" si="174">ROUNDDOWN(D546*H546,0)</f>
        <v>0</v>
      </c>
      <c r="J546" s="431">
        <f>자재단가!$F$15</f>
        <v>13537</v>
      </c>
      <c r="K546" s="431">
        <f t="shared" ref="K546:K555" si="175">ROUNDDOWN(J546*D546,0)</f>
        <v>1299</v>
      </c>
      <c r="L546" s="431"/>
      <c r="M546" s="431">
        <f>ROUNDDOWN(L546*F546,0)</f>
        <v>0</v>
      </c>
      <c r="N546" s="433"/>
    </row>
    <row r="547" spans="2:14" ht="18" hidden="1" customHeight="1">
      <c r="B547" s="428" t="s">
        <v>193</v>
      </c>
      <c r="C547" s="429" t="s">
        <v>368</v>
      </c>
      <c r="D547" s="447">
        <f>'단가적용(품)'!$I$84</f>
        <v>5.0999999999999997E-2</v>
      </c>
      <c r="E547" s="429" t="s">
        <v>8</v>
      </c>
      <c r="F547" s="431">
        <f t="shared" si="173"/>
        <v>5000</v>
      </c>
      <c r="G547" s="431">
        <f t="shared" si="173"/>
        <v>255</v>
      </c>
      <c r="H547" s="432"/>
      <c r="I547" s="431">
        <f t="shared" si="174"/>
        <v>0</v>
      </c>
      <c r="J547" s="431">
        <f>자재단가!$F$21</f>
        <v>5000</v>
      </c>
      <c r="K547" s="431">
        <f t="shared" si="175"/>
        <v>255</v>
      </c>
      <c r="L547" s="431"/>
      <c r="M547" s="431">
        <f>ROUNDDOWN(L547*F547,0)</f>
        <v>0</v>
      </c>
      <c r="N547" s="433"/>
    </row>
    <row r="548" spans="2:14" ht="18" hidden="1" customHeight="1">
      <c r="B548" s="428" t="s">
        <v>369</v>
      </c>
      <c r="C548" s="429"/>
      <c r="D548" s="436">
        <f>'단가적용(품)'!$J$84</f>
        <v>4.9500000000000004E-3</v>
      </c>
      <c r="E548" s="429" t="s">
        <v>8</v>
      </c>
      <c r="F548" s="431">
        <f t="shared" si="173"/>
        <v>30000</v>
      </c>
      <c r="G548" s="431">
        <f t="shared" si="173"/>
        <v>148</v>
      </c>
      <c r="H548" s="432"/>
      <c r="I548" s="431">
        <f t="shared" si="174"/>
        <v>0</v>
      </c>
      <c r="J548" s="431">
        <f>자재단가!$F$19</f>
        <v>30000</v>
      </c>
      <c r="K548" s="431">
        <f t="shared" si="175"/>
        <v>148</v>
      </c>
      <c r="L548" s="431"/>
      <c r="M548" s="431">
        <f>ROUNDDOWN(L548*F548,0)</f>
        <v>0</v>
      </c>
      <c r="N548" s="433"/>
    </row>
    <row r="549" spans="2:14" ht="18" hidden="1" customHeight="1">
      <c r="B549" s="428" t="s">
        <v>207</v>
      </c>
      <c r="C549" s="429"/>
      <c r="D549" s="436">
        <f>'단가적용(품)'!$E$77</f>
        <v>2.7699999999999999E-3</v>
      </c>
      <c r="E549" s="429" t="s">
        <v>13</v>
      </c>
      <c r="F549" s="431">
        <f t="shared" si="173"/>
        <v>179203</v>
      </c>
      <c r="G549" s="431">
        <f t="shared" si="173"/>
        <v>496</v>
      </c>
      <c r="H549" s="432">
        <f>변동입력!$C$13</f>
        <v>179203</v>
      </c>
      <c r="I549" s="431">
        <f t="shared" si="174"/>
        <v>496</v>
      </c>
      <c r="J549" s="431"/>
      <c r="K549" s="431">
        <f t="shared" si="175"/>
        <v>0</v>
      </c>
      <c r="L549" s="431"/>
      <c r="M549" s="431">
        <f>ROUNDDOWN(L549*F549,0)</f>
        <v>0</v>
      </c>
      <c r="N549" s="433"/>
    </row>
    <row r="550" spans="2:14" ht="18" hidden="1" customHeight="1">
      <c r="B550" s="428" t="s">
        <v>24</v>
      </c>
      <c r="C550" s="429"/>
      <c r="D550" s="436">
        <f>'단가적용(품)'!$F$77</f>
        <v>2.7699999999999999E-3</v>
      </c>
      <c r="E550" s="429" t="s">
        <v>8</v>
      </c>
      <c r="F550" s="431">
        <f t="shared" si="173"/>
        <v>141096</v>
      </c>
      <c r="G550" s="431">
        <f t="shared" si="173"/>
        <v>390</v>
      </c>
      <c r="H550" s="432">
        <f>변동입력!$C$12</f>
        <v>141096</v>
      </c>
      <c r="I550" s="431">
        <f t="shared" si="174"/>
        <v>390</v>
      </c>
      <c r="J550" s="431"/>
      <c r="K550" s="431">
        <f t="shared" si="175"/>
        <v>0</v>
      </c>
      <c r="L550" s="431"/>
      <c r="M550" s="431">
        <f>ROUNDDOWN(L550*F550,0)</f>
        <v>0</v>
      </c>
      <c r="N550" s="433"/>
    </row>
    <row r="551" spans="2:14" ht="18" hidden="1" customHeight="1">
      <c r="B551" s="428" t="s">
        <v>15</v>
      </c>
      <c r="C551" s="429"/>
      <c r="D551" s="436">
        <f>'단가적용(품)'!$G$77</f>
        <v>2.7699999999999999E-3</v>
      </c>
      <c r="E551" s="429" t="s">
        <v>8</v>
      </c>
      <c r="F551" s="431">
        <f t="shared" si="173"/>
        <v>141096</v>
      </c>
      <c r="G551" s="431">
        <f t="shared" si="173"/>
        <v>390</v>
      </c>
      <c r="H551" s="432">
        <f>변동입력!$C$12</f>
        <v>141096</v>
      </c>
      <c r="I551" s="431">
        <f t="shared" si="174"/>
        <v>390</v>
      </c>
      <c r="J551" s="431"/>
      <c r="K551" s="431">
        <f t="shared" si="175"/>
        <v>0</v>
      </c>
      <c r="L551" s="431"/>
      <c r="M551" s="431">
        <f>ROUNDDOWN(L551*D551,0)</f>
        <v>0</v>
      </c>
      <c r="N551" s="433"/>
    </row>
    <row r="552" spans="2:14" ht="18" hidden="1" customHeight="1">
      <c r="B552" s="428" t="s">
        <v>20</v>
      </c>
      <c r="C552" s="429" t="s">
        <v>21</v>
      </c>
      <c r="D552" s="436">
        <f>'단가적용(품)'!$H$77</f>
        <v>1.111E-2</v>
      </c>
      <c r="E552" s="429" t="s">
        <v>223</v>
      </c>
      <c r="F552" s="431">
        <f>H552+J552+L552</f>
        <v>50666</v>
      </c>
      <c r="G552" s="431">
        <f>SUM(I552+K552+M552)</f>
        <v>562</v>
      </c>
      <c r="H552" s="432">
        <f>기계경비!$P$98</f>
        <v>36210</v>
      </c>
      <c r="I552" s="431">
        <f t="shared" si="174"/>
        <v>402</v>
      </c>
      <c r="J552" s="431">
        <f>기계경비!$P$96</f>
        <v>7583</v>
      </c>
      <c r="K552" s="431">
        <f t="shared" si="175"/>
        <v>84</v>
      </c>
      <c r="L552" s="431">
        <f>기계경비!$P$94</f>
        <v>6873</v>
      </c>
      <c r="M552" s="431">
        <f>ROUNDDOWN(L552*D552,0)</f>
        <v>76</v>
      </c>
      <c r="N552" s="433"/>
    </row>
    <row r="553" spans="2:14" ht="18" hidden="1" customHeight="1">
      <c r="B553" s="428" t="s">
        <v>222</v>
      </c>
      <c r="C553" s="429" t="s">
        <v>305</v>
      </c>
      <c r="D553" s="436">
        <f>'단가적용(품)'!$I$77</f>
        <v>1.111E-2</v>
      </c>
      <c r="E553" s="429" t="s">
        <v>8</v>
      </c>
      <c r="F553" s="431">
        <f>H553+J553+L553</f>
        <v>43677</v>
      </c>
      <c r="G553" s="431">
        <f>SUM(I553+K553+M553)</f>
        <v>485</v>
      </c>
      <c r="H553" s="432"/>
      <c r="I553" s="431">
        <f t="shared" si="174"/>
        <v>0</v>
      </c>
      <c r="J553" s="431"/>
      <c r="K553" s="431">
        <f t="shared" si="175"/>
        <v>0</v>
      </c>
      <c r="L553" s="431">
        <f>기계경비!$P$179</f>
        <v>43677</v>
      </c>
      <c r="M553" s="431">
        <f>ROUNDDOWN(L553*D553,0)</f>
        <v>485</v>
      </c>
      <c r="N553" s="433"/>
    </row>
    <row r="554" spans="2:14" ht="18" hidden="1" customHeight="1">
      <c r="B554" s="428" t="s">
        <v>777</v>
      </c>
      <c r="C554" s="429" t="s">
        <v>215</v>
      </c>
      <c r="D554" s="434">
        <v>0.01</v>
      </c>
      <c r="E554" s="429"/>
      <c r="F554" s="431">
        <f>H554+J554+L554</f>
        <v>1702</v>
      </c>
      <c r="G554" s="431">
        <f>SUM(I554+K554+M554)</f>
        <v>17</v>
      </c>
      <c r="H554" s="431"/>
      <c r="I554" s="431">
        <f t="shared" si="174"/>
        <v>0</v>
      </c>
      <c r="J554" s="431">
        <f>SUM(K546:K548)</f>
        <v>1702</v>
      </c>
      <c r="K554" s="431">
        <f t="shared" si="175"/>
        <v>17</v>
      </c>
      <c r="L554" s="431"/>
      <c r="M554" s="431">
        <f>ROUNDDOWN(L554*D554,0)</f>
        <v>0</v>
      </c>
      <c r="N554" s="433"/>
    </row>
    <row r="555" spans="2:14" ht="18" hidden="1" customHeight="1">
      <c r="B555" s="428" t="s">
        <v>778</v>
      </c>
      <c r="C555" s="429" t="s">
        <v>214</v>
      </c>
      <c r="D555" s="435">
        <v>0.1</v>
      </c>
      <c r="E555" s="429"/>
      <c r="F555" s="431">
        <f>H555+J555+L555</f>
        <v>0</v>
      </c>
      <c r="G555" s="431">
        <f>SUM(I555+K555+M555)</f>
        <v>0</v>
      </c>
      <c r="H555" s="431"/>
      <c r="I555" s="431">
        <f t="shared" si="174"/>
        <v>0</v>
      </c>
      <c r="J555" s="431"/>
      <c r="K555" s="431">
        <f t="shared" si="175"/>
        <v>0</v>
      </c>
      <c r="L555" s="431">
        <f>SUBTOTAL(9,I549:I550)</f>
        <v>0</v>
      </c>
      <c r="M555" s="431">
        <f>ROUNDDOWN(L555*D555,0)</f>
        <v>0</v>
      </c>
      <c r="N555" s="433"/>
    </row>
    <row r="556" spans="2:14" ht="18" hidden="1" customHeight="1">
      <c r="B556" s="428" t="s">
        <v>17</v>
      </c>
      <c r="C556" s="429"/>
      <c r="D556" s="436"/>
      <c r="E556" s="429"/>
      <c r="F556" s="431"/>
      <c r="G556" s="431">
        <f>SUM(I556+K556+M556)</f>
        <v>4042</v>
      </c>
      <c r="H556" s="431"/>
      <c r="I556" s="431">
        <f>SUM(I546:I555)</f>
        <v>1678</v>
      </c>
      <c r="J556" s="431"/>
      <c r="K556" s="431">
        <f>SUM(K546:K555)</f>
        <v>1803</v>
      </c>
      <c r="L556" s="431"/>
      <c r="M556" s="431">
        <f>SUM(M546:M555)</f>
        <v>561</v>
      </c>
      <c r="N556" s="433"/>
    </row>
    <row r="557" spans="2:14" ht="18" hidden="1" customHeight="1">
      <c r="B557" s="443"/>
      <c r="C557" s="446"/>
      <c r="D557" s="446"/>
      <c r="E557" s="446"/>
      <c r="F557" s="446"/>
      <c r="G557" s="446"/>
      <c r="H557" s="446"/>
      <c r="I557" s="446"/>
      <c r="J557" s="429"/>
      <c r="K557" s="429"/>
      <c r="L557" s="429"/>
      <c r="M557" s="429"/>
      <c r="N557" s="433"/>
    </row>
    <row r="558" spans="2:14" s="421" customFormat="1" ht="18" hidden="1" customHeight="1">
      <c r="B558" s="437">
        <f>B545+1</f>
        <v>43</v>
      </c>
      <c r="C558" s="445" t="s">
        <v>379</v>
      </c>
      <c r="D558" s="439"/>
      <c r="E558" s="439"/>
      <c r="F558" s="439"/>
      <c r="G558" s="439"/>
      <c r="H558" s="439"/>
      <c r="I558" s="439"/>
      <c r="J558" s="440"/>
      <c r="K558" s="440"/>
      <c r="L558" s="440"/>
      <c r="M558" s="440"/>
      <c r="N558" s="441"/>
    </row>
    <row r="559" spans="2:14" ht="18" hidden="1" customHeight="1">
      <c r="B559" s="428" t="s">
        <v>370</v>
      </c>
      <c r="C559" s="429" t="s">
        <v>371</v>
      </c>
      <c r="D559" s="447">
        <f>'단가적용(품)'!$H$81</f>
        <v>9.6000000000000002E-2</v>
      </c>
      <c r="E559" s="429" t="s">
        <v>7</v>
      </c>
      <c r="F559" s="431">
        <f>SUM(H559+J559+L559)</f>
        <v>15327</v>
      </c>
      <c r="G559" s="431">
        <f>SUM(I559+K559+M559)</f>
        <v>1471</v>
      </c>
      <c r="H559" s="432"/>
      <c r="I559" s="431">
        <f t="shared" ref="I559:I568" si="176">ROUNDDOWN(D559*H559,0)</f>
        <v>0</v>
      </c>
      <c r="J559" s="431">
        <f>자재단가!$F$16</f>
        <v>15327</v>
      </c>
      <c r="K559" s="431">
        <f t="shared" ref="K559:K564" si="177">ROUNDDOWN(J559*D559,0)</f>
        <v>1471</v>
      </c>
      <c r="L559" s="431"/>
      <c r="M559" s="431">
        <f t="shared" ref="M559:M564" si="178">ROUNDDOWN(L559*F559,0)</f>
        <v>0</v>
      </c>
      <c r="N559" s="433"/>
    </row>
    <row r="560" spans="2:14" ht="18" hidden="1" customHeight="1">
      <c r="B560" s="428" t="s">
        <v>193</v>
      </c>
      <c r="C560" s="429" t="s">
        <v>368</v>
      </c>
      <c r="D560" s="447">
        <f>'단가적용(품)'!$I$81</f>
        <v>5.0999999999999997E-2</v>
      </c>
      <c r="E560" s="429" t="s">
        <v>8</v>
      </c>
      <c r="F560" s="431">
        <f>SUM(H560+J560+L560)</f>
        <v>5000</v>
      </c>
      <c r="G560" s="431">
        <f t="shared" ref="G560:G565" si="179">SUM(I560+K560+M560)</f>
        <v>255</v>
      </c>
      <c r="H560" s="432"/>
      <c r="I560" s="431">
        <f t="shared" si="176"/>
        <v>0</v>
      </c>
      <c r="J560" s="431">
        <f>자재단가!$F$21</f>
        <v>5000</v>
      </c>
      <c r="K560" s="431">
        <f t="shared" si="177"/>
        <v>255</v>
      </c>
      <c r="L560" s="431"/>
      <c r="M560" s="431">
        <f t="shared" si="178"/>
        <v>0</v>
      </c>
      <c r="N560" s="433"/>
    </row>
    <row r="561" spans="2:14" ht="18" hidden="1" customHeight="1">
      <c r="B561" s="428" t="s">
        <v>369</v>
      </c>
      <c r="C561" s="429"/>
      <c r="D561" s="436">
        <f>'단가적용(품)'!$J$81</f>
        <v>4.9500000000000004E-3</v>
      </c>
      <c r="E561" s="429" t="s">
        <v>8</v>
      </c>
      <c r="F561" s="431">
        <f>SUM(H561+J561+L561)</f>
        <v>30000</v>
      </c>
      <c r="G561" s="431">
        <f t="shared" si="179"/>
        <v>148</v>
      </c>
      <c r="H561" s="432"/>
      <c r="I561" s="431">
        <f t="shared" si="176"/>
        <v>0</v>
      </c>
      <c r="J561" s="431">
        <f>자재단가!$F$19</f>
        <v>30000</v>
      </c>
      <c r="K561" s="431">
        <f t="shared" si="177"/>
        <v>148</v>
      </c>
      <c r="L561" s="431"/>
      <c r="M561" s="431">
        <f t="shared" si="178"/>
        <v>0</v>
      </c>
      <c r="N561" s="433"/>
    </row>
    <row r="562" spans="2:14" ht="18" hidden="1" customHeight="1">
      <c r="B562" s="428" t="s">
        <v>207</v>
      </c>
      <c r="C562" s="429"/>
      <c r="D562" s="430">
        <f>'단가적용(품)'!$E$74</f>
        <v>5.0000000000000001E-4</v>
      </c>
      <c r="E562" s="429" t="s">
        <v>13</v>
      </c>
      <c r="F562" s="431">
        <f>SUM(H562+J562+L562)</f>
        <v>179203</v>
      </c>
      <c r="G562" s="431">
        <f t="shared" si="179"/>
        <v>89</v>
      </c>
      <c r="H562" s="432">
        <f>변동입력!$C$13</f>
        <v>179203</v>
      </c>
      <c r="I562" s="431">
        <f t="shared" si="176"/>
        <v>89</v>
      </c>
      <c r="J562" s="431"/>
      <c r="K562" s="431">
        <f t="shared" si="177"/>
        <v>0</v>
      </c>
      <c r="L562" s="431"/>
      <c r="M562" s="431">
        <f t="shared" si="178"/>
        <v>0</v>
      </c>
      <c r="N562" s="433"/>
    </row>
    <row r="563" spans="2:14" ht="18" hidden="1" customHeight="1">
      <c r="B563" s="428" t="s">
        <v>24</v>
      </c>
      <c r="C563" s="429"/>
      <c r="D563" s="430">
        <f>'단가적용(품)'!$F$74</f>
        <v>5.0000000000000001E-4</v>
      </c>
      <c r="E563" s="429" t="s">
        <v>8</v>
      </c>
      <c r="F563" s="431">
        <f>SUM(H563+J563+L563)</f>
        <v>141096</v>
      </c>
      <c r="G563" s="431">
        <f t="shared" si="179"/>
        <v>70</v>
      </c>
      <c r="H563" s="432">
        <f>변동입력!$C$12</f>
        <v>141096</v>
      </c>
      <c r="I563" s="431">
        <f t="shared" si="176"/>
        <v>70</v>
      </c>
      <c r="J563" s="431"/>
      <c r="K563" s="431">
        <f t="shared" si="177"/>
        <v>0</v>
      </c>
      <c r="L563" s="431"/>
      <c r="M563" s="431">
        <f t="shared" si="178"/>
        <v>0</v>
      </c>
      <c r="N563" s="433"/>
    </row>
    <row r="564" spans="2:14" ht="18" hidden="1" customHeight="1">
      <c r="B564" s="428" t="s">
        <v>15</v>
      </c>
      <c r="C564" s="429"/>
      <c r="D564" s="430">
        <f>'단가적용(품)'!$G$74</f>
        <v>5.0000000000000001E-4</v>
      </c>
      <c r="E564" s="429" t="s">
        <v>8</v>
      </c>
      <c r="F564" s="431">
        <f>SUM(H564+J564+L564)</f>
        <v>141096</v>
      </c>
      <c r="G564" s="431">
        <f t="shared" si="179"/>
        <v>70</v>
      </c>
      <c r="H564" s="432">
        <f>변동입력!$C$12</f>
        <v>141096</v>
      </c>
      <c r="I564" s="431">
        <f t="shared" si="176"/>
        <v>70</v>
      </c>
      <c r="J564" s="431"/>
      <c r="K564" s="431">
        <f t="shared" si="177"/>
        <v>0</v>
      </c>
      <c r="L564" s="431"/>
      <c r="M564" s="431">
        <f t="shared" si="178"/>
        <v>0</v>
      </c>
      <c r="N564" s="433"/>
    </row>
    <row r="565" spans="2:14" ht="18" hidden="1" customHeight="1">
      <c r="B565" s="428" t="s">
        <v>20</v>
      </c>
      <c r="C565" s="429" t="s">
        <v>21</v>
      </c>
      <c r="D565" s="447">
        <f>'단가적용(품)'!$H$74</f>
        <v>2E-3</v>
      </c>
      <c r="E565" s="429" t="s">
        <v>223</v>
      </c>
      <c r="F565" s="431">
        <f>H565+J565+L565</f>
        <v>50666</v>
      </c>
      <c r="G565" s="431">
        <f t="shared" si="179"/>
        <v>100</v>
      </c>
      <c r="H565" s="432">
        <f>기계경비!$P$98</f>
        <v>36210</v>
      </c>
      <c r="I565" s="431">
        <f t="shared" si="176"/>
        <v>72</v>
      </c>
      <c r="J565" s="431">
        <f>기계경비!$P$96</f>
        <v>7583</v>
      </c>
      <c r="K565" s="431">
        <f>ROUNDDOWN(J565*D565,0)</f>
        <v>15</v>
      </c>
      <c r="L565" s="431">
        <f>기계경비!$P$94</f>
        <v>6873</v>
      </c>
      <c r="M565" s="431">
        <f>ROUNDDOWN(L565*D565,0)</f>
        <v>13</v>
      </c>
      <c r="N565" s="433"/>
    </row>
    <row r="566" spans="2:14" ht="18" hidden="1" customHeight="1">
      <c r="B566" s="428" t="s">
        <v>20</v>
      </c>
      <c r="C566" s="429" t="s">
        <v>305</v>
      </c>
      <c r="D566" s="447">
        <f>'단가적용(품)'!$I$70</f>
        <v>4.0000000000000001E-3</v>
      </c>
      <c r="E566" s="429" t="s">
        <v>8</v>
      </c>
      <c r="F566" s="431">
        <f>H566+J566+L566</f>
        <v>43677</v>
      </c>
      <c r="G566" s="431">
        <f>SUM(I566+K566+M566)</f>
        <v>174</v>
      </c>
      <c r="H566" s="432"/>
      <c r="I566" s="431">
        <f t="shared" si="176"/>
        <v>0</v>
      </c>
      <c r="J566" s="431"/>
      <c r="K566" s="431">
        <f>ROUNDDOWN(J566*D566,0)</f>
        <v>0</v>
      </c>
      <c r="L566" s="431">
        <f>기계경비!$P$179</f>
        <v>43677</v>
      </c>
      <c r="M566" s="431">
        <f>ROUNDDOWN(L566*D566,0)</f>
        <v>174</v>
      </c>
      <c r="N566" s="433"/>
    </row>
    <row r="567" spans="2:14" ht="18" hidden="1" customHeight="1">
      <c r="B567" s="428" t="s">
        <v>777</v>
      </c>
      <c r="C567" s="429" t="str">
        <f>$C$15</f>
        <v>주재료비의 1%</v>
      </c>
      <c r="D567" s="434">
        <v>0.01</v>
      </c>
      <c r="E567" s="429"/>
      <c r="F567" s="431">
        <f>H567+J567+L567</f>
        <v>1874</v>
      </c>
      <c r="G567" s="431">
        <f>SUM(I567+K567+M567)</f>
        <v>18</v>
      </c>
      <c r="H567" s="431"/>
      <c r="I567" s="431">
        <f t="shared" si="176"/>
        <v>0</v>
      </c>
      <c r="J567" s="431">
        <f>SUM(K559:K561)</f>
        <v>1874</v>
      </c>
      <c r="K567" s="431">
        <f>ROUNDDOWN(J567*D567,0)</f>
        <v>18</v>
      </c>
      <c r="L567" s="431"/>
      <c r="M567" s="431">
        <f>ROUNDDOWN(L567*D567,0)</f>
        <v>0</v>
      </c>
      <c r="N567" s="433"/>
    </row>
    <row r="568" spans="2:14" ht="18" hidden="1" customHeight="1">
      <c r="B568" s="428" t="s">
        <v>778</v>
      </c>
      <c r="C568" s="429" t="str">
        <f>$C$16</f>
        <v>노무비의 10%</v>
      </c>
      <c r="D568" s="435">
        <v>0.1</v>
      </c>
      <c r="E568" s="429"/>
      <c r="F568" s="431">
        <f>H568+J568+L568</f>
        <v>0</v>
      </c>
      <c r="G568" s="431">
        <f>SUM(I568+K568+M568)</f>
        <v>0</v>
      </c>
      <c r="H568" s="431"/>
      <c r="I568" s="431">
        <f t="shared" si="176"/>
        <v>0</v>
      </c>
      <c r="J568" s="431"/>
      <c r="K568" s="431">
        <f>ROUNDDOWN(J568*D568,0)</f>
        <v>0</v>
      </c>
      <c r="L568" s="431">
        <f>SUBTOTAL(9,I562:I563)</f>
        <v>0</v>
      </c>
      <c r="M568" s="431">
        <f>ROUNDDOWN(L568*D568,0)</f>
        <v>0</v>
      </c>
      <c r="N568" s="433"/>
    </row>
    <row r="569" spans="2:14" ht="18" hidden="1" customHeight="1">
      <c r="B569" s="428" t="s">
        <v>17</v>
      </c>
      <c r="C569" s="429"/>
      <c r="D569" s="436"/>
      <c r="E569" s="429"/>
      <c r="F569" s="431"/>
      <c r="G569" s="431">
        <f>SUM(I569+K569+M569)</f>
        <v>2395</v>
      </c>
      <c r="H569" s="431"/>
      <c r="I569" s="431">
        <f>SUM(I559:I568)</f>
        <v>301</v>
      </c>
      <c r="J569" s="431"/>
      <c r="K569" s="431">
        <f>SUM(K559:K568)</f>
        <v>1907</v>
      </c>
      <c r="L569" s="431"/>
      <c r="M569" s="431">
        <f>SUM(M559:M568)</f>
        <v>187</v>
      </c>
      <c r="N569" s="433"/>
    </row>
    <row r="570" spans="2:14" ht="18" hidden="1" customHeight="1">
      <c r="B570" s="443"/>
      <c r="C570" s="446"/>
      <c r="D570" s="446"/>
      <c r="E570" s="446"/>
      <c r="F570" s="446"/>
      <c r="G570" s="446"/>
      <c r="H570" s="446"/>
      <c r="I570" s="446"/>
      <c r="J570" s="429"/>
      <c r="K570" s="429"/>
      <c r="L570" s="429"/>
      <c r="M570" s="429"/>
      <c r="N570" s="433"/>
    </row>
    <row r="571" spans="2:14" s="421" customFormat="1" ht="18" hidden="1" customHeight="1">
      <c r="B571" s="437">
        <f>B558+1</f>
        <v>44</v>
      </c>
      <c r="C571" s="445" t="s">
        <v>378</v>
      </c>
      <c r="D571" s="439"/>
      <c r="E571" s="439"/>
      <c r="F571" s="439"/>
      <c r="G571" s="439"/>
      <c r="H571" s="439"/>
      <c r="I571" s="439"/>
      <c r="J571" s="440"/>
      <c r="K571" s="440"/>
      <c r="L571" s="440"/>
      <c r="M571" s="440"/>
      <c r="N571" s="441"/>
    </row>
    <row r="572" spans="2:14" ht="18" hidden="1" customHeight="1">
      <c r="B572" s="428" t="s">
        <v>370</v>
      </c>
      <c r="C572" s="429" t="s">
        <v>371</v>
      </c>
      <c r="D572" s="447">
        <f>'단가적용(품)'!$H$81</f>
        <v>9.6000000000000002E-2</v>
      </c>
      <c r="E572" s="429" t="s">
        <v>7</v>
      </c>
      <c r="F572" s="431">
        <f>SUM(H572+J572+L572)</f>
        <v>15327</v>
      </c>
      <c r="G572" s="431">
        <f>SUM(I572+K572+M572)</f>
        <v>1471</v>
      </c>
      <c r="H572" s="432"/>
      <c r="I572" s="431">
        <f t="shared" ref="I572:I581" si="180">ROUNDDOWN(D572*H572,0)</f>
        <v>0</v>
      </c>
      <c r="J572" s="431">
        <f>자재단가!$F$16</f>
        <v>15327</v>
      </c>
      <c r="K572" s="431">
        <f t="shared" ref="K572:K577" si="181">ROUNDDOWN(J572*D572,0)</f>
        <v>1471</v>
      </c>
      <c r="L572" s="431"/>
      <c r="M572" s="431">
        <f t="shared" ref="M572:M577" si="182">ROUNDDOWN(L572*F572,0)</f>
        <v>0</v>
      </c>
      <c r="N572" s="433"/>
    </row>
    <row r="573" spans="2:14" ht="18" hidden="1" customHeight="1">
      <c r="B573" s="428" t="s">
        <v>193</v>
      </c>
      <c r="C573" s="429" t="s">
        <v>368</v>
      </c>
      <c r="D573" s="447">
        <f>'단가적용(품)'!$I$81</f>
        <v>5.0999999999999997E-2</v>
      </c>
      <c r="E573" s="429" t="s">
        <v>8</v>
      </c>
      <c r="F573" s="431">
        <f>SUM(H573+J573+L573)</f>
        <v>5000</v>
      </c>
      <c r="G573" s="431">
        <f t="shared" ref="G573:G578" si="183">SUM(I573+K573+M573)</f>
        <v>255</v>
      </c>
      <c r="H573" s="432"/>
      <c r="I573" s="431">
        <f t="shared" si="180"/>
        <v>0</v>
      </c>
      <c r="J573" s="431">
        <f>자재단가!$F$21</f>
        <v>5000</v>
      </c>
      <c r="K573" s="431">
        <f t="shared" si="181"/>
        <v>255</v>
      </c>
      <c r="L573" s="431"/>
      <c r="M573" s="431">
        <f t="shared" si="182"/>
        <v>0</v>
      </c>
      <c r="N573" s="433"/>
    </row>
    <row r="574" spans="2:14" ht="18" hidden="1" customHeight="1">
      <c r="B574" s="428" t="s">
        <v>369</v>
      </c>
      <c r="C574" s="429"/>
      <c r="D574" s="436">
        <f>'단가적용(품)'!$J$81</f>
        <v>4.9500000000000004E-3</v>
      </c>
      <c r="E574" s="429" t="s">
        <v>8</v>
      </c>
      <c r="F574" s="431">
        <f>SUM(H574+J574+L574)</f>
        <v>30000</v>
      </c>
      <c r="G574" s="431">
        <f t="shared" si="183"/>
        <v>148</v>
      </c>
      <c r="H574" s="432"/>
      <c r="I574" s="431">
        <f t="shared" si="180"/>
        <v>0</v>
      </c>
      <c r="J574" s="431">
        <f>자재단가!$F$19</f>
        <v>30000</v>
      </c>
      <c r="K574" s="431">
        <f t="shared" si="181"/>
        <v>148</v>
      </c>
      <c r="L574" s="431"/>
      <c r="M574" s="431">
        <f t="shared" si="182"/>
        <v>0</v>
      </c>
      <c r="N574" s="433"/>
    </row>
    <row r="575" spans="2:14" ht="18" hidden="1" customHeight="1">
      <c r="B575" s="428" t="s">
        <v>207</v>
      </c>
      <c r="C575" s="429"/>
      <c r="D575" s="447">
        <f>'단가적용(품)'!$E$75</f>
        <v>1E-3</v>
      </c>
      <c r="E575" s="429" t="s">
        <v>13</v>
      </c>
      <c r="F575" s="431">
        <f>SUM(H575+J575+L575)</f>
        <v>179203</v>
      </c>
      <c r="G575" s="431">
        <f t="shared" si="183"/>
        <v>179</v>
      </c>
      <c r="H575" s="432">
        <f>변동입력!$C$13</f>
        <v>179203</v>
      </c>
      <c r="I575" s="431">
        <f t="shared" si="180"/>
        <v>179</v>
      </c>
      <c r="J575" s="431"/>
      <c r="K575" s="431">
        <f t="shared" si="181"/>
        <v>0</v>
      </c>
      <c r="L575" s="431"/>
      <c r="M575" s="431">
        <f t="shared" si="182"/>
        <v>0</v>
      </c>
      <c r="N575" s="433"/>
    </row>
    <row r="576" spans="2:14" ht="18" hidden="1" customHeight="1">
      <c r="B576" s="428" t="s">
        <v>24</v>
      </c>
      <c r="C576" s="429"/>
      <c r="D576" s="447">
        <f>'단가적용(품)'!$F$75</f>
        <v>1E-3</v>
      </c>
      <c r="E576" s="429" t="s">
        <v>8</v>
      </c>
      <c r="F576" s="431">
        <f>SUM(H576+J576+L576)</f>
        <v>141096</v>
      </c>
      <c r="G576" s="431">
        <f t="shared" si="183"/>
        <v>141</v>
      </c>
      <c r="H576" s="432">
        <f>변동입력!$C$12</f>
        <v>141096</v>
      </c>
      <c r="I576" s="431">
        <f t="shared" si="180"/>
        <v>141</v>
      </c>
      <c r="J576" s="431"/>
      <c r="K576" s="431">
        <f t="shared" si="181"/>
        <v>0</v>
      </c>
      <c r="L576" s="431"/>
      <c r="M576" s="431">
        <f t="shared" si="182"/>
        <v>0</v>
      </c>
      <c r="N576" s="433"/>
    </row>
    <row r="577" spans="2:14" ht="18" hidden="1" customHeight="1">
      <c r="B577" s="428" t="s">
        <v>15</v>
      </c>
      <c r="C577" s="429"/>
      <c r="D577" s="447">
        <f>'단가적용(품)'!$G$75</f>
        <v>1E-3</v>
      </c>
      <c r="E577" s="429" t="s">
        <v>8</v>
      </c>
      <c r="F577" s="431">
        <f>SUM(H577+J577+L577)</f>
        <v>141096</v>
      </c>
      <c r="G577" s="431">
        <f t="shared" si="183"/>
        <v>141</v>
      </c>
      <c r="H577" s="432">
        <f>변동입력!$C$12</f>
        <v>141096</v>
      </c>
      <c r="I577" s="431">
        <f t="shared" si="180"/>
        <v>141</v>
      </c>
      <c r="J577" s="431"/>
      <c r="K577" s="431">
        <f t="shared" si="181"/>
        <v>0</v>
      </c>
      <c r="L577" s="431"/>
      <c r="M577" s="431">
        <f t="shared" si="182"/>
        <v>0</v>
      </c>
      <c r="N577" s="433"/>
    </row>
    <row r="578" spans="2:14" ht="18" hidden="1" customHeight="1">
      <c r="B578" s="428" t="s">
        <v>20</v>
      </c>
      <c r="C578" s="429" t="s">
        <v>21</v>
      </c>
      <c r="D578" s="447">
        <f>'단가적용(품)'!$H$75</f>
        <v>4.0000000000000001E-3</v>
      </c>
      <c r="E578" s="429" t="s">
        <v>223</v>
      </c>
      <c r="F578" s="431">
        <f>H578+J578+L578</f>
        <v>50666</v>
      </c>
      <c r="G578" s="431">
        <f t="shared" si="183"/>
        <v>201</v>
      </c>
      <c r="H578" s="432">
        <f>기계경비!$P$98</f>
        <v>36210</v>
      </c>
      <c r="I578" s="431">
        <f t="shared" si="180"/>
        <v>144</v>
      </c>
      <c r="J578" s="431">
        <f>기계경비!$P$96</f>
        <v>7583</v>
      </c>
      <c r="K578" s="431">
        <f>ROUNDDOWN(J578*D578,0)</f>
        <v>30</v>
      </c>
      <c r="L578" s="431">
        <f>기계경비!$P$94</f>
        <v>6873</v>
      </c>
      <c r="M578" s="431">
        <f>ROUNDDOWN(L578*D578,0)</f>
        <v>27</v>
      </c>
      <c r="N578" s="433"/>
    </row>
    <row r="579" spans="2:14" ht="18" hidden="1" customHeight="1">
      <c r="B579" s="428" t="s">
        <v>20</v>
      </c>
      <c r="C579" s="429" t="s">
        <v>305</v>
      </c>
      <c r="D579" s="447">
        <f>'단가적용(품)'!$I$75</f>
        <v>4.0000000000000001E-3</v>
      </c>
      <c r="E579" s="429" t="s">
        <v>8</v>
      </c>
      <c r="F579" s="431">
        <f>H579+J579+L579</f>
        <v>43677</v>
      </c>
      <c r="G579" s="431">
        <f>SUM(I579+K579+M579)</f>
        <v>174</v>
      </c>
      <c r="H579" s="432"/>
      <c r="I579" s="431">
        <f t="shared" si="180"/>
        <v>0</v>
      </c>
      <c r="J579" s="431"/>
      <c r="K579" s="431">
        <f>ROUNDDOWN(J579*D579,0)</f>
        <v>0</v>
      </c>
      <c r="L579" s="431">
        <f>기계경비!$P$179</f>
        <v>43677</v>
      </c>
      <c r="M579" s="431">
        <f>ROUNDDOWN(L579*D579,0)</f>
        <v>174</v>
      </c>
      <c r="N579" s="433"/>
    </row>
    <row r="580" spans="2:14" ht="18" hidden="1" customHeight="1">
      <c r="B580" s="428" t="s">
        <v>777</v>
      </c>
      <c r="C580" s="429" t="str">
        <f>$C$15</f>
        <v>주재료비의 1%</v>
      </c>
      <c r="D580" s="434">
        <v>0.01</v>
      </c>
      <c r="E580" s="429"/>
      <c r="F580" s="431">
        <f>H580+J580+L580</f>
        <v>1874</v>
      </c>
      <c r="G580" s="431">
        <f>SUM(I580+K580+M580)</f>
        <v>18</v>
      </c>
      <c r="H580" s="431"/>
      <c r="I580" s="431">
        <f t="shared" si="180"/>
        <v>0</v>
      </c>
      <c r="J580" s="431">
        <f>SUM(K572:K574)</f>
        <v>1874</v>
      </c>
      <c r="K580" s="431">
        <f>ROUNDDOWN(J580*D580,0)</f>
        <v>18</v>
      </c>
      <c r="L580" s="431"/>
      <c r="M580" s="431">
        <f>ROUNDDOWN(L580*D580,0)</f>
        <v>0</v>
      </c>
      <c r="N580" s="433"/>
    </row>
    <row r="581" spans="2:14" ht="18" hidden="1" customHeight="1">
      <c r="B581" s="428" t="s">
        <v>778</v>
      </c>
      <c r="C581" s="429" t="str">
        <f>$C$16</f>
        <v>노무비의 10%</v>
      </c>
      <c r="D581" s="435">
        <v>0.1</v>
      </c>
      <c r="E581" s="429"/>
      <c r="F581" s="431">
        <f>H581+J581+L581</f>
        <v>0</v>
      </c>
      <c r="G581" s="431">
        <f>SUM(I581+K581+M581)</f>
        <v>0</v>
      </c>
      <c r="H581" s="431"/>
      <c r="I581" s="431">
        <f t="shared" si="180"/>
        <v>0</v>
      </c>
      <c r="J581" s="431"/>
      <c r="K581" s="431">
        <f>ROUNDDOWN(J581*D581,0)</f>
        <v>0</v>
      </c>
      <c r="L581" s="431">
        <f>SUBTOTAL(9,I575:I576)</f>
        <v>0</v>
      </c>
      <c r="M581" s="431">
        <f>ROUNDDOWN(L581*D581,0)</f>
        <v>0</v>
      </c>
      <c r="N581" s="433"/>
    </row>
    <row r="582" spans="2:14" ht="18" hidden="1" customHeight="1">
      <c r="B582" s="428" t="s">
        <v>17</v>
      </c>
      <c r="C582" s="429"/>
      <c r="D582" s="436"/>
      <c r="E582" s="429"/>
      <c r="F582" s="431"/>
      <c r="G582" s="431">
        <f>SUM(I582+K582+M582)</f>
        <v>2728</v>
      </c>
      <c r="H582" s="431"/>
      <c r="I582" s="431">
        <f>SUM(I572:I581)</f>
        <v>605</v>
      </c>
      <c r="J582" s="431"/>
      <c r="K582" s="431">
        <f>SUM(K572:K581)</f>
        <v>1922</v>
      </c>
      <c r="L582" s="431"/>
      <c r="M582" s="431">
        <f>SUM(M572:M581)</f>
        <v>201</v>
      </c>
      <c r="N582" s="433"/>
    </row>
    <row r="583" spans="2:14" ht="18" hidden="1" customHeight="1">
      <c r="B583" s="443"/>
      <c r="C583" s="446"/>
      <c r="D583" s="446"/>
      <c r="E583" s="446"/>
      <c r="F583" s="446"/>
      <c r="G583" s="446"/>
      <c r="H583" s="446"/>
      <c r="I583" s="446"/>
      <c r="J583" s="429"/>
      <c r="K583" s="429"/>
      <c r="L583" s="429"/>
      <c r="M583" s="429"/>
      <c r="N583" s="433"/>
    </row>
    <row r="584" spans="2:14" s="421" customFormat="1" ht="18" hidden="1" customHeight="1">
      <c r="B584" s="437">
        <f>B571+1</f>
        <v>45</v>
      </c>
      <c r="C584" s="445" t="s">
        <v>377</v>
      </c>
      <c r="D584" s="439"/>
      <c r="E584" s="439"/>
      <c r="F584" s="439"/>
      <c r="G584" s="439"/>
      <c r="H584" s="439"/>
      <c r="I584" s="439"/>
      <c r="J584" s="440"/>
      <c r="K584" s="440"/>
      <c r="L584" s="440"/>
      <c r="M584" s="440"/>
      <c r="N584" s="441"/>
    </row>
    <row r="585" spans="2:14" ht="18" hidden="1" customHeight="1">
      <c r="B585" s="428" t="s">
        <v>370</v>
      </c>
      <c r="C585" s="429" t="s">
        <v>389</v>
      </c>
      <c r="D585" s="447">
        <f>'단가적용(품)'!$H$81</f>
        <v>9.6000000000000002E-2</v>
      </c>
      <c r="E585" s="429" t="s">
        <v>7</v>
      </c>
      <c r="F585" s="431">
        <f>SUM(H585+J585+L585)</f>
        <v>21360</v>
      </c>
      <c r="G585" s="431">
        <f>SUM(I585+K585+M585)</f>
        <v>2050</v>
      </c>
      <c r="H585" s="432"/>
      <c r="I585" s="431">
        <f t="shared" ref="I585:I594" si="184">ROUNDDOWN(D585*H585,0)</f>
        <v>0</v>
      </c>
      <c r="J585" s="431">
        <f>자재단가!$F$17</f>
        <v>21360</v>
      </c>
      <c r="K585" s="431">
        <f t="shared" ref="K585:K590" si="185">ROUNDDOWN(J585*D585,0)</f>
        <v>2050</v>
      </c>
      <c r="L585" s="431"/>
      <c r="M585" s="431">
        <f t="shared" ref="M585:M590" si="186">ROUNDDOWN(L585*F585,0)</f>
        <v>0</v>
      </c>
      <c r="N585" s="433"/>
    </row>
    <row r="586" spans="2:14" ht="18" hidden="1" customHeight="1">
      <c r="B586" s="428" t="s">
        <v>193</v>
      </c>
      <c r="C586" s="429" t="s">
        <v>368</v>
      </c>
      <c r="D586" s="447">
        <f>'단가적용(품)'!$I$81</f>
        <v>5.0999999999999997E-2</v>
      </c>
      <c r="E586" s="429" t="s">
        <v>8</v>
      </c>
      <c r="F586" s="431">
        <f>SUM(H586+J586+L586)</f>
        <v>5000</v>
      </c>
      <c r="G586" s="431">
        <f t="shared" ref="G586:G591" si="187">SUM(I586+K586+M586)</f>
        <v>255</v>
      </c>
      <c r="H586" s="432"/>
      <c r="I586" s="431">
        <f t="shared" si="184"/>
        <v>0</v>
      </c>
      <c r="J586" s="431">
        <f>자재단가!$F$21</f>
        <v>5000</v>
      </c>
      <c r="K586" s="431">
        <f t="shared" si="185"/>
        <v>255</v>
      </c>
      <c r="L586" s="431"/>
      <c r="M586" s="431">
        <f t="shared" si="186"/>
        <v>0</v>
      </c>
      <c r="N586" s="433"/>
    </row>
    <row r="587" spans="2:14" ht="18" hidden="1" customHeight="1">
      <c r="B587" s="428" t="s">
        <v>369</v>
      </c>
      <c r="C587" s="429"/>
      <c r="D587" s="436">
        <f>'단가적용(품)'!$J$81</f>
        <v>4.9500000000000004E-3</v>
      </c>
      <c r="E587" s="429" t="s">
        <v>8</v>
      </c>
      <c r="F587" s="431">
        <f>SUM(H587+J587+L587)</f>
        <v>30000</v>
      </c>
      <c r="G587" s="431">
        <f t="shared" si="187"/>
        <v>148</v>
      </c>
      <c r="H587" s="432"/>
      <c r="I587" s="431">
        <f t="shared" si="184"/>
        <v>0</v>
      </c>
      <c r="J587" s="431">
        <f>자재단가!$F$19</f>
        <v>30000</v>
      </c>
      <c r="K587" s="431">
        <f t="shared" si="185"/>
        <v>148</v>
      </c>
      <c r="L587" s="431"/>
      <c r="M587" s="431">
        <f t="shared" si="186"/>
        <v>0</v>
      </c>
      <c r="N587" s="433"/>
    </row>
    <row r="588" spans="2:14" ht="18" hidden="1" customHeight="1">
      <c r="B588" s="428" t="s">
        <v>207</v>
      </c>
      <c r="C588" s="429"/>
      <c r="D588" s="430">
        <f>'단가적용(품)'!$E$74</f>
        <v>5.0000000000000001E-4</v>
      </c>
      <c r="E588" s="429" t="s">
        <v>13</v>
      </c>
      <c r="F588" s="431">
        <f>SUM(H588+J588+L588)</f>
        <v>179203</v>
      </c>
      <c r="G588" s="431">
        <f t="shared" si="187"/>
        <v>89</v>
      </c>
      <c r="H588" s="432">
        <f>변동입력!$C$13</f>
        <v>179203</v>
      </c>
      <c r="I588" s="431">
        <f t="shared" si="184"/>
        <v>89</v>
      </c>
      <c r="J588" s="431"/>
      <c r="K588" s="431">
        <f t="shared" si="185"/>
        <v>0</v>
      </c>
      <c r="L588" s="431"/>
      <c r="M588" s="431">
        <f t="shared" si="186"/>
        <v>0</v>
      </c>
      <c r="N588" s="433"/>
    </row>
    <row r="589" spans="2:14" ht="18" hidden="1" customHeight="1">
      <c r="B589" s="428" t="s">
        <v>24</v>
      </c>
      <c r="C589" s="429"/>
      <c r="D589" s="430">
        <f>'단가적용(품)'!$F$74</f>
        <v>5.0000000000000001E-4</v>
      </c>
      <c r="E589" s="429" t="s">
        <v>8</v>
      </c>
      <c r="F589" s="431">
        <f>SUM(H589+J589+L589)</f>
        <v>141096</v>
      </c>
      <c r="G589" s="431">
        <f t="shared" si="187"/>
        <v>70</v>
      </c>
      <c r="H589" s="432">
        <f>변동입력!$C$12</f>
        <v>141096</v>
      </c>
      <c r="I589" s="431">
        <f t="shared" si="184"/>
        <v>70</v>
      </c>
      <c r="J589" s="431"/>
      <c r="K589" s="431">
        <f t="shared" si="185"/>
        <v>0</v>
      </c>
      <c r="L589" s="431"/>
      <c r="M589" s="431">
        <f t="shared" si="186"/>
        <v>0</v>
      </c>
      <c r="N589" s="433"/>
    </row>
    <row r="590" spans="2:14" ht="18" hidden="1" customHeight="1">
      <c r="B590" s="428" t="s">
        <v>15</v>
      </c>
      <c r="C590" s="429"/>
      <c r="D590" s="430">
        <f>'단가적용(품)'!$G$74</f>
        <v>5.0000000000000001E-4</v>
      </c>
      <c r="E590" s="429" t="s">
        <v>8</v>
      </c>
      <c r="F590" s="431">
        <f>SUM(H590+J590+L590)</f>
        <v>141096</v>
      </c>
      <c r="G590" s="431">
        <f t="shared" si="187"/>
        <v>70</v>
      </c>
      <c r="H590" s="432">
        <f>변동입력!$C$12</f>
        <v>141096</v>
      </c>
      <c r="I590" s="431">
        <f t="shared" si="184"/>
        <v>70</v>
      </c>
      <c r="J590" s="431"/>
      <c r="K590" s="431">
        <f t="shared" si="185"/>
        <v>0</v>
      </c>
      <c r="L590" s="431"/>
      <c r="M590" s="431">
        <f t="shared" si="186"/>
        <v>0</v>
      </c>
      <c r="N590" s="433"/>
    </row>
    <row r="591" spans="2:14" ht="18" hidden="1" customHeight="1">
      <c r="B591" s="428" t="s">
        <v>20</v>
      </c>
      <c r="C591" s="429" t="s">
        <v>21</v>
      </c>
      <c r="D591" s="447">
        <f>'단가적용(품)'!$H$74</f>
        <v>2E-3</v>
      </c>
      <c r="E591" s="429" t="s">
        <v>223</v>
      </c>
      <c r="F591" s="431">
        <f>H591+J591+L591</f>
        <v>50666</v>
      </c>
      <c r="G591" s="431">
        <f t="shared" si="187"/>
        <v>100</v>
      </c>
      <c r="H591" s="432">
        <f>기계경비!$P$98</f>
        <v>36210</v>
      </c>
      <c r="I591" s="431">
        <f t="shared" si="184"/>
        <v>72</v>
      </c>
      <c r="J591" s="431">
        <f>기계경비!$P$96</f>
        <v>7583</v>
      </c>
      <c r="K591" s="431">
        <f>ROUNDDOWN(J591*D591,0)</f>
        <v>15</v>
      </c>
      <c r="L591" s="431">
        <f>기계경비!$P$94</f>
        <v>6873</v>
      </c>
      <c r="M591" s="431">
        <f>ROUNDDOWN(L591*D591,0)</f>
        <v>13</v>
      </c>
      <c r="N591" s="433"/>
    </row>
    <row r="592" spans="2:14" ht="18" hidden="1" customHeight="1">
      <c r="B592" s="428" t="s">
        <v>20</v>
      </c>
      <c r="C592" s="429" t="s">
        <v>305</v>
      </c>
      <c r="D592" s="447">
        <f>'단가적용(품)'!$I$70</f>
        <v>4.0000000000000001E-3</v>
      </c>
      <c r="E592" s="429" t="s">
        <v>8</v>
      </c>
      <c r="F592" s="431">
        <f>H592+J592+L592</f>
        <v>43677</v>
      </c>
      <c r="G592" s="431">
        <f>SUM(I592+K592+M592)</f>
        <v>174</v>
      </c>
      <c r="H592" s="432"/>
      <c r="I592" s="431">
        <f t="shared" si="184"/>
        <v>0</v>
      </c>
      <c r="J592" s="431"/>
      <c r="K592" s="431">
        <f>ROUNDDOWN(J592*D592,0)</f>
        <v>0</v>
      </c>
      <c r="L592" s="431">
        <f>기계경비!$P$179</f>
        <v>43677</v>
      </c>
      <c r="M592" s="431">
        <f>ROUNDDOWN(L592*D592,0)</f>
        <v>174</v>
      </c>
      <c r="N592" s="433"/>
    </row>
    <row r="593" spans="2:14" ht="18" hidden="1" customHeight="1">
      <c r="B593" s="428" t="s">
        <v>777</v>
      </c>
      <c r="C593" s="429" t="str">
        <f>$C$15</f>
        <v>주재료비의 1%</v>
      </c>
      <c r="D593" s="434">
        <v>0.01</v>
      </c>
      <c r="E593" s="429"/>
      <c r="F593" s="431">
        <f>H593+J593+L593</f>
        <v>2453</v>
      </c>
      <c r="G593" s="431">
        <f>SUM(I593+K593+M593)</f>
        <v>24</v>
      </c>
      <c r="H593" s="431"/>
      <c r="I593" s="431">
        <f t="shared" si="184"/>
        <v>0</v>
      </c>
      <c r="J593" s="431">
        <f>SUM(K585:K587)</f>
        <v>2453</v>
      </c>
      <c r="K593" s="431">
        <f>ROUNDDOWN(J593*D593,0)</f>
        <v>24</v>
      </c>
      <c r="L593" s="431"/>
      <c r="M593" s="431">
        <f>ROUNDDOWN(L593*D593,0)</f>
        <v>0</v>
      </c>
      <c r="N593" s="433"/>
    </row>
    <row r="594" spans="2:14" ht="18" hidden="1" customHeight="1">
      <c r="B594" s="428" t="s">
        <v>778</v>
      </c>
      <c r="C594" s="429" t="str">
        <f>$C$16</f>
        <v>노무비의 10%</v>
      </c>
      <c r="D594" s="435">
        <v>0.1</v>
      </c>
      <c r="E594" s="429"/>
      <c r="F594" s="431">
        <f>H594+J594+L594</f>
        <v>0</v>
      </c>
      <c r="G594" s="431">
        <f>SUM(I594+K594+M594)</f>
        <v>0</v>
      </c>
      <c r="H594" s="431"/>
      <c r="I594" s="431">
        <f t="shared" si="184"/>
        <v>0</v>
      </c>
      <c r="J594" s="431"/>
      <c r="K594" s="431">
        <f>ROUNDDOWN(J594*D594,0)</f>
        <v>0</v>
      </c>
      <c r="L594" s="431">
        <f>SUBTOTAL(9,I588:I589)</f>
        <v>0</v>
      </c>
      <c r="M594" s="431">
        <f>ROUNDDOWN(L594*D594,0)</f>
        <v>0</v>
      </c>
      <c r="N594" s="433"/>
    </row>
    <row r="595" spans="2:14" ht="18" hidden="1" customHeight="1">
      <c r="B595" s="428" t="s">
        <v>17</v>
      </c>
      <c r="C595" s="429"/>
      <c r="D595" s="436"/>
      <c r="E595" s="429"/>
      <c r="F595" s="431"/>
      <c r="G595" s="431">
        <f>SUM(I595+K595+M595)</f>
        <v>2980</v>
      </c>
      <c r="H595" s="431"/>
      <c r="I595" s="431">
        <f>SUM(I585:I594)</f>
        <v>301</v>
      </c>
      <c r="J595" s="431"/>
      <c r="K595" s="431">
        <f>SUM(K585:K594)</f>
        <v>2492</v>
      </c>
      <c r="L595" s="431"/>
      <c r="M595" s="431">
        <f>SUM(M585:M594)</f>
        <v>187</v>
      </c>
      <c r="N595" s="433"/>
    </row>
    <row r="596" spans="2:14" ht="18" hidden="1" customHeight="1">
      <c r="B596" s="443"/>
      <c r="C596" s="446"/>
      <c r="D596" s="446"/>
      <c r="E596" s="446"/>
      <c r="F596" s="446"/>
      <c r="G596" s="446"/>
      <c r="H596" s="446"/>
      <c r="I596" s="446"/>
      <c r="J596" s="429"/>
      <c r="K596" s="429"/>
      <c r="L596" s="429"/>
      <c r="M596" s="429"/>
      <c r="N596" s="433"/>
    </row>
    <row r="597" spans="2:14" s="421" customFormat="1" ht="18" hidden="1" customHeight="1">
      <c r="B597" s="437">
        <f>B584+1</f>
        <v>46</v>
      </c>
      <c r="C597" s="445" t="s">
        <v>376</v>
      </c>
      <c r="D597" s="439"/>
      <c r="E597" s="439"/>
      <c r="F597" s="439"/>
      <c r="G597" s="439"/>
      <c r="H597" s="439"/>
      <c r="I597" s="439"/>
      <c r="J597" s="440"/>
      <c r="K597" s="440"/>
      <c r="L597" s="440"/>
      <c r="M597" s="440"/>
      <c r="N597" s="441"/>
    </row>
    <row r="598" spans="2:14" ht="18" hidden="1" customHeight="1">
      <c r="B598" s="428" t="s">
        <v>370</v>
      </c>
      <c r="C598" s="429" t="s">
        <v>389</v>
      </c>
      <c r="D598" s="447">
        <f>'단가적용(품)'!$H$81</f>
        <v>9.6000000000000002E-2</v>
      </c>
      <c r="E598" s="429" t="s">
        <v>7</v>
      </c>
      <c r="F598" s="431">
        <f>SUM(H598+J598+L598)</f>
        <v>21360</v>
      </c>
      <c r="G598" s="431">
        <f>SUM(I598+K598+M598)</f>
        <v>2050</v>
      </c>
      <c r="H598" s="432"/>
      <c r="I598" s="431">
        <f t="shared" ref="I598:I607" si="188">ROUNDDOWN(D598*H598,0)</f>
        <v>0</v>
      </c>
      <c r="J598" s="431">
        <f>자재단가!$F$17</f>
        <v>21360</v>
      </c>
      <c r="K598" s="431">
        <f t="shared" ref="K598:K603" si="189">ROUNDDOWN(J598*D598,0)</f>
        <v>2050</v>
      </c>
      <c r="L598" s="431"/>
      <c r="M598" s="431">
        <f t="shared" ref="M598:M603" si="190">ROUNDDOWN(L598*F598,0)</f>
        <v>0</v>
      </c>
      <c r="N598" s="433"/>
    </row>
    <row r="599" spans="2:14" ht="18" hidden="1" customHeight="1">
      <c r="B599" s="428" t="s">
        <v>193</v>
      </c>
      <c r="C599" s="429" t="s">
        <v>368</v>
      </c>
      <c r="D599" s="447">
        <f>'단가적용(품)'!$I$81</f>
        <v>5.0999999999999997E-2</v>
      </c>
      <c r="E599" s="429" t="s">
        <v>8</v>
      </c>
      <c r="F599" s="431">
        <f>SUM(H599+J599+L599)</f>
        <v>5000</v>
      </c>
      <c r="G599" s="431">
        <f t="shared" ref="G599:G604" si="191">SUM(I599+K599+M599)</f>
        <v>255</v>
      </c>
      <c r="H599" s="432"/>
      <c r="I599" s="431">
        <f t="shared" si="188"/>
        <v>0</v>
      </c>
      <c r="J599" s="431">
        <f>자재단가!$F$21</f>
        <v>5000</v>
      </c>
      <c r="K599" s="431">
        <f t="shared" si="189"/>
        <v>255</v>
      </c>
      <c r="L599" s="431"/>
      <c r="M599" s="431">
        <f t="shared" si="190"/>
        <v>0</v>
      </c>
      <c r="N599" s="433"/>
    </row>
    <row r="600" spans="2:14" ht="18" hidden="1" customHeight="1">
      <c r="B600" s="428" t="s">
        <v>369</v>
      </c>
      <c r="C600" s="429"/>
      <c r="D600" s="436">
        <f>'단가적용(품)'!$J$81</f>
        <v>4.9500000000000004E-3</v>
      </c>
      <c r="E600" s="429" t="s">
        <v>8</v>
      </c>
      <c r="F600" s="431">
        <f>SUM(H600+J600+L600)</f>
        <v>30000</v>
      </c>
      <c r="G600" s="431">
        <f t="shared" si="191"/>
        <v>148</v>
      </c>
      <c r="H600" s="432"/>
      <c r="I600" s="431">
        <f t="shared" si="188"/>
        <v>0</v>
      </c>
      <c r="J600" s="431">
        <f>자재단가!$F$19</f>
        <v>30000</v>
      </c>
      <c r="K600" s="431">
        <f t="shared" si="189"/>
        <v>148</v>
      </c>
      <c r="L600" s="431"/>
      <c r="M600" s="431">
        <f t="shared" si="190"/>
        <v>0</v>
      </c>
      <c r="N600" s="433"/>
    </row>
    <row r="601" spans="2:14" ht="18" hidden="1" customHeight="1">
      <c r="B601" s="428" t="s">
        <v>207</v>
      </c>
      <c r="C601" s="429"/>
      <c r="D601" s="447">
        <f>'단가적용(품)'!$E$75</f>
        <v>1E-3</v>
      </c>
      <c r="E601" s="429" t="s">
        <v>13</v>
      </c>
      <c r="F601" s="431">
        <f>SUM(H601+J601+L601)</f>
        <v>179203</v>
      </c>
      <c r="G601" s="431">
        <f t="shared" si="191"/>
        <v>179</v>
      </c>
      <c r="H601" s="432">
        <f>변동입력!$C$13</f>
        <v>179203</v>
      </c>
      <c r="I601" s="431">
        <f t="shared" si="188"/>
        <v>179</v>
      </c>
      <c r="J601" s="431"/>
      <c r="K601" s="431">
        <f t="shared" si="189"/>
        <v>0</v>
      </c>
      <c r="L601" s="431"/>
      <c r="M601" s="431">
        <f t="shared" si="190"/>
        <v>0</v>
      </c>
      <c r="N601" s="433"/>
    </row>
    <row r="602" spans="2:14" ht="18" hidden="1" customHeight="1">
      <c r="B602" s="428" t="s">
        <v>24</v>
      </c>
      <c r="C602" s="429"/>
      <c r="D602" s="447">
        <f>'단가적용(품)'!$F$75</f>
        <v>1E-3</v>
      </c>
      <c r="E602" s="429" t="s">
        <v>8</v>
      </c>
      <c r="F602" s="431">
        <f>SUM(H602+J602+L602)</f>
        <v>141096</v>
      </c>
      <c r="G602" s="431">
        <f t="shared" si="191"/>
        <v>141</v>
      </c>
      <c r="H602" s="432">
        <f>변동입력!$C$12</f>
        <v>141096</v>
      </c>
      <c r="I602" s="431">
        <f t="shared" si="188"/>
        <v>141</v>
      </c>
      <c r="J602" s="431"/>
      <c r="K602" s="431">
        <f t="shared" si="189"/>
        <v>0</v>
      </c>
      <c r="L602" s="431"/>
      <c r="M602" s="431">
        <f t="shared" si="190"/>
        <v>0</v>
      </c>
      <c r="N602" s="433"/>
    </row>
    <row r="603" spans="2:14" ht="18" hidden="1" customHeight="1">
      <c r="B603" s="428" t="s">
        <v>15</v>
      </c>
      <c r="C603" s="429"/>
      <c r="D603" s="447">
        <f>'단가적용(품)'!$G$75</f>
        <v>1E-3</v>
      </c>
      <c r="E603" s="429" t="s">
        <v>8</v>
      </c>
      <c r="F603" s="431">
        <f>SUM(H603+J603+L603)</f>
        <v>141096</v>
      </c>
      <c r="G603" s="431">
        <f t="shared" si="191"/>
        <v>141</v>
      </c>
      <c r="H603" s="432">
        <f>변동입력!$C$12</f>
        <v>141096</v>
      </c>
      <c r="I603" s="431">
        <f t="shared" si="188"/>
        <v>141</v>
      </c>
      <c r="J603" s="431"/>
      <c r="K603" s="431">
        <f t="shared" si="189"/>
        <v>0</v>
      </c>
      <c r="L603" s="431"/>
      <c r="M603" s="431">
        <f t="shared" si="190"/>
        <v>0</v>
      </c>
      <c r="N603" s="433"/>
    </row>
    <row r="604" spans="2:14" ht="18" hidden="1" customHeight="1">
      <c r="B604" s="428" t="s">
        <v>20</v>
      </c>
      <c r="C604" s="429" t="s">
        <v>21</v>
      </c>
      <c r="D604" s="447">
        <f>'단가적용(품)'!$H$75</f>
        <v>4.0000000000000001E-3</v>
      </c>
      <c r="E604" s="429" t="s">
        <v>223</v>
      </c>
      <c r="F604" s="431">
        <f>H604+J604+L604</f>
        <v>50666</v>
      </c>
      <c r="G604" s="431">
        <f t="shared" si="191"/>
        <v>201</v>
      </c>
      <c r="H604" s="432">
        <f>기계경비!$P$98</f>
        <v>36210</v>
      </c>
      <c r="I604" s="431">
        <f t="shared" si="188"/>
        <v>144</v>
      </c>
      <c r="J604" s="431">
        <f>기계경비!$P$96</f>
        <v>7583</v>
      </c>
      <c r="K604" s="431">
        <f>ROUNDDOWN(J604*D604,0)</f>
        <v>30</v>
      </c>
      <c r="L604" s="431">
        <f>기계경비!$P$94</f>
        <v>6873</v>
      </c>
      <c r="M604" s="431">
        <f>ROUNDDOWN(L604*D604,0)</f>
        <v>27</v>
      </c>
      <c r="N604" s="433"/>
    </row>
    <row r="605" spans="2:14" ht="18" hidden="1" customHeight="1">
      <c r="B605" s="428" t="s">
        <v>20</v>
      </c>
      <c r="C605" s="429" t="s">
        <v>305</v>
      </c>
      <c r="D605" s="447">
        <f>'단가적용(품)'!$I$75</f>
        <v>4.0000000000000001E-3</v>
      </c>
      <c r="E605" s="429" t="s">
        <v>8</v>
      </c>
      <c r="F605" s="431">
        <f>H605+J605+L605</f>
        <v>43677</v>
      </c>
      <c r="G605" s="431">
        <f>SUM(I605+K605+M605)</f>
        <v>174</v>
      </c>
      <c r="H605" s="432"/>
      <c r="I605" s="431">
        <f t="shared" si="188"/>
        <v>0</v>
      </c>
      <c r="J605" s="431"/>
      <c r="K605" s="431">
        <f>ROUNDDOWN(J605*D605,0)</f>
        <v>0</v>
      </c>
      <c r="L605" s="431">
        <f>기계경비!$P$179</f>
        <v>43677</v>
      </c>
      <c r="M605" s="431">
        <f>ROUNDDOWN(L605*D605,0)</f>
        <v>174</v>
      </c>
      <c r="N605" s="433"/>
    </row>
    <row r="606" spans="2:14" ht="18" hidden="1" customHeight="1">
      <c r="B606" s="428" t="s">
        <v>777</v>
      </c>
      <c r="C606" s="429" t="str">
        <f>$C$15</f>
        <v>주재료비의 1%</v>
      </c>
      <c r="D606" s="434">
        <v>0.01</v>
      </c>
      <c r="E606" s="429"/>
      <c r="F606" s="431">
        <f>H606+J606+L606</f>
        <v>2453</v>
      </c>
      <c r="G606" s="431">
        <f>SUM(I606+K606+M606)</f>
        <v>24</v>
      </c>
      <c r="H606" s="431"/>
      <c r="I606" s="431">
        <f t="shared" si="188"/>
        <v>0</v>
      </c>
      <c r="J606" s="431">
        <f>SUM(K598:K600)</f>
        <v>2453</v>
      </c>
      <c r="K606" s="431">
        <f>ROUNDDOWN(J606*D606,0)</f>
        <v>24</v>
      </c>
      <c r="L606" s="431"/>
      <c r="M606" s="431">
        <f>ROUNDDOWN(L606*D606,0)</f>
        <v>0</v>
      </c>
      <c r="N606" s="433"/>
    </row>
    <row r="607" spans="2:14" ht="18" hidden="1" customHeight="1">
      <c r="B607" s="428" t="s">
        <v>778</v>
      </c>
      <c r="C607" s="429" t="str">
        <f>$C$16</f>
        <v>노무비의 10%</v>
      </c>
      <c r="D607" s="435">
        <v>0.1</v>
      </c>
      <c r="E607" s="429"/>
      <c r="F607" s="431">
        <f>H607+J607+L607</f>
        <v>0</v>
      </c>
      <c r="G607" s="431">
        <f>SUM(I607+K607+M607)</f>
        <v>0</v>
      </c>
      <c r="H607" s="431"/>
      <c r="I607" s="431">
        <f t="shared" si="188"/>
        <v>0</v>
      </c>
      <c r="J607" s="431"/>
      <c r="K607" s="431">
        <f>ROUNDDOWN(J607*D607,0)</f>
        <v>0</v>
      </c>
      <c r="L607" s="431">
        <f>SUBTOTAL(9,I601:I602)</f>
        <v>0</v>
      </c>
      <c r="M607" s="431">
        <f>ROUNDDOWN(L607*D607,0)</f>
        <v>0</v>
      </c>
      <c r="N607" s="433"/>
    </row>
    <row r="608" spans="2:14" ht="18" hidden="1" customHeight="1">
      <c r="B608" s="428" t="s">
        <v>17</v>
      </c>
      <c r="C608" s="429"/>
      <c r="D608" s="436"/>
      <c r="E608" s="429"/>
      <c r="F608" s="431"/>
      <c r="G608" s="431">
        <f>SUM(I608+K608+M608)</f>
        <v>3313</v>
      </c>
      <c r="H608" s="431"/>
      <c r="I608" s="431">
        <f>SUM(I598:I607)</f>
        <v>605</v>
      </c>
      <c r="J608" s="431"/>
      <c r="K608" s="431">
        <f>SUM(K598:K607)</f>
        <v>2507</v>
      </c>
      <c r="L608" s="431"/>
      <c r="M608" s="431">
        <f>SUM(M598:M607)</f>
        <v>201</v>
      </c>
      <c r="N608" s="433"/>
    </row>
    <row r="609" spans="2:14" ht="18" hidden="1" customHeight="1">
      <c r="B609" s="443"/>
      <c r="C609" s="444"/>
      <c r="D609" s="444"/>
      <c r="E609" s="444"/>
      <c r="F609" s="444"/>
      <c r="G609" s="444"/>
      <c r="H609" s="444"/>
      <c r="I609" s="444"/>
      <c r="J609" s="444"/>
      <c r="K609" s="429"/>
      <c r="L609" s="429"/>
      <c r="M609" s="429"/>
      <c r="N609" s="433"/>
    </row>
    <row r="610" spans="2:14" s="421" customFormat="1" ht="18" hidden="1" customHeight="1">
      <c r="B610" s="437">
        <f>B597+1</f>
        <v>47</v>
      </c>
      <c r="C610" s="445" t="s">
        <v>337</v>
      </c>
      <c r="D610" s="442"/>
      <c r="E610" s="442"/>
      <c r="F610" s="442"/>
      <c r="G610" s="442"/>
      <c r="H610" s="442"/>
      <c r="I610" s="442"/>
      <c r="J610" s="442"/>
      <c r="K610" s="440"/>
      <c r="L610" s="440"/>
      <c r="M610" s="440"/>
      <c r="N610" s="441"/>
    </row>
    <row r="611" spans="2:14" ht="18" hidden="1" customHeight="1">
      <c r="B611" s="428" t="s">
        <v>216</v>
      </c>
      <c r="C611" s="429" t="s">
        <v>335</v>
      </c>
      <c r="D611" s="447">
        <f>'단가적용(품)'!$H$113</f>
        <v>9.6000000000000002E-2</v>
      </c>
      <c r="E611" s="429" t="s">
        <v>10</v>
      </c>
      <c r="F611" s="431">
        <f t="shared" ref="F611:G616" si="192">SUM(H611+J611+L611)</f>
        <v>13537</v>
      </c>
      <c r="G611" s="431">
        <f t="shared" si="192"/>
        <v>1299</v>
      </c>
      <c r="H611" s="432"/>
      <c r="I611" s="431">
        <f t="shared" ref="I611:I616" si="193">ROUNDDOWN(D611*H611,0)</f>
        <v>0</v>
      </c>
      <c r="J611" s="431">
        <f>자재단가!$F$15</f>
        <v>13537</v>
      </c>
      <c r="K611" s="431">
        <f t="shared" ref="K611:K619" si="194">ROUNDDOWN(J611*D611,0)</f>
        <v>1299</v>
      </c>
      <c r="L611" s="431"/>
      <c r="M611" s="431">
        <f>ROUNDDOWN(L611*F611,0)</f>
        <v>0</v>
      </c>
      <c r="N611" s="433"/>
    </row>
    <row r="612" spans="2:14" ht="18" hidden="1" customHeight="1">
      <c r="B612" s="428" t="s">
        <v>217</v>
      </c>
      <c r="C612" s="429" t="s">
        <v>336</v>
      </c>
      <c r="D612" s="447">
        <f>'단가적용(품)'!$I$113</f>
        <v>6.9000000000000006E-2</v>
      </c>
      <c r="E612" s="429" t="s">
        <v>7</v>
      </c>
      <c r="F612" s="431">
        <f t="shared" si="192"/>
        <v>5000</v>
      </c>
      <c r="G612" s="431">
        <f t="shared" si="192"/>
        <v>345</v>
      </c>
      <c r="H612" s="432"/>
      <c r="I612" s="431">
        <f t="shared" si="193"/>
        <v>0</v>
      </c>
      <c r="J612" s="431">
        <f>자재단가!$F$21</f>
        <v>5000</v>
      </c>
      <c r="K612" s="431">
        <f t="shared" si="194"/>
        <v>345</v>
      </c>
      <c r="L612" s="431"/>
      <c r="M612" s="431">
        <f>ROUNDDOWN(L612*F612,0)</f>
        <v>0</v>
      </c>
      <c r="N612" s="433"/>
    </row>
    <row r="613" spans="2:14" ht="18" hidden="1" customHeight="1">
      <c r="B613" s="428" t="s">
        <v>218</v>
      </c>
      <c r="C613" s="429"/>
      <c r="D613" s="436">
        <f>'단가적용(품)'!$J$113</f>
        <v>4.9500000000000004E-3</v>
      </c>
      <c r="E613" s="429" t="s">
        <v>8</v>
      </c>
      <c r="F613" s="431">
        <f t="shared" si="192"/>
        <v>30000</v>
      </c>
      <c r="G613" s="431">
        <f t="shared" si="192"/>
        <v>148</v>
      </c>
      <c r="H613" s="432"/>
      <c r="I613" s="431">
        <f t="shared" si="193"/>
        <v>0</v>
      </c>
      <c r="J613" s="431">
        <f>자재단가!$F$19</f>
        <v>30000</v>
      </c>
      <c r="K613" s="431">
        <f t="shared" si="194"/>
        <v>148</v>
      </c>
      <c r="L613" s="431"/>
      <c r="M613" s="431">
        <f>ROUNDDOWN(L613*F613,0)</f>
        <v>0</v>
      </c>
      <c r="N613" s="433"/>
    </row>
    <row r="614" spans="2:14" ht="18" hidden="1" customHeight="1">
      <c r="B614" s="428" t="s">
        <v>207</v>
      </c>
      <c r="C614" s="429"/>
      <c r="D614" s="436">
        <f>'단가적용(품)'!$E$106</f>
        <v>5.6999999999999998E-4</v>
      </c>
      <c r="E614" s="429" t="s">
        <v>13</v>
      </c>
      <c r="F614" s="431">
        <f t="shared" si="192"/>
        <v>179203</v>
      </c>
      <c r="G614" s="431">
        <f t="shared" si="192"/>
        <v>102</v>
      </c>
      <c r="H614" s="432">
        <f>변동입력!$C$13</f>
        <v>179203</v>
      </c>
      <c r="I614" s="431">
        <f t="shared" si="193"/>
        <v>102</v>
      </c>
      <c r="J614" s="431"/>
      <c r="K614" s="431">
        <f t="shared" si="194"/>
        <v>0</v>
      </c>
      <c r="L614" s="431"/>
      <c r="M614" s="431">
        <f>ROUNDDOWN(L614*F614,0)</f>
        <v>0</v>
      </c>
      <c r="N614" s="433"/>
    </row>
    <row r="615" spans="2:14" ht="18" hidden="1" customHeight="1">
      <c r="B615" s="428" t="s">
        <v>24</v>
      </c>
      <c r="C615" s="429"/>
      <c r="D615" s="436">
        <f>'단가적용(품)'!$F$106</f>
        <v>5.6999999999999998E-4</v>
      </c>
      <c r="E615" s="429" t="s">
        <v>8</v>
      </c>
      <c r="F615" s="431">
        <f t="shared" si="192"/>
        <v>141096</v>
      </c>
      <c r="G615" s="431">
        <f t="shared" si="192"/>
        <v>80</v>
      </c>
      <c r="H615" s="432">
        <f>변동입력!$C$12</f>
        <v>141096</v>
      </c>
      <c r="I615" s="431">
        <f t="shared" si="193"/>
        <v>80</v>
      </c>
      <c r="J615" s="431"/>
      <c r="K615" s="431">
        <f t="shared" si="194"/>
        <v>0</v>
      </c>
      <c r="L615" s="431"/>
      <c r="M615" s="431">
        <f>ROUNDDOWN(L615*F615,0)</f>
        <v>0</v>
      </c>
      <c r="N615" s="433"/>
    </row>
    <row r="616" spans="2:14" ht="18" hidden="1" customHeight="1">
      <c r="B616" s="428" t="s">
        <v>15</v>
      </c>
      <c r="C616" s="429"/>
      <c r="D616" s="436">
        <f>'단가적용(품)'!$G$106</f>
        <v>6.4999999999999997E-4</v>
      </c>
      <c r="E616" s="429" t="s">
        <v>8</v>
      </c>
      <c r="F616" s="431">
        <f t="shared" si="192"/>
        <v>141096</v>
      </c>
      <c r="G616" s="431">
        <f t="shared" si="192"/>
        <v>91</v>
      </c>
      <c r="H616" s="432">
        <f>변동입력!$C$12</f>
        <v>141096</v>
      </c>
      <c r="I616" s="431">
        <f t="shared" si="193"/>
        <v>91</v>
      </c>
      <c r="J616" s="431"/>
      <c r="K616" s="431">
        <f t="shared" si="194"/>
        <v>0</v>
      </c>
      <c r="L616" s="431"/>
      <c r="M616" s="431">
        <f>ROUNDDOWN(L616*D616,0)</f>
        <v>0</v>
      </c>
      <c r="N616" s="433"/>
    </row>
    <row r="617" spans="2:14" ht="18" hidden="1" customHeight="1">
      <c r="B617" s="428" t="s">
        <v>784</v>
      </c>
      <c r="C617" s="429" t="s">
        <v>508</v>
      </c>
      <c r="D617" s="430">
        <f>'단가적용(품)'!$H$106</f>
        <v>5.9999999999999995E-4</v>
      </c>
      <c r="E617" s="429" t="s">
        <v>223</v>
      </c>
      <c r="F617" s="431">
        <f>H617+J617+L617</f>
        <v>117493</v>
      </c>
      <c r="G617" s="431">
        <f>SUM(I617+K617+M617)</f>
        <v>69</v>
      </c>
      <c r="H617" s="432">
        <f>기계경비!$P$65</f>
        <v>36210</v>
      </c>
      <c r="I617" s="431">
        <f>ROUNDDOWN(D617*H617,0)</f>
        <v>21</v>
      </c>
      <c r="J617" s="432">
        <f>기계경비!$P$63</f>
        <v>23658</v>
      </c>
      <c r="K617" s="431">
        <f>ROUNDDOWN(J617*D617,0)</f>
        <v>14</v>
      </c>
      <c r="L617" s="432">
        <f>기계경비!$P$61</f>
        <v>57625</v>
      </c>
      <c r="M617" s="431">
        <f>ROUNDDOWN(L617*D617,0)</f>
        <v>34</v>
      </c>
      <c r="N617" s="433"/>
    </row>
    <row r="618" spans="2:14" ht="18" hidden="1" customHeight="1">
      <c r="B618" s="428" t="s">
        <v>20</v>
      </c>
      <c r="C618" s="429" t="s">
        <v>22</v>
      </c>
      <c r="D618" s="430">
        <f>'단가적용(품)'!$I$106</f>
        <v>2.5999999999999999E-3</v>
      </c>
      <c r="E618" s="429" t="s">
        <v>8</v>
      </c>
      <c r="F618" s="431">
        <f>H618+J618+L618</f>
        <v>46495</v>
      </c>
      <c r="G618" s="431">
        <f>SUM(I618+K618+M618)</f>
        <v>120</v>
      </c>
      <c r="H618" s="432">
        <f>기계경비!$P$137</f>
        <v>36210</v>
      </c>
      <c r="I618" s="431">
        <f>ROUNDDOWN(D618*H618,0)</f>
        <v>94</v>
      </c>
      <c r="J618" s="432">
        <f>기계경비!$P$135</f>
        <v>4398</v>
      </c>
      <c r="K618" s="431">
        <f>ROUNDDOWN(J618*D618,0)</f>
        <v>11</v>
      </c>
      <c r="L618" s="432">
        <f>기계경비!$P$133</f>
        <v>5887</v>
      </c>
      <c r="M618" s="431">
        <f>ROUNDDOWN(L618*D618,0)</f>
        <v>15</v>
      </c>
      <c r="N618" s="433"/>
    </row>
    <row r="619" spans="2:14" ht="18" hidden="1" customHeight="1">
      <c r="B619" s="428" t="s">
        <v>777</v>
      </c>
      <c r="C619" s="429" t="s">
        <v>215</v>
      </c>
      <c r="D619" s="434">
        <v>0.01</v>
      </c>
      <c r="E619" s="429"/>
      <c r="F619" s="431">
        <f>H619+J619+L619</f>
        <v>1792</v>
      </c>
      <c r="G619" s="431">
        <f>SUM(I619+K619+M619)</f>
        <v>17</v>
      </c>
      <c r="H619" s="431"/>
      <c r="I619" s="431">
        <f>ROUNDDOWN(D619*H619,0)</f>
        <v>0</v>
      </c>
      <c r="J619" s="431">
        <f>SUM(K611:K613)</f>
        <v>1792</v>
      </c>
      <c r="K619" s="431">
        <f t="shared" si="194"/>
        <v>17</v>
      </c>
      <c r="L619" s="431"/>
      <c r="M619" s="431">
        <f>ROUNDDOWN(L619*D619,0)</f>
        <v>0</v>
      </c>
      <c r="N619" s="433"/>
    </row>
    <row r="620" spans="2:14" ht="18" hidden="1" customHeight="1">
      <c r="B620" s="428" t="s">
        <v>17</v>
      </c>
      <c r="C620" s="429"/>
      <c r="D620" s="436"/>
      <c r="E620" s="429"/>
      <c r="F620" s="431"/>
      <c r="G620" s="431">
        <f>SUM(I620+K620+M620)</f>
        <v>2271</v>
      </c>
      <c r="H620" s="431"/>
      <c r="I620" s="431">
        <f>SUM(I611:I619)</f>
        <v>388</v>
      </c>
      <c r="J620" s="431"/>
      <c r="K620" s="431">
        <f>SUM(K611:K619)</f>
        <v>1834</v>
      </c>
      <c r="L620" s="431"/>
      <c r="M620" s="431">
        <f>SUM(M611:M619)</f>
        <v>49</v>
      </c>
      <c r="N620" s="433"/>
    </row>
    <row r="621" spans="2:14" ht="18" hidden="1" customHeight="1">
      <c r="B621" s="443"/>
      <c r="C621" s="444"/>
      <c r="D621" s="444"/>
      <c r="E621" s="444"/>
      <c r="F621" s="444"/>
      <c r="G621" s="444"/>
      <c r="H621" s="444"/>
      <c r="I621" s="444"/>
      <c r="J621" s="444"/>
      <c r="K621" s="429"/>
      <c r="L621" s="429"/>
      <c r="M621" s="429"/>
      <c r="N621" s="433"/>
    </row>
    <row r="622" spans="2:14" s="421" customFormat="1" ht="18" hidden="1" customHeight="1">
      <c r="B622" s="437">
        <f>B610+1</f>
        <v>48</v>
      </c>
      <c r="C622" s="445" t="s">
        <v>338</v>
      </c>
      <c r="D622" s="442"/>
      <c r="E622" s="442"/>
      <c r="F622" s="442"/>
      <c r="G622" s="442"/>
      <c r="H622" s="442"/>
      <c r="I622" s="442"/>
      <c r="J622" s="442"/>
      <c r="K622" s="440"/>
      <c r="L622" s="440"/>
      <c r="M622" s="440"/>
      <c r="N622" s="441"/>
    </row>
    <row r="623" spans="2:14" ht="18" hidden="1" customHeight="1">
      <c r="B623" s="428" t="s">
        <v>216</v>
      </c>
      <c r="C623" s="429" t="s">
        <v>335</v>
      </c>
      <c r="D623" s="447">
        <f>'단가적용(품)'!$H$113</f>
        <v>9.6000000000000002E-2</v>
      </c>
      <c r="E623" s="429" t="s">
        <v>10</v>
      </c>
      <c r="F623" s="431">
        <f t="shared" ref="F623:G628" si="195">SUM(H623+J623+L623)</f>
        <v>13537</v>
      </c>
      <c r="G623" s="431">
        <f t="shared" si="195"/>
        <v>1299</v>
      </c>
      <c r="H623" s="432"/>
      <c r="I623" s="431">
        <f t="shared" ref="I623:I628" si="196">ROUNDDOWN(D623*H623,0)</f>
        <v>0</v>
      </c>
      <c r="J623" s="431">
        <f>자재단가!$F$15</f>
        <v>13537</v>
      </c>
      <c r="K623" s="431">
        <f t="shared" ref="K623:K628" si="197">ROUNDDOWN(J623*D623,0)</f>
        <v>1299</v>
      </c>
      <c r="L623" s="431"/>
      <c r="M623" s="431">
        <f>ROUNDDOWN(L623*F623,0)</f>
        <v>0</v>
      </c>
      <c r="N623" s="433"/>
    </row>
    <row r="624" spans="2:14" ht="18" hidden="1" customHeight="1">
      <c r="B624" s="428" t="s">
        <v>217</v>
      </c>
      <c r="C624" s="429" t="s">
        <v>336</v>
      </c>
      <c r="D624" s="447">
        <f>'단가적용(품)'!$I$113</f>
        <v>6.9000000000000006E-2</v>
      </c>
      <c r="E624" s="429" t="s">
        <v>7</v>
      </c>
      <c r="F624" s="431">
        <f t="shared" si="195"/>
        <v>5000</v>
      </c>
      <c r="G624" s="431">
        <f t="shared" si="195"/>
        <v>345</v>
      </c>
      <c r="H624" s="432"/>
      <c r="I624" s="431">
        <f t="shared" si="196"/>
        <v>0</v>
      </c>
      <c r="J624" s="431">
        <f>자재단가!$F$21</f>
        <v>5000</v>
      </c>
      <c r="K624" s="431">
        <f t="shared" si="197"/>
        <v>345</v>
      </c>
      <c r="L624" s="431"/>
      <c r="M624" s="431">
        <f>ROUNDDOWN(L624*F624,0)</f>
        <v>0</v>
      </c>
      <c r="N624" s="433"/>
    </row>
    <row r="625" spans="2:14" ht="18" hidden="1" customHeight="1">
      <c r="B625" s="428" t="s">
        <v>218</v>
      </c>
      <c r="C625" s="429"/>
      <c r="D625" s="436">
        <f>'단가적용(품)'!$J$113</f>
        <v>4.9500000000000004E-3</v>
      </c>
      <c r="E625" s="429" t="s">
        <v>8</v>
      </c>
      <c r="F625" s="431">
        <f t="shared" si="195"/>
        <v>30000</v>
      </c>
      <c r="G625" s="431">
        <f t="shared" si="195"/>
        <v>148</v>
      </c>
      <c r="H625" s="432"/>
      <c r="I625" s="431">
        <f t="shared" si="196"/>
        <v>0</v>
      </c>
      <c r="J625" s="431">
        <f>자재단가!$F$19</f>
        <v>30000</v>
      </c>
      <c r="K625" s="431">
        <f t="shared" si="197"/>
        <v>148</v>
      </c>
      <c r="L625" s="431"/>
      <c r="M625" s="431">
        <f>ROUNDDOWN(L625*F625,0)</f>
        <v>0</v>
      </c>
      <c r="N625" s="433"/>
    </row>
    <row r="626" spans="2:14" ht="18" hidden="1" customHeight="1">
      <c r="B626" s="428" t="s">
        <v>207</v>
      </c>
      <c r="C626" s="429"/>
      <c r="D626" s="436">
        <f>'단가적용(품)'!$E$107</f>
        <v>1.15E-3</v>
      </c>
      <c r="E626" s="429" t="s">
        <v>13</v>
      </c>
      <c r="F626" s="431">
        <f t="shared" si="195"/>
        <v>179203</v>
      </c>
      <c r="G626" s="431">
        <f t="shared" si="195"/>
        <v>206</v>
      </c>
      <c r="H626" s="432">
        <f>변동입력!$C$13</f>
        <v>179203</v>
      </c>
      <c r="I626" s="431">
        <f t="shared" si="196"/>
        <v>206</v>
      </c>
      <c r="J626" s="431"/>
      <c r="K626" s="431">
        <f t="shared" si="197"/>
        <v>0</v>
      </c>
      <c r="L626" s="431"/>
      <c r="M626" s="431">
        <f>ROUNDDOWN(L626*F626,0)</f>
        <v>0</v>
      </c>
      <c r="N626" s="433"/>
    </row>
    <row r="627" spans="2:14" ht="18" hidden="1" customHeight="1">
      <c r="B627" s="428" t="s">
        <v>24</v>
      </c>
      <c r="C627" s="429"/>
      <c r="D627" s="436">
        <f>'단가적용(품)'!$F$107</f>
        <v>1.15E-3</v>
      </c>
      <c r="E627" s="429" t="s">
        <v>8</v>
      </c>
      <c r="F627" s="431">
        <f t="shared" si="195"/>
        <v>141096</v>
      </c>
      <c r="G627" s="431">
        <f t="shared" si="195"/>
        <v>162</v>
      </c>
      <c r="H627" s="432">
        <f>변동입력!$C$12</f>
        <v>141096</v>
      </c>
      <c r="I627" s="431">
        <f t="shared" si="196"/>
        <v>162</v>
      </c>
      <c r="J627" s="431"/>
      <c r="K627" s="431">
        <f t="shared" si="197"/>
        <v>0</v>
      </c>
      <c r="L627" s="431"/>
      <c r="M627" s="431">
        <f>ROUNDDOWN(L627*F627,0)</f>
        <v>0</v>
      </c>
      <c r="N627" s="433"/>
    </row>
    <row r="628" spans="2:14" ht="18" hidden="1" customHeight="1">
      <c r="B628" s="428" t="s">
        <v>15</v>
      </c>
      <c r="C628" s="429"/>
      <c r="D628" s="430">
        <f>'단가적용(품)'!$G$107</f>
        <v>1.2999999999999999E-3</v>
      </c>
      <c r="E628" s="429" t="s">
        <v>8</v>
      </c>
      <c r="F628" s="431">
        <f t="shared" si="195"/>
        <v>141096</v>
      </c>
      <c r="G628" s="431">
        <f t="shared" si="195"/>
        <v>183</v>
      </c>
      <c r="H628" s="432">
        <f>변동입력!$C$12</f>
        <v>141096</v>
      </c>
      <c r="I628" s="431">
        <f t="shared" si="196"/>
        <v>183</v>
      </c>
      <c r="J628" s="431"/>
      <c r="K628" s="431">
        <f t="shared" si="197"/>
        <v>0</v>
      </c>
      <c r="L628" s="431"/>
      <c r="M628" s="431">
        <f>ROUNDDOWN(L628*D628,0)</f>
        <v>0</v>
      </c>
      <c r="N628" s="433"/>
    </row>
    <row r="629" spans="2:14" ht="18" hidden="1" customHeight="1">
      <c r="B629" s="428" t="s">
        <v>784</v>
      </c>
      <c r="C629" s="429" t="s">
        <v>508</v>
      </c>
      <c r="D629" s="430">
        <f>'단가적용(품)'!$H$107</f>
        <v>1.1999999999999999E-3</v>
      </c>
      <c r="E629" s="429" t="s">
        <v>223</v>
      </c>
      <c r="F629" s="431">
        <f>H629+J629+L629</f>
        <v>117493</v>
      </c>
      <c r="G629" s="431">
        <f>SUM(I629+K629+M629)</f>
        <v>140</v>
      </c>
      <c r="H629" s="432">
        <f>기계경비!$P$65</f>
        <v>36210</v>
      </c>
      <c r="I629" s="431">
        <f>ROUNDDOWN(D629*H629,0)</f>
        <v>43</v>
      </c>
      <c r="J629" s="432">
        <f>기계경비!$P$63</f>
        <v>23658</v>
      </c>
      <c r="K629" s="431">
        <f>ROUNDDOWN(J629*D629,0)</f>
        <v>28</v>
      </c>
      <c r="L629" s="432">
        <f>기계경비!$P$61</f>
        <v>57625</v>
      </c>
      <c r="M629" s="431">
        <f>ROUNDDOWN(L629*D629,0)</f>
        <v>69</v>
      </c>
      <c r="N629" s="433"/>
    </row>
    <row r="630" spans="2:14" ht="18" hidden="1" customHeight="1">
      <c r="B630" s="428" t="s">
        <v>20</v>
      </c>
      <c r="C630" s="429" t="s">
        <v>22</v>
      </c>
      <c r="D630" s="430">
        <f>'단가적용(품)'!$I$107</f>
        <v>5.1999999999999998E-3</v>
      </c>
      <c r="E630" s="429" t="s">
        <v>8</v>
      </c>
      <c r="F630" s="431">
        <f>H630+J630+L630</f>
        <v>46495</v>
      </c>
      <c r="G630" s="431">
        <f>SUM(I630+K630+M630)</f>
        <v>240</v>
      </c>
      <c r="H630" s="432">
        <f>기계경비!$P$137</f>
        <v>36210</v>
      </c>
      <c r="I630" s="431">
        <f>ROUNDDOWN(D630*H630,0)</f>
        <v>188</v>
      </c>
      <c r="J630" s="432">
        <f>기계경비!$P$135</f>
        <v>4398</v>
      </c>
      <c r="K630" s="431">
        <f>ROUNDDOWN(J630*D630,0)</f>
        <v>22</v>
      </c>
      <c r="L630" s="432">
        <f>기계경비!$P$133</f>
        <v>5887</v>
      </c>
      <c r="M630" s="431">
        <f>ROUNDDOWN(L630*D630,0)</f>
        <v>30</v>
      </c>
      <c r="N630" s="433"/>
    </row>
    <row r="631" spans="2:14" ht="18" hidden="1" customHeight="1">
      <c r="B631" s="428" t="s">
        <v>777</v>
      </c>
      <c r="C631" s="429" t="s">
        <v>215</v>
      </c>
      <c r="D631" s="434">
        <v>0.01</v>
      </c>
      <c r="E631" s="429"/>
      <c r="F631" s="431">
        <f>H631+J631+L631</f>
        <v>1792</v>
      </c>
      <c r="G631" s="431">
        <f>SUM(I631+K631+M631)</f>
        <v>17</v>
      </c>
      <c r="H631" s="431"/>
      <c r="I631" s="431">
        <f>ROUNDDOWN(D631*H631,0)</f>
        <v>0</v>
      </c>
      <c r="J631" s="431">
        <f>SUM(K623:K625)</f>
        <v>1792</v>
      </c>
      <c r="K631" s="431">
        <f>ROUNDDOWN(J631*D631,0)</f>
        <v>17</v>
      </c>
      <c r="L631" s="431"/>
      <c r="M631" s="431">
        <f>ROUNDDOWN(L631*D631,0)</f>
        <v>0</v>
      </c>
      <c r="N631" s="433"/>
    </row>
    <row r="632" spans="2:14" ht="18" hidden="1" customHeight="1">
      <c r="B632" s="428" t="s">
        <v>17</v>
      </c>
      <c r="C632" s="429"/>
      <c r="D632" s="436"/>
      <c r="E632" s="429"/>
      <c r="F632" s="431"/>
      <c r="G632" s="431">
        <f>SUM(I632+K632+M632)</f>
        <v>2740</v>
      </c>
      <c r="H632" s="431"/>
      <c r="I632" s="431">
        <f>SUM(I623:I631)</f>
        <v>782</v>
      </c>
      <c r="J632" s="431"/>
      <c r="K632" s="431">
        <f>SUM(K623:K631)</f>
        <v>1859</v>
      </c>
      <c r="L632" s="431"/>
      <c r="M632" s="431">
        <f>SUM(M623:M631)</f>
        <v>99</v>
      </c>
      <c r="N632" s="433"/>
    </row>
    <row r="633" spans="2:14" ht="18" hidden="1" customHeight="1">
      <c r="B633" s="443"/>
      <c r="C633" s="444"/>
      <c r="D633" s="444"/>
      <c r="E633" s="444"/>
      <c r="F633" s="444"/>
      <c r="G633" s="444"/>
      <c r="H633" s="444"/>
      <c r="I633" s="444"/>
      <c r="J633" s="444"/>
      <c r="K633" s="429"/>
      <c r="L633" s="429"/>
      <c r="M633" s="429"/>
      <c r="N633" s="433"/>
    </row>
    <row r="634" spans="2:14" s="421" customFormat="1" ht="18" hidden="1" customHeight="1">
      <c r="B634" s="437">
        <f>B622+1</f>
        <v>49</v>
      </c>
      <c r="C634" s="445" t="s">
        <v>341</v>
      </c>
      <c r="D634" s="442"/>
      <c r="E634" s="442"/>
      <c r="F634" s="442"/>
      <c r="G634" s="442"/>
      <c r="H634" s="442"/>
      <c r="I634" s="442"/>
      <c r="J634" s="442"/>
      <c r="K634" s="440"/>
      <c r="L634" s="440"/>
      <c r="M634" s="440"/>
      <c r="N634" s="441"/>
    </row>
    <row r="635" spans="2:14" ht="18" hidden="1" customHeight="1">
      <c r="B635" s="428" t="s">
        <v>216</v>
      </c>
      <c r="C635" s="429" t="s">
        <v>339</v>
      </c>
      <c r="D635" s="447">
        <f>'단가적용(품)'!$H$113</f>
        <v>9.6000000000000002E-2</v>
      </c>
      <c r="E635" s="429" t="s">
        <v>10</v>
      </c>
      <c r="F635" s="431">
        <f t="shared" ref="F635:G640" si="198">SUM(H635+J635+L635)</f>
        <v>15327</v>
      </c>
      <c r="G635" s="431">
        <f t="shared" si="198"/>
        <v>1471</v>
      </c>
      <c r="H635" s="432"/>
      <c r="I635" s="431">
        <f t="shared" ref="I635:I640" si="199">ROUNDDOWN(D635*H635,0)</f>
        <v>0</v>
      </c>
      <c r="J635" s="431">
        <f>자재단가!$F$16</f>
        <v>15327</v>
      </c>
      <c r="K635" s="431">
        <f t="shared" ref="K635:K640" si="200">ROUNDDOWN(J635*D635,0)</f>
        <v>1471</v>
      </c>
      <c r="L635" s="431"/>
      <c r="M635" s="431">
        <f>ROUNDDOWN(L635*F635,0)</f>
        <v>0</v>
      </c>
      <c r="N635" s="433"/>
    </row>
    <row r="636" spans="2:14" ht="18" hidden="1" customHeight="1">
      <c r="B636" s="428" t="s">
        <v>217</v>
      </c>
      <c r="C636" s="429" t="s">
        <v>336</v>
      </c>
      <c r="D636" s="447">
        <f>'단가적용(품)'!$I$113</f>
        <v>6.9000000000000006E-2</v>
      </c>
      <c r="E636" s="429" t="s">
        <v>7</v>
      </c>
      <c r="F636" s="431">
        <f t="shared" si="198"/>
        <v>5000</v>
      </c>
      <c r="G636" s="431">
        <f t="shared" si="198"/>
        <v>345</v>
      </c>
      <c r="H636" s="432"/>
      <c r="I636" s="431">
        <f t="shared" si="199"/>
        <v>0</v>
      </c>
      <c r="J636" s="431">
        <f>자재단가!$F$21</f>
        <v>5000</v>
      </c>
      <c r="K636" s="431">
        <f t="shared" si="200"/>
        <v>345</v>
      </c>
      <c r="L636" s="431"/>
      <c r="M636" s="431">
        <f>ROUNDDOWN(L636*F636,0)</f>
        <v>0</v>
      </c>
      <c r="N636" s="433"/>
    </row>
    <row r="637" spans="2:14" ht="18" hidden="1" customHeight="1">
      <c r="B637" s="428" t="s">
        <v>218</v>
      </c>
      <c r="C637" s="429"/>
      <c r="D637" s="436">
        <f>'단가적용(품)'!$J$113</f>
        <v>4.9500000000000004E-3</v>
      </c>
      <c r="E637" s="429" t="s">
        <v>8</v>
      </c>
      <c r="F637" s="431">
        <f t="shared" si="198"/>
        <v>30000</v>
      </c>
      <c r="G637" s="431">
        <f t="shared" si="198"/>
        <v>148</v>
      </c>
      <c r="H637" s="432"/>
      <c r="I637" s="431">
        <f t="shared" si="199"/>
        <v>0</v>
      </c>
      <c r="J637" s="431">
        <f>자재단가!$F$19</f>
        <v>30000</v>
      </c>
      <c r="K637" s="431">
        <f t="shared" si="200"/>
        <v>148</v>
      </c>
      <c r="L637" s="431"/>
      <c r="M637" s="431">
        <f>ROUNDDOWN(L637*F637,0)</f>
        <v>0</v>
      </c>
      <c r="N637" s="433"/>
    </row>
    <row r="638" spans="2:14" ht="18" hidden="1" customHeight="1">
      <c r="B638" s="428" t="s">
        <v>207</v>
      </c>
      <c r="C638" s="429"/>
      <c r="D638" s="436">
        <f>'단가적용(품)'!$E$106</f>
        <v>5.6999999999999998E-4</v>
      </c>
      <c r="E638" s="429" t="s">
        <v>13</v>
      </c>
      <c r="F638" s="431">
        <f t="shared" si="198"/>
        <v>179203</v>
      </c>
      <c r="G638" s="431">
        <f t="shared" si="198"/>
        <v>102</v>
      </c>
      <c r="H638" s="432">
        <f>변동입력!$C$13</f>
        <v>179203</v>
      </c>
      <c r="I638" s="431">
        <f t="shared" si="199"/>
        <v>102</v>
      </c>
      <c r="J638" s="431"/>
      <c r="K638" s="431">
        <f t="shared" si="200"/>
        <v>0</v>
      </c>
      <c r="L638" s="431"/>
      <c r="M638" s="431">
        <f>ROUNDDOWN(L638*F638,0)</f>
        <v>0</v>
      </c>
      <c r="N638" s="433"/>
    </row>
    <row r="639" spans="2:14" ht="18" hidden="1" customHeight="1">
      <c r="B639" s="428" t="s">
        <v>24</v>
      </c>
      <c r="C639" s="429"/>
      <c r="D639" s="436">
        <f>'단가적용(품)'!$F$106</f>
        <v>5.6999999999999998E-4</v>
      </c>
      <c r="E639" s="429" t="s">
        <v>8</v>
      </c>
      <c r="F639" s="431">
        <f t="shared" si="198"/>
        <v>141096</v>
      </c>
      <c r="G639" s="431">
        <f t="shared" si="198"/>
        <v>80</v>
      </c>
      <c r="H639" s="432">
        <f>변동입력!$C$12</f>
        <v>141096</v>
      </c>
      <c r="I639" s="431">
        <f t="shared" si="199"/>
        <v>80</v>
      </c>
      <c r="J639" s="431"/>
      <c r="K639" s="431">
        <f t="shared" si="200"/>
        <v>0</v>
      </c>
      <c r="L639" s="431"/>
      <c r="M639" s="431">
        <f>ROUNDDOWN(L639*F639,0)</f>
        <v>0</v>
      </c>
      <c r="N639" s="433"/>
    </row>
    <row r="640" spans="2:14" ht="18" hidden="1" customHeight="1">
      <c r="B640" s="428" t="s">
        <v>15</v>
      </c>
      <c r="C640" s="429"/>
      <c r="D640" s="436">
        <f>'단가적용(품)'!$G$106</f>
        <v>6.4999999999999997E-4</v>
      </c>
      <c r="E640" s="429" t="s">
        <v>8</v>
      </c>
      <c r="F640" s="431">
        <f t="shared" si="198"/>
        <v>141096</v>
      </c>
      <c r="G640" s="431">
        <f t="shared" si="198"/>
        <v>91</v>
      </c>
      <c r="H640" s="432">
        <f>변동입력!$C$12</f>
        <v>141096</v>
      </c>
      <c r="I640" s="431">
        <f t="shared" si="199"/>
        <v>91</v>
      </c>
      <c r="J640" s="431"/>
      <c r="K640" s="431">
        <f t="shared" si="200"/>
        <v>0</v>
      </c>
      <c r="L640" s="431"/>
      <c r="M640" s="431">
        <f>ROUNDDOWN(L640*D640,0)</f>
        <v>0</v>
      </c>
      <c r="N640" s="433"/>
    </row>
    <row r="641" spans="2:14" ht="18" hidden="1" customHeight="1">
      <c r="B641" s="428" t="s">
        <v>784</v>
      </c>
      <c r="C641" s="429" t="s">
        <v>508</v>
      </c>
      <c r="D641" s="430">
        <f>'단가적용(품)'!$H$106</f>
        <v>5.9999999999999995E-4</v>
      </c>
      <c r="E641" s="429" t="s">
        <v>223</v>
      </c>
      <c r="F641" s="431">
        <f>H641+J641+L641</f>
        <v>117493</v>
      </c>
      <c r="G641" s="431">
        <f>SUM(I641+K641+M641)</f>
        <v>69</v>
      </c>
      <c r="H641" s="432">
        <f>기계경비!$P$65</f>
        <v>36210</v>
      </c>
      <c r="I641" s="431">
        <f>ROUNDDOWN(D641*H641,0)</f>
        <v>21</v>
      </c>
      <c r="J641" s="432">
        <f>기계경비!$P$63</f>
        <v>23658</v>
      </c>
      <c r="K641" s="431">
        <f>ROUNDDOWN(J641*D641,0)</f>
        <v>14</v>
      </c>
      <c r="L641" s="432">
        <f>기계경비!$P$61</f>
        <v>57625</v>
      </c>
      <c r="M641" s="431">
        <f>ROUNDDOWN(L641*D641,0)</f>
        <v>34</v>
      </c>
      <c r="N641" s="433"/>
    </row>
    <row r="642" spans="2:14" ht="18" hidden="1" customHeight="1">
      <c r="B642" s="428" t="s">
        <v>20</v>
      </c>
      <c r="C642" s="429" t="s">
        <v>22</v>
      </c>
      <c r="D642" s="430">
        <f>'단가적용(품)'!$I$106</f>
        <v>2.5999999999999999E-3</v>
      </c>
      <c r="E642" s="429" t="s">
        <v>8</v>
      </c>
      <c r="F642" s="431">
        <f>H642+J642+L642</f>
        <v>46495</v>
      </c>
      <c r="G642" s="431">
        <f>SUM(I642+K642+M642)</f>
        <v>120</v>
      </c>
      <c r="H642" s="432">
        <f>기계경비!$P$137</f>
        <v>36210</v>
      </c>
      <c r="I642" s="431">
        <f>ROUNDDOWN(D642*H642,0)</f>
        <v>94</v>
      </c>
      <c r="J642" s="432">
        <f>기계경비!$P$135</f>
        <v>4398</v>
      </c>
      <c r="K642" s="431">
        <f>ROUNDDOWN(J642*D642,0)</f>
        <v>11</v>
      </c>
      <c r="L642" s="432">
        <f>기계경비!$P$133</f>
        <v>5887</v>
      </c>
      <c r="M642" s="431">
        <f>ROUNDDOWN(L642*D642,0)</f>
        <v>15</v>
      </c>
      <c r="N642" s="433"/>
    </row>
    <row r="643" spans="2:14" ht="18" hidden="1" customHeight="1">
      <c r="B643" s="428" t="s">
        <v>777</v>
      </c>
      <c r="C643" s="429" t="s">
        <v>215</v>
      </c>
      <c r="D643" s="434">
        <v>0.01</v>
      </c>
      <c r="E643" s="429"/>
      <c r="F643" s="431">
        <f>H643+J643+L643</f>
        <v>1964</v>
      </c>
      <c r="G643" s="431">
        <f>SUM(I643+K643+M643)</f>
        <v>19</v>
      </c>
      <c r="H643" s="431"/>
      <c r="I643" s="431">
        <f>ROUNDDOWN(D643*H643,0)</f>
        <v>0</v>
      </c>
      <c r="J643" s="431">
        <f>SUM(K635:K637)</f>
        <v>1964</v>
      </c>
      <c r="K643" s="431">
        <f>ROUNDDOWN(J643*D643,0)</f>
        <v>19</v>
      </c>
      <c r="L643" s="431"/>
      <c r="M643" s="431">
        <f>ROUNDDOWN(L643*D643,0)</f>
        <v>0</v>
      </c>
      <c r="N643" s="433"/>
    </row>
    <row r="644" spans="2:14" ht="18" hidden="1" customHeight="1">
      <c r="B644" s="428" t="s">
        <v>17</v>
      </c>
      <c r="C644" s="429"/>
      <c r="D644" s="436"/>
      <c r="E644" s="429"/>
      <c r="F644" s="431"/>
      <c r="G644" s="431">
        <f>SUM(I644+K644+M644)</f>
        <v>2445</v>
      </c>
      <c r="H644" s="431"/>
      <c r="I644" s="431">
        <f>SUM(I635:I643)</f>
        <v>388</v>
      </c>
      <c r="J644" s="431"/>
      <c r="K644" s="431">
        <f>SUM(K635:K643)</f>
        <v>2008</v>
      </c>
      <c r="L644" s="431"/>
      <c r="M644" s="431">
        <f>SUM(M635:M643)</f>
        <v>49</v>
      </c>
      <c r="N644" s="433"/>
    </row>
    <row r="645" spans="2:14" ht="18" hidden="1" customHeight="1">
      <c r="B645" s="443"/>
      <c r="C645" s="444"/>
      <c r="D645" s="444"/>
      <c r="E645" s="444"/>
      <c r="F645" s="444"/>
      <c r="G645" s="444"/>
      <c r="H645" s="444"/>
      <c r="I645" s="444"/>
      <c r="J645" s="444"/>
      <c r="K645" s="429"/>
      <c r="L645" s="429"/>
      <c r="M645" s="429"/>
      <c r="N645" s="433"/>
    </row>
    <row r="646" spans="2:14" s="421" customFormat="1" ht="18" hidden="1" customHeight="1">
      <c r="B646" s="437">
        <f>B634+1</f>
        <v>50</v>
      </c>
      <c r="C646" s="445" t="s">
        <v>340</v>
      </c>
      <c r="D646" s="442"/>
      <c r="E646" s="442"/>
      <c r="F646" s="442"/>
      <c r="G646" s="442"/>
      <c r="H646" s="442"/>
      <c r="I646" s="442"/>
      <c r="J646" s="442"/>
      <c r="K646" s="440"/>
      <c r="L646" s="440"/>
      <c r="M646" s="440"/>
      <c r="N646" s="441"/>
    </row>
    <row r="647" spans="2:14" ht="18" hidden="1" customHeight="1">
      <c r="B647" s="428" t="s">
        <v>216</v>
      </c>
      <c r="C647" s="429" t="s">
        <v>339</v>
      </c>
      <c r="D647" s="447">
        <f>'단가적용(품)'!$H$113</f>
        <v>9.6000000000000002E-2</v>
      </c>
      <c r="E647" s="429" t="s">
        <v>10</v>
      </c>
      <c r="F647" s="431">
        <f t="shared" ref="F647:G652" si="201">SUM(H647+J647+L647)</f>
        <v>15327</v>
      </c>
      <c r="G647" s="431">
        <f t="shared" si="201"/>
        <v>1471</v>
      </c>
      <c r="H647" s="432"/>
      <c r="I647" s="431">
        <f t="shared" ref="I647:I652" si="202">ROUNDDOWN(D647*H647,0)</f>
        <v>0</v>
      </c>
      <c r="J647" s="431">
        <f>자재단가!$F$16</f>
        <v>15327</v>
      </c>
      <c r="K647" s="431">
        <f t="shared" ref="K647:K652" si="203">ROUNDDOWN(J647*D647,0)</f>
        <v>1471</v>
      </c>
      <c r="L647" s="431"/>
      <c r="M647" s="431">
        <f>ROUNDDOWN(L647*F647,0)</f>
        <v>0</v>
      </c>
      <c r="N647" s="433"/>
    </row>
    <row r="648" spans="2:14" ht="18" hidden="1" customHeight="1">
      <c r="B648" s="428" t="s">
        <v>217</v>
      </c>
      <c r="C648" s="429" t="s">
        <v>336</v>
      </c>
      <c r="D648" s="447">
        <f>'단가적용(품)'!$I$113</f>
        <v>6.9000000000000006E-2</v>
      </c>
      <c r="E648" s="429" t="s">
        <v>7</v>
      </c>
      <c r="F648" s="431">
        <f t="shared" si="201"/>
        <v>5000</v>
      </c>
      <c r="G648" s="431">
        <f t="shared" si="201"/>
        <v>345</v>
      </c>
      <c r="H648" s="432"/>
      <c r="I648" s="431">
        <f t="shared" si="202"/>
        <v>0</v>
      </c>
      <c r="J648" s="431">
        <f>자재단가!$F$21</f>
        <v>5000</v>
      </c>
      <c r="K648" s="431">
        <f t="shared" si="203"/>
        <v>345</v>
      </c>
      <c r="L648" s="431"/>
      <c r="M648" s="431">
        <f>ROUNDDOWN(L648*F648,0)</f>
        <v>0</v>
      </c>
      <c r="N648" s="433"/>
    </row>
    <row r="649" spans="2:14" ht="18" hidden="1" customHeight="1">
      <c r="B649" s="428" t="s">
        <v>218</v>
      </c>
      <c r="C649" s="429"/>
      <c r="D649" s="436">
        <f>'단가적용(품)'!$J$113</f>
        <v>4.9500000000000004E-3</v>
      </c>
      <c r="E649" s="429" t="s">
        <v>8</v>
      </c>
      <c r="F649" s="431">
        <f t="shared" si="201"/>
        <v>30000</v>
      </c>
      <c r="G649" s="431">
        <f t="shared" si="201"/>
        <v>148</v>
      </c>
      <c r="H649" s="432"/>
      <c r="I649" s="431">
        <f t="shared" si="202"/>
        <v>0</v>
      </c>
      <c r="J649" s="431">
        <f>자재단가!$F$19</f>
        <v>30000</v>
      </c>
      <c r="K649" s="431">
        <f t="shared" si="203"/>
        <v>148</v>
      </c>
      <c r="L649" s="431"/>
      <c r="M649" s="431">
        <f>ROUNDDOWN(L649*F649,0)</f>
        <v>0</v>
      </c>
      <c r="N649" s="433"/>
    </row>
    <row r="650" spans="2:14" ht="18" hidden="1" customHeight="1">
      <c r="B650" s="428" t="s">
        <v>207</v>
      </c>
      <c r="C650" s="429"/>
      <c r="D650" s="436">
        <f>'단가적용(품)'!$E$107</f>
        <v>1.15E-3</v>
      </c>
      <c r="E650" s="429" t="s">
        <v>13</v>
      </c>
      <c r="F650" s="431">
        <f t="shared" si="201"/>
        <v>179203</v>
      </c>
      <c r="G650" s="431">
        <f t="shared" si="201"/>
        <v>206</v>
      </c>
      <c r="H650" s="432">
        <f>변동입력!$C$13</f>
        <v>179203</v>
      </c>
      <c r="I650" s="431">
        <f t="shared" si="202"/>
        <v>206</v>
      </c>
      <c r="J650" s="431"/>
      <c r="K650" s="431">
        <f t="shared" si="203"/>
        <v>0</v>
      </c>
      <c r="L650" s="431"/>
      <c r="M650" s="431">
        <f>ROUNDDOWN(L650*F650,0)</f>
        <v>0</v>
      </c>
      <c r="N650" s="433"/>
    </row>
    <row r="651" spans="2:14" ht="18" hidden="1" customHeight="1">
      <c r="B651" s="428" t="s">
        <v>24</v>
      </c>
      <c r="C651" s="429"/>
      <c r="D651" s="436">
        <f>'단가적용(품)'!$F$107</f>
        <v>1.15E-3</v>
      </c>
      <c r="E651" s="429" t="s">
        <v>8</v>
      </c>
      <c r="F651" s="431">
        <f t="shared" si="201"/>
        <v>141096</v>
      </c>
      <c r="G651" s="431">
        <f t="shared" si="201"/>
        <v>162</v>
      </c>
      <c r="H651" s="432">
        <f>변동입력!$C$12</f>
        <v>141096</v>
      </c>
      <c r="I651" s="431">
        <f t="shared" si="202"/>
        <v>162</v>
      </c>
      <c r="J651" s="431"/>
      <c r="K651" s="431">
        <f t="shared" si="203"/>
        <v>0</v>
      </c>
      <c r="L651" s="431"/>
      <c r="M651" s="431">
        <f>ROUNDDOWN(L651*F651,0)</f>
        <v>0</v>
      </c>
      <c r="N651" s="433"/>
    </row>
    <row r="652" spans="2:14" ht="18" hidden="1" customHeight="1">
      <c r="B652" s="428" t="s">
        <v>15</v>
      </c>
      <c r="C652" s="429"/>
      <c r="D652" s="430">
        <f>'단가적용(품)'!$G$107</f>
        <v>1.2999999999999999E-3</v>
      </c>
      <c r="E652" s="429" t="s">
        <v>8</v>
      </c>
      <c r="F652" s="431">
        <f t="shared" si="201"/>
        <v>141096</v>
      </c>
      <c r="G652" s="431">
        <f t="shared" si="201"/>
        <v>183</v>
      </c>
      <c r="H652" s="432">
        <f>변동입력!$C$12</f>
        <v>141096</v>
      </c>
      <c r="I652" s="431">
        <f t="shared" si="202"/>
        <v>183</v>
      </c>
      <c r="J652" s="431"/>
      <c r="K652" s="431">
        <f t="shared" si="203"/>
        <v>0</v>
      </c>
      <c r="L652" s="431"/>
      <c r="M652" s="431">
        <f>ROUNDDOWN(L652*D652,0)</f>
        <v>0</v>
      </c>
      <c r="N652" s="433"/>
    </row>
    <row r="653" spans="2:14" ht="18" hidden="1" customHeight="1">
      <c r="B653" s="428" t="s">
        <v>784</v>
      </c>
      <c r="C653" s="429" t="s">
        <v>508</v>
      </c>
      <c r="D653" s="430">
        <f>'단가적용(품)'!$H$107</f>
        <v>1.1999999999999999E-3</v>
      </c>
      <c r="E653" s="429" t="s">
        <v>223</v>
      </c>
      <c r="F653" s="431">
        <f>H653+J653+L653</f>
        <v>117493</v>
      </c>
      <c r="G653" s="431">
        <f>SUM(I653+K653+M653)</f>
        <v>140</v>
      </c>
      <c r="H653" s="432">
        <f>기계경비!$P$65</f>
        <v>36210</v>
      </c>
      <c r="I653" s="431">
        <f>ROUNDDOWN(D653*H653,0)</f>
        <v>43</v>
      </c>
      <c r="J653" s="432">
        <f>기계경비!$P$63</f>
        <v>23658</v>
      </c>
      <c r="K653" s="431">
        <f>ROUNDDOWN(J653*D653,0)</f>
        <v>28</v>
      </c>
      <c r="L653" s="432">
        <f>기계경비!$P$61</f>
        <v>57625</v>
      </c>
      <c r="M653" s="431">
        <f>ROUNDDOWN(L653*D653,0)</f>
        <v>69</v>
      </c>
      <c r="N653" s="433"/>
    </row>
    <row r="654" spans="2:14" ht="18" hidden="1" customHeight="1">
      <c r="B654" s="428" t="s">
        <v>20</v>
      </c>
      <c r="C654" s="429" t="s">
        <v>22</v>
      </c>
      <c r="D654" s="430">
        <f>'단가적용(품)'!$I$107</f>
        <v>5.1999999999999998E-3</v>
      </c>
      <c r="E654" s="429" t="s">
        <v>8</v>
      </c>
      <c r="F654" s="431">
        <f>H654+J654+L654</f>
        <v>46495</v>
      </c>
      <c r="G654" s="431">
        <f>SUM(I654+K654+M654)</f>
        <v>240</v>
      </c>
      <c r="H654" s="432">
        <f>기계경비!$P$137</f>
        <v>36210</v>
      </c>
      <c r="I654" s="431">
        <f>ROUNDDOWN(D654*H654,0)</f>
        <v>188</v>
      </c>
      <c r="J654" s="432">
        <f>기계경비!$P$135</f>
        <v>4398</v>
      </c>
      <c r="K654" s="431">
        <f>ROUNDDOWN(J654*D654,0)</f>
        <v>22</v>
      </c>
      <c r="L654" s="432">
        <f>기계경비!$P$133</f>
        <v>5887</v>
      </c>
      <c r="M654" s="431">
        <f>ROUNDDOWN(L654*D654,0)</f>
        <v>30</v>
      </c>
      <c r="N654" s="433"/>
    </row>
    <row r="655" spans="2:14" ht="18" hidden="1" customHeight="1">
      <c r="B655" s="428" t="s">
        <v>777</v>
      </c>
      <c r="C655" s="429" t="s">
        <v>215</v>
      </c>
      <c r="D655" s="434">
        <v>0.01</v>
      </c>
      <c r="E655" s="429"/>
      <c r="F655" s="431">
        <f>H655+J655+L655</f>
        <v>1964</v>
      </c>
      <c r="G655" s="431">
        <f>SUM(I655+K655+M655)</f>
        <v>19</v>
      </c>
      <c r="H655" s="431"/>
      <c r="I655" s="431">
        <f>ROUNDDOWN(D655*H655,0)</f>
        <v>0</v>
      </c>
      <c r="J655" s="431">
        <f>SUM(K647:K649)</f>
        <v>1964</v>
      </c>
      <c r="K655" s="431">
        <f>ROUNDDOWN(J655*D655,0)</f>
        <v>19</v>
      </c>
      <c r="L655" s="431"/>
      <c r="M655" s="431">
        <f>ROUNDDOWN(L655*D655,0)</f>
        <v>0</v>
      </c>
      <c r="N655" s="433"/>
    </row>
    <row r="656" spans="2:14" ht="18" hidden="1" customHeight="1">
      <c r="B656" s="428" t="s">
        <v>17</v>
      </c>
      <c r="C656" s="429"/>
      <c r="D656" s="436"/>
      <c r="E656" s="429"/>
      <c r="F656" s="431"/>
      <c r="G656" s="431">
        <f>SUM(I656+K656+M656)</f>
        <v>2914</v>
      </c>
      <c r="H656" s="431"/>
      <c r="I656" s="431">
        <f>SUM(I647:I655)</f>
        <v>782</v>
      </c>
      <c r="J656" s="431"/>
      <c r="K656" s="431">
        <f>SUM(K647:K655)</f>
        <v>2033</v>
      </c>
      <c r="L656" s="431"/>
      <c r="M656" s="431">
        <f>SUM(M647:M655)</f>
        <v>99</v>
      </c>
      <c r="N656" s="433"/>
    </row>
    <row r="657" spans="2:14" ht="18" hidden="1" customHeight="1">
      <c r="B657" s="443"/>
      <c r="C657" s="444"/>
      <c r="D657" s="444"/>
      <c r="E657" s="444"/>
      <c r="F657" s="444"/>
      <c r="G657" s="444"/>
      <c r="H657" s="444"/>
      <c r="I657" s="444"/>
      <c r="J657" s="444"/>
      <c r="K657" s="429"/>
      <c r="L657" s="429"/>
      <c r="M657" s="429"/>
      <c r="N657" s="433"/>
    </row>
    <row r="658" spans="2:14" s="421" customFormat="1" ht="18" hidden="1" customHeight="1">
      <c r="B658" s="437">
        <f>B646+1</f>
        <v>51</v>
      </c>
      <c r="C658" s="445" t="s">
        <v>343</v>
      </c>
      <c r="D658" s="442"/>
      <c r="E658" s="442"/>
      <c r="F658" s="442"/>
      <c r="G658" s="442"/>
      <c r="H658" s="442"/>
      <c r="I658" s="442"/>
      <c r="J658" s="442"/>
      <c r="K658" s="440"/>
      <c r="L658" s="440"/>
      <c r="M658" s="440"/>
      <c r="N658" s="441"/>
    </row>
    <row r="659" spans="2:14" ht="18" hidden="1" customHeight="1">
      <c r="B659" s="428" t="s">
        <v>216</v>
      </c>
      <c r="C659" s="429" t="s">
        <v>360</v>
      </c>
      <c r="D659" s="447">
        <f>'단가적용(품)'!$H$113</f>
        <v>9.6000000000000002E-2</v>
      </c>
      <c r="E659" s="429" t="s">
        <v>10</v>
      </c>
      <c r="F659" s="431">
        <f t="shared" ref="F659:G664" si="204">SUM(H659+J659+L659)</f>
        <v>21360</v>
      </c>
      <c r="G659" s="431">
        <f t="shared" si="204"/>
        <v>2050</v>
      </c>
      <c r="H659" s="432"/>
      <c r="I659" s="431">
        <f t="shared" ref="I659:I664" si="205">ROUNDDOWN(D659*H659,0)</f>
        <v>0</v>
      </c>
      <c r="J659" s="431">
        <f>자재단가!$F$17</f>
        <v>21360</v>
      </c>
      <c r="K659" s="431">
        <f t="shared" ref="K659:K664" si="206">ROUNDDOWN(J659*D659,0)</f>
        <v>2050</v>
      </c>
      <c r="L659" s="431"/>
      <c r="M659" s="431">
        <f>ROUNDDOWN(L659*F659,0)</f>
        <v>0</v>
      </c>
      <c r="N659" s="433"/>
    </row>
    <row r="660" spans="2:14" ht="18" hidden="1" customHeight="1">
      <c r="B660" s="428" t="s">
        <v>217</v>
      </c>
      <c r="C660" s="429" t="s">
        <v>336</v>
      </c>
      <c r="D660" s="447">
        <f>'단가적용(품)'!$I$113</f>
        <v>6.9000000000000006E-2</v>
      </c>
      <c r="E660" s="429" t="s">
        <v>7</v>
      </c>
      <c r="F660" s="431">
        <f t="shared" si="204"/>
        <v>5000</v>
      </c>
      <c r="G660" s="431">
        <f t="shared" si="204"/>
        <v>345</v>
      </c>
      <c r="H660" s="432"/>
      <c r="I660" s="431">
        <f t="shared" si="205"/>
        <v>0</v>
      </c>
      <c r="J660" s="431">
        <f>자재단가!$F$21</f>
        <v>5000</v>
      </c>
      <c r="K660" s="431">
        <f t="shared" si="206"/>
        <v>345</v>
      </c>
      <c r="L660" s="431"/>
      <c r="M660" s="431">
        <f>ROUNDDOWN(L660*F660,0)</f>
        <v>0</v>
      </c>
      <c r="N660" s="433"/>
    </row>
    <row r="661" spans="2:14" ht="18" hidden="1" customHeight="1">
      <c r="B661" s="428" t="s">
        <v>218</v>
      </c>
      <c r="C661" s="429"/>
      <c r="D661" s="436">
        <f>'단가적용(품)'!$J$113</f>
        <v>4.9500000000000004E-3</v>
      </c>
      <c r="E661" s="429" t="s">
        <v>8</v>
      </c>
      <c r="F661" s="431">
        <f t="shared" si="204"/>
        <v>30000</v>
      </c>
      <c r="G661" s="431">
        <f t="shared" si="204"/>
        <v>148</v>
      </c>
      <c r="H661" s="432"/>
      <c r="I661" s="431">
        <f t="shared" si="205"/>
        <v>0</v>
      </c>
      <c r="J661" s="431">
        <f>자재단가!$F$19</f>
        <v>30000</v>
      </c>
      <c r="K661" s="431">
        <f t="shared" si="206"/>
        <v>148</v>
      </c>
      <c r="L661" s="431"/>
      <c r="M661" s="431">
        <f>ROUNDDOWN(L661*F661,0)</f>
        <v>0</v>
      </c>
      <c r="N661" s="433"/>
    </row>
    <row r="662" spans="2:14" ht="18" hidden="1" customHeight="1">
      <c r="B662" s="428" t="s">
        <v>207</v>
      </c>
      <c r="C662" s="429"/>
      <c r="D662" s="436">
        <f>'단가적용(품)'!$E$106</f>
        <v>5.6999999999999998E-4</v>
      </c>
      <c r="E662" s="429" t="s">
        <v>13</v>
      </c>
      <c r="F662" s="431">
        <f t="shared" si="204"/>
        <v>179203</v>
      </c>
      <c r="G662" s="431">
        <f t="shared" si="204"/>
        <v>102</v>
      </c>
      <c r="H662" s="432">
        <f>변동입력!$C$13</f>
        <v>179203</v>
      </c>
      <c r="I662" s="431">
        <f t="shared" si="205"/>
        <v>102</v>
      </c>
      <c r="J662" s="431"/>
      <c r="K662" s="431">
        <f t="shared" si="206"/>
        <v>0</v>
      </c>
      <c r="L662" s="431"/>
      <c r="M662" s="431">
        <f>ROUNDDOWN(L662*F662,0)</f>
        <v>0</v>
      </c>
      <c r="N662" s="433"/>
    </row>
    <row r="663" spans="2:14" ht="18" hidden="1" customHeight="1">
      <c r="B663" s="428" t="s">
        <v>24</v>
      </c>
      <c r="C663" s="429"/>
      <c r="D663" s="436">
        <f>'단가적용(품)'!$F$106</f>
        <v>5.6999999999999998E-4</v>
      </c>
      <c r="E663" s="429" t="s">
        <v>8</v>
      </c>
      <c r="F663" s="431">
        <f t="shared" si="204"/>
        <v>141096</v>
      </c>
      <c r="G663" s="431">
        <f t="shared" si="204"/>
        <v>80</v>
      </c>
      <c r="H663" s="432">
        <f>변동입력!$C$12</f>
        <v>141096</v>
      </c>
      <c r="I663" s="431">
        <f t="shared" si="205"/>
        <v>80</v>
      </c>
      <c r="J663" s="431"/>
      <c r="K663" s="431">
        <f t="shared" si="206"/>
        <v>0</v>
      </c>
      <c r="L663" s="431"/>
      <c r="M663" s="431">
        <f>ROUNDDOWN(L663*F663,0)</f>
        <v>0</v>
      </c>
      <c r="N663" s="433"/>
    </row>
    <row r="664" spans="2:14" ht="18" hidden="1" customHeight="1">
      <c r="B664" s="428" t="s">
        <v>15</v>
      </c>
      <c r="C664" s="429"/>
      <c r="D664" s="436">
        <f>'단가적용(품)'!$G$106</f>
        <v>6.4999999999999997E-4</v>
      </c>
      <c r="E664" s="429" t="s">
        <v>8</v>
      </c>
      <c r="F664" s="431">
        <f t="shared" si="204"/>
        <v>141096</v>
      </c>
      <c r="G664" s="431">
        <f t="shared" si="204"/>
        <v>91</v>
      </c>
      <c r="H664" s="432">
        <f>변동입력!$C$12</f>
        <v>141096</v>
      </c>
      <c r="I664" s="431">
        <f t="shared" si="205"/>
        <v>91</v>
      </c>
      <c r="J664" s="431"/>
      <c r="K664" s="431">
        <f t="shared" si="206"/>
        <v>0</v>
      </c>
      <c r="L664" s="431"/>
      <c r="M664" s="431">
        <f>ROUNDDOWN(L664*D664,0)</f>
        <v>0</v>
      </c>
      <c r="N664" s="433"/>
    </row>
    <row r="665" spans="2:14" ht="18" hidden="1" customHeight="1">
      <c r="B665" s="428" t="s">
        <v>784</v>
      </c>
      <c r="C665" s="429" t="s">
        <v>508</v>
      </c>
      <c r="D665" s="430">
        <f>'단가적용(품)'!$H$106</f>
        <v>5.9999999999999995E-4</v>
      </c>
      <c r="E665" s="429" t="s">
        <v>223</v>
      </c>
      <c r="F665" s="431">
        <f>H665+J665+L665</f>
        <v>117493</v>
      </c>
      <c r="G665" s="431">
        <f>SUM(I665+K665+M665)</f>
        <v>69</v>
      </c>
      <c r="H665" s="432">
        <f>기계경비!$P$65</f>
        <v>36210</v>
      </c>
      <c r="I665" s="431">
        <f>ROUNDDOWN(D665*H665,0)</f>
        <v>21</v>
      </c>
      <c r="J665" s="432">
        <f>기계경비!$P$63</f>
        <v>23658</v>
      </c>
      <c r="K665" s="431">
        <f>ROUNDDOWN(J665*D665,0)</f>
        <v>14</v>
      </c>
      <c r="L665" s="432">
        <f>기계경비!$P$61</f>
        <v>57625</v>
      </c>
      <c r="M665" s="431">
        <f>ROUNDDOWN(L665*D665,0)</f>
        <v>34</v>
      </c>
      <c r="N665" s="433"/>
    </row>
    <row r="666" spans="2:14" ht="18" hidden="1" customHeight="1">
      <c r="B666" s="428" t="s">
        <v>20</v>
      </c>
      <c r="C666" s="429" t="s">
        <v>22</v>
      </c>
      <c r="D666" s="430">
        <f>'단가적용(품)'!$I$106</f>
        <v>2.5999999999999999E-3</v>
      </c>
      <c r="E666" s="429" t="s">
        <v>8</v>
      </c>
      <c r="F666" s="431">
        <f>H666+J666+L666</f>
        <v>46495</v>
      </c>
      <c r="G666" s="431">
        <f>SUM(I666+K666+M666)</f>
        <v>120</v>
      </c>
      <c r="H666" s="432">
        <f>기계경비!$P$137</f>
        <v>36210</v>
      </c>
      <c r="I666" s="431">
        <f>ROUNDDOWN(D666*H666,0)</f>
        <v>94</v>
      </c>
      <c r="J666" s="432">
        <f>기계경비!$P$135</f>
        <v>4398</v>
      </c>
      <c r="K666" s="431">
        <f>ROUNDDOWN(J666*D666,0)</f>
        <v>11</v>
      </c>
      <c r="L666" s="432">
        <f>기계경비!$P$133</f>
        <v>5887</v>
      </c>
      <c r="M666" s="431">
        <f>ROUNDDOWN(L666*D666,0)</f>
        <v>15</v>
      </c>
      <c r="N666" s="433"/>
    </row>
    <row r="667" spans="2:14" ht="18" hidden="1" customHeight="1">
      <c r="B667" s="428" t="s">
        <v>777</v>
      </c>
      <c r="C667" s="429" t="s">
        <v>215</v>
      </c>
      <c r="D667" s="434">
        <v>0.01</v>
      </c>
      <c r="E667" s="429"/>
      <c r="F667" s="431">
        <f>H667+J667+L667</f>
        <v>2543</v>
      </c>
      <c r="G667" s="431">
        <f>SUM(I667+K667+M667)</f>
        <v>25</v>
      </c>
      <c r="H667" s="431"/>
      <c r="I667" s="431">
        <f>ROUNDDOWN(D667*H667,0)</f>
        <v>0</v>
      </c>
      <c r="J667" s="431">
        <f>SUM(K659:K661)</f>
        <v>2543</v>
      </c>
      <c r="K667" s="431">
        <f>ROUNDDOWN(J667*D667,0)</f>
        <v>25</v>
      </c>
      <c r="L667" s="431"/>
      <c r="M667" s="431">
        <f>ROUNDDOWN(L667*D667,0)</f>
        <v>0</v>
      </c>
      <c r="N667" s="433"/>
    </row>
    <row r="668" spans="2:14" ht="18" hidden="1" customHeight="1">
      <c r="B668" s="428" t="s">
        <v>17</v>
      </c>
      <c r="C668" s="429"/>
      <c r="D668" s="436"/>
      <c r="E668" s="429"/>
      <c r="F668" s="431"/>
      <c r="G668" s="431">
        <f>SUM(I668+K668+M668)</f>
        <v>3030</v>
      </c>
      <c r="H668" s="431"/>
      <c r="I668" s="431">
        <f>SUM(I659:I667)</f>
        <v>388</v>
      </c>
      <c r="J668" s="431"/>
      <c r="K668" s="431">
        <f>SUM(K659:K667)</f>
        <v>2593</v>
      </c>
      <c r="L668" s="431"/>
      <c r="M668" s="431">
        <f>SUM(M659:M667)</f>
        <v>49</v>
      </c>
      <c r="N668" s="433"/>
    </row>
    <row r="669" spans="2:14" ht="18" hidden="1" customHeight="1">
      <c r="B669" s="443"/>
      <c r="C669" s="444"/>
      <c r="D669" s="444"/>
      <c r="E669" s="444"/>
      <c r="F669" s="444"/>
      <c r="G669" s="444"/>
      <c r="H669" s="444"/>
      <c r="I669" s="444"/>
      <c r="J669" s="444"/>
      <c r="K669" s="429"/>
      <c r="L669" s="429"/>
      <c r="M669" s="429"/>
      <c r="N669" s="433"/>
    </row>
    <row r="670" spans="2:14" s="421" customFormat="1" ht="18" hidden="1" customHeight="1">
      <c r="B670" s="437">
        <f>B658+1</f>
        <v>52</v>
      </c>
      <c r="C670" s="445" t="s">
        <v>342</v>
      </c>
      <c r="D670" s="442"/>
      <c r="E670" s="442"/>
      <c r="F670" s="442"/>
      <c r="G670" s="442"/>
      <c r="H670" s="442"/>
      <c r="I670" s="442"/>
      <c r="J670" s="442"/>
      <c r="K670" s="440"/>
      <c r="L670" s="440"/>
      <c r="M670" s="440"/>
      <c r="N670" s="441"/>
    </row>
    <row r="671" spans="2:14" ht="18" hidden="1" customHeight="1">
      <c r="B671" s="428" t="s">
        <v>216</v>
      </c>
      <c r="C671" s="429" t="s">
        <v>360</v>
      </c>
      <c r="D671" s="447">
        <f>'단가적용(품)'!$H$113</f>
        <v>9.6000000000000002E-2</v>
      </c>
      <c r="E671" s="429" t="s">
        <v>10</v>
      </c>
      <c r="F671" s="431">
        <f t="shared" ref="F671:G676" si="207">SUM(H671+J671+L671)</f>
        <v>21360</v>
      </c>
      <c r="G671" s="431">
        <f t="shared" si="207"/>
        <v>2050</v>
      </c>
      <c r="H671" s="432"/>
      <c r="I671" s="431">
        <f t="shared" ref="I671:I676" si="208">ROUNDDOWN(D671*H671,0)</f>
        <v>0</v>
      </c>
      <c r="J671" s="431">
        <f>자재단가!$F$17</f>
        <v>21360</v>
      </c>
      <c r="K671" s="431">
        <f t="shared" ref="K671:K676" si="209">ROUNDDOWN(J671*D671,0)</f>
        <v>2050</v>
      </c>
      <c r="L671" s="431"/>
      <c r="M671" s="431">
        <f>ROUNDDOWN(L671*F671,0)</f>
        <v>0</v>
      </c>
      <c r="N671" s="433"/>
    </row>
    <row r="672" spans="2:14" ht="18" hidden="1" customHeight="1">
      <c r="B672" s="428" t="s">
        <v>217</v>
      </c>
      <c r="C672" s="429" t="s">
        <v>336</v>
      </c>
      <c r="D672" s="447">
        <f>'단가적용(품)'!$I$113</f>
        <v>6.9000000000000006E-2</v>
      </c>
      <c r="E672" s="429" t="s">
        <v>7</v>
      </c>
      <c r="F672" s="431">
        <f t="shared" si="207"/>
        <v>5000</v>
      </c>
      <c r="G672" s="431">
        <f t="shared" si="207"/>
        <v>345</v>
      </c>
      <c r="H672" s="432"/>
      <c r="I672" s="431">
        <f t="shared" si="208"/>
        <v>0</v>
      </c>
      <c r="J672" s="431">
        <f>자재단가!$F$21</f>
        <v>5000</v>
      </c>
      <c r="K672" s="431">
        <f t="shared" si="209"/>
        <v>345</v>
      </c>
      <c r="L672" s="431"/>
      <c r="M672" s="431">
        <f>ROUNDDOWN(L672*F672,0)</f>
        <v>0</v>
      </c>
      <c r="N672" s="433"/>
    </row>
    <row r="673" spans="2:14" ht="18" hidden="1" customHeight="1">
      <c r="B673" s="428" t="s">
        <v>218</v>
      </c>
      <c r="C673" s="429"/>
      <c r="D673" s="436">
        <f>'단가적용(품)'!$J$113</f>
        <v>4.9500000000000004E-3</v>
      </c>
      <c r="E673" s="429" t="s">
        <v>8</v>
      </c>
      <c r="F673" s="431">
        <f t="shared" si="207"/>
        <v>30000</v>
      </c>
      <c r="G673" s="431">
        <f t="shared" si="207"/>
        <v>148</v>
      </c>
      <c r="H673" s="432"/>
      <c r="I673" s="431">
        <f t="shared" si="208"/>
        <v>0</v>
      </c>
      <c r="J673" s="431">
        <f>자재단가!$F$19</f>
        <v>30000</v>
      </c>
      <c r="K673" s="431">
        <f t="shared" si="209"/>
        <v>148</v>
      </c>
      <c r="L673" s="431"/>
      <c r="M673" s="431">
        <f>ROUNDDOWN(L673*F673,0)</f>
        <v>0</v>
      </c>
      <c r="N673" s="433"/>
    </row>
    <row r="674" spans="2:14" ht="18" hidden="1" customHeight="1">
      <c r="B674" s="428" t="s">
        <v>207</v>
      </c>
      <c r="C674" s="429"/>
      <c r="D674" s="436">
        <f>'단가적용(품)'!$E$107</f>
        <v>1.15E-3</v>
      </c>
      <c r="E674" s="429" t="s">
        <v>13</v>
      </c>
      <c r="F674" s="431">
        <f t="shared" si="207"/>
        <v>179203</v>
      </c>
      <c r="G674" s="431">
        <f t="shared" si="207"/>
        <v>206</v>
      </c>
      <c r="H674" s="432">
        <f>변동입력!$C$13</f>
        <v>179203</v>
      </c>
      <c r="I674" s="431">
        <f t="shared" si="208"/>
        <v>206</v>
      </c>
      <c r="J674" s="431"/>
      <c r="K674" s="431">
        <f t="shared" si="209"/>
        <v>0</v>
      </c>
      <c r="L674" s="431"/>
      <c r="M674" s="431">
        <f>ROUNDDOWN(L674*F674,0)</f>
        <v>0</v>
      </c>
      <c r="N674" s="433"/>
    </row>
    <row r="675" spans="2:14" ht="18" hidden="1" customHeight="1">
      <c r="B675" s="428" t="s">
        <v>24</v>
      </c>
      <c r="C675" s="429"/>
      <c r="D675" s="436">
        <f>'단가적용(품)'!$F$107</f>
        <v>1.15E-3</v>
      </c>
      <c r="E675" s="429" t="s">
        <v>8</v>
      </c>
      <c r="F675" s="431">
        <f t="shared" si="207"/>
        <v>141096</v>
      </c>
      <c r="G675" s="431">
        <f t="shared" si="207"/>
        <v>162</v>
      </c>
      <c r="H675" s="432">
        <f>변동입력!$C$12</f>
        <v>141096</v>
      </c>
      <c r="I675" s="431">
        <f t="shared" si="208"/>
        <v>162</v>
      </c>
      <c r="J675" s="431"/>
      <c r="K675" s="431">
        <f t="shared" si="209"/>
        <v>0</v>
      </c>
      <c r="L675" s="431"/>
      <c r="M675" s="431">
        <f>ROUNDDOWN(L675*F675,0)</f>
        <v>0</v>
      </c>
      <c r="N675" s="433"/>
    </row>
    <row r="676" spans="2:14" ht="18" hidden="1" customHeight="1">
      <c r="B676" s="428" t="s">
        <v>15</v>
      </c>
      <c r="C676" s="429"/>
      <c r="D676" s="430">
        <f>'단가적용(품)'!$G$107</f>
        <v>1.2999999999999999E-3</v>
      </c>
      <c r="E676" s="429" t="s">
        <v>8</v>
      </c>
      <c r="F676" s="431">
        <f t="shared" si="207"/>
        <v>141096</v>
      </c>
      <c r="G676" s="431">
        <f t="shared" si="207"/>
        <v>183</v>
      </c>
      <c r="H676" s="432">
        <f>변동입력!$C$12</f>
        <v>141096</v>
      </c>
      <c r="I676" s="431">
        <f t="shared" si="208"/>
        <v>183</v>
      </c>
      <c r="J676" s="431"/>
      <c r="K676" s="431">
        <f t="shared" si="209"/>
        <v>0</v>
      </c>
      <c r="L676" s="431"/>
      <c r="M676" s="431">
        <f>ROUNDDOWN(L676*D676,0)</f>
        <v>0</v>
      </c>
      <c r="N676" s="433"/>
    </row>
    <row r="677" spans="2:14" ht="18" hidden="1" customHeight="1">
      <c r="B677" s="428" t="s">
        <v>784</v>
      </c>
      <c r="C677" s="429" t="s">
        <v>508</v>
      </c>
      <c r="D677" s="430">
        <f>'단가적용(품)'!$H$107</f>
        <v>1.1999999999999999E-3</v>
      </c>
      <c r="E677" s="429" t="s">
        <v>223</v>
      </c>
      <c r="F677" s="431">
        <f>H677+J677+L677</f>
        <v>117493</v>
      </c>
      <c r="G677" s="431">
        <f>SUM(I677+K677+M677)</f>
        <v>140</v>
      </c>
      <c r="H677" s="432">
        <f>기계경비!$P$65</f>
        <v>36210</v>
      </c>
      <c r="I677" s="431">
        <f>ROUNDDOWN(D677*H677,0)</f>
        <v>43</v>
      </c>
      <c r="J677" s="432">
        <f>기계경비!$P$63</f>
        <v>23658</v>
      </c>
      <c r="K677" s="431">
        <f>ROUNDDOWN(J677*D677,0)</f>
        <v>28</v>
      </c>
      <c r="L677" s="432">
        <f>기계경비!$P$61</f>
        <v>57625</v>
      </c>
      <c r="M677" s="431">
        <f>ROUNDDOWN(L677*D677,0)</f>
        <v>69</v>
      </c>
      <c r="N677" s="433"/>
    </row>
    <row r="678" spans="2:14" ht="18" hidden="1" customHeight="1">
      <c r="B678" s="428" t="s">
        <v>20</v>
      </c>
      <c r="C678" s="429" t="s">
        <v>22</v>
      </c>
      <c r="D678" s="430">
        <f>'단가적용(품)'!$I$107</f>
        <v>5.1999999999999998E-3</v>
      </c>
      <c r="E678" s="429" t="s">
        <v>8</v>
      </c>
      <c r="F678" s="431">
        <f>H678+J678+L678</f>
        <v>46495</v>
      </c>
      <c r="G678" s="431">
        <f>SUM(I678+K678+M678)</f>
        <v>240</v>
      </c>
      <c r="H678" s="432">
        <f>기계경비!$P$137</f>
        <v>36210</v>
      </c>
      <c r="I678" s="431">
        <f>ROUNDDOWN(D678*H678,0)</f>
        <v>188</v>
      </c>
      <c r="J678" s="432">
        <f>기계경비!$P$135</f>
        <v>4398</v>
      </c>
      <c r="K678" s="431">
        <f>ROUNDDOWN(J678*D678,0)</f>
        <v>22</v>
      </c>
      <c r="L678" s="432">
        <f>기계경비!$P$133</f>
        <v>5887</v>
      </c>
      <c r="M678" s="431">
        <f>ROUNDDOWN(L678*D678,0)</f>
        <v>30</v>
      </c>
      <c r="N678" s="433"/>
    </row>
    <row r="679" spans="2:14" ht="18" hidden="1" customHeight="1">
      <c r="B679" s="428" t="s">
        <v>777</v>
      </c>
      <c r="C679" s="429" t="s">
        <v>215</v>
      </c>
      <c r="D679" s="434">
        <v>0.01</v>
      </c>
      <c r="E679" s="429"/>
      <c r="F679" s="431">
        <f>H679+J679+L679</f>
        <v>2543</v>
      </c>
      <c r="G679" s="431">
        <f>SUM(I679+K679+M679)</f>
        <v>25</v>
      </c>
      <c r="H679" s="431"/>
      <c r="I679" s="431">
        <f>ROUNDDOWN(D679*H679,0)</f>
        <v>0</v>
      </c>
      <c r="J679" s="431">
        <f>SUM(K671:K673)</f>
        <v>2543</v>
      </c>
      <c r="K679" s="431">
        <f>ROUNDDOWN(J679*D679,0)</f>
        <v>25</v>
      </c>
      <c r="L679" s="431"/>
      <c r="M679" s="431">
        <f>ROUNDDOWN(L679*D679,0)</f>
        <v>0</v>
      </c>
      <c r="N679" s="433"/>
    </row>
    <row r="680" spans="2:14" ht="18" hidden="1" customHeight="1">
      <c r="B680" s="428" t="s">
        <v>17</v>
      </c>
      <c r="C680" s="429"/>
      <c r="D680" s="436"/>
      <c r="E680" s="429"/>
      <c r="F680" s="431"/>
      <c r="G680" s="431">
        <f>SUM(I680+K680+M680)</f>
        <v>3499</v>
      </c>
      <c r="H680" s="431"/>
      <c r="I680" s="431">
        <f>SUM(I671:I679)</f>
        <v>782</v>
      </c>
      <c r="J680" s="431"/>
      <c r="K680" s="431">
        <f>SUM(K671:K679)</f>
        <v>2618</v>
      </c>
      <c r="L680" s="431"/>
      <c r="M680" s="431">
        <f>SUM(M671:M679)</f>
        <v>99</v>
      </c>
      <c r="N680" s="433"/>
    </row>
    <row r="681" spans="2:14" ht="18" hidden="1" customHeight="1">
      <c r="B681" s="443"/>
      <c r="C681" s="444"/>
      <c r="D681" s="444"/>
      <c r="E681" s="444"/>
      <c r="F681" s="444"/>
      <c r="G681" s="444"/>
      <c r="H681" s="444"/>
      <c r="I681" s="444"/>
      <c r="J681" s="444"/>
      <c r="K681" s="429"/>
      <c r="L681" s="429"/>
      <c r="M681" s="429"/>
      <c r="N681" s="433"/>
    </row>
    <row r="682" spans="2:14" s="421" customFormat="1" ht="18" hidden="1" customHeight="1">
      <c r="B682" s="437">
        <f>B670+1</f>
        <v>53</v>
      </c>
      <c r="C682" s="445" t="s">
        <v>344</v>
      </c>
      <c r="D682" s="442"/>
      <c r="E682" s="442"/>
      <c r="F682" s="442"/>
      <c r="G682" s="442"/>
      <c r="H682" s="442"/>
      <c r="I682" s="442"/>
      <c r="J682" s="442"/>
      <c r="K682" s="440"/>
      <c r="L682" s="440"/>
      <c r="M682" s="440"/>
      <c r="N682" s="441"/>
    </row>
    <row r="683" spans="2:14" ht="18" hidden="1" customHeight="1">
      <c r="B683" s="428" t="s">
        <v>216</v>
      </c>
      <c r="C683" s="429" t="s">
        <v>335</v>
      </c>
      <c r="D683" s="447">
        <f>'단가적용(품)'!$H$113</f>
        <v>9.6000000000000002E-2</v>
      </c>
      <c r="E683" s="429" t="s">
        <v>10</v>
      </c>
      <c r="F683" s="431">
        <f t="shared" ref="F683:G688" si="210">SUM(H683+J683+L683)</f>
        <v>13537</v>
      </c>
      <c r="G683" s="431">
        <f t="shared" si="210"/>
        <v>1299</v>
      </c>
      <c r="H683" s="432"/>
      <c r="I683" s="431">
        <f t="shared" ref="I683:I688" si="211">ROUNDDOWN(D683*H683,0)</f>
        <v>0</v>
      </c>
      <c r="J683" s="431">
        <f>자재단가!$F$15</f>
        <v>13537</v>
      </c>
      <c r="K683" s="431">
        <f t="shared" ref="K683:K688" si="212">ROUNDDOWN(J683*D683,0)</f>
        <v>1299</v>
      </c>
      <c r="L683" s="431"/>
      <c r="M683" s="431">
        <f>ROUNDDOWN(L683*F683,0)</f>
        <v>0</v>
      </c>
      <c r="N683" s="433"/>
    </row>
    <row r="684" spans="2:14" ht="18" hidden="1" customHeight="1">
      <c r="B684" s="428" t="s">
        <v>217</v>
      </c>
      <c r="C684" s="429" t="s">
        <v>336</v>
      </c>
      <c r="D684" s="447">
        <f>'단가적용(품)'!$I$113</f>
        <v>6.9000000000000006E-2</v>
      </c>
      <c r="E684" s="429" t="s">
        <v>7</v>
      </c>
      <c r="F684" s="431">
        <f t="shared" si="210"/>
        <v>5000</v>
      </c>
      <c r="G684" s="431">
        <f t="shared" si="210"/>
        <v>345</v>
      </c>
      <c r="H684" s="432"/>
      <c r="I684" s="431">
        <f t="shared" si="211"/>
        <v>0</v>
      </c>
      <c r="J684" s="431">
        <f>자재단가!$F$21</f>
        <v>5000</v>
      </c>
      <c r="K684" s="431">
        <f t="shared" si="212"/>
        <v>345</v>
      </c>
      <c r="L684" s="431"/>
      <c r="M684" s="431">
        <f>ROUNDDOWN(L684*F684,0)</f>
        <v>0</v>
      </c>
      <c r="N684" s="433"/>
    </row>
    <row r="685" spans="2:14" ht="18" hidden="1" customHeight="1">
      <c r="B685" s="428" t="s">
        <v>218</v>
      </c>
      <c r="C685" s="429"/>
      <c r="D685" s="436">
        <f>'단가적용(품)'!$J$113</f>
        <v>4.9500000000000004E-3</v>
      </c>
      <c r="E685" s="429" t="s">
        <v>8</v>
      </c>
      <c r="F685" s="431">
        <f t="shared" si="210"/>
        <v>30000</v>
      </c>
      <c r="G685" s="431">
        <f t="shared" si="210"/>
        <v>148</v>
      </c>
      <c r="H685" s="432"/>
      <c r="I685" s="431">
        <f t="shared" si="211"/>
        <v>0</v>
      </c>
      <c r="J685" s="431">
        <f>자재단가!$F$19</f>
        <v>30000</v>
      </c>
      <c r="K685" s="431">
        <f t="shared" si="212"/>
        <v>148</v>
      </c>
      <c r="L685" s="431"/>
      <c r="M685" s="431">
        <f>ROUNDDOWN(L685*F685,0)</f>
        <v>0</v>
      </c>
      <c r="N685" s="433"/>
    </row>
    <row r="686" spans="2:14" ht="18" hidden="1" customHeight="1">
      <c r="B686" s="428" t="s">
        <v>207</v>
      </c>
      <c r="C686" s="429"/>
      <c r="D686" s="436">
        <f>'단가적용(품)'!$E$108</f>
        <v>6.9999999999999994E-5</v>
      </c>
      <c r="E686" s="429" t="s">
        <v>13</v>
      </c>
      <c r="F686" s="431">
        <f t="shared" si="210"/>
        <v>179203</v>
      </c>
      <c r="G686" s="431">
        <f t="shared" si="210"/>
        <v>12</v>
      </c>
      <c r="H686" s="432">
        <f>변동입력!$C$13</f>
        <v>179203</v>
      </c>
      <c r="I686" s="431">
        <f t="shared" si="211"/>
        <v>12</v>
      </c>
      <c r="J686" s="431"/>
      <c r="K686" s="431">
        <f t="shared" si="212"/>
        <v>0</v>
      </c>
      <c r="L686" s="431"/>
      <c r="M686" s="431">
        <f>ROUNDDOWN(L686*F686,0)</f>
        <v>0</v>
      </c>
      <c r="N686" s="433"/>
    </row>
    <row r="687" spans="2:14" ht="18" hidden="1" customHeight="1">
      <c r="B687" s="428" t="s">
        <v>24</v>
      </c>
      <c r="C687" s="429"/>
      <c r="D687" s="436">
        <f>'단가적용(품)'!$F$108</f>
        <v>6.9999999999999994E-5</v>
      </c>
      <c r="E687" s="429" t="s">
        <v>8</v>
      </c>
      <c r="F687" s="431">
        <f t="shared" si="210"/>
        <v>141096</v>
      </c>
      <c r="G687" s="431">
        <f t="shared" si="210"/>
        <v>9</v>
      </c>
      <c r="H687" s="432">
        <f>변동입력!$C$12</f>
        <v>141096</v>
      </c>
      <c r="I687" s="431">
        <f t="shared" si="211"/>
        <v>9</v>
      </c>
      <c r="J687" s="431"/>
      <c r="K687" s="431">
        <f t="shared" si="212"/>
        <v>0</v>
      </c>
      <c r="L687" s="431"/>
      <c r="M687" s="431">
        <f>ROUNDDOWN(L687*F687,0)</f>
        <v>0</v>
      </c>
      <c r="N687" s="433"/>
    </row>
    <row r="688" spans="2:14" ht="18" hidden="1" customHeight="1">
      <c r="B688" s="428" t="s">
        <v>15</v>
      </c>
      <c r="C688" s="429"/>
      <c r="D688" s="436">
        <f>'단가적용(품)'!$G$108</f>
        <v>1.4999999999999999E-4</v>
      </c>
      <c r="E688" s="429" t="s">
        <v>8</v>
      </c>
      <c r="F688" s="431">
        <f t="shared" si="210"/>
        <v>141096</v>
      </c>
      <c r="G688" s="431">
        <f t="shared" si="210"/>
        <v>21</v>
      </c>
      <c r="H688" s="432">
        <f>변동입력!$C$12</f>
        <v>141096</v>
      </c>
      <c r="I688" s="431">
        <f t="shared" si="211"/>
        <v>21</v>
      </c>
      <c r="J688" s="431"/>
      <c r="K688" s="431">
        <f t="shared" si="212"/>
        <v>0</v>
      </c>
      <c r="L688" s="431"/>
      <c r="M688" s="431">
        <f>ROUNDDOWN(L688*D688,0)</f>
        <v>0</v>
      </c>
      <c r="N688" s="433"/>
    </row>
    <row r="689" spans="2:14" ht="18" hidden="1" customHeight="1">
      <c r="B689" s="428" t="s">
        <v>784</v>
      </c>
      <c r="C689" s="429" t="s">
        <v>508</v>
      </c>
      <c r="D689" s="430">
        <f>'단가적용(품)'!$H$108</f>
        <v>5.9999999999999995E-4</v>
      </c>
      <c r="E689" s="429" t="s">
        <v>223</v>
      </c>
      <c r="F689" s="431">
        <f>H689+J689+L689</f>
        <v>117493</v>
      </c>
      <c r="G689" s="431">
        <f>SUM(I689+K689+M689)</f>
        <v>69</v>
      </c>
      <c r="H689" s="432">
        <f>기계경비!$P$65</f>
        <v>36210</v>
      </c>
      <c r="I689" s="431">
        <f>ROUNDDOWN(D689*H689,0)</f>
        <v>21</v>
      </c>
      <c r="J689" s="432">
        <f>기계경비!$P$63</f>
        <v>23658</v>
      </c>
      <c r="K689" s="431">
        <f>ROUNDDOWN(J689*D689,0)</f>
        <v>14</v>
      </c>
      <c r="L689" s="432">
        <f>기계경비!$P$61</f>
        <v>57625</v>
      </c>
      <c r="M689" s="431">
        <f>ROUNDDOWN(L689*D689,0)</f>
        <v>34</v>
      </c>
      <c r="N689" s="433"/>
    </row>
    <row r="690" spans="2:14" ht="18" hidden="1" customHeight="1">
      <c r="B690" s="428" t="s">
        <v>20</v>
      </c>
      <c r="C690" s="429" t="s">
        <v>22</v>
      </c>
      <c r="D690" s="430">
        <f>'단가적용(품)'!$I$108</f>
        <v>5.9999999999999995E-4</v>
      </c>
      <c r="E690" s="429" t="s">
        <v>8</v>
      </c>
      <c r="F690" s="431">
        <f>H690+J690+L690</f>
        <v>46495</v>
      </c>
      <c r="G690" s="431">
        <f>SUM(I690+K690+M690)</f>
        <v>26</v>
      </c>
      <c r="H690" s="432">
        <f>기계경비!$P$137</f>
        <v>36210</v>
      </c>
      <c r="I690" s="431">
        <f>ROUNDDOWN(D690*H690,0)</f>
        <v>21</v>
      </c>
      <c r="J690" s="432">
        <f>기계경비!$P$135</f>
        <v>4398</v>
      </c>
      <c r="K690" s="431">
        <f>ROUNDDOWN(J690*D690,0)</f>
        <v>2</v>
      </c>
      <c r="L690" s="432">
        <f>기계경비!$P$133</f>
        <v>5887</v>
      </c>
      <c r="M690" s="431">
        <f>ROUNDDOWN(L690*D690,0)</f>
        <v>3</v>
      </c>
      <c r="N690" s="433"/>
    </row>
    <row r="691" spans="2:14" ht="18" hidden="1" customHeight="1">
      <c r="B691" s="428" t="s">
        <v>777</v>
      </c>
      <c r="C691" s="429" t="s">
        <v>215</v>
      </c>
      <c r="D691" s="434">
        <v>0.01</v>
      </c>
      <c r="E691" s="429"/>
      <c r="F691" s="431">
        <f>H691+J691+L691</f>
        <v>1792</v>
      </c>
      <c r="G691" s="431">
        <f>SUM(I691+K691+M691)</f>
        <v>17</v>
      </c>
      <c r="H691" s="431"/>
      <c r="I691" s="431">
        <f>ROUNDDOWN(D691*H691,0)</f>
        <v>0</v>
      </c>
      <c r="J691" s="431">
        <f>SUM(K683:K685)</f>
        <v>1792</v>
      </c>
      <c r="K691" s="431">
        <f>ROUNDDOWN(J691*D691,0)</f>
        <v>17</v>
      </c>
      <c r="L691" s="431"/>
      <c r="M691" s="431">
        <f>ROUNDDOWN(L691*D691,0)</f>
        <v>0</v>
      </c>
      <c r="N691" s="433"/>
    </row>
    <row r="692" spans="2:14" ht="18" hidden="1" customHeight="1">
      <c r="B692" s="428" t="s">
        <v>17</v>
      </c>
      <c r="C692" s="429"/>
      <c r="D692" s="436"/>
      <c r="E692" s="429"/>
      <c r="F692" s="431"/>
      <c r="G692" s="431">
        <f>SUM(I692+K692+M692)</f>
        <v>1946</v>
      </c>
      <c r="H692" s="431"/>
      <c r="I692" s="431">
        <f>SUM(I683:I691)</f>
        <v>84</v>
      </c>
      <c r="J692" s="431"/>
      <c r="K692" s="431">
        <f>SUM(K683:K691)</f>
        <v>1825</v>
      </c>
      <c r="L692" s="431"/>
      <c r="M692" s="431">
        <f>SUM(M683:M691)</f>
        <v>37</v>
      </c>
      <c r="N692" s="433"/>
    </row>
    <row r="693" spans="2:14" ht="18" hidden="1" customHeight="1">
      <c r="B693" s="443"/>
      <c r="C693" s="444"/>
      <c r="D693" s="444"/>
      <c r="E693" s="444"/>
      <c r="F693" s="444"/>
      <c r="G693" s="444"/>
      <c r="H693" s="444"/>
      <c r="I693" s="444"/>
      <c r="J693" s="444"/>
      <c r="K693" s="429"/>
      <c r="L693" s="429"/>
      <c r="M693" s="429"/>
      <c r="N693" s="433"/>
    </row>
    <row r="694" spans="2:14" s="421" customFormat="1" ht="18" hidden="1" customHeight="1">
      <c r="B694" s="437">
        <f>B682+1</f>
        <v>54</v>
      </c>
      <c r="C694" s="445" t="s">
        <v>345</v>
      </c>
      <c r="D694" s="442"/>
      <c r="E694" s="442"/>
      <c r="F694" s="442"/>
      <c r="G694" s="442"/>
      <c r="H694" s="442"/>
      <c r="I694" s="442"/>
      <c r="J694" s="442"/>
      <c r="K694" s="440"/>
      <c r="L694" s="440"/>
      <c r="M694" s="440"/>
      <c r="N694" s="441"/>
    </row>
    <row r="695" spans="2:14" ht="18" hidden="1" customHeight="1">
      <c r="B695" s="428" t="s">
        <v>216</v>
      </c>
      <c r="C695" s="429" t="s">
        <v>335</v>
      </c>
      <c r="D695" s="447">
        <f>'단가적용(품)'!$H$113</f>
        <v>9.6000000000000002E-2</v>
      </c>
      <c r="E695" s="429" t="s">
        <v>10</v>
      </c>
      <c r="F695" s="431">
        <f t="shared" ref="F695:G700" si="213">SUM(H695+J695+L695)</f>
        <v>13537</v>
      </c>
      <c r="G695" s="431">
        <f t="shared" si="213"/>
        <v>1299</v>
      </c>
      <c r="H695" s="432"/>
      <c r="I695" s="431">
        <f t="shared" ref="I695:I700" si="214">ROUNDDOWN(D695*H695,0)</f>
        <v>0</v>
      </c>
      <c r="J695" s="431">
        <f>자재단가!$F$15</f>
        <v>13537</v>
      </c>
      <c r="K695" s="431">
        <f t="shared" ref="K695:K700" si="215">ROUNDDOWN(J695*D695,0)</f>
        <v>1299</v>
      </c>
      <c r="L695" s="431"/>
      <c r="M695" s="431">
        <f>ROUNDDOWN(L695*F695,0)</f>
        <v>0</v>
      </c>
      <c r="N695" s="433"/>
    </row>
    <row r="696" spans="2:14" ht="18" hidden="1" customHeight="1">
      <c r="B696" s="428" t="s">
        <v>217</v>
      </c>
      <c r="C696" s="429" t="s">
        <v>336</v>
      </c>
      <c r="D696" s="447">
        <f>'단가적용(품)'!$I$113</f>
        <v>6.9000000000000006E-2</v>
      </c>
      <c r="E696" s="429" t="s">
        <v>7</v>
      </c>
      <c r="F696" s="431">
        <f t="shared" si="213"/>
        <v>5000</v>
      </c>
      <c r="G696" s="431">
        <f t="shared" si="213"/>
        <v>345</v>
      </c>
      <c r="H696" s="432"/>
      <c r="I696" s="431">
        <f t="shared" si="214"/>
        <v>0</v>
      </c>
      <c r="J696" s="431">
        <f>자재단가!$F$21</f>
        <v>5000</v>
      </c>
      <c r="K696" s="431">
        <f t="shared" si="215"/>
        <v>345</v>
      </c>
      <c r="L696" s="431"/>
      <c r="M696" s="431">
        <f>ROUNDDOWN(L696*F696,0)</f>
        <v>0</v>
      </c>
      <c r="N696" s="433"/>
    </row>
    <row r="697" spans="2:14" ht="18" hidden="1" customHeight="1">
      <c r="B697" s="428" t="s">
        <v>218</v>
      </c>
      <c r="C697" s="429"/>
      <c r="D697" s="436">
        <f>'단가적용(품)'!$J$113</f>
        <v>4.9500000000000004E-3</v>
      </c>
      <c r="E697" s="429" t="s">
        <v>8</v>
      </c>
      <c r="F697" s="431">
        <f t="shared" si="213"/>
        <v>30000</v>
      </c>
      <c r="G697" s="431">
        <f t="shared" si="213"/>
        <v>148</v>
      </c>
      <c r="H697" s="432"/>
      <c r="I697" s="431">
        <f t="shared" si="214"/>
        <v>0</v>
      </c>
      <c r="J697" s="431">
        <f>자재단가!$F$19</f>
        <v>30000</v>
      </c>
      <c r="K697" s="431">
        <f t="shared" si="215"/>
        <v>148</v>
      </c>
      <c r="L697" s="431"/>
      <c r="M697" s="431">
        <f>ROUNDDOWN(L697*F697,0)</f>
        <v>0</v>
      </c>
      <c r="N697" s="433"/>
    </row>
    <row r="698" spans="2:14" ht="18" hidden="1" customHeight="1">
      <c r="B698" s="428" t="s">
        <v>207</v>
      </c>
      <c r="C698" s="429"/>
      <c r="D698" s="436">
        <f>'단가적용(품)'!$E$109</f>
        <v>1.4999999999999999E-4</v>
      </c>
      <c r="E698" s="429" t="s">
        <v>13</v>
      </c>
      <c r="F698" s="431">
        <f t="shared" si="213"/>
        <v>179203</v>
      </c>
      <c r="G698" s="431">
        <f t="shared" si="213"/>
        <v>26</v>
      </c>
      <c r="H698" s="432">
        <f>변동입력!$C$13</f>
        <v>179203</v>
      </c>
      <c r="I698" s="431">
        <f t="shared" si="214"/>
        <v>26</v>
      </c>
      <c r="J698" s="431"/>
      <c r="K698" s="431">
        <f t="shared" si="215"/>
        <v>0</v>
      </c>
      <c r="L698" s="431"/>
      <c r="M698" s="431">
        <f>ROUNDDOWN(L698*F698,0)</f>
        <v>0</v>
      </c>
      <c r="N698" s="433"/>
    </row>
    <row r="699" spans="2:14" ht="18" hidden="1" customHeight="1">
      <c r="B699" s="428" t="s">
        <v>24</v>
      </c>
      <c r="C699" s="429"/>
      <c r="D699" s="436">
        <f>'단가적용(품)'!$F$109</f>
        <v>1.4999999999999999E-4</v>
      </c>
      <c r="E699" s="429" t="s">
        <v>8</v>
      </c>
      <c r="F699" s="431">
        <f t="shared" si="213"/>
        <v>141096</v>
      </c>
      <c r="G699" s="431">
        <f t="shared" si="213"/>
        <v>21</v>
      </c>
      <c r="H699" s="432">
        <f>변동입력!$C$12</f>
        <v>141096</v>
      </c>
      <c r="I699" s="431">
        <f t="shared" si="214"/>
        <v>21</v>
      </c>
      <c r="J699" s="431"/>
      <c r="K699" s="431">
        <f t="shared" si="215"/>
        <v>0</v>
      </c>
      <c r="L699" s="431"/>
      <c r="M699" s="431">
        <f>ROUNDDOWN(L699*F699,0)</f>
        <v>0</v>
      </c>
      <c r="N699" s="433"/>
    </row>
    <row r="700" spans="2:14" ht="18" hidden="1" customHeight="1">
      <c r="B700" s="428" t="s">
        <v>15</v>
      </c>
      <c r="C700" s="429"/>
      <c r="D700" s="430">
        <f>'단가적용(품)'!$G$109</f>
        <v>2.9999999999999997E-4</v>
      </c>
      <c r="E700" s="429" t="s">
        <v>8</v>
      </c>
      <c r="F700" s="431">
        <f t="shared" si="213"/>
        <v>141096</v>
      </c>
      <c r="G700" s="431">
        <f t="shared" si="213"/>
        <v>42</v>
      </c>
      <c r="H700" s="432">
        <f>변동입력!$C$12</f>
        <v>141096</v>
      </c>
      <c r="I700" s="431">
        <f t="shared" si="214"/>
        <v>42</v>
      </c>
      <c r="J700" s="431"/>
      <c r="K700" s="431">
        <f t="shared" si="215"/>
        <v>0</v>
      </c>
      <c r="L700" s="431"/>
      <c r="M700" s="431">
        <f>ROUNDDOWN(L700*D700,0)</f>
        <v>0</v>
      </c>
      <c r="N700" s="433"/>
    </row>
    <row r="701" spans="2:14" ht="18" hidden="1" customHeight="1">
      <c r="B701" s="428" t="s">
        <v>784</v>
      </c>
      <c r="C701" s="429" t="s">
        <v>508</v>
      </c>
      <c r="D701" s="430">
        <f>'단가적용(품)'!$H$109</f>
        <v>1.1999999999999999E-3</v>
      </c>
      <c r="E701" s="429" t="s">
        <v>223</v>
      </c>
      <c r="F701" s="431">
        <f>H701+J701+L701</f>
        <v>117493</v>
      </c>
      <c r="G701" s="431">
        <f>SUM(I701+K701+M701)</f>
        <v>140</v>
      </c>
      <c r="H701" s="432">
        <f>기계경비!$P$65</f>
        <v>36210</v>
      </c>
      <c r="I701" s="431">
        <f>ROUNDDOWN(D701*H701,0)</f>
        <v>43</v>
      </c>
      <c r="J701" s="432">
        <f>기계경비!$P$63</f>
        <v>23658</v>
      </c>
      <c r="K701" s="431">
        <f>ROUNDDOWN(J701*D701,0)</f>
        <v>28</v>
      </c>
      <c r="L701" s="432">
        <f>기계경비!$P$61</f>
        <v>57625</v>
      </c>
      <c r="M701" s="431">
        <f>ROUNDDOWN(L701*D701,0)</f>
        <v>69</v>
      </c>
      <c r="N701" s="433"/>
    </row>
    <row r="702" spans="2:14" ht="18" hidden="1" customHeight="1">
      <c r="B702" s="428" t="s">
        <v>20</v>
      </c>
      <c r="C702" s="429" t="s">
        <v>22</v>
      </c>
      <c r="D702" s="430">
        <f>'단가적용(품)'!$I$109</f>
        <v>1.1999999999999999E-3</v>
      </c>
      <c r="E702" s="429" t="s">
        <v>8</v>
      </c>
      <c r="F702" s="431">
        <f>H702+J702+L702</f>
        <v>46495</v>
      </c>
      <c r="G702" s="431">
        <f>SUM(I702+K702+M702)</f>
        <v>55</v>
      </c>
      <c r="H702" s="432">
        <f>기계경비!$P$137</f>
        <v>36210</v>
      </c>
      <c r="I702" s="431">
        <f>ROUNDDOWN(D702*H702,0)</f>
        <v>43</v>
      </c>
      <c r="J702" s="432">
        <f>기계경비!$P$135</f>
        <v>4398</v>
      </c>
      <c r="K702" s="431">
        <f>ROUNDDOWN(J702*D702,0)</f>
        <v>5</v>
      </c>
      <c r="L702" s="432">
        <f>기계경비!$P$133</f>
        <v>5887</v>
      </c>
      <c r="M702" s="431">
        <f>ROUNDDOWN(L702*D702,0)</f>
        <v>7</v>
      </c>
      <c r="N702" s="433"/>
    </row>
    <row r="703" spans="2:14" ht="18" hidden="1" customHeight="1">
      <c r="B703" s="428" t="s">
        <v>777</v>
      </c>
      <c r="C703" s="429" t="s">
        <v>215</v>
      </c>
      <c r="D703" s="434">
        <v>0.01</v>
      </c>
      <c r="E703" s="429"/>
      <c r="F703" s="431">
        <f>H703+J703+L703</f>
        <v>1792</v>
      </c>
      <c r="G703" s="431">
        <f>SUM(I703+K703+M703)</f>
        <v>17</v>
      </c>
      <c r="H703" s="431"/>
      <c r="I703" s="431">
        <f>ROUNDDOWN(D703*H703,0)</f>
        <v>0</v>
      </c>
      <c r="J703" s="431">
        <f>SUM(K695:K697)</f>
        <v>1792</v>
      </c>
      <c r="K703" s="431">
        <f>ROUNDDOWN(J703*D703,0)</f>
        <v>17</v>
      </c>
      <c r="L703" s="431"/>
      <c r="M703" s="431">
        <f>ROUNDDOWN(L703*D703,0)</f>
        <v>0</v>
      </c>
      <c r="N703" s="433"/>
    </row>
    <row r="704" spans="2:14" ht="18" hidden="1" customHeight="1">
      <c r="B704" s="428" t="s">
        <v>17</v>
      </c>
      <c r="C704" s="429"/>
      <c r="D704" s="436"/>
      <c r="E704" s="429"/>
      <c r="F704" s="431"/>
      <c r="G704" s="431">
        <f>SUM(I704+K704+M704)</f>
        <v>2093</v>
      </c>
      <c r="H704" s="431"/>
      <c r="I704" s="431">
        <f>SUM(I695:I703)</f>
        <v>175</v>
      </c>
      <c r="J704" s="431"/>
      <c r="K704" s="431">
        <f>SUM(K695:K703)</f>
        <v>1842</v>
      </c>
      <c r="L704" s="431"/>
      <c r="M704" s="431">
        <f>SUM(M695:M703)</f>
        <v>76</v>
      </c>
      <c r="N704" s="433"/>
    </row>
    <row r="705" spans="2:14" ht="18" hidden="1" customHeight="1">
      <c r="B705" s="443"/>
      <c r="C705" s="444"/>
      <c r="D705" s="444"/>
      <c r="E705" s="444"/>
      <c r="F705" s="444"/>
      <c r="G705" s="444"/>
      <c r="H705" s="444"/>
      <c r="I705" s="444"/>
      <c r="J705" s="444"/>
      <c r="K705" s="429"/>
      <c r="L705" s="429"/>
      <c r="M705" s="429"/>
      <c r="N705" s="433"/>
    </row>
    <row r="706" spans="2:14" s="421" customFormat="1" ht="18" hidden="1" customHeight="1">
      <c r="B706" s="437">
        <f>B694+1</f>
        <v>55</v>
      </c>
      <c r="C706" s="445" t="s">
        <v>346</v>
      </c>
      <c r="D706" s="442"/>
      <c r="E706" s="442"/>
      <c r="F706" s="442"/>
      <c r="G706" s="442"/>
      <c r="H706" s="442"/>
      <c r="I706" s="442"/>
      <c r="J706" s="442"/>
      <c r="K706" s="440"/>
      <c r="L706" s="440"/>
      <c r="M706" s="440"/>
      <c r="N706" s="441"/>
    </row>
    <row r="707" spans="2:14" ht="18" hidden="1" customHeight="1">
      <c r="B707" s="428" t="s">
        <v>216</v>
      </c>
      <c r="C707" s="429" t="s">
        <v>339</v>
      </c>
      <c r="D707" s="447">
        <f>'단가적용(품)'!$H$113</f>
        <v>9.6000000000000002E-2</v>
      </c>
      <c r="E707" s="429" t="s">
        <v>10</v>
      </c>
      <c r="F707" s="431">
        <f t="shared" ref="F707:G712" si="216">SUM(H707+J707+L707)</f>
        <v>15327</v>
      </c>
      <c r="G707" s="431">
        <f t="shared" si="216"/>
        <v>1471</v>
      </c>
      <c r="H707" s="432"/>
      <c r="I707" s="431">
        <f t="shared" ref="I707:I712" si="217">ROUNDDOWN(D707*H707,0)</f>
        <v>0</v>
      </c>
      <c r="J707" s="431">
        <f>자재단가!$F$16</f>
        <v>15327</v>
      </c>
      <c r="K707" s="431">
        <f t="shared" ref="K707:K712" si="218">ROUNDDOWN(J707*D707,0)</f>
        <v>1471</v>
      </c>
      <c r="L707" s="431"/>
      <c r="M707" s="431">
        <f>ROUNDDOWN(L707*F707,0)</f>
        <v>0</v>
      </c>
      <c r="N707" s="433"/>
    </row>
    <row r="708" spans="2:14" ht="18" hidden="1" customHeight="1">
      <c r="B708" s="428" t="s">
        <v>217</v>
      </c>
      <c r="C708" s="429" t="s">
        <v>336</v>
      </c>
      <c r="D708" s="447">
        <f>'단가적용(품)'!$I$113</f>
        <v>6.9000000000000006E-2</v>
      </c>
      <c r="E708" s="429" t="s">
        <v>7</v>
      </c>
      <c r="F708" s="431">
        <f t="shared" si="216"/>
        <v>5000</v>
      </c>
      <c r="G708" s="431">
        <f t="shared" si="216"/>
        <v>345</v>
      </c>
      <c r="H708" s="432"/>
      <c r="I708" s="431">
        <f t="shared" si="217"/>
        <v>0</v>
      </c>
      <c r="J708" s="431">
        <f>자재단가!$F$21</f>
        <v>5000</v>
      </c>
      <c r="K708" s="431">
        <f t="shared" si="218"/>
        <v>345</v>
      </c>
      <c r="L708" s="431"/>
      <c r="M708" s="431">
        <f>ROUNDDOWN(L708*F708,0)</f>
        <v>0</v>
      </c>
      <c r="N708" s="433"/>
    </row>
    <row r="709" spans="2:14" ht="18" hidden="1" customHeight="1">
      <c r="B709" s="428" t="s">
        <v>218</v>
      </c>
      <c r="C709" s="429"/>
      <c r="D709" s="436">
        <f>'단가적용(품)'!$J$113</f>
        <v>4.9500000000000004E-3</v>
      </c>
      <c r="E709" s="429" t="s">
        <v>8</v>
      </c>
      <c r="F709" s="431">
        <f t="shared" si="216"/>
        <v>30000</v>
      </c>
      <c r="G709" s="431">
        <f t="shared" si="216"/>
        <v>148</v>
      </c>
      <c r="H709" s="432"/>
      <c r="I709" s="431">
        <f t="shared" si="217"/>
        <v>0</v>
      </c>
      <c r="J709" s="431">
        <f>자재단가!$F$19</f>
        <v>30000</v>
      </c>
      <c r="K709" s="431">
        <f t="shared" si="218"/>
        <v>148</v>
      </c>
      <c r="L709" s="431"/>
      <c r="M709" s="431">
        <f>ROUNDDOWN(L709*F709,0)</f>
        <v>0</v>
      </c>
      <c r="N709" s="433"/>
    </row>
    <row r="710" spans="2:14" ht="18" hidden="1" customHeight="1">
      <c r="B710" s="428" t="s">
        <v>207</v>
      </c>
      <c r="C710" s="429"/>
      <c r="D710" s="436">
        <f>'단가적용(품)'!$E$108</f>
        <v>6.9999999999999994E-5</v>
      </c>
      <c r="E710" s="429" t="s">
        <v>13</v>
      </c>
      <c r="F710" s="431">
        <f t="shared" si="216"/>
        <v>179203</v>
      </c>
      <c r="G710" s="431">
        <f t="shared" si="216"/>
        <v>12</v>
      </c>
      <c r="H710" s="432">
        <f>변동입력!$C$13</f>
        <v>179203</v>
      </c>
      <c r="I710" s="431">
        <f t="shared" si="217"/>
        <v>12</v>
      </c>
      <c r="J710" s="431"/>
      <c r="K710" s="431">
        <f t="shared" si="218"/>
        <v>0</v>
      </c>
      <c r="L710" s="431"/>
      <c r="M710" s="431">
        <f>ROUNDDOWN(L710*F710,0)</f>
        <v>0</v>
      </c>
      <c r="N710" s="433"/>
    </row>
    <row r="711" spans="2:14" ht="18" hidden="1" customHeight="1">
      <c r="B711" s="428" t="s">
        <v>24</v>
      </c>
      <c r="C711" s="429"/>
      <c r="D711" s="436">
        <f>'단가적용(품)'!$F$108</f>
        <v>6.9999999999999994E-5</v>
      </c>
      <c r="E711" s="429" t="s">
        <v>8</v>
      </c>
      <c r="F711" s="431">
        <f t="shared" si="216"/>
        <v>141096</v>
      </c>
      <c r="G711" s="431">
        <f t="shared" si="216"/>
        <v>9</v>
      </c>
      <c r="H711" s="432">
        <f>변동입력!$C$12</f>
        <v>141096</v>
      </c>
      <c r="I711" s="431">
        <f t="shared" si="217"/>
        <v>9</v>
      </c>
      <c r="J711" s="431"/>
      <c r="K711" s="431">
        <f t="shared" si="218"/>
        <v>0</v>
      </c>
      <c r="L711" s="431"/>
      <c r="M711" s="431">
        <f>ROUNDDOWN(L711*F711,0)</f>
        <v>0</v>
      </c>
      <c r="N711" s="433"/>
    </row>
    <row r="712" spans="2:14" ht="18" hidden="1" customHeight="1">
      <c r="B712" s="428" t="s">
        <v>785</v>
      </c>
      <c r="C712" s="429"/>
      <c r="D712" s="436">
        <f>'단가적용(품)'!$G$108</f>
        <v>1.4999999999999999E-4</v>
      </c>
      <c r="E712" s="429" t="s">
        <v>8</v>
      </c>
      <c r="F712" s="431">
        <f t="shared" si="216"/>
        <v>141096</v>
      </c>
      <c r="G712" s="431">
        <f t="shared" si="216"/>
        <v>21</v>
      </c>
      <c r="H712" s="432">
        <f>변동입력!$C$12</f>
        <v>141096</v>
      </c>
      <c r="I712" s="431">
        <f t="shared" si="217"/>
        <v>21</v>
      </c>
      <c r="J712" s="431"/>
      <c r="K712" s="431">
        <f t="shared" si="218"/>
        <v>0</v>
      </c>
      <c r="L712" s="431"/>
      <c r="M712" s="431">
        <f>ROUNDDOWN(L712*D712,0)</f>
        <v>0</v>
      </c>
      <c r="N712" s="433"/>
    </row>
    <row r="713" spans="2:14" ht="18" hidden="1" customHeight="1">
      <c r="B713" s="428" t="s">
        <v>784</v>
      </c>
      <c r="C713" s="429" t="s">
        <v>508</v>
      </c>
      <c r="D713" s="430">
        <f>'단가적용(품)'!$H$108</f>
        <v>5.9999999999999995E-4</v>
      </c>
      <c r="E713" s="429" t="s">
        <v>223</v>
      </c>
      <c r="F713" s="431">
        <f>H713+J713+L713</f>
        <v>117493</v>
      </c>
      <c r="G713" s="431">
        <f>SUM(I713+K713+M713)</f>
        <v>69</v>
      </c>
      <c r="H713" s="432">
        <f>기계경비!$P$65</f>
        <v>36210</v>
      </c>
      <c r="I713" s="431">
        <f>ROUNDDOWN(D713*H713,0)</f>
        <v>21</v>
      </c>
      <c r="J713" s="432">
        <f>기계경비!$P$63</f>
        <v>23658</v>
      </c>
      <c r="K713" s="431">
        <f>ROUNDDOWN(J713*D713,0)</f>
        <v>14</v>
      </c>
      <c r="L713" s="432">
        <f>기계경비!$P$61</f>
        <v>57625</v>
      </c>
      <c r="M713" s="431">
        <f>ROUNDDOWN(L713*D713,0)</f>
        <v>34</v>
      </c>
      <c r="N713" s="433"/>
    </row>
    <row r="714" spans="2:14" ht="18" hidden="1" customHeight="1">
      <c r="B714" s="428" t="s">
        <v>20</v>
      </c>
      <c r="C714" s="429" t="s">
        <v>22</v>
      </c>
      <c r="D714" s="430">
        <f>'단가적용(품)'!$I$108</f>
        <v>5.9999999999999995E-4</v>
      </c>
      <c r="E714" s="429" t="s">
        <v>8</v>
      </c>
      <c r="F714" s="431">
        <f>H714+J714+L714</f>
        <v>46495</v>
      </c>
      <c r="G714" s="431">
        <f>SUM(I714+K714+M714)</f>
        <v>26</v>
      </c>
      <c r="H714" s="432">
        <f>기계경비!$P$137</f>
        <v>36210</v>
      </c>
      <c r="I714" s="431">
        <f>ROUNDDOWN(D714*H714,0)</f>
        <v>21</v>
      </c>
      <c r="J714" s="432">
        <f>기계경비!$P$135</f>
        <v>4398</v>
      </c>
      <c r="K714" s="431">
        <f>ROUNDDOWN(J714*D714,0)</f>
        <v>2</v>
      </c>
      <c r="L714" s="432">
        <f>기계경비!$P$133</f>
        <v>5887</v>
      </c>
      <c r="M714" s="431">
        <f>ROUNDDOWN(L714*D714,0)</f>
        <v>3</v>
      </c>
      <c r="N714" s="433"/>
    </row>
    <row r="715" spans="2:14" ht="18" hidden="1" customHeight="1">
      <c r="B715" s="428" t="s">
        <v>777</v>
      </c>
      <c r="C715" s="429" t="s">
        <v>215</v>
      </c>
      <c r="D715" s="434">
        <v>0.01</v>
      </c>
      <c r="E715" s="429"/>
      <c r="F715" s="431">
        <f>H715+J715+L715</f>
        <v>1964</v>
      </c>
      <c r="G715" s="431">
        <f>SUM(I715+K715+M715)</f>
        <v>19</v>
      </c>
      <c r="H715" s="431"/>
      <c r="I715" s="431">
        <f>ROUNDDOWN(D715*H715,0)</f>
        <v>0</v>
      </c>
      <c r="J715" s="431">
        <f>SUM(K707:K709)</f>
        <v>1964</v>
      </c>
      <c r="K715" s="431">
        <f>ROUNDDOWN(J715*D715,0)</f>
        <v>19</v>
      </c>
      <c r="L715" s="431"/>
      <c r="M715" s="431">
        <f>ROUNDDOWN(L715*D715,0)</f>
        <v>0</v>
      </c>
      <c r="N715" s="433"/>
    </row>
    <row r="716" spans="2:14" ht="18" hidden="1" customHeight="1">
      <c r="B716" s="428" t="s">
        <v>17</v>
      </c>
      <c r="C716" s="429"/>
      <c r="D716" s="436"/>
      <c r="E716" s="429"/>
      <c r="F716" s="431"/>
      <c r="G716" s="431">
        <f>SUM(I716+K716+M716)</f>
        <v>2120</v>
      </c>
      <c r="H716" s="431"/>
      <c r="I716" s="431">
        <f>SUM(I707:I715)</f>
        <v>84</v>
      </c>
      <c r="J716" s="431"/>
      <c r="K716" s="431">
        <f>SUM(K707:K715)</f>
        <v>1999</v>
      </c>
      <c r="L716" s="431"/>
      <c r="M716" s="431">
        <f>SUM(M707:M715)</f>
        <v>37</v>
      </c>
      <c r="N716" s="433"/>
    </row>
    <row r="717" spans="2:14" ht="18" hidden="1" customHeight="1">
      <c r="B717" s="443"/>
      <c r="C717" s="444"/>
      <c r="D717" s="444"/>
      <c r="E717" s="444"/>
      <c r="F717" s="444"/>
      <c r="G717" s="444"/>
      <c r="H717" s="444"/>
      <c r="I717" s="444"/>
      <c r="J717" s="444"/>
      <c r="K717" s="429"/>
      <c r="L717" s="429"/>
      <c r="M717" s="429"/>
      <c r="N717" s="433"/>
    </row>
    <row r="718" spans="2:14" s="421" customFormat="1" ht="18" hidden="1" customHeight="1">
      <c r="B718" s="437">
        <f>B706+1</f>
        <v>56</v>
      </c>
      <c r="C718" s="445" t="s">
        <v>347</v>
      </c>
      <c r="D718" s="442"/>
      <c r="E718" s="442"/>
      <c r="F718" s="442"/>
      <c r="G718" s="442"/>
      <c r="H718" s="442"/>
      <c r="I718" s="442"/>
      <c r="J718" s="442"/>
      <c r="K718" s="440"/>
      <c r="L718" s="440"/>
      <c r="M718" s="440"/>
      <c r="N718" s="441"/>
    </row>
    <row r="719" spans="2:14" ht="18" hidden="1" customHeight="1">
      <c r="B719" s="428" t="s">
        <v>216</v>
      </c>
      <c r="C719" s="429" t="s">
        <v>339</v>
      </c>
      <c r="D719" s="447">
        <f>'단가적용(품)'!$H$113</f>
        <v>9.6000000000000002E-2</v>
      </c>
      <c r="E719" s="429" t="s">
        <v>10</v>
      </c>
      <c r="F719" s="431">
        <f t="shared" ref="F719:G724" si="219">SUM(H719+J719+L719)</f>
        <v>15327</v>
      </c>
      <c r="G719" s="431">
        <f t="shared" si="219"/>
        <v>1471</v>
      </c>
      <c r="H719" s="432"/>
      <c r="I719" s="431">
        <f t="shared" ref="I719:I724" si="220">ROUNDDOWN(D719*H719,0)</f>
        <v>0</v>
      </c>
      <c r="J719" s="431">
        <f>자재단가!$F$16</f>
        <v>15327</v>
      </c>
      <c r="K719" s="431">
        <f t="shared" ref="K719:K724" si="221">ROUNDDOWN(J719*D719,0)</f>
        <v>1471</v>
      </c>
      <c r="L719" s="431"/>
      <c r="M719" s="431">
        <f>ROUNDDOWN(L719*F719,0)</f>
        <v>0</v>
      </c>
      <c r="N719" s="433"/>
    </row>
    <row r="720" spans="2:14" ht="18" hidden="1" customHeight="1">
      <c r="B720" s="428" t="s">
        <v>217</v>
      </c>
      <c r="C720" s="429" t="s">
        <v>336</v>
      </c>
      <c r="D720" s="447">
        <f>'단가적용(품)'!$I$113</f>
        <v>6.9000000000000006E-2</v>
      </c>
      <c r="E720" s="429" t="s">
        <v>7</v>
      </c>
      <c r="F720" s="431">
        <f t="shared" si="219"/>
        <v>5000</v>
      </c>
      <c r="G720" s="431">
        <f t="shared" si="219"/>
        <v>345</v>
      </c>
      <c r="H720" s="432"/>
      <c r="I720" s="431">
        <f t="shared" si="220"/>
        <v>0</v>
      </c>
      <c r="J720" s="431">
        <f>자재단가!$F$21</f>
        <v>5000</v>
      </c>
      <c r="K720" s="431">
        <f t="shared" si="221"/>
        <v>345</v>
      </c>
      <c r="L720" s="431"/>
      <c r="M720" s="431">
        <f>ROUNDDOWN(L720*F720,0)</f>
        <v>0</v>
      </c>
      <c r="N720" s="433"/>
    </row>
    <row r="721" spans="2:14" ht="18" hidden="1" customHeight="1">
      <c r="B721" s="428" t="s">
        <v>218</v>
      </c>
      <c r="C721" s="429"/>
      <c r="D721" s="436">
        <f>'단가적용(품)'!$J$113</f>
        <v>4.9500000000000004E-3</v>
      </c>
      <c r="E721" s="429" t="s">
        <v>8</v>
      </c>
      <c r="F721" s="431">
        <f t="shared" si="219"/>
        <v>30000</v>
      </c>
      <c r="G721" s="431">
        <f t="shared" si="219"/>
        <v>148</v>
      </c>
      <c r="H721" s="432"/>
      <c r="I721" s="431">
        <f t="shared" si="220"/>
        <v>0</v>
      </c>
      <c r="J721" s="431">
        <f>자재단가!$F$19</f>
        <v>30000</v>
      </c>
      <c r="K721" s="431">
        <f t="shared" si="221"/>
        <v>148</v>
      </c>
      <c r="L721" s="431"/>
      <c r="M721" s="431">
        <f>ROUNDDOWN(L721*F721,0)</f>
        <v>0</v>
      </c>
      <c r="N721" s="433"/>
    </row>
    <row r="722" spans="2:14" ht="18" hidden="1" customHeight="1">
      <c r="B722" s="428" t="s">
        <v>207</v>
      </c>
      <c r="C722" s="429"/>
      <c r="D722" s="436">
        <f>'단가적용(품)'!$E$109</f>
        <v>1.4999999999999999E-4</v>
      </c>
      <c r="E722" s="429" t="s">
        <v>13</v>
      </c>
      <c r="F722" s="431">
        <f t="shared" si="219"/>
        <v>179203</v>
      </c>
      <c r="G722" s="431">
        <f t="shared" si="219"/>
        <v>26</v>
      </c>
      <c r="H722" s="432">
        <f>변동입력!$C$13</f>
        <v>179203</v>
      </c>
      <c r="I722" s="431">
        <f t="shared" si="220"/>
        <v>26</v>
      </c>
      <c r="J722" s="431"/>
      <c r="K722" s="431">
        <f t="shared" si="221"/>
        <v>0</v>
      </c>
      <c r="L722" s="431"/>
      <c r="M722" s="431">
        <f>ROUNDDOWN(L722*F722,0)</f>
        <v>0</v>
      </c>
      <c r="N722" s="433"/>
    </row>
    <row r="723" spans="2:14" ht="18" hidden="1" customHeight="1">
      <c r="B723" s="428" t="s">
        <v>24</v>
      </c>
      <c r="C723" s="429"/>
      <c r="D723" s="436">
        <f>'단가적용(품)'!$F$109</f>
        <v>1.4999999999999999E-4</v>
      </c>
      <c r="E723" s="429" t="s">
        <v>8</v>
      </c>
      <c r="F723" s="431">
        <f t="shared" si="219"/>
        <v>141096</v>
      </c>
      <c r="G723" s="431">
        <f t="shared" si="219"/>
        <v>21</v>
      </c>
      <c r="H723" s="432">
        <f>변동입력!$C$12</f>
        <v>141096</v>
      </c>
      <c r="I723" s="431">
        <f t="shared" si="220"/>
        <v>21</v>
      </c>
      <c r="J723" s="431"/>
      <c r="K723" s="431">
        <f t="shared" si="221"/>
        <v>0</v>
      </c>
      <c r="L723" s="431"/>
      <c r="M723" s="431">
        <f>ROUNDDOWN(L723*F723,0)</f>
        <v>0</v>
      </c>
      <c r="N723" s="433"/>
    </row>
    <row r="724" spans="2:14" ht="18" hidden="1" customHeight="1">
      <c r="B724" s="428" t="s">
        <v>15</v>
      </c>
      <c r="C724" s="429"/>
      <c r="D724" s="430">
        <f>'단가적용(품)'!$G$109</f>
        <v>2.9999999999999997E-4</v>
      </c>
      <c r="E724" s="429" t="s">
        <v>8</v>
      </c>
      <c r="F724" s="431">
        <f t="shared" si="219"/>
        <v>141096</v>
      </c>
      <c r="G724" s="431">
        <f t="shared" si="219"/>
        <v>42</v>
      </c>
      <c r="H724" s="432">
        <f>변동입력!$C$12</f>
        <v>141096</v>
      </c>
      <c r="I724" s="431">
        <f t="shared" si="220"/>
        <v>42</v>
      </c>
      <c r="J724" s="431"/>
      <c r="K724" s="431">
        <f t="shared" si="221"/>
        <v>0</v>
      </c>
      <c r="L724" s="431"/>
      <c r="M724" s="431">
        <f>ROUNDDOWN(L724*D724,0)</f>
        <v>0</v>
      </c>
      <c r="N724" s="433"/>
    </row>
    <row r="725" spans="2:14" ht="18" hidden="1" customHeight="1">
      <c r="B725" s="428" t="s">
        <v>784</v>
      </c>
      <c r="C725" s="429" t="s">
        <v>508</v>
      </c>
      <c r="D725" s="430">
        <f>'단가적용(품)'!$H$109</f>
        <v>1.1999999999999999E-3</v>
      </c>
      <c r="E725" s="429" t="s">
        <v>223</v>
      </c>
      <c r="F725" s="431">
        <f>H725+J725+L725</f>
        <v>117493</v>
      </c>
      <c r="G725" s="431">
        <f>SUM(I725+K725+M725)</f>
        <v>140</v>
      </c>
      <c r="H725" s="432">
        <f>기계경비!$P$65</f>
        <v>36210</v>
      </c>
      <c r="I725" s="431">
        <f>ROUNDDOWN(D725*H725,0)</f>
        <v>43</v>
      </c>
      <c r="J725" s="432">
        <f>기계경비!$P$63</f>
        <v>23658</v>
      </c>
      <c r="K725" s="431">
        <f>ROUNDDOWN(J725*D725,0)</f>
        <v>28</v>
      </c>
      <c r="L725" s="432">
        <f>기계경비!$P$61</f>
        <v>57625</v>
      </c>
      <c r="M725" s="431">
        <f>ROUNDDOWN(L725*D725,0)</f>
        <v>69</v>
      </c>
      <c r="N725" s="433"/>
    </row>
    <row r="726" spans="2:14" ht="18" hidden="1" customHeight="1">
      <c r="B726" s="428" t="s">
        <v>20</v>
      </c>
      <c r="C726" s="429" t="s">
        <v>22</v>
      </c>
      <c r="D726" s="430">
        <f>'단가적용(품)'!$I$109</f>
        <v>1.1999999999999999E-3</v>
      </c>
      <c r="E726" s="429" t="s">
        <v>8</v>
      </c>
      <c r="F726" s="431">
        <f>H726+J726+L726</f>
        <v>46495</v>
      </c>
      <c r="G726" s="431">
        <f>SUM(I726+K726+M726)</f>
        <v>55</v>
      </c>
      <c r="H726" s="432">
        <f>기계경비!$P$137</f>
        <v>36210</v>
      </c>
      <c r="I726" s="431">
        <f>ROUNDDOWN(D726*H726,0)</f>
        <v>43</v>
      </c>
      <c r="J726" s="432">
        <f>기계경비!$P$135</f>
        <v>4398</v>
      </c>
      <c r="K726" s="431">
        <f>ROUNDDOWN(J726*D726,0)</f>
        <v>5</v>
      </c>
      <c r="L726" s="432">
        <f>기계경비!$P$133</f>
        <v>5887</v>
      </c>
      <c r="M726" s="431">
        <f>ROUNDDOWN(L726*D726,0)</f>
        <v>7</v>
      </c>
      <c r="N726" s="433"/>
    </row>
    <row r="727" spans="2:14" ht="18" hidden="1" customHeight="1">
      <c r="B727" s="428" t="s">
        <v>777</v>
      </c>
      <c r="C727" s="429" t="s">
        <v>215</v>
      </c>
      <c r="D727" s="434">
        <v>0.01</v>
      </c>
      <c r="E727" s="429"/>
      <c r="F727" s="431">
        <f>H727+J727+L727</f>
        <v>1964</v>
      </c>
      <c r="G727" s="431">
        <f>SUM(I727+K727+M727)</f>
        <v>19</v>
      </c>
      <c r="H727" s="431"/>
      <c r="I727" s="431">
        <f>ROUNDDOWN(D727*H727,0)</f>
        <v>0</v>
      </c>
      <c r="J727" s="431">
        <f>SUM(K719:K721)</f>
        <v>1964</v>
      </c>
      <c r="K727" s="431">
        <f>ROUNDDOWN(J727*D727,0)</f>
        <v>19</v>
      </c>
      <c r="L727" s="431"/>
      <c r="M727" s="431">
        <f>ROUNDDOWN(L727*D727,0)</f>
        <v>0</v>
      </c>
      <c r="N727" s="433"/>
    </row>
    <row r="728" spans="2:14" ht="18" hidden="1" customHeight="1">
      <c r="B728" s="428" t="s">
        <v>17</v>
      </c>
      <c r="C728" s="429"/>
      <c r="D728" s="436"/>
      <c r="E728" s="429"/>
      <c r="F728" s="431"/>
      <c r="G728" s="431">
        <f>SUM(I728+K728+M728)</f>
        <v>2267</v>
      </c>
      <c r="H728" s="431"/>
      <c r="I728" s="431">
        <f>SUM(I719:I727)</f>
        <v>175</v>
      </c>
      <c r="J728" s="431"/>
      <c r="K728" s="431">
        <f>SUM(K719:K727)</f>
        <v>2016</v>
      </c>
      <c r="L728" s="431"/>
      <c r="M728" s="431">
        <f>SUM(M719:M727)</f>
        <v>76</v>
      </c>
      <c r="N728" s="433"/>
    </row>
    <row r="729" spans="2:14" ht="18" hidden="1" customHeight="1">
      <c r="B729" s="443"/>
      <c r="C729" s="444"/>
      <c r="D729" s="444"/>
      <c r="E729" s="444"/>
      <c r="F729" s="444"/>
      <c r="G729" s="444"/>
      <c r="H729" s="444"/>
      <c r="I729" s="444"/>
      <c r="J729" s="444"/>
      <c r="K729" s="429"/>
      <c r="L729" s="429"/>
      <c r="M729" s="429"/>
      <c r="N729" s="433"/>
    </row>
    <row r="730" spans="2:14" s="421" customFormat="1" ht="18" hidden="1" customHeight="1">
      <c r="B730" s="437">
        <f>B718+1</f>
        <v>57</v>
      </c>
      <c r="C730" s="445" t="s">
        <v>348</v>
      </c>
      <c r="D730" s="442"/>
      <c r="E730" s="442"/>
      <c r="F730" s="442"/>
      <c r="G730" s="442"/>
      <c r="H730" s="442"/>
      <c r="I730" s="442"/>
      <c r="J730" s="442"/>
      <c r="K730" s="440"/>
      <c r="L730" s="440"/>
      <c r="M730" s="440"/>
      <c r="N730" s="441"/>
    </row>
    <row r="731" spans="2:14" ht="18" hidden="1" customHeight="1">
      <c r="B731" s="428" t="s">
        <v>216</v>
      </c>
      <c r="C731" s="429" t="s">
        <v>360</v>
      </c>
      <c r="D731" s="447">
        <f>'단가적용(품)'!$H$113</f>
        <v>9.6000000000000002E-2</v>
      </c>
      <c r="E731" s="429" t="s">
        <v>10</v>
      </c>
      <c r="F731" s="429">
        <f t="shared" ref="F731:G736" si="222">SUM(H731+J731+L731)</f>
        <v>21360</v>
      </c>
      <c r="G731" s="431">
        <f t="shared" si="222"/>
        <v>2050</v>
      </c>
      <c r="H731" s="432"/>
      <c r="I731" s="431">
        <f t="shared" ref="I731:I736" si="223">ROUNDDOWN(D731*H731,0)</f>
        <v>0</v>
      </c>
      <c r="J731" s="431">
        <f>자재단가!$F$17</f>
        <v>21360</v>
      </c>
      <c r="K731" s="431">
        <f t="shared" ref="K731:K736" si="224">ROUNDDOWN(J731*D731,0)</f>
        <v>2050</v>
      </c>
      <c r="L731" s="431"/>
      <c r="M731" s="431">
        <f>ROUNDDOWN(L731*F731,0)</f>
        <v>0</v>
      </c>
      <c r="N731" s="433"/>
    </row>
    <row r="732" spans="2:14" ht="18" hidden="1" customHeight="1">
      <c r="B732" s="428" t="s">
        <v>217</v>
      </c>
      <c r="C732" s="429" t="s">
        <v>336</v>
      </c>
      <c r="D732" s="447">
        <f>'단가적용(품)'!$I$113</f>
        <v>6.9000000000000006E-2</v>
      </c>
      <c r="E732" s="429" t="s">
        <v>7</v>
      </c>
      <c r="F732" s="429">
        <f t="shared" si="222"/>
        <v>5000</v>
      </c>
      <c r="G732" s="431">
        <f t="shared" si="222"/>
        <v>345</v>
      </c>
      <c r="H732" s="432"/>
      <c r="I732" s="431">
        <f t="shared" si="223"/>
        <v>0</v>
      </c>
      <c r="J732" s="431">
        <f>자재단가!$F$21</f>
        <v>5000</v>
      </c>
      <c r="K732" s="431">
        <f t="shared" si="224"/>
        <v>345</v>
      </c>
      <c r="L732" s="431"/>
      <c r="M732" s="431">
        <f>ROUNDDOWN(L732*F732,0)</f>
        <v>0</v>
      </c>
      <c r="N732" s="433"/>
    </row>
    <row r="733" spans="2:14" ht="18" hidden="1" customHeight="1">
      <c r="B733" s="428" t="s">
        <v>218</v>
      </c>
      <c r="C733" s="429"/>
      <c r="D733" s="436">
        <f>'단가적용(품)'!$J$113</f>
        <v>4.9500000000000004E-3</v>
      </c>
      <c r="E733" s="429" t="s">
        <v>8</v>
      </c>
      <c r="F733" s="429">
        <f t="shared" si="222"/>
        <v>30000</v>
      </c>
      <c r="G733" s="431">
        <f t="shared" si="222"/>
        <v>148</v>
      </c>
      <c r="H733" s="432"/>
      <c r="I733" s="431">
        <f t="shared" si="223"/>
        <v>0</v>
      </c>
      <c r="J733" s="431">
        <f>자재단가!$F$19</f>
        <v>30000</v>
      </c>
      <c r="K733" s="431">
        <f t="shared" si="224"/>
        <v>148</v>
      </c>
      <c r="L733" s="431"/>
      <c r="M733" s="431">
        <f>ROUNDDOWN(L733*F733,0)</f>
        <v>0</v>
      </c>
      <c r="N733" s="433"/>
    </row>
    <row r="734" spans="2:14" ht="18" hidden="1" customHeight="1">
      <c r="B734" s="428" t="s">
        <v>207</v>
      </c>
      <c r="C734" s="429"/>
      <c r="D734" s="436">
        <f>'단가적용(품)'!$E$108</f>
        <v>6.9999999999999994E-5</v>
      </c>
      <c r="E734" s="429" t="s">
        <v>13</v>
      </c>
      <c r="F734" s="429">
        <f t="shared" si="222"/>
        <v>179203</v>
      </c>
      <c r="G734" s="431">
        <f t="shared" si="222"/>
        <v>12</v>
      </c>
      <c r="H734" s="432">
        <f>변동입력!$C$13</f>
        <v>179203</v>
      </c>
      <c r="I734" s="431">
        <f t="shared" si="223"/>
        <v>12</v>
      </c>
      <c r="J734" s="431"/>
      <c r="K734" s="431">
        <f t="shared" si="224"/>
        <v>0</v>
      </c>
      <c r="L734" s="431"/>
      <c r="M734" s="431">
        <f>ROUNDDOWN(L734*F734,0)</f>
        <v>0</v>
      </c>
      <c r="N734" s="433"/>
    </row>
    <row r="735" spans="2:14" ht="18" hidden="1" customHeight="1">
      <c r="B735" s="428" t="s">
        <v>24</v>
      </c>
      <c r="C735" s="429"/>
      <c r="D735" s="436">
        <f>'단가적용(품)'!$F$108</f>
        <v>6.9999999999999994E-5</v>
      </c>
      <c r="E735" s="429" t="s">
        <v>8</v>
      </c>
      <c r="F735" s="429">
        <f t="shared" si="222"/>
        <v>141096</v>
      </c>
      <c r="G735" s="431">
        <f t="shared" si="222"/>
        <v>9</v>
      </c>
      <c r="H735" s="432">
        <f>변동입력!$C$12</f>
        <v>141096</v>
      </c>
      <c r="I735" s="431">
        <f t="shared" si="223"/>
        <v>9</v>
      </c>
      <c r="J735" s="431"/>
      <c r="K735" s="431">
        <f t="shared" si="224"/>
        <v>0</v>
      </c>
      <c r="L735" s="431"/>
      <c r="M735" s="431">
        <f>ROUNDDOWN(L735*F735,0)</f>
        <v>0</v>
      </c>
      <c r="N735" s="433"/>
    </row>
    <row r="736" spans="2:14" ht="18" hidden="1" customHeight="1">
      <c r="B736" s="428" t="s">
        <v>15</v>
      </c>
      <c r="C736" s="429"/>
      <c r="D736" s="436">
        <f>'단가적용(품)'!$G$108</f>
        <v>1.4999999999999999E-4</v>
      </c>
      <c r="E736" s="429" t="s">
        <v>8</v>
      </c>
      <c r="F736" s="429">
        <f t="shared" si="222"/>
        <v>141096</v>
      </c>
      <c r="G736" s="431">
        <f t="shared" si="222"/>
        <v>21</v>
      </c>
      <c r="H736" s="432">
        <f>변동입력!$C$12</f>
        <v>141096</v>
      </c>
      <c r="I736" s="431">
        <f t="shared" si="223"/>
        <v>21</v>
      </c>
      <c r="J736" s="431"/>
      <c r="K736" s="431">
        <f t="shared" si="224"/>
        <v>0</v>
      </c>
      <c r="L736" s="431"/>
      <c r="M736" s="431">
        <f>ROUNDDOWN(L736*D736,0)</f>
        <v>0</v>
      </c>
      <c r="N736" s="433"/>
    </row>
    <row r="737" spans="2:14" ht="18" hidden="1" customHeight="1">
      <c r="B737" s="428" t="s">
        <v>784</v>
      </c>
      <c r="C737" s="429" t="s">
        <v>508</v>
      </c>
      <c r="D737" s="430">
        <f>'단가적용(품)'!$H$108</f>
        <v>5.9999999999999995E-4</v>
      </c>
      <c r="E737" s="429" t="s">
        <v>223</v>
      </c>
      <c r="F737" s="429">
        <f>H737+J737+L737</f>
        <v>117493</v>
      </c>
      <c r="G737" s="431">
        <f>SUM(I737+K737+M737)</f>
        <v>69</v>
      </c>
      <c r="H737" s="432">
        <f>기계경비!$P$65</f>
        <v>36210</v>
      </c>
      <c r="I737" s="431">
        <f>ROUNDDOWN(D737*H737,0)</f>
        <v>21</v>
      </c>
      <c r="J737" s="432">
        <f>기계경비!$P$63</f>
        <v>23658</v>
      </c>
      <c r="K737" s="431">
        <f>ROUNDDOWN(J737*D737,0)</f>
        <v>14</v>
      </c>
      <c r="L737" s="432">
        <f>기계경비!$P$61</f>
        <v>57625</v>
      </c>
      <c r="M737" s="431">
        <f>ROUNDDOWN(L737*D737,0)</f>
        <v>34</v>
      </c>
      <c r="N737" s="433"/>
    </row>
    <row r="738" spans="2:14" ht="18" hidden="1" customHeight="1">
      <c r="B738" s="428" t="s">
        <v>20</v>
      </c>
      <c r="C738" s="429" t="s">
        <v>22</v>
      </c>
      <c r="D738" s="430">
        <f>'단가적용(품)'!$I$108</f>
        <v>5.9999999999999995E-4</v>
      </c>
      <c r="E738" s="429" t="s">
        <v>8</v>
      </c>
      <c r="F738" s="429">
        <f>H738+J738+L738</f>
        <v>46495</v>
      </c>
      <c r="G738" s="431">
        <f>SUM(I738+K738+M738)</f>
        <v>26</v>
      </c>
      <c r="H738" s="432">
        <f>기계경비!$P$137</f>
        <v>36210</v>
      </c>
      <c r="I738" s="431">
        <f>ROUNDDOWN(D738*H738,0)</f>
        <v>21</v>
      </c>
      <c r="J738" s="432">
        <f>기계경비!$P$135</f>
        <v>4398</v>
      </c>
      <c r="K738" s="431">
        <f>ROUNDDOWN(J738*D738,0)</f>
        <v>2</v>
      </c>
      <c r="L738" s="432">
        <f>기계경비!$P$133</f>
        <v>5887</v>
      </c>
      <c r="M738" s="431">
        <f>ROUNDDOWN(L738*D738,0)</f>
        <v>3</v>
      </c>
      <c r="N738" s="433"/>
    </row>
    <row r="739" spans="2:14" ht="18" hidden="1" customHeight="1">
      <c r="B739" s="428" t="s">
        <v>777</v>
      </c>
      <c r="C739" s="429" t="s">
        <v>215</v>
      </c>
      <c r="D739" s="434">
        <v>0.01</v>
      </c>
      <c r="E739" s="429"/>
      <c r="F739" s="429">
        <f>H739+J739+L739</f>
        <v>2543</v>
      </c>
      <c r="G739" s="431">
        <f>SUM(I739+K739+M739)</f>
        <v>25</v>
      </c>
      <c r="H739" s="431"/>
      <c r="I739" s="431">
        <f>ROUNDDOWN(D739*H739,0)</f>
        <v>0</v>
      </c>
      <c r="J739" s="431">
        <f>SUM(K731:K733)</f>
        <v>2543</v>
      </c>
      <c r="K739" s="431">
        <f>ROUNDDOWN(J739*D739,0)</f>
        <v>25</v>
      </c>
      <c r="L739" s="431"/>
      <c r="M739" s="431">
        <f>ROUNDDOWN(L739*D739,0)</f>
        <v>0</v>
      </c>
      <c r="N739" s="433"/>
    </row>
    <row r="740" spans="2:14" ht="18" hidden="1" customHeight="1">
      <c r="B740" s="428" t="s">
        <v>17</v>
      </c>
      <c r="C740" s="429"/>
      <c r="D740" s="436"/>
      <c r="E740" s="429"/>
      <c r="F740" s="429"/>
      <c r="G740" s="431">
        <f>SUM(I740+K740+M740)</f>
        <v>2705</v>
      </c>
      <c r="H740" s="431"/>
      <c r="I740" s="431">
        <f>SUM(I731:I739)</f>
        <v>84</v>
      </c>
      <c r="J740" s="431"/>
      <c r="K740" s="431">
        <f>SUM(K731:K739)</f>
        <v>2584</v>
      </c>
      <c r="L740" s="431"/>
      <c r="M740" s="431">
        <f>SUM(M731:M739)</f>
        <v>37</v>
      </c>
      <c r="N740" s="433"/>
    </row>
    <row r="741" spans="2:14" ht="18" hidden="1" customHeight="1">
      <c r="B741" s="443"/>
      <c r="C741" s="444"/>
      <c r="D741" s="444"/>
      <c r="E741" s="444"/>
      <c r="F741" s="444"/>
      <c r="G741" s="444"/>
      <c r="H741" s="444"/>
      <c r="I741" s="444"/>
      <c r="J741" s="444"/>
      <c r="K741" s="429"/>
      <c r="L741" s="429"/>
      <c r="M741" s="429"/>
      <c r="N741" s="433"/>
    </row>
    <row r="742" spans="2:14" s="421" customFormat="1" ht="18" hidden="1" customHeight="1">
      <c r="B742" s="437">
        <f>B730+1</f>
        <v>58</v>
      </c>
      <c r="C742" s="445" t="s">
        <v>349</v>
      </c>
      <c r="D742" s="442"/>
      <c r="E742" s="442"/>
      <c r="F742" s="442"/>
      <c r="G742" s="442"/>
      <c r="H742" s="442"/>
      <c r="I742" s="442"/>
      <c r="J742" s="442"/>
      <c r="K742" s="440"/>
      <c r="L742" s="440"/>
      <c r="M742" s="440"/>
      <c r="N742" s="441"/>
    </row>
    <row r="743" spans="2:14" ht="18" hidden="1" customHeight="1">
      <c r="B743" s="428" t="s">
        <v>216</v>
      </c>
      <c r="C743" s="429" t="s">
        <v>360</v>
      </c>
      <c r="D743" s="447">
        <f>'단가적용(품)'!$H$113</f>
        <v>9.6000000000000002E-2</v>
      </c>
      <c r="E743" s="429" t="s">
        <v>10</v>
      </c>
      <c r="F743" s="431">
        <f t="shared" ref="F743:G748" si="225">SUM(H743+J743+L743)</f>
        <v>21360</v>
      </c>
      <c r="G743" s="431">
        <f t="shared" si="225"/>
        <v>2050</v>
      </c>
      <c r="H743" s="432"/>
      <c r="I743" s="431">
        <f t="shared" ref="I743:I748" si="226">ROUNDDOWN(D743*H743,0)</f>
        <v>0</v>
      </c>
      <c r="J743" s="431">
        <f>자재단가!$F$17</f>
        <v>21360</v>
      </c>
      <c r="K743" s="431">
        <f t="shared" ref="K743:K748" si="227">ROUNDDOWN(J743*D743,0)</f>
        <v>2050</v>
      </c>
      <c r="L743" s="431"/>
      <c r="M743" s="431">
        <f>ROUNDDOWN(L743*F743,0)</f>
        <v>0</v>
      </c>
      <c r="N743" s="433"/>
    </row>
    <row r="744" spans="2:14" ht="18" hidden="1" customHeight="1">
      <c r="B744" s="428" t="s">
        <v>217</v>
      </c>
      <c r="C744" s="429" t="s">
        <v>336</v>
      </c>
      <c r="D744" s="447">
        <f>'단가적용(품)'!$I$113</f>
        <v>6.9000000000000006E-2</v>
      </c>
      <c r="E744" s="429" t="s">
        <v>7</v>
      </c>
      <c r="F744" s="431">
        <f t="shared" si="225"/>
        <v>5000</v>
      </c>
      <c r="G744" s="431">
        <f t="shared" si="225"/>
        <v>345</v>
      </c>
      <c r="H744" s="432"/>
      <c r="I744" s="431">
        <f t="shared" si="226"/>
        <v>0</v>
      </c>
      <c r="J744" s="431">
        <f>자재단가!$F$21</f>
        <v>5000</v>
      </c>
      <c r="K744" s="431">
        <f t="shared" si="227"/>
        <v>345</v>
      </c>
      <c r="L744" s="431"/>
      <c r="M744" s="431">
        <f>ROUNDDOWN(L744*F744,0)</f>
        <v>0</v>
      </c>
      <c r="N744" s="433"/>
    </row>
    <row r="745" spans="2:14" ht="18" hidden="1" customHeight="1">
      <c r="B745" s="428" t="s">
        <v>218</v>
      </c>
      <c r="C745" s="429"/>
      <c r="D745" s="436">
        <f>'단가적용(품)'!$J$113</f>
        <v>4.9500000000000004E-3</v>
      </c>
      <c r="E745" s="429" t="s">
        <v>8</v>
      </c>
      <c r="F745" s="431">
        <f t="shared" si="225"/>
        <v>30000</v>
      </c>
      <c r="G745" s="431">
        <f t="shared" si="225"/>
        <v>148</v>
      </c>
      <c r="H745" s="432"/>
      <c r="I745" s="431">
        <f t="shared" si="226"/>
        <v>0</v>
      </c>
      <c r="J745" s="431">
        <f>자재단가!$F$19</f>
        <v>30000</v>
      </c>
      <c r="K745" s="431">
        <f t="shared" si="227"/>
        <v>148</v>
      </c>
      <c r="L745" s="431"/>
      <c r="M745" s="431">
        <f>ROUNDDOWN(L745*F745,0)</f>
        <v>0</v>
      </c>
      <c r="N745" s="433"/>
    </row>
    <row r="746" spans="2:14" ht="18" hidden="1" customHeight="1">
      <c r="B746" s="428" t="s">
        <v>207</v>
      </c>
      <c r="C746" s="429"/>
      <c r="D746" s="436">
        <f>'단가적용(품)'!$E$109</f>
        <v>1.4999999999999999E-4</v>
      </c>
      <c r="E746" s="429" t="s">
        <v>13</v>
      </c>
      <c r="F746" s="431">
        <f t="shared" si="225"/>
        <v>179203</v>
      </c>
      <c r="G746" s="431">
        <f t="shared" si="225"/>
        <v>26</v>
      </c>
      <c r="H746" s="432">
        <f>변동입력!$C$13</f>
        <v>179203</v>
      </c>
      <c r="I746" s="431">
        <f t="shared" si="226"/>
        <v>26</v>
      </c>
      <c r="J746" s="431"/>
      <c r="K746" s="431">
        <f t="shared" si="227"/>
        <v>0</v>
      </c>
      <c r="L746" s="431"/>
      <c r="M746" s="431">
        <f>ROUNDDOWN(L746*F746,0)</f>
        <v>0</v>
      </c>
      <c r="N746" s="433"/>
    </row>
    <row r="747" spans="2:14" ht="18" hidden="1" customHeight="1">
      <c r="B747" s="428" t="s">
        <v>24</v>
      </c>
      <c r="C747" s="429"/>
      <c r="D747" s="436">
        <f>'단가적용(품)'!$F$109</f>
        <v>1.4999999999999999E-4</v>
      </c>
      <c r="E747" s="429" t="s">
        <v>8</v>
      </c>
      <c r="F747" s="431">
        <f t="shared" si="225"/>
        <v>141096</v>
      </c>
      <c r="G747" s="431">
        <f t="shared" si="225"/>
        <v>21</v>
      </c>
      <c r="H747" s="432">
        <f>변동입력!$C$12</f>
        <v>141096</v>
      </c>
      <c r="I747" s="431">
        <f t="shared" si="226"/>
        <v>21</v>
      </c>
      <c r="J747" s="431"/>
      <c r="K747" s="431">
        <f t="shared" si="227"/>
        <v>0</v>
      </c>
      <c r="L747" s="431"/>
      <c r="M747" s="431">
        <f>ROUNDDOWN(L747*F747,0)</f>
        <v>0</v>
      </c>
      <c r="N747" s="433"/>
    </row>
    <row r="748" spans="2:14" ht="18" hidden="1" customHeight="1">
      <c r="B748" s="428" t="s">
        <v>15</v>
      </c>
      <c r="C748" s="429"/>
      <c r="D748" s="430">
        <f>'단가적용(품)'!$G$109</f>
        <v>2.9999999999999997E-4</v>
      </c>
      <c r="E748" s="429" t="s">
        <v>8</v>
      </c>
      <c r="F748" s="431">
        <f t="shared" si="225"/>
        <v>141096</v>
      </c>
      <c r="G748" s="431">
        <f t="shared" si="225"/>
        <v>42</v>
      </c>
      <c r="H748" s="432">
        <f>변동입력!$C$12</f>
        <v>141096</v>
      </c>
      <c r="I748" s="431">
        <f t="shared" si="226"/>
        <v>42</v>
      </c>
      <c r="J748" s="431"/>
      <c r="K748" s="431">
        <f t="shared" si="227"/>
        <v>0</v>
      </c>
      <c r="L748" s="431"/>
      <c r="M748" s="431">
        <f>ROUNDDOWN(L748*D748,0)</f>
        <v>0</v>
      </c>
      <c r="N748" s="433"/>
    </row>
    <row r="749" spans="2:14" ht="18" hidden="1" customHeight="1">
      <c r="B749" s="428" t="s">
        <v>784</v>
      </c>
      <c r="C749" s="429" t="s">
        <v>508</v>
      </c>
      <c r="D749" s="430">
        <f>'단가적용(품)'!$H$109</f>
        <v>1.1999999999999999E-3</v>
      </c>
      <c r="E749" s="429" t="s">
        <v>223</v>
      </c>
      <c r="F749" s="431">
        <f>H749+J749+L749</f>
        <v>117493</v>
      </c>
      <c r="G749" s="431">
        <f>SUM(I749+K749+M749)</f>
        <v>140</v>
      </c>
      <c r="H749" s="432">
        <f>기계경비!$P$65</f>
        <v>36210</v>
      </c>
      <c r="I749" s="431">
        <f>ROUNDDOWN(D749*H749,0)</f>
        <v>43</v>
      </c>
      <c r="J749" s="432">
        <f>기계경비!$P$63</f>
        <v>23658</v>
      </c>
      <c r="K749" s="431">
        <f>ROUNDDOWN(J749*D749,0)</f>
        <v>28</v>
      </c>
      <c r="L749" s="432">
        <f>기계경비!$P$61</f>
        <v>57625</v>
      </c>
      <c r="M749" s="431">
        <f>ROUNDDOWN(L749*D749,0)</f>
        <v>69</v>
      </c>
      <c r="N749" s="433"/>
    </row>
    <row r="750" spans="2:14" ht="18" hidden="1" customHeight="1">
      <c r="B750" s="428" t="s">
        <v>20</v>
      </c>
      <c r="C750" s="429" t="s">
        <v>22</v>
      </c>
      <c r="D750" s="430">
        <f>'단가적용(품)'!$I$109</f>
        <v>1.1999999999999999E-3</v>
      </c>
      <c r="E750" s="429" t="s">
        <v>8</v>
      </c>
      <c r="F750" s="431">
        <f>H750+J750+L750</f>
        <v>46495</v>
      </c>
      <c r="G750" s="431">
        <f>SUM(I750+K750+M750)</f>
        <v>55</v>
      </c>
      <c r="H750" s="432">
        <f>기계경비!$P$137</f>
        <v>36210</v>
      </c>
      <c r="I750" s="431">
        <f>ROUNDDOWN(D750*H750,0)</f>
        <v>43</v>
      </c>
      <c r="J750" s="432">
        <f>기계경비!$P$135</f>
        <v>4398</v>
      </c>
      <c r="K750" s="431">
        <f>ROUNDDOWN(J750*D750,0)</f>
        <v>5</v>
      </c>
      <c r="L750" s="432">
        <f>기계경비!$P$133</f>
        <v>5887</v>
      </c>
      <c r="M750" s="431">
        <f>ROUNDDOWN(L750*D750,0)</f>
        <v>7</v>
      </c>
      <c r="N750" s="433"/>
    </row>
    <row r="751" spans="2:14" ht="18" hidden="1" customHeight="1">
      <c r="B751" s="428" t="s">
        <v>777</v>
      </c>
      <c r="C751" s="429" t="s">
        <v>215</v>
      </c>
      <c r="D751" s="434">
        <v>0.01</v>
      </c>
      <c r="E751" s="429"/>
      <c r="F751" s="431">
        <f>H751+J751+L751</f>
        <v>2543</v>
      </c>
      <c r="G751" s="431">
        <f>SUM(I751+K751+M751)</f>
        <v>25</v>
      </c>
      <c r="H751" s="431"/>
      <c r="I751" s="431">
        <f>ROUNDDOWN(D751*H751,0)</f>
        <v>0</v>
      </c>
      <c r="J751" s="431">
        <f>SUM(K743:K745)</f>
        <v>2543</v>
      </c>
      <c r="K751" s="431">
        <f>ROUNDDOWN(J751*D751,0)</f>
        <v>25</v>
      </c>
      <c r="L751" s="431"/>
      <c r="M751" s="431">
        <f>ROUNDDOWN(L751*D751,0)</f>
        <v>0</v>
      </c>
      <c r="N751" s="433"/>
    </row>
    <row r="752" spans="2:14" ht="18" hidden="1" customHeight="1">
      <c r="B752" s="428" t="s">
        <v>17</v>
      </c>
      <c r="C752" s="429"/>
      <c r="D752" s="436"/>
      <c r="E752" s="429"/>
      <c r="F752" s="431"/>
      <c r="G752" s="431">
        <f>SUM(I752+K752+M752)</f>
        <v>2852</v>
      </c>
      <c r="H752" s="431"/>
      <c r="I752" s="431">
        <f>SUM(I743:I751)</f>
        <v>175</v>
      </c>
      <c r="J752" s="431"/>
      <c r="K752" s="431">
        <f>SUM(K743:K751)</f>
        <v>2601</v>
      </c>
      <c r="L752" s="431"/>
      <c r="M752" s="431">
        <f>SUM(M743:M751)</f>
        <v>76</v>
      </c>
      <c r="N752" s="433"/>
    </row>
    <row r="753" spans="2:14" ht="18" hidden="1" customHeight="1">
      <c r="B753" s="443"/>
      <c r="C753" s="444"/>
      <c r="D753" s="444"/>
      <c r="E753" s="444"/>
      <c r="F753" s="444"/>
      <c r="G753" s="444"/>
      <c r="H753" s="444"/>
      <c r="I753" s="444"/>
      <c r="J753" s="429"/>
      <c r="K753" s="429"/>
      <c r="L753" s="429"/>
      <c r="M753" s="429"/>
      <c r="N753" s="433"/>
    </row>
    <row r="754" spans="2:14" s="421" customFormat="1" ht="18" hidden="1" customHeight="1">
      <c r="B754" s="437">
        <f>B742+1</f>
        <v>59</v>
      </c>
      <c r="C754" s="445" t="s">
        <v>25</v>
      </c>
      <c r="D754" s="442"/>
      <c r="E754" s="442"/>
      <c r="F754" s="442"/>
      <c r="G754" s="442"/>
      <c r="H754" s="442"/>
      <c r="I754" s="442"/>
      <c r="J754" s="440"/>
      <c r="K754" s="440"/>
      <c r="L754" s="440"/>
      <c r="M754" s="440"/>
      <c r="N754" s="441"/>
    </row>
    <row r="755" spans="2:14" ht="18" hidden="1" customHeight="1">
      <c r="B755" s="428" t="s">
        <v>207</v>
      </c>
      <c r="C755" s="429"/>
      <c r="D755" s="436">
        <f>'단가적용(품)'!$E$169</f>
        <v>4.2900000000000004E-3</v>
      </c>
      <c r="E755" s="429" t="s">
        <v>8</v>
      </c>
      <c r="F755" s="431">
        <f t="shared" ref="F755:G759" si="228">SUM(H755+J755+L755)</f>
        <v>141096</v>
      </c>
      <c r="G755" s="431">
        <f t="shared" si="228"/>
        <v>605</v>
      </c>
      <c r="H755" s="432">
        <f>변동입력!$C$12</f>
        <v>141096</v>
      </c>
      <c r="I755" s="431">
        <f t="shared" ref="I755:I760" si="229">ROUNDDOWN(D755*H755,0)</f>
        <v>605</v>
      </c>
      <c r="J755" s="431"/>
      <c r="K755" s="431">
        <f t="shared" ref="K755:K760" si="230">ROUNDDOWN(J755*D755,0)</f>
        <v>0</v>
      </c>
      <c r="L755" s="431"/>
      <c r="M755" s="431">
        <f>ROUNDDOWN(L755*F755,0)</f>
        <v>0</v>
      </c>
      <c r="N755" s="433"/>
    </row>
    <row r="756" spans="2:14" ht="18" hidden="1" customHeight="1">
      <c r="B756" s="428" t="s">
        <v>24</v>
      </c>
      <c r="C756" s="429"/>
      <c r="D756" s="436">
        <f>'단가적용(품)'!$F$169</f>
        <v>8.5800000000000008E-3</v>
      </c>
      <c r="E756" s="429" t="s">
        <v>8</v>
      </c>
      <c r="F756" s="431">
        <f>SUM(H756+J756+L756)</f>
        <v>141096</v>
      </c>
      <c r="G756" s="431">
        <f>SUM(I756+K756+M756)</f>
        <v>1210</v>
      </c>
      <c r="H756" s="432">
        <f>변동입력!$C$12</f>
        <v>141096</v>
      </c>
      <c r="I756" s="431">
        <f t="shared" si="229"/>
        <v>1210</v>
      </c>
      <c r="J756" s="431"/>
      <c r="K756" s="431">
        <f t="shared" si="230"/>
        <v>0</v>
      </c>
      <c r="L756" s="431"/>
      <c r="M756" s="431">
        <f>ROUNDDOWN(L756*F756,0)</f>
        <v>0</v>
      </c>
      <c r="N756" s="433"/>
    </row>
    <row r="757" spans="2:14" ht="18" hidden="1" customHeight="1">
      <c r="B757" s="428" t="s">
        <v>15</v>
      </c>
      <c r="C757" s="429"/>
      <c r="D757" s="436">
        <f>'단가적용(품)'!$G$169</f>
        <v>8.5800000000000008E-3</v>
      </c>
      <c r="E757" s="429" t="s">
        <v>8</v>
      </c>
      <c r="F757" s="431">
        <f>SUM(H757+J757+L757)</f>
        <v>141096</v>
      </c>
      <c r="G757" s="431">
        <f>SUM(I757+K757+M757)</f>
        <v>1210</v>
      </c>
      <c r="H757" s="432">
        <f>변동입력!$C$12</f>
        <v>141096</v>
      </c>
      <c r="I757" s="431">
        <f t="shared" si="229"/>
        <v>1210</v>
      </c>
      <c r="J757" s="431"/>
      <c r="K757" s="431">
        <f t="shared" si="230"/>
        <v>0</v>
      </c>
      <c r="L757" s="431"/>
      <c r="M757" s="431">
        <f>ROUNDDOWN(L757*D757,0)</f>
        <v>0</v>
      </c>
      <c r="N757" s="433"/>
    </row>
    <row r="758" spans="2:14" ht="18" hidden="1" customHeight="1">
      <c r="B758" s="428" t="s">
        <v>26</v>
      </c>
      <c r="C758" s="429" t="s">
        <v>285</v>
      </c>
      <c r="D758" s="436">
        <f>'단가적용(품)'!$H$169</f>
        <v>3.4329999999999999E-2</v>
      </c>
      <c r="E758" s="429" t="s">
        <v>287</v>
      </c>
      <c r="F758" s="431">
        <f t="shared" si="228"/>
        <v>40377</v>
      </c>
      <c r="G758" s="431">
        <f t="shared" si="228"/>
        <v>1385</v>
      </c>
      <c r="H758" s="432">
        <f>기계경비!$P$217</f>
        <v>28560</v>
      </c>
      <c r="I758" s="431">
        <f t="shared" si="229"/>
        <v>980</v>
      </c>
      <c r="J758" s="431">
        <f>기계경비!$P$215</f>
        <v>8486</v>
      </c>
      <c r="K758" s="431">
        <f t="shared" si="230"/>
        <v>291</v>
      </c>
      <c r="L758" s="431">
        <f>기계경비!$P$213</f>
        <v>3331</v>
      </c>
      <c r="M758" s="431">
        <f>ROUNDDOWN(L758*D758,0)</f>
        <v>114</v>
      </c>
      <c r="N758" s="433"/>
    </row>
    <row r="759" spans="2:14" ht="18" hidden="1" customHeight="1">
      <c r="B759" s="428" t="s">
        <v>222</v>
      </c>
      <c r="C759" s="429" t="s">
        <v>442</v>
      </c>
      <c r="D759" s="436">
        <f>'단가적용(품)'!$I$169</f>
        <v>3.4329999999999999E-2</v>
      </c>
      <c r="E759" s="429" t="s">
        <v>8</v>
      </c>
      <c r="F759" s="431">
        <f t="shared" si="228"/>
        <v>46495</v>
      </c>
      <c r="G759" s="431">
        <f t="shared" si="228"/>
        <v>1596</v>
      </c>
      <c r="H759" s="432"/>
      <c r="I759" s="431">
        <f t="shared" si="229"/>
        <v>0</v>
      </c>
      <c r="J759" s="431"/>
      <c r="K759" s="431">
        <f t="shared" si="230"/>
        <v>0</v>
      </c>
      <c r="L759" s="431">
        <f>기계경비!$P$139</f>
        <v>46495</v>
      </c>
      <c r="M759" s="431">
        <f>ROUNDDOWN(L759*D759,0)</f>
        <v>1596</v>
      </c>
      <c r="N759" s="433"/>
    </row>
    <row r="760" spans="2:14" ht="18" hidden="1" customHeight="1">
      <c r="B760" s="428" t="s">
        <v>284</v>
      </c>
      <c r="C760" s="429" t="s">
        <v>286</v>
      </c>
      <c r="D760" s="436">
        <f>'단가적용(품)'!$J$169</f>
        <v>3.4329999999999999E-2</v>
      </c>
      <c r="E760" s="429" t="s">
        <v>8</v>
      </c>
      <c r="F760" s="431">
        <f>SUM(H760+J760+L760)</f>
        <v>43677</v>
      </c>
      <c r="G760" s="431">
        <f>SUM(I760+K760+M760)</f>
        <v>1499</v>
      </c>
      <c r="H760" s="432"/>
      <c r="I760" s="431">
        <f t="shared" si="229"/>
        <v>0</v>
      </c>
      <c r="J760" s="431"/>
      <c r="K760" s="431">
        <f t="shared" si="230"/>
        <v>0</v>
      </c>
      <c r="L760" s="431">
        <f>기계경비!$P$179</f>
        <v>43677</v>
      </c>
      <c r="M760" s="431">
        <f>ROUNDDOWN(L760*D760,0)</f>
        <v>1499</v>
      </c>
      <c r="N760" s="433"/>
    </row>
    <row r="761" spans="2:14" ht="18" hidden="1" customHeight="1">
      <c r="B761" s="428" t="s">
        <v>17</v>
      </c>
      <c r="C761" s="429"/>
      <c r="D761" s="436"/>
      <c r="E761" s="429"/>
      <c r="F761" s="431"/>
      <c r="G761" s="431">
        <f>SUM(I761+K761+M761)</f>
        <v>7505</v>
      </c>
      <c r="H761" s="431"/>
      <c r="I761" s="431">
        <f>SUM(I755:I760)</f>
        <v>4005</v>
      </c>
      <c r="J761" s="431"/>
      <c r="K761" s="431">
        <f>SUM(K755:K760)</f>
        <v>291</v>
      </c>
      <c r="L761" s="431"/>
      <c r="M761" s="431">
        <f>SUM(M755:M760)</f>
        <v>3209</v>
      </c>
      <c r="N761" s="433"/>
    </row>
    <row r="762" spans="2:14" ht="18" hidden="1" customHeight="1">
      <c r="B762" s="443"/>
      <c r="C762" s="444"/>
      <c r="D762" s="444"/>
      <c r="E762" s="444"/>
      <c r="F762" s="444"/>
      <c r="G762" s="444"/>
      <c r="H762" s="444"/>
      <c r="I762" s="444"/>
      <c r="J762" s="429"/>
      <c r="K762" s="429"/>
      <c r="L762" s="429"/>
      <c r="M762" s="429"/>
      <c r="N762" s="433"/>
    </row>
    <row r="763" spans="2:14" s="421" customFormat="1" ht="18" hidden="1" customHeight="1">
      <c r="B763" s="437">
        <f>B754+1</f>
        <v>60</v>
      </c>
      <c r="C763" s="445" t="s">
        <v>443</v>
      </c>
      <c r="D763" s="442"/>
      <c r="E763" s="442"/>
      <c r="F763" s="442"/>
      <c r="G763" s="442"/>
      <c r="H763" s="442"/>
      <c r="I763" s="442"/>
      <c r="J763" s="440"/>
      <c r="K763" s="440"/>
      <c r="L763" s="440"/>
      <c r="M763" s="440"/>
      <c r="N763" s="441"/>
    </row>
    <row r="764" spans="2:14" ht="18" hidden="1" customHeight="1">
      <c r="B764" s="428" t="s">
        <v>6</v>
      </c>
      <c r="C764" s="429" t="s">
        <v>303</v>
      </c>
      <c r="D764" s="430">
        <f>'단가적용(품)'!$H$37</f>
        <v>0.67949999999999999</v>
      </c>
      <c r="E764" s="429" t="s">
        <v>7</v>
      </c>
      <c r="F764" s="431">
        <f>SUM(H764+J764+L764)</f>
        <v>1266</v>
      </c>
      <c r="G764" s="431">
        <f>SUM(I764+K764+M764)</f>
        <v>860</v>
      </c>
      <c r="H764" s="432"/>
      <c r="I764" s="431">
        <f>ROUNDDOWN(D764*H764,0)</f>
        <v>0</v>
      </c>
      <c r="J764" s="431">
        <f>자재단가!$F$5</f>
        <v>1266</v>
      </c>
      <c r="K764" s="431">
        <f>ROUNDDOWN(J764*D764,0)</f>
        <v>860</v>
      </c>
      <c r="L764" s="431"/>
      <c r="M764" s="431">
        <f t="shared" ref="M764:M769" si="231">ROUNDDOWN(L764*F764,0)</f>
        <v>0</v>
      </c>
      <c r="N764" s="433"/>
    </row>
    <row r="765" spans="2:14" ht="18" hidden="1" customHeight="1">
      <c r="B765" s="428" t="s">
        <v>193</v>
      </c>
      <c r="C765" s="429" t="s">
        <v>304</v>
      </c>
      <c r="D765" s="430">
        <f>'단가적용(품)'!$I$37</f>
        <v>4.65E-2</v>
      </c>
      <c r="E765" s="429" t="s">
        <v>8</v>
      </c>
      <c r="F765" s="431">
        <f t="shared" ref="F765:F770" si="232">SUM(H765+J765+L765)</f>
        <v>5000</v>
      </c>
      <c r="G765" s="431">
        <f t="shared" ref="G765:G770" si="233">SUM(I765+K765+M765)</f>
        <v>232</v>
      </c>
      <c r="H765" s="432"/>
      <c r="I765" s="431">
        <f t="shared" ref="I765:I770" si="234">ROUNDDOWN(D765*H765,0)</f>
        <v>0</v>
      </c>
      <c r="J765" s="431">
        <f>자재단가!$F$21</f>
        <v>5000</v>
      </c>
      <c r="K765" s="431">
        <f t="shared" ref="K765:K770" si="235">ROUNDDOWN(J765*D765,0)</f>
        <v>232</v>
      </c>
      <c r="L765" s="431"/>
      <c r="M765" s="431">
        <f t="shared" si="231"/>
        <v>0</v>
      </c>
      <c r="N765" s="433"/>
    </row>
    <row r="766" spans="2:14" ht="18" hidden="1" customHeight="1">
      <c r="B766" s="428" t="s">
        <v>782</v>
      </c>
      <c r="C766" s="429" t="s">
        <v>9</v>
      </c>
      <c r="D766" s="434">
        <f>'단가적용(품)'!$K$37</f>
        <v>0.03</v>
      </c>
      <c r="E766" s="429" t="s">
        <v>8</v>
      </c>
      <c r="F766" s="431">
        <f t="shared" si="232"/>
        <v>3520</v>
      </c>
      <c r="G766" s="431">
        <f t="shared" si="233"/>
        <v>105</v>
      </c>
      <c r="H766" s="432"/>
      <c r="I766" s="431">
        <f t="shared" si="234"/>
        <v>0</v>
      </c>
      <c r="J766" s="431">
        <f>자재단가!$F$18</f>
        <v>3520</v>
      </c>
      <c r="K766" s="431">
        <f t="shared" si="235"/>
        <v>105</v>
      </c>
      <c r="L766" s="431"/>
      <c r="M766" s="431">
        <f t="shared" si="231"/>
        <v>0</v>
      </c>
      <c r="N766" s="433"/>
    </row>
    <row r="767" spans="2:14" ht="18" hidden="1" customHeight="1">
      <c r="B767" s="428" t="s">
        <v>435</v>
      </c>
      <c r="C767" s="429"/>
      <c r="D767" s="434">
        <f>'단가적용(품)'!$J$37</f>
        <v>0.03</v>
      </c>
      <c r="E767" s="429" t="s">
        <v>8</v>
      </c>
      <c r="F767" s="431">
        <f t="shared" si="232"/>
        <v>984</v>
      </c>
      <c r="G767" s="431">
        <f t="shared" si="233"/>
        <v>29</v>
      </c>
      <c r="H767" s="432"/>
      <c r="I767" s="431">
        <f t="shared" si="234"/>
        <v>0</v>
      </c>
      <c r="J767" s="431">
        <f>자재단가!$F$20</f>
        <v>984</v>
      </c>
      <c r="K767" s="431">
        <f t="shared" si="235"/>
        <v>29</v>
      </c>
      <c r="L767" s="431"/>
      <c r="M767" s="431">
        <f t="shared" si="231"/>
        <v>0</v>
      </c>
      <c r="N767" s="433"/>
    </row>
    <row r="768" spans="2:14" ht="18" hidden="1" customHeight="1">
      <c r="B768" s="428" t="s">
        <v>207</v>
      </c>
      <c r="C768" s="429"/>
      <c r="D768" s="430">
        <f>'단가적용(품)'!$E$26</f>
        <v>1.0999999999999998E-3</v>
      </c>
      <c r="E768" s="429" t="s">
        <v>13</v>
      </c>
      <c r="F768" s="431">
        <f t="shared" si="232"/>
        <v>336005.625</v>
      </c>
      <c r="G768" s="431">
        <f t="shared" si="233"/>
        <v>369</v>
      </c>
      <c r="H768" s="432">
        <f>변동입력!$C$13*1.875</f>
        <v>336005.625</v>
      </c>
      <c r="I768" s="431">
        <f t="shared" si="234"/>
        <v>369</v>
      </c>
      <c r="J768" s="431"/>
      <c r="K768" s="431">
        <f t="shared" si="235"/>
        <v>0</v>
      </c>
      <c r="L768" s="431"/>
      <c r="M768" s="431">
        <f t="shared" si="231"/>
        <v>0</v>
      </c>
      <c r="N768" s="433"/>
    </row>
    <row r="769" spans="2:14" ht="18" hidden="1" customHeight="1">
      <c r="B769" s="428" t="s">
        <v>24</v>
      </c>
      <c r="C769" s="429"/>
      <c r="D769" s="430">
        <f>'단가적용(품)'!$F$26</f>
        <v>1.0999999999999998E-3</v>
      </c>
      <c r="E769" s="429" t="s">
        <v>8</v>
      </c>
      <c r="F769" s="431">
        <f t="shared" si="232"/>
        <v>264555</v>
      </c>
      <c r="G769" s="431">
        <f t="shared" si="233"/>
        <v>291</v>
      </c>
      <c r="H769" s="432">
        <f>변동입력!$C$12*1.875</f>
        <v>264555</v>
      </c>
      <c r="I769" s="431">
        <f t="shared" si="234"/>
        <v>291</v>
      </c>
      <c r="J769" s="431"/>
      <c r="K769" s="431">
        <f t="shared" si="235"/>
        <v>0</v>
      </c>
      <c r="L769" s="431"/>
      <c r="M769" s="431">
        <f t="shared" si="231"/>
        <v>0</v>
      </c>
      <c r="N769" s="433"/>
    </row>
    <row r="770" spans="2:14" ht="18" hidden="1" customHeight="1">
      <c r="B770" s="428" t="s">
        <v>785</v>
      </c>
      <c r="C770" s="429"/>
      <c r="D770" s="430">
        <f>'단가적용(품)'!$G$26</f>
        <v>1.0999999999999998E-3</v>
      </c>
      <c r="E770" s="429" t="s">
        <v>8</v>
      </c>
      <c r="F770" s="431">
        <f t="shared" si="232"/>
        <v>211644</v>
      </c>
      <c r="G770" s="431">
        <f t="shared" si="233"/>
        <v>232</v>
      </c>
      <c r="H770" s="432">
        <f>변동입력!$C$12*1.5</f>
        <v>211644</v>
      </c>
      <c r="I770" s="431">
        <f t="shared" si="234"/>
        <v>232</v>
      </c>
      <c r="J770" s="431"/>
      <c r="K770" s="431">
        <f t="shared" si="235"/>
        <v>0</v>
      </c>
      <c r="L770" s="431"/>
      <c r="M770" s="431">
        <f t="shared" ref="M770:M775" si="236">ROUNDDOWN(L770*D770,0)</f>
        <v>0</v>
      </c>
      <c r="N770" s="433"/>
    </row>
    <row r="771" spans="2:14" ht="18" hidden="1" customHeight="1">
      <c r="B771" s="428" t="s">
        <v>20</v>
      </c>
      <c r="C771" s="429" t="s">
        <v>21</v>
      </c>
      <c r="D771" s="430">
        <f>'단가적용(품)'!$H$26</f>
        <v>2.3999999999999998E-3</v>
      </c>
      <c r="E771" s="429" t="s">
        <v>223</v>
      </c>
      <c r="F771" s="431">
        <f>H771+J771+L771</f>
        <v>50666</v>
      </c>
      <c r="G771" s="431">
        <f t="shared" ref="G771:G776" si="237">SUM(I771+K771+M771)</f>
        <v>120</v>
      </c>
      <c r="H771" s="432">
        <f>기계경비!$P$98</f>
        <v>36210</v>
      </c>
      <c r="I771" s="431">
        <f>ROUNDDOWN(D771*H771,0)</f>
        <v>86</v>
      </c>
      <c r="J771" s="431">
        <f>기계경비!$P$96</f>
        <v>7583</v>
      </c>
      <c r="K771" s="431">
        <f>ROUNDDOWN(J771*D771,0)</f>
        <v>18</v>
      </c>
      <c r="L771" s="431">
        <f>기계경비!$P$94</f>
        <v>6873</v>
      </c>
      <c r="M771" s="431">
        <f t="shared" si="236"/>
        <v>16</v>
      </c>
      <c r="N771" s="433"/>
    </row>
    <row r="772" spans="2:14" ht="18" hidden="1" customHeight="1">
      <c r="B772" s="428" t="s">
        <v>222</v>
      </c>
      <c r="C772" s="429" t="s">
        <v>442</v>
      </c>
      <c r="D772" s="430">
        <f>'단가적용(품)'!$I$26</f>
        <v>4.3999999999999994E-3</v>
      </c>
      <c r="E772" s="429" t="s">
        <v>8</v>
      </c>
      <c r="F772" s="431">
        <f>H772+J772+L772</f>
        <v>46495</v>
      </c>
      <c r="G772" s="431">
        <f t="shared" si="237"/>
        <v>204</v>
      </c>
      <c r="H772" s="432"/>
      <c r="I772" s="431">
        <f>ROUNDDOWN(D772*H772,0)</f>
        <v>0</v>
      </c>
      <c r="J772" s="431"/>
      <c r="K772" s="431">
        <f>ROUNDDOWN(J772*D772,0)</f>
        <v>0</v>
      </c>
      <c r="L772" s="431">
        <f>기계경비!$P$139</f>
        <v>46495</v>
      </c>
      <c r="M772" s="431">
        <f t="shared" si="236"/>
        <v>204</v>
      </c>
      <c r="N772" s="433"/>
    </row>
    <row r="773" spans="2:14" ht="18" hidden="1" customHeight="1">
      <c r="B773" s="428" t="s">
        <v>222</v>
      </c>
      <c r="C773" s="429" t="s">
        <v>286</v>
      </c>
      <c r="D773" s="430">
        <f>'단가적용(품)'!$J$26</f>
        <v>4.3999999999999994E-3</v>
      </c>
      <c r="E773" s="429" t="s">
        <v>8</v>
      </c>
      <c r="F773" s="431">
        <f>H773+J773+L773</f>
        <v>43677</v>
      </c>
      <c r="G773" s="431">
        <f t="shared" si="237"/>
        <v>192</v>
      </c>
      <c r="H773" s="432"/>
      <c r="I773" s="431">
        <f>ROUNDDOWN(D773*H773,0)</f>
        <v>0</v>
      </c>
      <c r="J773" s="431"/>
      <c r="K773" s="431">
        <f>ROUNDDOWN(J773*D773,0)</f>
        <v>0</v>
      </c>
      <c r="L773" s="431">
        <f>기계경비!$P$179</f>
        <v>43677</v>
      </c>
      <c r="M773" s="431">
        <f t="shared" si="236"/>
        <v>192</v>
      </c>
      <c r="N773" s="433"/>
    </row>
    <row r="774" spans="2:14" ht="18" hidden="1" customHeight="1">
      <c r="B774" s="428" t="s">
        <v>777</v>
      </c>
      <c r="C774" s="429" t="s">
        <v>215</v>
      </c>
      <c r="D774" s="434">
        <v>0.01</v>
      </c>
      <c r="E774" s="429"/>
      <c r="F774" s="431">
        <f>H774+J774+L774</f>
        <v>1197</v>
      </c>
      <c r="G774" s="431">
        <f t="shared" si="237"/>
        <v>11</v>
      </c>
      <c r="H774" s="431"/>
      <c r="I774" s="431">
        <f>ROUNDDOWN(D774*H774,0)</f>
        <v>0</v>
      </c>
      <c r="J774" s="431">
        <f>SUM(K764:K766)</f>
        <v>1197</v>
      </c>
      <c r="K774" s="431">
        <f>ROUNDDOWN(J774*D774,0)</f>
        <v>11</v>
      </c>
      <c r="L774" s="431"/>
      <c r="M774" s="431">
        <f t="shared" si="236"/>
        <v>0</v>
      </c>
      <c r="N774" s="433"/>
    </row>
    <row r="775" spans="2:14" ht="18" hidden="1" customHeight="1">
      <c r="B775" s="428" t="s">
        <v>778</v>
      </c>
      <c r="C775" s="429" t="s">
        <v>214</v>
      </c>
      <c r="D775" s="435">
        <v>0.1</v>
      </c>
      <c r="E775" s="429"/>
      <c r="F775" s="431">
        <f>H775+J775+L775</f>
        <v>0</v>
      </c>
      <c r="G775" s="431">
        <f t="shared" si="237"/>
        <v>0</v>
      </c>
      <c r="H775" s="431"/>
      <c r="I775" s="431">
        <f>ROUNDDOWN(D775*H775,0)</f>
        <v>0</v>
      </c>
      <c r="J775" s="431"/>
      <c r="K775" s="431">
        <f>ROUNDDOWN(J775*D775,0)</f>
        <v>0</v>
      </c>
      <c r="L775" s="431">
        <f>SUBTOTAL(9,I768:I769)</f>
        <v>0</v>
      </c>
      <c r="M775" s="431">
        <f t="shared" si="236"/>
        <v>0</v>
      </c>
      <c r="N775" s="433"/>
    </row>
    <row r="776" spans="2:14" ht="18" hidden="1" customHeight="1">
      <c r="B776" s="428" t="s">
        <v>17</v>
      </c>
      <c r="C776" s="429"/>
      <c r="D776" s="436"/>
      <c r="E776" s="429"/>
      <c r="F776" s="431"/>
      <c r="G776" s="431">
        <f t="shared" si="237"/>
        <v>2645</v>
      </c>
      <c r="H776" s="431"/>
      <c r="I776" s="431">
        <f>SUM(I764:I775)</f>
        <v>978</v>
      </c>
      <c r="J776" s="431"/>
      <c r="K776" s="431">
        <f>SUM(K764:K775)</f>
        <v>1255</v>
      </c>
      <c r="L776" s="431"/>
      <c r="M776" s="431">
        <f>SUM(M764:M775)</f>
        <v>412</v>
      </c>
      <c r="N776" s="433"/>
    </row>
    <row r="777" spans="2:14" ht="18" hidden="1" customHeight="1">
      <c r="B777" s="443"/>
      <c r="C777" s="444"/>
      <c r="D777" s="444"/>
      <c r="E777" s="444"/>
      <c r="F777" s="444"/>
      <c r="G777" s="444"/>
      <c r="H777" s="444"/>
      <c r="I777" s="444"/>
      <c r="J777" s="429"/>
      <c r="K777" s="429"/>
      <c r="L777" s="429"/>
      <c r="M777" s="429"/>
      <c r="N777" s="433"/>
    </row>
    <row r="778" spans="2:14" s="421" customFormat="1" ht="18" hidden="1" customHeight="1">
      <c r="B778" s="437">
        <f>B763+1</f>
        <v>61</v>
      </c>
      <c r="C778" s="445" t="s">
        <v>458</v>
      </c>
      <c r="D778" s="442"/>
      <c r="E778" s="442"/>
      <c r="F778" s="442"/>
      <c r="G778" s="442"/>
      <c r="H778" s="442"/>
      <c r="I778" s="442"/>
      <c r="J778" s="440"/>
      <c r="K778" s="440"/>
      <c r="L778" s="440"/>
      <c r="M778" s="440"/>
      <c r="N778" s="441"/>
    </row>
    <row r="779" spans="2:14" ht="18" hidden="1" customHeight="1">
      <c r="B779" s="428" t="s">
        <v>6</v>
      </c>
      <c r="C779" s="429" t="s">
        <v>303</v>
      </c>
      <c r="D779" s="430">
        <f>'단가적용(품)'!$H$38</f>
        <v>0.67949999999999999</v>
      </c>
      <c r="E779" s="429" t="s">
        <v>7</v>
      </c>
      <c r="F779" s="431">
        <f>SUM(H779+J779+L779)</f>
        <v>1266</v>
      </c>
      <c r="G779" s="431">
        <f>SUM(I779+K779+M779)</f>
        <v>860</v>
      </c>
      <c r="H779" s="432"/>
      <c r="I779" s="431">
        <f>ROUNDDOWN(D779*H779,0)</f>
        <v>0</v>
      </c>
      <c r="J779" s="431">
        <f>자재단가!$F$5</f>
        <v>1266</v>
      </c>
      <c r="K779" s="431">
        <f>ROUNDDOWN(J779*D779,0)</f>
        <v>860</v>
      </c>
      <c r="L779" s="431"/>
      <c r="M779" s="431">
        <f t="shared" ref="M779:M784" si="238">ROUNDDOWN(L779*F779,0)</f>
        <v>0</v>
      </c>
      <c r="N779" s="433"/>
    </row>
    <row r="780" spans="2:14" ht="18" hidden="1" customHeight="1">
      <c r="B780" s="428" t="s">
        <v>193</v>
      </c>
      <c r="C780" s="429" t="s">
        <v>304</v>
      </c>
      <c r="D780" s="430">
        <f>'단가적용(품)'!$I$38</f>
        <v>4.65E-2</v>
      </c>
      <c r="E780" s="429" t="s">
        <v>8</v>
      </c>
      <c r="F780" s="431">
        <f t="shared" ref="F780:F785" si="239">SUM(H780+J780+L780)</f>
        <v>5000</v>
      </c>
      <c r="G780" s="431">
        <f t="shared" ref="G780:G785" si="240">SUM(I780+K780+M780)</f>
        <v>232</v>
      </c>
      <c r="H780" s="432"/>
      <c r="I780" s="431">
        <f t="shared" ref="I780:I785" si="241">ROUNDDOWN(D780*H780,0)</f>
        <v>0</v>
      </c>
      <c r="J780" s="431">
        <f>자재단가!$F$21</f>
        <v>5000</v>
      </c>
      <c r="K780" s="431">
        <f t="shared" ref="K780:K785" si="242">ROUNDDOWN(J780*D780,0)</f>
        <v>232</v>
      </c>
      <c r="L780" s="431"/>
      <c r="M780" s="431">
        <f t="shared" si="238"/>
        <v>0</v>
      </c>
      <c r="N780" s="433"/>
    </row>
    <row r="781" spans="2:14" ht="18" hidden="1" customHeight="1">
      <c r="B781" s="428" t="s">
        <v>782</v>
      </c>
      <c r="C781" s="429" t="s">
        <v>9</v>
      </c>
      <c r="D781" s="434">
        <f>'단가적용(품)'!$K$38</f>
        <v>0.03</v>
      </c>
      <c r="E781" s="429" t="s">
        <v>8</v>
      </c>
      <c r="F781" s="431">
        <f t="shared" si="239"/>
        <v>3520</v>
      </c>
      <c r="G781" s="431">
        <f t="shared" si="240"/>
        <v>105</v>
      </c>
      <c r="H781" s="432"/>
      <c r="I781" s="431">
        <f t="shared" si="241"/>
        <v>0</v>
      </c>
      <c r="J781" s="431">
        <f>자재단가!$F$18</f>
        <v>3520</v>
      </c>
      <c r="K781" s="431">
        <f t="shared" si="242"/>
        <v>105</v>
      </c>
      <c r="L781" s="431"/>
      <c r="M781" s="431">
        <f t="shared" si="238"/>
        <v>0</v>
      </c>
      <c r="N781" s="433"/>
    </row>
    <row r="782" spans="2:14" ht="18" hidden="1" customHeight="1">
      <c r="B782" s="428" t="s">
        <v>435</v>
      </c>
      <c r="C782" s="429"/>
      <c r="D782" s="434">
        <f>'단가적용(품)'!$J$38</f>
        <v>0.03</v>
      </c>
      <c r="E782" s="429" t="s">
        <v>8</v>
      </c>
      <c r="F782" s="431">
        <f t="shared" si="239"/>
        <v>984</v>
      </c>
      <c r="G782" s="431">
        <f t="shared" si="240"/>
        <v>29</v>
      </c>
      <c r="H782" s="432"/>
      <c r="I782" s="431">
        <f t="shared" si="241"/>
        <v>0</v>
      </c>
      <c r="J782" s="431">
        <f>자재단가!$F$20</f>
        <v>984</v>
      </c>
      <c r="K782" s="431">
        <f t="shared" si="242"/>
        <v>29</v>
      </c>
      <c r="L782" s="431"/>
      <c r="M782" s="431">
        <f t="shared" si="238"/>
        <v>0</v>
      </c>
      <c r="N782" s="433"/>
    </row>
    <row r="783" spans="2:14" ht="18" hidden="1" customHeight="1">
      <c r="B783" s="428" t="s">
        <v>207</v>
      </c>
      <c r="C783" s="429"/>
      <c r="D783" s="430">
        <f>'단가적용(품)'!$E$27</f>
        <v>2.1999999999999997E-3</v>
      </c>
      <c r="E783" s="429" t="s">
        <v>13</v>
      </c>
      <c r="F783" s="431">
        <f t="shared" si="239"/>
        <v>179203</v>
      </c>
      <c r="G783" s="431">
        <f t="shared" si="240"/>
        <v>394</v>
      </c>
      <c r="H783" s="432">
        <f>변동입력!$C$13</f>
        <v>179203</v>
      </c>
      <c r="I783" s="431">
        <f t="shared" si="241"/>
        <v>394</v>
      </c>
      <c r="J783" s="431"/>
      <c r="K783" s="431">
        <f t="shared" si="242"/>
        <v>0</v>
      </c>
      <c r="L783" s="431"/>
      <c r="M783" s="431">
        <f t="shared" si="238"/>
        <v>0</v>
      </c>
      <c r="N783" s="433"/>
    </row>
    <row r="784" spans="2:14" ht="18" hidden="1" customHeight="1">
      <c r="B784" s="428" t="s">
        <v>24</v>
      </c>
      <c r="C784" s="429"/>
      <c r="D784" s="430">
        <f>'단가적용(품)'!$F$27</f>
        <v>2.1999999999999997E-3</v>
      </c>
      <c r="E784" s="429" t="s">
        <v>8</v>
      </c>
      <c r="F784" s="431">
        <f t="shared" si="239"/>
        <v>141096</v>
      </c>
      <c r="G784" s="431">
        <f t="shared" si="240"/>
        <v>310</v>
      </c>
      <c r="H784" s="432">
        <f>변동입력!$C$12</f>
        <v>141096</v>
      </c>
      <c r="I784" s="431">
        <f t="shared" si="241"/>
        <v>310</v>
      </c>
      <c r="J784" s="431"/>
      <c r="K784" s="431">
        <f t="shared" si="242"/>
        <v>0</v>
      </c>
      <c r="L784" s="431"/>
      <c r="M784" s="431">
        <f t="shared" si="238"/>
        <v>0</v>
      </c>
      <c r="N784" s="433"/>
    </row>
    <row r="785" spans="2:14" ht="18" hidden="1" customHeight="1">
      <c r="B785" s="428" t="s">
        <v>15</v>
      </c>
      <c r="C785" s="429"/>
      <c r="D785" s="430">
        <f>'단가적용(품)'!$G$27</f>
        <v>2.1999999999999997E-3</v>
      </c>
      <c r="E785" s="429" t="s">
        <v>8</v>
      </c>
      <c r="F785" s="431">
        <f t="shared" si="239"/>
        <v>141096</v>
      </c>
      <c r="G785" s="431">
        <f t="shared" si="240"/>
        <v>310</v>
      </c>
      <c r="H785" s="432">
        <f>변동입력!$C$12</f>
        <v>141096</v>
      </c>
      <c r="I785" s="431">
        <f t="shared" si="241"/>
        <v>310</v>
      </c>
      <c r="J785" s="431"/>
      <c r="K785" s="431">
        <f t="shared" si="242"/>
        <v>0</v>
      </c>
      <c r="L785" s="431"/>
      <c r="M785" s="431">
        <f>ROUNDDOWN(L785*D785,0)</f>
        <v>0</v>
      </c>
      <c r="N785" s="433"/>
    </row>
    <row r="786" spans="2:14" ht="18" hidden="1" customHeight="1">
      <c r="B786" s="428" t="s">
        <v>20</v>
      </c>
      <c r="C786" s="429" t="s">
        <v>21</v>
      </c>
      <c r="D786" s="430">
        <f>'단가적용(품)'!$H$27</f>
        <v>4.7999999999999996E-3</v>
      </c>
      <c r="E786" s="429" t="s">
        <v>223</v>
      </c>
      <c r="F786" s="431">
        <f>H786+J786+L786</f>
        <v>50666</v>
      </c>
      <c r="G786" s="431">
        <f>SUM(I786+K786+M786)</f>
        <v>241</v>
      </c>
      <c r="H786" s="432">
        <f>기계경비!$P$98</f>
        <v>36210</v>
      </c>
      <c r="I786" s="431">
        <f>ROUNDDOWN(D786*H786,0)</f>
        <v>173</v>
      </c>
      <c r="J786" s="431">
        <f>기계경비!$P$96</f>
        <v>7583</v>
      </c>
      <c r="K786" s="431">
        <f>ROUNDDOWN(J786*D786,0)</f>
        <v>36</v>
      </c>
      <c r="L786" s="431">
        <f>기계경비!$P$94</f>
        <v>6873</v>
      </c>
      <c r="M786" s="431">
        <f>ROUNDDOWN(L786*D786,0)</f>
        <v>32</v>
      </c>
      <c r="N786" s="433"/>
    </row>
    <row r="787" spans="2:14" ht="18" hidden="1" customHeight="1">
      <c r="B787" s="428" t="s">
        <v>222</v>
      </c>
      <c r="C787" s="429" t="s">
        <v>442</v>
      </c>
      <c r="D787" s="430">
        <f>'단가적용(품)'!$I$27</f>
        <v>8.7999999999999988E-3</v>
      </c>
      <c r="E787" s="429" t="s">
        <v>8</v>
      </c>
      <c r="F787" s="431">
        <f>H787+J787+L787</f>
        <v>46495</v>
      </c>
      <c r="G787" s="431">
        <f>SUM(I787+K787+M787)</f>
        <v>409</v>
      </c>
      <c r="H787" s="432"/>
      <c r="I787" s="431">
        <f>ROUNDDOWN(D787*H787,0)</f>
        <v>0</v>
      </c>
      <c r="J787" s="431"/>
      <c r="K787" s="431">
        <f>ROUNDDOWN(J787*D787,0)</f>
        <v>0</v>
      </c>
      <c r="L787" s="431">
        <f>기계경비!$P$139</f>
        <v>46495</v>
      </c>
      <c r="M787" s="431">
        <f>ROUNDDOWN(L787*D787,0)</f>
        <v>409</v>
      </c>
      <c r="N787" s="433"/>
    </row>
    <row r="788" spans="2:14" ht="18" hidden="1" customHeight="1">
      <c r="B788" s="428" t="s">
        <v>222</v>
      </c>
      <c r="C788" s="429" t="s">
        <v>286</v>
      </c>
      <c r="D788" s="430">
        <f>'단가적용(품)'!$J$27</f>
        <v>8.7999999999999988E-3</v>
      </c>
      <c r="E788" s="429" t="s">
        <v>8</v>
      </c>
      <c r="F788" s="431">
        <f>H788+J788+L788</f>
        <v>43677</v>
      </c>
      <c r="G788" s="431">
        <f>SUM(I788+K788+M788)</f>
        <v>384</v>
      </c>
      <c r="H788" s="432"/>
      <c r="I788" s="431">
        <f>ROUNDDOWN(D788*H788,0)</f>
        <v>0</v>
      </c>
      <c r="J788" s="431"/>
      <c r="K788" s="431">
        <f>ROUNDDOWN(J788*D788,0)</f>
        <v>0</v>
      </c>
      <c r="L788" s="431">
        <f>기계경비!$P$179</f>
        <v>43677</v>
      </c>
      <c r="M788" s="431">
        <f>ROUNDDOWN(L788*D788,0)</f>
        <v>384</v>
      </c>
      <c r="N788" s="433"/>
    </row>
    <row r="789" spans="2:14" ht="18" hidden="1" customHeight="1">
      <c r="B789" s="428" t="s">
        <v>786</v>
      </c>
      <c r="C789" s="429" t="s">
        <v>214</v>
      </c>
      <c r="D789" s="435">
        <v>0.1</v>
      </c>
      <c r="E789" s="429"/>
      <c r="F789" s="431">
        <f>H789+J789+L789</f>
        <v>0</v>
      </c>
      <c r="G789" s="431">
        <f>SUM(I789+K789+M789)</f>
        <v>0</v>
      </c>
      <c r="H789" s="431"/>
      <c r="I789" s="431">
        <f>ROUNDDOWN(D789*H789,0)</f>
        <v>0</v>
      </c>
      <c r="J789" s="431"/>
      <c r="K789" s="431">
        <f>ROUNDDOWN(J789*D789,0)</f>
        <v>0</v>
      </c>
      <c r="L789" s="431">
        <f>SUBTOTAL(9,I783:I784)</f>
        <v>0</v>
      </c>
      <c r="M789" s="431">
        <f>ROUNDDOWN(L789*D789,0)</f>
        <v>0</v>
      </c>
      <c r="N789" s="433"/>
    </row>
    <row r="790" spans="2:14" ht="18" hidden="1" customHeight="1">
      <c r="B790" s="428" t="s">
        <v>17</v>
      </c>
      <c r="C790" s="429"/>
      <c r="D790" s="436"/>
      <c r="E790" s="429"/>
      <c r="F790" s="431"/>
      <c r="G790" s="431">
        <f>SUM(I790+K790+M790)</f>
        <v>3274</v>
      </c>
      <c r="H790" s="431"/>
      <c r="I790" s="431">
        <f>SUM(I779:I789)</f>
        <v>1187</v>
      </c>
      <c r="J790" s="431"/>
      <c r="K790" s="431">
        <f>SUM(K779:K789)</f>
        <v>1262</v>
      </c>
      <c r="L790" s="431"/>
      <c r="M790" s="431">
        <f>SUM(M779:M789)</f>
        <v>825</v>
      </c>
      <c r="N790" s="433"/>
    </row>
    <row r="791" spans="2:14" ht="18" hidden="1" customHeight="1">
      <c r="B791" s="443"/>
      <c r="C791" s="444"/>
      <c r="D791" s="444"/>
      <c r="E791" s="444"/>
      <c r="F791" s="444"/>
      <c r="G791" s="444"/>
      <c r="H791" s="444"/>
      <c r="I791" s="444"/>
      <c r="J791" s="429"/>
      <c r="K791" s="429"/>
      <c r="L791" s="429"/>
      <c r="M791" s="429"/>
      <c r="N791" s="433"/>
    </row>
    <row r="792" spans="2:14" s="421" customFormat="1" ht="18" hidden="1" customHeight="1">
      <c r="B792" s="437">
        <f>B778+1</f>
        <v>62</v>
      </c>
      <c r="C792" s="445" t="s">
        <v>457</v>
      </c>
      <c r="D792" s="442"/>
      <c r="E792" s="442"/>
      <c r="F792" s="442"/>
      <c r="G792" s="442"/>
      <c r="H792" s="442"/>
      <c r="I792" s="442"/>
      <c r="J792" s="440"/>
      <c r="K792" s="440"/>
      <c r="L792" s="440"/>
      <c r="M792" s="440"/>
      <c r="N792" s="441"/>
    </row>
    <row r="793" spans="2:14" ht="18" hidden="1" customHeight="1">
      <c r="B793" s="428" t="s">
        <v>6</v>
      </c>
      <c r="C793" s="429" t="s">
        <v>303</v>
      </c>
      <c r="D793" s="430">
        <f>'단가적용(품)'!$H$39</f>
        <v>0.67949999999999999</v>
      </c>
      <c r="E793" s="429" t="s">
        <v>7</v>
      </c>
      <c r="F793" s="431">
        <f>SUM(H793+J793+L793)</f>
        <v>1266</v>
      </c>
      <c r="G793" s="431">
        <f>SUM(I793+K793+M793)</f>
        <v>860</v>
      </c>
      <c r="H793" s="432"/>
      <c r="I793" s="431">
        <f>ROUNDDOWN(D793*H793,0)</f>
        <v>0</v>
      </c>
      <c r="J793" s="431">
        <f>자재단가!$F$5</f>
        <v>1266</v>
      </c>
      <c r="K793" s="431">
        <f>ROUNDDOWN(J793*D793,0)</f>
        <v>860</v>
      </c>
      <c r="L793" s="431"/>
      <c r="M793" s="431">
        <f t="shared" ref="M793:M798" si="243">ROUNDDOWN(L793*F793,0)</f>
        <v>0</v>
      </c>
      <c r="N793" s="433"/>
    </row>
    <row r="794" spans="2:14" ht="18" hidden="1" customHeight="1">
      <c r="B794" s="428" t="s">
        <v>193</v>
      </c>
      <c r="C794" s="429" t="s">
        <v>304</v>
      </c>
      <c r="D794" s="430">
        <f>'단가적용(품)'!$I$39</f>
        <v>4.65E-2</v>
      </c>
      <c r="E794" s="429" t="s">
        <v>8</v>
      </c>
      <c r="F794" s="431">
        <f t="shared" ref="F794:F799" si="244">SUM(H794+J794+L794)</f>
        <v>5000</v>
      </c>
      <c r="G794" s="431">
        <f t="shared" ref="G794:G799" si="245">SUM(I794+K794+M794)</f>
        <v>232</v>
      </c>
      <c r="H794" s="432"/>
      <c r="I794" s="431">
        <f t="shared" ref="I794:I799" si="246">ROUNDDOWN(D794*H794,0)</f>
        <v>0</v>
      </c>
      <c r="J794" s="431">
        <f>자재단가!$F$21</f>
        <v>5000</v>
      </c>
      <c r="K794" s="431">
        <f t="shared" ref="K794:K799" si="247">ROUNDDOWN(J794*D794,0)</f>
        <v>232</v>
      </c>
      <c r="L794" s="431"/>
      <c r="M794" s="431">
        <f t="shared" si="243"/>
        <v>0</v>
      </c>
      <c r="N794" s="433"/>
    </row>
    <row r="795" spans="2:14" ht="18" hidden="1" customHeight="1">
      <c r="B795" s="428" t="s">
        <v>782</v>
      </c>
      <c r="C795" s="429" t="s">
        <v>9</v>
      </c>
      <c r="D795" s="434">
        <f>'단가적용(품)'!$K$39</f>
        <v>0.03</v>
      </c>
      <c r="E795" s="429" t="s">
        <v>8</v>
      </c>
      <c r="F795" s="431">
        <f t="shared" si="244"/>
        <v>3520</v>
      </c>
      <c r="G795" s="431">
        <f t="shared" si="245"/>
        <v>105</v>
      </c>
      <c r="H795" s="432"/>
      <c r="I795" s="431">
        <f t="shared" si="246"/>
        <v>0</v>
      </c>
      <c r="J795" s="431">
        <f>자재단가!$F$18</f>
        <v>3520</v>
      </c>
      <c r="K795" s="431">
        <f t="shared" si="247"/>
        <v>105</v>
      </c>
      <c r="L795" s="431"/>
      <c r="M795" s="431">
        <f t="shared" si="243"/>
        <v>0</v>
      </c>
      <c r="N795" s="433"/>
    </row>
    <row r="796" spans="2:14" ht="18" hidden="1" customHeight="1">
      <c r="B796" s="428" t="s">
        <v>435</v>
      </c>
      <c r="C796" s="429"/>
      <c r="D796" s="434">
        <f>'단가적용(품)'!$J$39</f>
        <v>0.03</v>
      </c>
      <c r="E796" s="429" t="s">
        <v>8</v>
      </c>
      <c r="F796" s="431">
        <f t="shared" si="244"/>
        <v>984</v>
      </c>
      <c r="G796" s="431">
        <f t="shared" si="245"/>
        <v>29</v>
      </c>
      <c r="H796" s="432"/>
      <c r="I796" s="431">
        <f t="shared" si="246"/>
        <v>0</v>
      </c>
      <c r="J796" s="431">
        <f>자재단가!$F$20</f>
        <v>984</v>
      </c>
      <c r="K796" s="431">
        <f t="shared" si="247"/>
        <v>29</v>
      </c>
      <c r="L796" s="431"/>
      <c r="M796" s="431">
        <f t="shared" si="243"/>
        <v>0</v>
      </c>
      <c r="N796" s="433"/>
    </row>
    <row r="797" spans="2:14" ht="18" hidden="1" customHeight="1">
      <c r="B797" s="428" t="s">
        <v>207</v>
      </c>
      <c r="C797" s="429"/>
      <c r="D797" s="436">
        <f>'단가적용(품)'!$E$28</f>
        <v>2.8799999999999997E-3</v>
      </c>
      <c r="E797" s="429" t="s">
        <v>13</v>
      </c>
      <c r="F797" s="431">
        <f t="shared" si="244"/>
        <v>336005.625</v>
      </c>
      <c r="G797" s="431">
        <f t="shared" si="245"/>
        <v>967</v>
      </c>
      <c r="H797" s="432">
        <f>변동입력!$C$13*1.875</f>
        <v>336005.625</v>
      </c>
      <c r="I797" s="431">
        <f t="shared" si="246"/>
        <v>967</v>
      </c>
      <c r="J797" s="431"/>
      <c r="K797" s="431">
        <f t="shared" si="247"/>
        <v>0</v>
      </c>
      <c r="L797" s="431"/>
      <c r="M797" s="431">
        <f t="shared" si="243"/>
        <v>0</v>
      </c>
      <c r="N797" s="433"/>
    </row>
    <row r="798" spans="2:14" ht="18" hidden="1" customHeight="1">
      <c r="B798" s="428" t="s">
        <v>24</v>
      </c>
      <c r="C798" s="429"/>
      <c r="D798" s="436">
        <f>'단가적용(품)'!$F$28</f>
        <v>2.8799999999999997E-3</v>
      </c>
      <c r="E798" s="429" t="s">
        <v>8</v>
      </c>
      <c r="F798" s="431">
        <f t="shared" si="244"/>
        <v>264555</v>
      </c>
      <c r="G798" s="431">
        <f t="shared" si="245"/>
        <v>761</v>
      </c>
      <c r="H798" s="432">
        <f>변동입력!$C$12*1.875</f>
        <v>264555</v>
      </c>
      <c r="I798" s="431">
        <f t="shared" si="246"/>
        <v>761</v>
      </c>
      <c r="J798" s="431"/>
      <c r="K798" s="431">
        <f t="shared" si="247"/>
        <v>0</v>
      </c>
      <c r="L798" s="431"/>
      <c r="M798" s="431">
        <f t="shared" si="243"/>
        <v>0</v>
      </c>
      <c r="N798" s="433"/>
    </row>
    <row r="799" spans="2:14" ht="18" hidden="1" customHeight="1">
      <c r="B799" s="428" t="s">
        <v>15</v>
      </c>
      <c r="C799" s="429"/>
      <c r="D799" s="436">
        <f>'단가적용(품)'!$G$28</f>
        <v>2.8799999999999997E-3</v>
      </c>
      <c r="E799" s="429" t="s">
        <v>8</v>
      </c>
      <c r="F799" s="431">
        <f t="shared" si="244"/>
        <v>211644</v>
      </c>
      <c r="G799" s="431">
        <f t="shared" si="245"/>
        <v>609</v>
      </c>
      <c r="H799" s="432">
        <f>변동입력!$C$12*1.5</f>
        <v>211644</v>
      </c>
      <c r="I799" s="431">
        <f t="shared" si="246"/>
        <v>609</v>
      </c>
      <c r="J799" s="431"/>
      <c r="K799" s="431">
        <f t="shared" si="247"/>
        <v>0</v>
      </c>
      <c r="L799" s="431"/>
      <c r="M799" s="431">
        <f t="shared" ref="M799:M804" si="248">ROUNDDOWN(L799*D799,0)</f>
        <v>0</v>
      </c>
      <c r="N799" s="433"/>
    </row>
    <row r="800" spans="2:14" ht="18" hidden="1" customHeight="1">
      <c r="B800" s="428" t="s">
        <v>20</v>
      </c>
      <c r="C800" s="429" t="s">
        <v>21</v>
      </c>
      <c r="D800" s="436">
        <f>'단가적용(품)'!$H$28</f>
        <v>6.3099999999999996E-3</v>
      </c>
      <c r="E800" s="429" t="s">
        <v>223</v>
      </c>
      <c r="F800" s="431">
        <f>H800+J800+L800</f>
        <v>50666</v>
      </c>
      <c r="G800" s="431">
        <f t="shared" ref="G800:G805" si="249">SUM(I800+K800+M800)</f>
        <v>318</v>
      </c>
      <c r="H800" s="432">
        <f>기계경비!$P$98</f>
        <v>36210</v>
      </c>
      <c r="I800" s="431">
        <f>ROUNDDOWN(D800*H800,0)</f>
        <v>228</v>
      </c>
      <c r="J800" s="431">
        <f>기계경비!$P$96</f>
        <v>7583</v>
      </c>
      <c r="K800" s="431">
        <f>ROUNDDOWN(J800*D800,0)</f>
        <v>47</v>
      </c>
      <c r="L800" s="431">
        <f>기계경비!$P$94</f>
        <v>6873</v>
      </c>
      <c r="M800" s="431">
        <f t="shared" si="248"/>
        <v>43</v>
      </c>
      <c r="N800" s="433"/>
    </row>
    <row r="801" spans="2:14" ht="18" hidden="1" customHeight="1">
      <c r="B801" s="428" t="s">
        <v>222</v>
      </c>
      <c r="C801" s="429" t="s">
        <v>442</v>
      </c>
      <c r="D801" s="436">
        <f>'단가적용(품)'!$I$28</f>
        <v>1.157E-2</v>
      </c>
      <c r="E801" s="429" t="s">
        <v>8</v>
      </c>
      <c r="F801" s="431">
        <f>H801+J801+L801</f>
        <v>46495</v>
      </c>
      <c r="G801" s="431">
        <f t="shared" si="249"/>
        <v>537</v>
      </c>
      <c r="H801" s="432"/>
      <c r="I801" s="431">
        <f>ROUNDDOWN(D801*H801,0)</f>
        <v>0</v>
      </c>
      <c r="J801" s="431"/>
      <c r="K801" s="431">
        <f>ROUNDDOWN(J801*D801,0)</f>
        <v>0</v>
      </c>
      <c r="L801" s="431">
        <f>기계경비!$P$139</f>
        <v>46495</v>
      </c>
      <c r="M801" s="431">
        <f t="shared" si="248"/>
        <v>537</v>
      </c>
      <c r="N801" s="433"/>
    </row>
    <row r="802" spans="2:14" ht="18" hidden="1" customHeight="1">
      <c r="B802" s="428" t="s">
        <v>222</v>
      </c>
      <c r="C802" s="429" t="s">
        <v>286</v>
      </c>
      <c r="D802" s="436">
        <f>'단가적용(품)'!$J$28</f>
        <v>1.157E-2</v>
      </c>
      <c r="E802" s="429" t="s">
        <v>8</v>
      </c>
      <c r="F802" s="431">
        <f>H802+J802+L802</f>
        <v>43677</v>
      </c>
      <c r="G802" s="431">
        <f t="shared" si="249"/>
        <v>505</v>
      </c>
      <c r="H802" s="432"/>
      <c r="I802" s="431">
        <f>ROUNDDOWN(D802*H802,0)</f>
        <v>0</v>
      </c>
      <c r="J802" s="431"/>
      <c r="K802" s="431">
        <f>ROUNDDOWN(J802*D802,0)</f>
        <v>0</v>
      </c>
      <c r="L802" s="431">
        <f>기계경비!$P$179</f>
        <v>43677</v>
      </c>
      <c r="M802" s="431">
        <f t="shared" si="248"/>
        <v>505</v>
      </c>
      <c r="N802" s="433"/>
    </row>
    <row r="803" spans="2:14" ht="18" hidden="1" customHeight="1">
      <c r="B803" s="428" t="s">
        <v>777</v>
      </c>
      <c r="C803" s="429" t="s">
        <v>215</v>
      </c>
      <c r="D803" s="434">
        <v>0.01</v>
      </c>
      <c r="E803" s="429"/>
      <c r="F803" s="431">
        <f>H803+J803+L803</f>
        <v>1197</v>
      </c>
      <c r="G803" s="431">
        <f t="shared" si="249"/>
        <v>11</v>
      </c>
      <c r="H803" s="431"/>
      <c r="I803" s="431">
        <f>ROUNDDOWN(D803*H803,0)</f>
        <v>0</v>
      </c>
      <c r="J803" s="431">
        <f>SUM(K793:K795)</f>
        <v>1197</v>
      </c>
      <c r="K803" s="431">
        <f>ROUNDDOWN(J803*D803,0)</f>
        <v>11</v>
      </c>
      <c r="L803" s="431"/>
      <c r="M803" s="431">
        <f t="shared" si="248"/>
        <v>0</v>
      </c>
      <c r="N803" s="433"/>
    </row>
    <row r="804" spans="2:14" ht="18" hidden="1" customHeight="1">
      <c r="B804" s="428" t="s">
        <v>778</v>
      </c>
      <c r="C804" s="429" t="s">
        <v>214</v>
      </c>
      <c r="D804" s="435">
        <v>0.1</v>
      </c>
      <c r="E804" s="429"/>
      <c r="F804" s="431">
        <f>H804+J804+L804</f>
        <v>0</v>
      </c>
      <c r="G804" s="431">
        <f t="shared" si="249"/>
        <v>0</v>
      </c>
      <c r="H804" s="431"/>
      <c r="I804" s="431">
        <f>ROUNDDOWN(D804*H804,0)</f>
        <v>0</v>
      </c>
      <c r="J804" s="431"/>
      <c r="K804" s="431">
        <f>ROUNDDOWN(J804*D804,0)</f>
        <v>0</v>
      </c>
      <c r="L804" s="431">
        <f>SUBTOTAL(9,I797:I798)</f>
        <v>0</v>
      </c>
      <c r="M804" s="431">
        <f t="shared" si="248"/>
        <v>0</v>
      </c>
      <c r="N804" s="433"/>
    </row>
    <row r="805" spans="2:14" ht="18" hidden="1" customHeight="1">
      <c r="B805" s="428" t="s">
        <v>17</v>
      </c>
      <c r="C805" s="429"/>
      <c r="D805" s="436"/>
      <c r="E805" s="429"/>
      <c r="F805" s="431"/>
      <c r="G805" s="431">
        <f t="shared" si="249"/>
        <v>4934</v>
      </c>
      <c r="H805" s="431"/>
      <c r="I805" s="431">
        <f>SUM(I793:I804)</f>
        <v>2565</v>
      </c>
      <c r="J805" s="431"/>
      <c r="K805" s="431">
        <f>SUM(K793:K804)</f>
        <v>1284</v>
      </c>
      <c r="L805" s="431"/>
      <c r="M805" s="431">
        <f>SUM(M793:M804)</f>
        <v>1085</v>
      </c>
      <c r="N805" s="433"/>
    </row>
    <row r="806" spans="2:14" ht="18" hidden="1" customHeight="1">
      <c r="B806" s="443"/>
      <c r="C806" s="444"/>
      <c r="D806" s="444"/>
      <c r="E806" s="444"/>
      <c r="F806" s="444"/>
      <c r="G806" s="444"/>
      <c r="H806" s="444"/>
      <c r="I806" s="444"/>
      <c r="J806" s="429"/>
      <c r="K806" s="429"/>
      <c r="L806" s="429"/>
      <c r="M806" s="429"/>
      <c r="N806" s="433"/>
    </row>
    <row r="807" spans="2:14" s="421" customFormat="1" ht="18" hidden="1" customHeight="1">
      <c r="B807" s="437">
        <f>B792+1</f>
        <v>63</v>
      </c>
      <c r="C807" s="445" t="s">
        <v>456</v>
      </c>
      <c r="D807" s="442"/>
      <c r="E807" s="442"/>
      <c r="F807" s="442"/>
      <c r="G807" s="442"/>
      <c r="H807" s="442"/>
      <c r="I807" s="442"/>
      <c r="J807" s="440"/>
      <c r="K807" s="440"/>
      <c r="L807" s="440"/>
      <c r="M807" s="440"/>
      <c r="N807" s="441"/>
    </row>
    <row r="808" spans="2:14" ht="18" hidden="1" customHeight="1">
      <c r="B808" s="428" t="s">
        <v>6</v>
      </c>
      <c r="C808" s="429" t="s">
        <v>303</v>
      </c>
      <c r="D808" s="430">
        <f>'단가적용(품)'!$H$40</f>
        <v>0.67949999999999999</v>
      </c>
      <c r="E808" s="429" t="s">
        <v>7</v>
      </c>
      <c r="F808" s="431">
        <f>SUM(H808+J808+L808)</f>
        <v>1266</v>
      </c>
      <c r="G808" s="431">
        <f>SUM(I808+K808+M808)</f>
        <v>860</v>
      </c>
      <c r="H808" s="432"/>
      <c r="I808" s="431">
        <f>ROUNDDOWN(D808*H808,0)</f>
        <v>0</v>
      </c>
      <c r="J808" s="431">
        <f>자재단가!$F$5</f>
        <v>1266</v>
      </c>
      <c r="K808" s="431">
        <f>ROUNDDOWN(J808*D808,0)</f>
        <v>860</v>
      </c>
      <c r="L808" s="431"/>
      <c r="M808" s="431">
        <f t="shared" ref="M808:M813" si="250">ROUNDDOWN(L808*F808,0)</f>
        <v>0</v>
      </c>
      <c r="N808" s="433"/>
    </row>
    <row r="809" spans="2:14" ht="18" hidden="1" customHeight="1">
      <c r="B809" s="428" t="s">
        <v>193</v>
      </c>
      <c r="C809" s="429" t="s">
        <v>304</v>
      </c>
      <c r="D809" s="430">
        <f>'단가적용(품)'!$I$40</f>
        <v>4.65E-2</v>
      </c>
      <c r="E809" s="429" t="s">
        <v>8</v>
      </c>
      <c r="F809" s="431">
        <f t="shared" ref="F809:F814" si="251">SUM(H809+J809+L809)</f>
        <v>5000</v>
      </c>
      <c r="G809" s="431">
        <f t="shared" ref="G809:G814" si="252">SUM(I809+K809+M809)</f>
        <v>232</v>
      </c>
      <c r="H809" s="432"/>
      <c r="I809" s="431">
        <f t="shared" ref="I809:I814" si="253">ROUNDDOWN(D809*H809,0)</f>
        <v>0</v>
      </c>
      <c r="J809" s="431">
        <f>자재단가!$F$21</f>
        <v>5000</v>
      </c>
      <c r="K809" s="431">
        <f t="shared" ref="K809:K814" si="254">ROUNDDOWN(J809*D809,0)</f>
        <v>232</v>
      </c>
      <c r="L809" s="431"/>
      <c r="M809" s="431">
        <f t="shared" si="250"/>
        <v>0</v>
      </c>
      <c r="N809" s="433"/>
    </row>
    <row r="810" spans="2:14" ht="18" hidden="1" customHeight="1">
      <c r="B810" s="428" t="s">
        <v>782</v>
      </c>
      <c r="C810" s="429" t="s">
        <v>9</v>
      </c>
      <c r="D810" s="434">
        <f>'단가적용(품)'!$K$40</f>
        <v>0.03</v>
      </c>
      <c r="E810" s="429" t="s">
        <v>8</v>
      </c>
      <c r="F810" s="431">
        <f t="shared" si="251"/>
        <v>3520</v>
      </c>
      <c r="G810" s="431">
        <f t="shared" si="252"/>
        <v>105</v>
      </c>
      <c r="H810" s="432"/>
      <c r="I810" s="431">
        <f t="shared" si="253"/>
        <v>0</v>
      </c>
      <c r="J810" s="431">
        <f>자재단가!$F$18</f>
        <v>3520</v>
      </c>
      <c r="K810" s="431">
        <f t="shared" si="254"/>
        <v>105</v>
      </c>
      <c r="L810" s="431"/>
      <c r="M810" s="431">
        <f t="shared" si="250"/>
        <v>0</v>
      </c>
      <c r="N810" s="433"/>
    </row>
    <row r="811" spans="2:14" ht="18" hidden="1" customHeight="1">
      <c r="B811" s="428" t="s">
        <v>435</v>
      </c>
      <c r="C811" s="429"/>
      <c r="D811" s="434">
        <f>'단가적용(품)'!$J$40</f>
        <v>0.03</v>
      </c>
      <c r="E811" s="429" t="s">
        <v>8</v>
      </c>
      <c r="F811" s="431">
        <f t="shared" si="251"/>
        <v>984</v>
      </c>
      <c r="G811" s="431">
        <f t="shared" si="252"/>
        <v>29</v>
      </c>
      <c r="H811" s="432"/>
      <c r="I811" s="431">
        <f t="shared" si="253"/>
        <v>0</v>
      </c>
      <c r="J811" s="431">
        <f>자재단가!$F$20</f>
        <v>984</v>
      </c>
      <c r="K811" s="431">
        <f t="shared" si="254"/>
        <v>29</v>
      </c>
      <c r="L811" s="431"/>
      <c r="M811" s="431">
        <f t="shared" si="250"/>
        <v>0</v>
      </c>
      <c r="N811" s="433"/>
    </row>
    <row r="812" spans="2:14" ht="18" hidden="1" customHeight="1">
      <c r="B812" s="428" t="s">
        <v>207</v>
      </c>
      <c r="C812" s="429"/>
      <c r="D812" s="430">
        <f>'단가적용(품)'!$E$29</f>
        <v>6.0999999999999995E-3</v>
      </c>
      <c r="E812" s="429" t="s">
        <v>13</v>
      </c>
      <c r="F812" s="431">
        <f t="shared" si="251"/>
        <v>336005.625</v>
      </c>
      <c r="G812" s="431">
        <f t="shared" si="252"/>
        <v>2049</v>
      </c>
      <c r="H812" s="432">
        <f>변동입력!$C$13*1.875</f>
        <v>336005.625</v>
      </c>
      <c r="I812" s="431">
        <f t="shared" si="253"/>
        <v>2049</v>
      </c>
      <c r="J812" s="431"/>
      <c r="K812" s="431">
        <f t="shared" si="254"/>
        <v>0</v>
      </c>
      <c r="L812" s="431"/>
      <c r="M812" s="431">
        <f t="shared" si="250"/>
        <v>0</v>
      </c>
      <c r="N812" s="433"/>
    </row>
    <row r="813" spans="2:14" ht="18" hidden="1" customHeight="1">
      <c r="B813" s="428" t="s">
        <v>24</v>
      </c>
      <c r="C813" s="429"/>
      <c r="D813" s="430">
        <f>'단가적용(품)'!$F$29</f>
        <v>6.0999999999999995E-3</v>
      </c>
      <c r="E813" s="429" t="s">
        <v>8</v>
      </c>
      <c r="F813" s="431">
        <f t="shared" si="251"/>
        <v>264555</v>
      </c>
      <c r="G813" s="431">
        <f t="shared" si="252"/>
        <v>1613</v>
      </c>
      <c r="H813" s="432">
        <f>변동입력!$C$12*1.875</f>
        <v>264555</v>
      </c>
      <c r="I813" s="431">
        <f t="shared" si="253"/>
        <v>1613</v>
      </c>
      <c r="J813" s="431"/>
      <c r="K813" s="431">
        <f t="shared" si="254"/>
        <v>0</v>
      </c>
      <c r="L813" s="431"/>
      <c r="M813" s="431">
        <f t="shared" si="250"/>
        <v>0</v>
      </c>
      <c r="N813" s="433"/>
    </row>
    <row r="814" spans="2:14" ht="18" hidden="1" customHeight="1">
      <c r="B814" s="428" t="s">
        <v>15</v>
      </c>
      <c r="C814" s="429"/>
      <c r="D814" s="430">
        <f>'단가적용(품)'!$G$29</f>
        <v>6.0999999999999995E-3</v>
      </c>
      <c r="E814" s="429" t="s">
        <v>8</v>
      </c>
      <c r="F814" s="431">
        <f t="shared" si="251"/>
        <v>211644</v>
      </c>
      <c r="G814" s="431">
        <f t="shared" si="252"/>
        <v>1291</v>
      </c>
      <c r="H814" s="432">
        <f>변동입력!$C$12*1.5</f>
        <v>211644</v>
      </c>
      <c r="I814" s="431">
        <f t="shared" si="253"/>
        <v>1291</v>
      </c>
      <c r="J814" s="431"/>
      <c r="K814" s="431">
        <f t="shared" si="254"/>
        <v>0</v>
      </c>
      <c r="L814" s="431"/>
      <c r="M814" s="431">
        <f>ROUNDDOWN(L814*D814,0)</f>
        <v>0</v>
      </c>
      <c r="N814" s="433"/>
    </row>
    <row r="815" spans="2:14" ht="18" hidden="1" customHeight="1">
      <c r="B815" s="428" t="s">
        <v>20</v>
      </c>
      <c r="C815" s="429" t="s">
        <v>21</v>
      </c>
      <c r="D815" s="436">
        <f>'단가적용(품)'!$H$29</f>
        <v>1.333E-2</v>
      </c>
      <c r="E815" s="429" t="s">
        <v>223</v>
      </c>
      <c r="F815" s="431">
        <f>H815+J815+L815</f>
        <v>50666</v>
      </c>
      <c r="G815" s="431">
        <f>SUM(I815+K815+M815)</f>
        <v>674</v>
      </c>
      <c r="H815" s="432">
        <f>기계경비!$P$98</f>
        <v>36210</v>
      </c>
      <c r="I815" s="431">
        <f>ROUNDDOWN(D815*H815,0)</f>
        <v>482</v>
      </c>
      <c r="J815" s="431">
        <f>기계경비!$P$96</f>
        <v>7583</v>
      </c>
      <c r="K815" s="431">
        <f>ROUNDDOWN(J815*D815,0)</f>
        <v>101</v>
      </c>
      <c r="L815" s="431">
        <f>기계경비!$P$94</f>
        <v>6873</v>
      </c>
      <c r="M815" s="431">
        <f>ROUNDDOWN(L815*D815,0)</f>
        <v>91</v>
      </c>
      <c r="N815" s="433"/>
    </row>
    <row r="816" spans="2:14" ht="18" hidden="1" customHeight="1">
      <c r="B816" s="428" t="s">
        <v>222</v>
      </c>
      <c r="C816" s="429" t="s">
        <v>442</v>
      </c>
      <c r="D816" s="436">
        <f>'단가적용(품)'!$I$29</f>
        <v>2.444E-2</v>
      </c>
      <c r="E816" s="429" t="s">
        <v>8</v>
      </c>
      <c r="F816" s="431">
        <f>H816+J816+L816</f>
        <v>46495</v>
      </c>
      <c r="G816" s="431">
        <f>SUM(I816+K816+M816)</f>
        <v>1136</v>
      </c>
      <c r="H816" s="432"/>
      <c r="I816" s="431">
        <f>ROUNDDOWN(D816*H816,0)</f>
        <v>0</v>
      </c>
      <c r="J816" s="431"/>
      <c r="K816" s="431">
        <f>ROUNDDOWN(J816*D816,0)</f>
        <v>0</v>
      </c>
      <c r="L816" s="431">
        <f>기계경비!$P$139</f>
        <v>46495</v>
      </c>
      <c r="M816" s="431">
        <f>ROUNDDOWN(L816*D816,0)</f>
        <v>1136</v>
      </c>
      <c r="N816" s="433"/>
    </row>
    <row r="817" spans="2:14" ht="18" hidden="1" customHeight="1">
      <c r="B817" s="428" t="s">
        <v>222</v>
      </c>
      <c r="C817" s="429" t="s">
        <v>286</v>
      </c>
      <c r="D817" s="436">
        <f>'단가적용(품)'!$J$29</f>
        <v>2.444E-2</v>
      </c>
      <c r="E817" s="429" t="s">
        <v>8</v>
      </c>
      <c r="F817" s="431">
        <f>H817+J817+L817</f>
        <v>43677</v>
      </c>
      <c r="G817" s="431">
        <f>SUM(I817+K817+M817)</f>
        <v>1067</v>
      </c>
      <c r="H817" s="432"/>
      <c r="I817" s="431">
        <f>ROUNDDOWN(D817*H817,0)</f>
        <v>0</v>
      </c>
      <c r="J817" s="431"/>
      <c r="K817" s="431">
        <f>ROUNDDOWN(J817*D817,0)</f>
        <v>0</v>
      </c>
      <c r="L817" s="431">
        <f>기계경비!$P$179</f>
        <v>43677</v>
      </c>
      <c r="M817" s="431">
        <f>ROUNDDOWN(L817*D817,0)</f>
        <v>1067</v>
      </c>
      <c r="N817" s="433"/>
    </row>
    <row r="818" spans="2:14" ht="18" hidden="1" customHeight="1">
      <c r="B818" s="428" t="s">
        <v>778</v>
      </c>
      <c r="C818" s="429" t="s">
        <v>214</v>
      </c>
      <c r="D818" s="435">
        <v>0.1</v>
      </c>
      <c r="E818" s="429"/>
      <c r="F818" s="431">
        <f>H818+J818+L818</f>
        <v>0</v>
      </c>
      <c r="G818" s="431">
        <f>SUM(I818+K818+M818)</f>
        <v>0</v>
      </c>
      <c r="H818" s="431"/>
      <c r="I818" s="431">
        <f>ROUNDDOWN(D818*H818,0)</f>
        <v>0</v>
      </c>
      <c r="J818" s="431"/>
      <c r="K818" s="431">
        <f>ROUNDDOWN(J818*D818,0)</f>
        <v>0</v>
      </c>
      <c r="L818" s="431">
        <f>SUBTOTAL(9,I812:I813)</f>
        <v>0</v>
      </c>
      <c r="M818" s="431">
        <f>ROUNDDOWN(L818*D818,0)</f>
        <v>0</v>
      </c>
      <c r="N818" s="433"/>
    </row>
    <row r="819" spans="2:14" ht="18" hidden="1" customHeight="1">
      <c r="B819" s="428" t="s">
        <v>17</v>
      </c>
      <c r="C819" s="429"/>
      <c r="D819" s="436"/>
      <c r="E819" s="429"/>
      <c r="F819" s="431"/>
      <c r="G819" s="431">
        <f>SUM(I819+K819+M819)</f>
        <v>9056</v>
      </c>
      <c r="H819" s="431"/>
      <c r="I819" s="431">
        <f>SUM(I808:I818)</f>
        <v>5435</v>
      </c>
      <c r="J819" s="431"/>
      <c r="K819" s="431">
        <f>SUM(K808:K818)</f>
        <v>1327</v>
      </c>
      <c r="L819" s="431"/>
      <c r="M819" s="431">
        <f>SUM(M808:M818)</f>
        <v>2294</v>
      </c>
      <c r="N819" s="433"/>
    </row>
    <row r="820" spans="2:14" ht="18" hidden="1" customHeight="1">
      <c r="B820" s="443"/>
      <c r="C820" s="446"/>
      <c r="D820" s="446"/>
      <c r="E820" s="446"/>
      <c r="F820" s="446"/>
      <c r="G820" s="446"/>
      <c r="H820" s="446"/>
      <c r="I820" s="446"/>
      <c r="J820" s="429"/>
      <c r="K820" s="429"/>
      <c r="L820" s="429"/>
      <c r="M820" s="429"/>
      <c r="N820" s="433"/>
    </row>
    <row r="821" spans="2:14" s="421" customFormat="1" ht="18" hidden="1" customHeight="1">
      <c r="B821" s="437">
        <f>B807+1</f>
        <v>64</v>
      </c>
      <c r="C821" s="445" t="s">
        <v>455</v>
      </c>
      <c r="D821" s="439"/>
      <c r="E821" s="439"/>
      <c r="F821" s="439"/>
      <c r="G821" s="439"/>
      <c r="H821" s="439"/>
      <c r="I821" s="439"/>
      <c r="J821" s="440"/>
      <c r="K821" s="440"/>
      <c r="L821" s="440"/>
      <c r="M821" s="440"/>
      <c r="N821" s="441"/>
    </row>
    <row r="822" spans="2:14" ht="18" hidden="1" customHeight="1">
      <c r="B822" s="428" t="s">
        <v>6</v>
      </c>
      <c r="C822" s="429" t="s">
        <v>310</v>
      </c>
      <c r="D822" s="430">
        <f>'단가적용(품)'!$H$37</f>
        <v>0.67949999999999999</v>
      </c>
      <c r="E822" s="429" t="s">
        <v>7</v>
      </c>
      <c r="F822" s="431">
        <f>SUM(H822+J822+L822)</f>
        <v>1486</v>
      </c>
      <c r="G822" s="431">
        <f>SUM(I822+K822+M822)</f>
        <v>1009</v>
      </c>
      <c r="H822" s="432"/>
      <c r="I822" s="431">
        <f>ROUNDDOWN(D822*H822,0)</f>
        <v>0</v>
      </c>
      <c r="J822" s="431">
        <f>자재단가!$F$9</f>
        <v>1486</v>
      </c>
      <c r="K822" s="431">
        <f t="shared" ref="K822:K828" si="255">ROUNDDOWN(J822*D822,0)</f>
        <v>1009</v>
      </c>
      <c r="L822" s="431"/>
      <c r="M822" s="431">
        <f t="shared" ref="M822:M828" si="256">ROUNDDOWN(L822*F822,0)</f>
        <v>0</v>
      </c>
      <c r="N822" s="433"/>
    </row>
    <row r="823" spans="2:14" ht="18" hidden="1" customHeight="1">
      <c r="B823" s="428" t="s">
        <v>193</v>
      </c>
      <c r="C823" s="429" t="s">
        <v>304</v>
      </c>
      <c r="D823" s="430">
        <f>'단가적용(품)'!$I$37</f>
        <v>4.65E-2</v>
      </c>
      <c r="E823" s="429" t="s">
        <v>8</v>
      </c>
      <c r="F823" s="431">
        <f t="shared" ref="F823:F828" si="257">SUM(H823+J823+L823)</f>
        <v>5000</v>
      </c>
      <c r="G823" s="431">
        <f t="shared" ref="G823:G829" si="258">SUM(I823+K823+M823)</f>
        <v>232</v>
      </c>
      <c r="H823" s="432"/>
      <c r="I823" s="431">
        <f t="shared" ref="I823:I828" si="259">ROUNDDOWN(D823*H823,0)</f>
        <v>0</v>
      </c>
      <c r="J823" s="431">
        <f>자재단가!$F$21</f>
        <v>5000</v>
      </c>
      <c r="K823" s="431">
        <f t="shared" si="255"/>
        <v>232</v>
      </c>
      <c r="L823" s="431"/>
      <c r="M823" s="431">
        <f t="shared" si="256"/>
        <v>0</v>
      </c>
      <c r="N823" s="433"/>
    </row>
    <row r="824" spans="2:14" ht="18" hidden="1" customHeight="1">
      <c r="B824" s="428" t="s">
        <v>782</v>
      </c>
      <c r="C824" s="429" t="s">
        <v>9</v>
      </c>
      <c r="D824" s="434">
        <f>'단가적용(품)'!$K$37</f>
        <v>0.03</v>
      </c>
      <c r="E824" s="429" t="s">
        <v>8</v>
      </c>
      <c r="F824" s="431">
        <f t="shared" si="257"/>
        <v>3520</v>
      </c>
      <c r="G824" s="431">
        <f t="shared" si="258"/>
        <v>105</v>
      </c>
      <c r="H824" s="432"/>
      <c r="I824" s="431">
        <f t="shared" si="259"/>
        <v>0</v>
      </c>
      <c r="J824" s="431">
        <f>자재단가!$F$18</f>
        <v>3520</v>
      </c>
      <c r="K824" s="431">
        <f t="shared" si="255"/>
        <v>105</v>
      </c>
      <c r="L824" s="431"/>
      <c r="M824" s="431">
        <f t="shared" si="256"/>
        <v>0</v>
      </c>
      <c r="N824" s="433"/>
    </row>
    <row r="825" spans="2:14" ht="18" hidden="1" customHeight="1">
      <c r="B825" s="428" t="s">
        <v>435</v>
      </c>
      <c r="C825" s="429"/>
      <c r="D825" s="434">
        <f>'단가적용(품)'!$J$37</f>
        <v>0.03</v>
      </c>
      <c r="E825" s="429" t="s">
        <v>8</v>
      </c>
      <c r="F825" s="431">
        <f t="shared" si="257"/>
        <v>984</v>
      </c>
      <c r="G825" s="431">
        <f t="shared" si="258"/>
        <v>29</v>
      </c>
      <c r="H825" s="432"/>
      <c r="I825" s="431">
        <f t="shared" si="259"/>
        <v>0</v>
      </c>
      <c r="J825" s="431">
        <f>자재단가!$F$20</f>
        <v>984</v>
      </c>
      <c r="K825" s="431">
        <f t="shared" si="255"/>
        <v>29</v>
      </c>
      <c r="L825" s="431"/>
      <c r="M825" s="431">
        <f t="shared" si="256"/>
        <v>0</v>
      </c>
      <c r="N825" s="433"/>
    </row>
    <row r="826" spans="2:14" ht="18" hidden="1" customHeight="1">
      <c r="B826" s="428" t="s">
        <v>207</v>
      </c>
      <c r="C826" s="429"/>
      <c r="D826" s="430">
        <f>'단가적용(품)'!$E$26</f>
        <v>1.0999999999999998E-3</v>
      </c>
      <c r="E826" s="429" t="s">
        <v>13</v>
      </c>
      <c r="F826" s="431">
        <f t="shared" si="257"/>
        <v>336005.625</v>
      </c>
      <c r="G826" s="431">
        <f t="shared" si="258"/>
        <v>369</v>
      </c>
      <c r="H826" s="432">
        <f>변동입력!$C$13*1.875</f>
        <v>336005.625</v>
      </c>
      <c r="I826" s="431">
        <f t="shared" si="259"/>
        <v>369</v>
      </c>
      <c r="J826" s="431"/>
      <c r="K826" s="431">
        <f t="shared" si="255"/>
        <v>0</v>
      </c>
      <c r="L826" s="431"/>
      <c r="M826" s="431">
        <f t="shared" si="256"/>
        <v>0</v>
      </c>
      <c r="N826" s="433"/>
    </row>
    <row r="827" spans="2:14" ht="18" hidden="1" customHeight="1">
      <c r="B827" s="428" t="s">
        <v>24</v>
      </c>
      <c r="C827" s="429"/>
      <c r="D827" s="430">
        <f>'단가적용(품)'!$F$26</f>
        <v>1.0999999999999998E-3</v>
      </c>
      <c r="E827" s="429" t="s">
        <v>8</v>
      </c>
      <c r="F827" s="431">
        <f t="shared" si="257"/>
        <v>264555</v>
      </c>
      <c r="G827" s="431">
        <f t="shared" si="258"/>
        <v>291</v>
      </c>
      <c r="H827" s="432">
        <f>변동입력!$C$12*1.875</f>
        <v>264555</v>
      </c>
      <c r="I827" s="431">
        <f t="shared" si="259"/>
        <v>291</v>
      </c>
      <c r="J827" s="431"/>
      <c r="K827" s="431">
        <f t="shared" si="255"/>
        <v>0</v>
      </c>
      <c r="L827" s="431"/>
      <c r="M827" s="431">
        <f t="shared" si="256"/>
        <v>0</v>
      </c>
      <c r="N827" s="433"/>
    </row>
    <row r="828" spans="2:14" ht="18" hidden="1" customHeight="1">
      <c r="B828" s="428" t="s">
        <v>15</v>
      </c>
      <c r="C828" s="429"/>
      <c r="D828" s="430">
        <f>'단가적용(품)'!$G$26</f>
        <v>1.0999999999999998E-3</v>
      </c>
      <c r="E828" s="429" t="s">
        <v>8</v>
      </c>
      <c r="F828" s="431">
        <f t="shared" si="257"/>
        <v>211644</v>
      </c>
      <c r="G828" s="431">
        <f t="shared" si="258"/>
        <v>232</v>
      </c>
      <c r="H828" s="432">
        <f>변동입력!$C$12*1.5</f>
        <v>211644</v>
      </c>
      <c r="I828" s="431">
        <f t="shared" si="259"/>
        <v>232</v>
      </c>
      <c r="J828" s="431"/>
      <c r="K828" s="431">
        <f t="shared" si="255"/>
        <v>0</v>
      </c>
      <c r="L828" s="431"/>
      <c r="M828" s="431">
        <f t="shared" si="256"/>
        <v>0</v>
      </c>
      <c r="N828" s="433"/>
    </row>
    <row r="829" spans="2:14" ht="18" hidden="1" customHeight="1">
      <c r="B829" s="428" t="s">
        <v>20</v>
      </c>
      <c r="C829" s="429" t="s">
        <v>21</v>
      </c>
      <c r="D829" s="430">
        <f>'단가적용(품)'!$H$26</f>
        <v>2.3999999999999998E-3</v>
      </c>
      <c r="E829" s="429" t="s">
        <v>223</v>
      </c>
      <c r="F829" s="431">
        <f>H829+J829+L829</f>
        <v>50666</v>
      </c>
      <c r="G829" s="431">
        <f t="shared" si="258"/>
        <v>120</v>
      </c>
      <c r="H829" s="432">
        <f>기계경비!$P$98</f>
        <v>36210</v>
      </c>
      <c r="I829" s="431">
        <f>ROUNDDOWN(D829*H829,0)</f>
        <v>86</v>
      </c>
      <c r="J829" s="431">
        <f>기계경비!$P$96</f>
        <v>7583</v>
      </c>
      <c r="K829" s="431">
        <f>ROUNDDOWN(J829*D829,0)</f>
        <v>18</v>
      </c>
      <c r="L829" s="431">
        <f>기계경비!$P$94</f>
        <v>6873</v>
      </c>
      <c r="M829" s="431">
        <f>ROUNDDOWN(L829*D829,0)</f>
        <v>16</v>
      </c>
      <c r="N829" s="433"/>
    </row>
    <row r="830" spans="2:14" ht="18" hidden="1" customHeight="1">
      <c r="B830" s="428" t="s">
        <v>20</v>
      </c>
      <c r="C830" s="429" t="s">
        <v>442</v>
      </c>
      <c r="D830" s="430">
        <f>'단가적용(품)'!$I$26</f>
        <v>4.3999999999999994E-3</v>
      </c>
      <c r="E830" s="429" t="s">
        <v>8</v>
      </c>
      <c r="F830" s="431">
        <f>H830+J830+L830</f>
        <v>46495</v>
      </c>
      <c r="G830" s="431">
        <f>SUM(I830+K830+M830)</f>
        <v>204</v>
      </c>
      <c r="H830" s="432"/>
      <c r="I830" s="431">
        <f>ROUNDDOWN(D830*H830,0)</f>
        <v>0</v>
      </c>
      <c r="J830" s="431"/>
      <c r="K830" s="431">
        <f>ROUNDDOWN(J830*D830,0)</f>
        <v>0</v>
      </c>
      <c r="L830" s="431">
        <f>기계경비!$P$139</f>
        <v>46495</v>
      </c>
      <c r="M830" s="431">
        <f>ROUNDDOWN(L830*D830,0)</f>
        <v>204</v>
      </c>
      <c r="N830" s="433"/>
    </row>
    <row r="831" spans="2:14" ht="18" hidden="1" customHeight="1">
      <c r="B831" s="428" t="s">
        <v>20</v>
      </c>
      <c r="C831" s="429" t="s">
        <v>286</v>
      </c>
      <c r="D831" s="430">
        <f>'단가적용(품)'!$J$26</f>
        <v>4.3999999999999994E-3</v>
      </c>
      <c r="E831" s="429" t="s">
        <v>8</v>
      </c>
      <c r="F831" s="431">
        <f>H831+J831+L831</f>
        <v>43677</v>
      </c>
      <c r="G831" s="431">
        <f>SUM(I831+K831+M831)</f>
        <v>192</v>
      </c>
      <c r="H831" s="432"/>
      <c r="I831" s="431">
        <f>ROUNDDOWN(D831*H831,0)</f>
        <v>0</v>
      </c>
      <c r="J831" s="431"/>
      <c r="K831" s="431">
        <f>ROUNDDOWN(J831*D831,0)</f>
        <v>0</v>
      </c>
      <c r="L831" s="431">
        <f>기계경비!$P$179</f>
        <v>43677</v>
      </c>
      <c r="M831" s="431">
        <f>ROUNDDOWN(L831*D831,0)</f>
        <v>192</v>
      </c>
      <c r="N831" s="433"/>
    </row>
    <row r="832" spans="2:14" ht="18" hidden="1" customHeight="1">
      <c r="B832" s="428" t="s">
        <v>778</v>
      </c>
      <c r="C832" s="429" t="str">
        <f>$C$16</f>
        <v>노무비의 10%</v>
      </c>
      <c r="D832" s="435">
        <v>0.1</v>
      </c>
      <c r="E832" s="429"/>
      <c r="F832" s="431">
        <f>H832+J832+L832</f>
        <v>0</v>
      </c>
      <c r="G832" s="431">
        <f>SUM(I832+K832+M832)</f>
        <v>0</v>
      </c>
      <c r="H832" s="431"/>
      <c r="I832" s="431">
        <f>ROUNDDOWN(D832*H832,0)</f>
        <v>0</v>
      </c>
      <c r="J832" s="431"/>
      <c r="K832" s="431">
        <f>ROUNDDOWN(J832*D832,0)</f>
        <v>0</v>
      </c>
      <c r="L832" s="431">
        <f>SUBTOTAL(9,I826:I827)</f>
        <v>0</v>
      </c>
      <c r="M832" s="431">
        <f>ROUNDDOWN(L832*D832,0)</f>
        <v>0</v>
      </c>
      <c r="N832" s="433"/>
    </row>
    <row r="833" spans="2:14" ht="18" hidden="1" customHeight="1">
      <c r="B833" s="428" t="s">
        <v>17</v>
      </c>
      <c r="C833" s="429"/>
      <c r="D833" s="436"/>
      <c r="E833" s="429"/>
      <c r="F833" s="431"/>
      <c r="G833" s="431">
        <f>SUM(I833+K833+M833)</f>
        <v>2783</v>
      </c>
      <c r="H833" s="431"/>
      <c r="I833" s="431">
        <f>SUM(I822:I832)</f>
        <v>978</v>
      </c>
      <c r="J833" s="431"/>
      <c r="K833" s="431">
        <f>SUM(K822:K832)</f>
        <v>1393</v>
      </c>
      <c r="L833" s="431"/>
      <c r="M833" s="431">
        <f>SUM(M822:M832)</f>
        <v>412</v>
      </c>
      <c r="N833" s="433"/>
    </row>
    <row r="834" spans="2:14" ht="18" hidden="1" customHeight="1">
      <c r="B834" s="443"/>
      <c r="C834" s="446"/>
      <c r="D834" s="446"/>
      <c r="E834" s="446"/>
      <c r="F834" s="446"/>
      <c r="G834" s="446"/>
      <c r="H834" s="446"/>
      <c r="I834" s="446"/>
      <c r="J834" s="429"/>
      <c r="K834" s="429"/>
      <c r="L834" s="429"/>
      <c r="M834" s="429"/>
      <c r="N834" s="433"/>
    </row>
    <row r="835" spans="2:14" s="421" customFormat="1" ht="18" hidden="1" customHeight="1">
      <c r="B835" s="437">
        <f>B821+1</f>
        <v>65</v>
      </c>
      <c r="C835" s="445" t="s">
        <v>454</v>
      </c>
      <c r="D835" s="439"/>
      <c r="E835" s="439"/>
      <c r="F835" s="439"/>
      <c r="G835" s="439"/>
      <c r="H835" s="439"/>
      <c r="I835" s="439"/>
      <c r="J835" s="440"/>
      <c r="K835" s="440"/>
      <c r="L835" s="440"/>
      <c r="M835" s="440"/>
      <c r="N835" s="441"/>
    </row>
    <row r="836" spans="2:14" ht="18" hidden="1" customHeight="1">
      <c r="B836" s="428" t="s">
        <v>6</v>
      </c>
      <c r="C836" s="429" t="s">
        <v>310</v>
      </c>
      <c r="D836" s="430">
        <f>'단가적용(품)'!$H$38</f>
        <v>0.67949999999999999</v>
      </c>
      <c r="E836" s="429" t="s">
        <v>7</v>
      </c>
      <c r="F836" s="431">
        <f>SUM(H836+J836+L836)</f>
        <v>1486</v>
      </c>
      <c r="G836" s="431">
        <f>SUM(I836+K836+M836)</f>
        <v>1009</v>
      </c>
      <c r="H836" s="432"/>
      <c r="I836" s="431">
        <f>ROUNDDOWN(D836*H836,0)</f>
        <v>0</v>
      </c>
      <c r="J836" s="431">
        <f>자재단가!$F$9</f>
        <v>1486</v>
      </c>
      <c r="K836" s="431">
        <f t="shared" ref="K836:K842" si="260">ROUNDDOWN(J836*D836,0)</f>
        <v>1009</v>
      </c>
      <c r="L836" s="431"/>
      <c r="M836" s="431">
        <f t="shared" ref="M836:M842" si="261">ROUNDDOWN(L836*F836,0)</f>
        <v>0</v>
      </c>
      <c r="N836" s="433"/>
    </row>
    <row r="837" spans="2:14" ht="18" hidden="1" customHeight="1">
      <c r="B837" s="428" t="s">
        <v>193</v>
      </c>
      <c r="C837" s="429" t="s">
        <v>304</v>
      </c>
      <c r="D837" s="430">
        <f>'단가적용(품)'!$I$38</f>
        <v>4.65E-2</v>
      </c>
      <c r="E837" s="429" t="s">
        <v>8</v>
      </c>
      <c r="F837" s="431">
        <f t="shared" ref="F837:F842" si="262">SUM(H837+J837+L837)</f>
        <v>5000</v>
      </c>
      <c r="G837" s="431">
        <f t="shared" ref="G837:G843" si="263">SUM(I837+K837+M837)</f>
        <v>232</v>
      </c>
      <c r="H837" s="432"/>
      <c r="I837" s="431">
        <f t="shared" ref="I837:I842" si="264">ROUNDDOWN(D837*H837,0)</f>
        <v>0</v>
      </c>
      <c r="J837" s="431">
        <f>자재단가!$F$21</f>
        <v>5000</v>
      </c>
      <c r="K837" s="431">
        <f t="shared" si="260"/>
        <v>232</v>
      </c>
      <c r="L837" s="431"/>
      <c r="M837" s="431">
        <f t="shared" si="261"/>
        <v>0</v>
      </c>
      <c r="N837" s="433"/>
    </row>
    <row r="838" spans="2:14" ht="18" hidden="1" customHeight="1">
      <c r="B838" s="428" t="s">
        <v>782</v>
      </c>
      <c r="C838" s="429" t="s">
        <v>9</v>
      </c>
      <c r="D838" s="434">
        <f>'단가적용(품)'!$K$38</f>
        <v>0.03</v>
      </c>
      <c r="E838" s="429" t="s">
        <v>8</v>
      </c>
      <c r="F838" s="431">
        <f t="shared" si="262"/>
        <v>3520</v>
      </c>
      <c r="G838" s="431">
        <f t="shared" si="263"/>
        <v>105</v>
      </c>
      <c r="H838" s="432"/>
      <c r="I838" s="431">
        <f t="shared" si="264"/>
        <v>0</v>
      </c>
      <c r="J838" s="431">
        <f>자재단가!$F$18</f>
        <v>3520</v>
      </c>
      <c r="K838" s="431">
        <f t="shared" si="260"/>
        <v>105</v>
      </c>
      <c r="L838" s="431"/>
      <c r="M838" s="431">
        <f t="shared" si="261"/>
        <v>0</v>
      </c>
      <c r="N838" s="433"/>
    </row>
    <row r="839" spans="2:14" ht="18" hidden="1" customHeight="1">
      <c r="B839" s="428" t="s">
        <v>435</v>
      </c>
      <c r="C839" s="429"/>
      <c r="D839" s="434">
        <f>'단가적용(품)'!$J$38</f>
        <v>0.03</v>
      </c>
      <c r="E839" s="429" t="s">
        <v>8</v>
      </c>
      <c r="F839" s="431">
        <f t="shared" si="262"/>
        <v>984</v>
      </c>
      <c r="G839" s="431">
        <f t="shared" si="263"/>
        <v>29</v>
      </c>
      <c r="H839" s="432"/>
      <c r="I839" s="431">
        <f t="shared" si="264"/>
        <v>0</v>
      </c>
      <c r="J839" s="431">
        <f>자재단가!$F$20</f>
        <v>984</v>
      </c>
      <c r="K839" s="431">
        <f t="shared" si="260"/>
        <v>29</v>
      </c>
      <c r="L839" s="431"/>
      <c r="M839" s="431">
        <f t="shared" si="261"/>
        <v>0</v>
      </c>
      <c r="N839" s="433"/>
    </row>
    <row r="840" spans="2:14" ht="18" hidden="1" customHeight="1">
      <c r="B840" s="428" t="s">
        <v>207</v>
      </c>
      <c r="C840" s="429"/>
      <c r="D840" s="430">
        <f>'단가적용(품)'!$E$27</f>
        <v>2.1999999999999997E-3</v>
      </c>
      <c r="E840" s="429" t="s">
        <v>13</v>
      </c>
      <c r="F840" s="431">
        <f t="shared" si="262"/>
        <v>336005.625</v>
      </c>
      <c r="G840" s="431">
        <f t="shared" si="263"/>
        <v>739</v>
      </c>
      <c r="H840" s="432">
        <f>변동입력!$C$13*1.875</f>
        <v>336005.625</v>
      </c>
      <c r="I840" s="431">
        <f t="shared" si="264"/>
        <v>739</v>
      </c>
      <c r="J840" s="431"/>
      <c r="K840" s="431">
        <f t="shared" si="260"/>
        <v>0</v>
      </c>
      <c r="L840" s="431"/>
      <c r="M840" s="431">
        <f t="shared" si="261"/>
        <v>0</v>
      </c>
      <c r="N840" s="433"/>
    </row>
    <row r="841" spans="2:14" ht="18" hidden="1" customHeight="1">
      <c r="B841" s="428" t="s">
        <v>24</v>
      </c>
      <c r="C841" s="429"/>
      <c r="D841" s="430">
        <f>'단가적용(품)'!$F$27</f>
        <v>2.1999999999999997E-3</v>
      </c>
      <c r="E841" s="429" t="s">
        <v>8</v>
      </c>
      <c r="F841" s="431">
        <f t="shared" si="262"/>
        <v>264555</v>
      </c>
      <c r="G841" s="431">
        <f t="shared" si="263"/>
        <v>582</v>
      </c>
      <c r="H841" s="432">
        <f>변동입력!$C$12*1.875</f>
        <v>264555</v>
      </c>
      <c r="I841" s="431">
        <f t="shared" si="264"/>
        <v>582</v>
      </c>
      <c r="J841" s="431"/>
      <c r="K841" s="431">
        <f t="shared" si="260"/>
        <v>0</v>
      </c>
      <c r="L841" s="431"/>
      <c r="M841" s="431">
        <f t="shared" si="261"/>
        <v>0</v>
      </c>
      <c r="N841" s="433"/>
    </row>
    <row r="842" spans="2:14" ht="18" hidden="1" customHeight="1">
      <c r="B842" s="428" t="s">
        <v>15</v>
      </c>
      <c r="C842" s="429"/>
      <c r="D842" s="430">
        <f>'단가적용(품)'!$G$27</f>
        <v>2.1999999999999997E-3</v>
      </c>
      <c r="E842" s="429" t="s">
        <v>8</v>
      </c>
      <c r="F842" s="431">
        <f t="shared" si="262"/>
        <v>211644</v>
      </c>
      <c r="G842" s="431">
        <f t="shared" si="263"/>
        <v>465</v>
      </c>
      <c r="H842" s="432">
        <f>변동입력!$C$12*1.5</f>
        <v>211644</v>
      </c>
      <c r="I842" s="431">
        <f t="shared" si="264"/>
        <v>465</v>
      </c>
      <c r="J842" s="431"/>
      <c r="K842" s="431">
        <f t="shared" si="260"/>
        <v>0</v>
      </c>
      <c r="L842" s="431"/>
      <c r="M842" s="431">
        <f t="shared" si="261"/>
        <v>0</v>
      </c>
      <c r="N842" s="433"/>
    </row>
    <row r="843" spans="2:14" ht="18" hidden="1" customHeight="1">
      <c r="B843" s="428" t="s">
        <v>20</v>
      </c>
      <c r="C843" s="429" t="s">
        <v>21</v>
      </c>
      <c r="D843" s="430">
        <f>'단가적용(품)'!$H$27</f>
        <v>4.7999999999999996E-3</v>
      </c>
      <c r="E843" s="429" t="s">
        <v>223</v>
      </c>
      <c r="F843" s="431">
        <f>H843+J843+L843</f>
        <v>50666</v>
      </c>
      <c r="G843" s="431">
        <f t="shared" si="263"/>
        <v>241</v>
      </c>
      <c r="H843" s="432">
        <f>기계경비!$P$98</f>
        <v>36210</v>
      </c>
      <c r="I843" s="431">
        <f>ROUNDDOWN(D843*H843,0)</f>
        <v>173</v>
      </c>
      <c r="J843" s="431">
        <f>기계경비!$P$96</f>
        <v>7583</v>
      </c>
      <c r="K843" s="431">
        <f>ROUNDDOWN(J843*D843,0)</f>
        <v>36</v>
      </c>
      <c r="L843" s="431">
        <f>기계경비!$P$94</f>
        <v>6873</v>
      </c>
      <c r="M843" s="431">
        <f>ROUNDDOWN(L843*D843,0)</f>
        <v>32</v>
      </c>
      <c r="N843" s="433"/>
    </row>
    <row r="844" spans="2:14" ht="18" hidden="1" customHeight="1">
      <c r="B844" s="428" t="s">
        <v>20</v>
      </c>
      <c r="C844" s="429" t="s">
        <v>442</v>
      </c>
      <c r="D844" s="430">
        <f>'단가적용(품)'!$I$27</f>
        <v>8.7999999999999988E-3</v>
      </c>
      <c r="E844" s="429" t="s">
        <v>8</v>
      </c>
      <c r="F844" s="431">
        <f>H844+J844+L844</f>
        <v>46495</v>
      </c>
      <c r="G844" s="431">
        <f>SUM(I844+K844+M844)</f>
        <v>409</v>
      </c>
      <c r="H844" s="432"/>
      <c r="I844" s="431">
        <f>ROUNDDOWN(D844*H844,0)</f>
        <v>0</v>
      </c>
      <c r="J844" s="431"/>
      <c r="K844" s="431">
        <f>ROUNDDOWN(J844*D844,0)</f>
        <v>0</v>
      </c>
      <c r="L844" s="431">
        <f>기계경비!$P$139</f>
        <v>46495</v>
      </c>
      <c r="M844" s="431">
        <f>ROUNDDOWN(L844*D844,0)</f>
        <v>409</v>
      </c>
      <c r="N844" s="433"/>
    </row>
    <row r="845" spans="2:14" ht="18" hidden="1" customHeight="1">
      <c r="B845" s="428" t="s">
        <v>20</v>
      </c>
      <c r="C845" s="429" t="s">
        <v>286</v>
      </c>
      <c r="D845" s="430">
        <f>'단가적용(품)'!$J$27</f>
        <v>8.7999999999999988E-3</v>
      </c>
      <c r="E845" s="429" t="s">
        <v>8</v>
      </c>
      <c r="F845" s="431">
        <f>H845+J845+L845</f>
        <v>43677</v>
      </c>
      <c r="G845" s="431">
        <f>SUM(I845+K845+M845)</f>
        <v>384</v>
      </c>
      <c r="H845" s="432"/>
      <c r="I845" s="431">
        <f>ROUNDDOWN(D845*H845,0)</f>
        <v>0</v>
      </c>
      <c r="J845" s="431"/>
      <c r="K845" s="431">
        <f>ROUNDDOWN(J845*D845,0)</f>
        <v>0</v>
      </c>
      <c r="L845" s="431">
        <f>기계경비!$P$179</f>
        <v>43677</v>
      </c>
      <c r="M845" s="431">
        <f>ROUNDDOWN(L845*D845,0)</f>
        <v>384</v>
      </c>
      <c r="N845" s="433"/>
    </row>
    <row r="846" spans="2:14" ht="18" hidden="1" customHeight="1">
      <c r="B846" s="428" t="s">
        <v>778</v>
      </c>
      <c r="C846" s="429" t="str">
        <f>$C$16</f>
        <v>노무비의 10%</v>
      </c>
      <c r="D846" s="435">
        <v>0.1</v>
      </c>
      <c r="E846" s="429"/>
      <c r="F846" s="431">
        <f>H846+J846+L846</f>
        <v>0</v>
      </c>
      <c r="G846" s="431">
        <f>SUM(I846+K846+M846)</f>
        <v>0</v>
      </c>
      <c r="H846" s="431"/>
      <c r="I846" s="431">
        <f>ROUNDDOWN(D846*H846,0)</f>
        <v>0</v>
      </c>
      <c r="J846" s="431"/>
      <c r="K846" s="431">
        <f>ROUNDDOWN(J846*D846,0)</f>
        <v>0</v>
      </c>
      <c r="L846" s="431">
        <f>SUBTOTAL(9,I840:I841)</f>
        <v>0</v>
      </c>
      <c r="M846" s="431">
        <f>ROUNDDOWN(L846*D846,0)</f>
        <v>0</v>
      </c>
      <c r="N846" s="433"/>
    </row>
    <row r="847" spans="2:14" ht="18" hidden="1" customHeight="1">
      <c r="B847" s="428" t="s">
        <v>17</v>
      </c>
      <c r="C847" s="429"/>
      <c r="D847" s="436"/>
      <c r="E847" s="429"/>
      <c r="F847" s="431"/>
      <c r="G847" s="431">
        <f>SUM(I847+K847+M847)</f>
        <v>4195</v>
      </c>
      <c r="H847" s="431"/>
      <c r="I847" s="431">
        <f>SUM(I836:I846)</f>
        <v>1959</v>
      </c>
      <c r="J847" s="431"/>
      <c r="K847" s="431">
        <f>SUM(K836:K846)</f>
        <v>1411</v>
      </c>
      <c r="L847" s="431"/>
      <c r="M847" s="431">
        <f>SUM(M836:M846)</f>
        <v>825</v>
      </c>
      <c r="N847" s="433"/>
    </row>
    <row r="848" spans="2:14" ht="18" hidden="1" customHeight="1">
      <c r="B848" s="443"/>
      <c r="C848" s="446"/>
      <c r="D848" s="446"/>
      <c r="E848" s="446"/>
      <c r="F848" s="446"/>
      <c r="G848" s="446"/>
      <c r="H848" s="446"/>
      <c r="I848" s="446"/>
      <c r="J848" s="429"/>
      <c r="K848" s="429"/>
      <c r="L848" s="429"/>
      <c r="M848" s="429"/>
      <c r="N848" s="433"/>
    </row>
    <row r="849" spans="2:14" s="421" customFormat="1" ht="18" hidden="1" customHeight="1">
      <c r="B849" s="437">
        <f>B835+1</f>
        <v>66</v>
      </c>
      <c r="C849" s="445" t="s">
        <v>453</v>
      </c>
      <c r="D849" s="439"/>
      <c r="E849" s="439"/>
      <c r="F849" s="439"/>
      <c r="G849" s="439"/>
      <c r="H849" s="439"/>
      <c r="I849" s="439"/>
      <c r="J849" s="440"/>
      <c r="K849" s="440"/>
      <c r="L849" s="440"/>
      <c r="M849" s="440"/>
      <c r="N849" s="441"/>
    </row>
    <row r="850" spans="2:14" ht="18" hidden="1" customHeight="1">
      <c r="B850" s="428" t="s">
        <v>6</v>
      </c>
      <c r="C850" s="429" t="s">
        <v>358</v>
      </c>
      <c r="D850" s="430">
        <f>'단가적용(품)'!$H$37</f>
        <v>0.67949999999999999</v>
      </c>
      <c r="E850" s="429" t="s">
        <v>7</v>
      </c>
      <c r="F850" s="431">
        <f>SUM(H850+J850+L850)</f>
        <v>3870</v>
      </c>
      <c r="G850" s="431">
        <f>SUM(I850+K850+M850)</f>
        <v>2629</v>
      </c>
      <c r="H850" s="432"/>
      <c r="I850" s="431">
        <f>ROUNDDOWN(D850*H850,0)</f>
        <v>0</v>
      </c>
      <c r="J850" s="431">
        <f>자재단가!$F$11</f>
        <v>3870</v>
      </c>
      <c r="K850" s="431">
        <f t="shared" ref="K850:K856" si="265">ROUNDDOWN(J850*D850,0)</f>
        <v>2629</v>
      </c>
      <c r="L850" s="431"/>
      <c r="M850" s="431">
        <f t="shared" ref="M850:M856" si="266">ROUNDDOWN(L850*F850,0)</f>
        <v>0</v>
      </c>
      <c r="N850" s="433"/>
    </row>
    <row r="851" spans="2:14" ht="18" hidden="1" customHeight="1">
      <c r="B851" s="428" t="s">
        <v>193</v>
      </c>
      <c r="C851" s="429" t="s">
        <v>304</v>
      </c>
      <c r="D851" s="430">
        <f>'단가적용(품)'!$I$37</f>
        <v>4.65E-2</v>
      </c>
      <c r="E851" s="429" t="s">
        <v>8</v>
      </c>
      <c r="F851" s="431">
        <f t="shared" ref="F851:F856" si="267">SUM(H851+J851+L851)</f>
        <v>5000</v>
      </c>
      <c r="G851" s="431">
        <f t="shared" ref="G851:G857" si="268">SUM(I851+K851+M851)</f>
        <v>232</v>
      </c>
      <c r="H851" s="432"/>
      <c r="I851" s="431">
        <f t="shared" ref="I851:I856" si="269">ROUNDDOWN(D851*H851,0)</f>
        <v>0</v>
      </c>
      <c r="J851" s="431">
        <f>자재단가!$F$21</f>
        <v>5000</v>
      </c>
      <c r="K851" s="431">
        <f t="shared" si="265"/>
        <v>232</v>
      </c>
      <c r="L851" s="431"/>
      <c r="M851" s="431">
        <f t="shared" si="266"/>
        <v>0</v>
      </c>
      <c r="N851" s="433"/>
    </row>
    <row r="852" spans="2:14" ht="18" hidden="1" customHeight="1">
      <c r="B852" s="428" t="s">
        <v>782</v>
      </c>
      <c r="C852" s="429" t="s">
        <v>9</v>
      </c>
      <c r="D852" s="434">
        <f>'단가적용(품)'!$K$37</f>
        <v>0.03</v>
      </c>
      <c r="E852" s="429" t="s">
        <v>8</v>
      </c>
      <c r="F852" s="431">
        <f t="shared" si="267"/>
        <v>3520</v>
      </c>
      <c r="G852" s="431">
        <f t="shared" si="268"/>
        <v>105</v>
      </c>
      <c r="H852" s="432"/>
      <c r="I852" s="431">
        <f t="shared" si="269"/>
        <v>0</v>
      </c>
      <c r="J852" s="431">
        <f>자재단가!$F$18</f>
        <v>3520</v>
      </c>
      <c r="K852" s="431">
        <f t="shared" si="265"/>
        <v>105</v>
      </c>
      <c r="L852" s="431"/>
      <c r="M852" s="431">
        <f t="shared" si="266"/>
        <v>0</v>
      </c>
      <c r="N852" s="433"/>
    </row>
    <row r="853" spans="2:14" ht="18" hidden="1" customHeight="1">
      <c r="B853" s="428" t="s">
        <v>435</v>
      </c>
      <c r="C853" s="429"/>
      <c r="D853" s="434">
        <f>'단가적용(품)'!$J$37</f>
        <v>0.03</v>
      </c>
      <c r="E853" s="429" t="s">
        <v>8</v>
      </c>
      <c r="F853" s="431">
        <f t="shared" si="267"/>
        <v>984</v>
      </c>
      <c r="G853" s="431">
        <f t="shared" si="268"/>
        <v>29</v>
      </c>
      <c r="H853" s="432"/>
      <c r="I853" s="431">
        <f t="shared" si="269"/>
        <v>0</v>
      </c>
      <c r="J853" s="431">
        <f>자재단가!$F$20</f>
        <v>984</v>
      </c>
      <c r="K853" s="431">
        <f t="shared" si="265"/>
        <v>29</v>
      </c>
      <c r="L853" s="431"/>
      <c r="M853" s="431">
        <f t="shared" si="266"/>
        <v>0</v>
      </c>
      <c r="N853" s="433"/>
    </row>
    <row r="854" spans="2:14" ht="18" hidden="1" customHeight="1">
      <c r="B854" s="428" t="s">
        <v>207</v>
      </c>
      <c r="C854" s="429"/>
      <c r="D854" s="430">
        <f>'단가적용(품)'!$E$26</f>
        <v>1.0999999999999998E-3</v>
      </c>
      <c r="E854" s="429" t="s">
        <v>13</v>
      </c>
      <c r="F854" s="431">
        <f t="shared" si="267"/>
        <v>336005.625</v>
      </c>
      <c r="G854" s="431">
        <f t="shared" si="268"/>
        <v>369</v>
      </c>
      <c r="H854" s="432">
        <f>변동입력!$C$13*1.875</f>
        <v>336005.625</v>
      </c>
      <c r="I854" s="431">
        <f t="shared" si="269"/>
        <v>369</v>
      </c>
      <c r="J854" s="431"/>
      <c r="K854" s="431">
        <f t="shared" si="265"/>
        <v>0</v>
      </c>
      <c r="L854" s="431"/>
      <c r="M854" s="431">
        <f t="shared" si="266"/>
        <v>0</v>
      </c>
      <c r="N854" s="433"/>
    </row>
    <row r="855" spans="2:14" ht="18" hidden="1" customHeight="1">
      <c r="B855" s="428" t="s">
        <v>24</v>
      </c>
      <c r="C855" s="429"/>
      <c r="D855" s="430">
        <f>'단가적용(품)'!$F$26</f>
        <v>1.0999999999999998E-3</v>
      </c>
      <c r="E855" s="429" t="s">
        <v>8</v>
      </c>
      <c r="F855" s="431">
        <f t="shared" si="267"/>
        <v>264555</v>
      </c>
      <c r="G855" s="431">
        <f t="shared" si="268"/>
        <v>291</v>
      </c>
      <c r="H855" s="432">
        <f>변동입력!$C$12*1.875</f>
        <v>264555</v>
      </c>
      <c r="I855" s="431">
        <f t="shared" si="269"/>
        <v>291</v>
      </c>
      <c r="J855" s="431"/>
      <c r="K855" s="431">
        <f t="shared" si="265"/>
        <v>0</v>
      </c>
      <c r="L855" s="431"/>
      <c r="M855" s="431">
        <f t="shared" si="266"/>
        <v>0</v>
      </c>
      <c r="N855" s="433"/>
    </row>
    <row r="856" spans="2:14" ht="18" hidden="1" customHeight="1">
      <c r="B856" s="428" t="s">
        <v>15</v>
      </c>
      <c r="C856" s="429"/>
      <c r="D856" s="430">
        <f>'단가적용(품)'!$G$26</f>
        <v>1.0999999999999998E-3</v>
      </c>
      <c r="E856" s="429" t="s">
        <v>8</v>
      </c>
      <c r="F856" s="431">
        <f t="shared" si="267"/>
        <v>211644</v>
      </c>
      <c r="G856" s="431">
        <f t="shared" si="268"/>
        <v>232</v>
      </c>
      <c r="H856" s="432">
        <f>변동입력!$C$12*1.5</f>
        <v>211644</v>
      </c>
      <c r="I856" s="431">
        <f t="shared" si="269"/>
        <v>232</v>
      </c>
      <c r="J856" s="431"/>
      <c r="K856" s="431">
        <f t="shared" si="265"/>
        <v>0</v>
      </c>
      <c r="L856" s="431"/>
      <c r="M856" s="431">
        <f t="shared" si="266"/>
        <v>0</v>
      </c>
      <c r="N856" s="433"/>
    </row>
    <row r="857" spans="2:14" ht="18" hidden="1" customHeight="1">
      <c r="B857" s="428" t="s">
        <v>20</v>
      </c>
      <c r="C857" s="429" t="s">
        <v>21</v>
      </c>
      <c r="D857" s="430">
        <f>'단가적용(품)'!$H$26</f>
        <v>2.3999999999999998E-3</v>
      </c>
      <c r="E857" s="429" t="s">
        <v>223</v>
      </c>
      <c r="F857" s="431">
        <f>H857+J857+L857</f>
        <v>50666</v>
      </c>
      <c r="G857" s="431">
        <f t="shared" si="268"/>
        <v>120</v>
      </c>
      <c r="H857" s="432">
        <f>기계경비!$P$98</f>
        <v>36210</v>
      </c>
      <c r="I857" s="431">
        <f>ROUNDDOWN(D857*H857,0)</f>
        <v>86</v>
      </c>
      <c r="J857" s="431">
        <f>기계경비!$P$96</f>
        <v>7583</v>
      </c>
      <c r="K857" s="431">
        <f>ROUNDDOWN(J857*D857,0)</f>
        <v>18</v>
      </c>
      <c r="L857" s="431">
        <f>기계경비!$P$94</f>
        <v>6873</v>
      </c>
      <c r="M857" s="431">
        <f>ROUNDDOWN(L857*D857,0)</f>
        <v>16</v>
      </c>
      <c r="N857" s="433"/>
    </row>
    <row r="858" spans="2:14" ht="18" hidden="1" customHeight="1">
      <c r="B858" s="428" t="s">
        <v>20</v>
      </c>
      <c r="C858" s="429" t="s">
        <v>442</v>
      </c>
      <c r="D858" s="430">
        <f>'단가적용(품)'!$I$26</f>
        <v>4.3999999999999994E-3</v>
      </c>
      <c r="E858" s="429" t="s">
        <v>8</v>
      </c>
      <c r="F858" s="431">
        <f>H858+J858+L858</f>
        <v>43677</v>
      </c>
      <c r="G858" s="431">
        <f>SUM(I858+K858+M858)</f>
        <v>192</v>
      </c>
      <c r="H858" s="432"/>
      <c r="I858" s="431">
        <f>ROUNDDOWN(D858*H858,0)</f>
        <v>0</v>
      </c>
      <c r="J858" s="431"/>
      <c r="K858" s="431">
        <f>ROUNDDOWN(J858*D858,0)</f>
        <v>0</v>
      </c>
      <c r="L858" s="431">
        <f>기계경비!$P$179</f>
        <v>43677</v>
      </c>
      <c r="M858" s="431">
        <f>ROUNDDOWN(L858*D858,0)</f>
        <v>192</v>
      </c>
      <c r="N858" s="433"/>
    </row>
    <row r="859" spans="2:14" ht="18" hidden="1" customHeight="1">
      <c r="B859" s="428" t="s">
        <v>20</v>
      </c>
      <c r="C859" s="429" t="s">
        <v>286</v>
      </c>
      <c r="D859" s="430">
        <f>'단가적용(품)'!$J$26</f>
        <v>4.3999999999999994E-3</v>
      </c>
      <c r="E859" s="429" t="s">
        <v>8</v>
      </c>
      <c r="F859" s="431">
        <f>H859+J859+L859</f>
        <v>46495</v>
      </c>
      <c r="G859" s="431">
        <f>SUM(I859+K859+M859)</f>
        <v>204</v>
      </c>
      <c r="H859" s="432"/>
      <c r="I859" s="431">
        <f>ROUNDDOWN(D859*H859,0)</f>
        <v>0</v>
      </c>
      <c r="J859" s="431"/>
      <c r="K859" s="431">
        <f>ROUNDDOWN(J859*D859,0)</f>
        <v>0</v>
      </c>
      <c r="L859" s="431">
        <f>기계경비!$P$139</f>
        <v>46495</v>
      </c>
      <c r="M859" s="431">
        <f>ROUNDDOWN(L859*D859,0)</f>
        <v>204</v>
      </c>
      <c r="N859" s="433"/>
    </row>
    <row r="860" spans="2:14" ht="18" hidden="1" customHeight="1">
      <c r="B860" s="428" t="s">
        <v>777</v>
      </c>
      <c r="C860" s="429" t="str">
        <f>$C$15</f>
        <v>주재료비의 1%</v>
      </c>
      <c r="D860" s="434">
        <v>0.01</v>
      </c>
      <c r="E860" s="429"/>
      <c r="F860" s="431">
        <f>H860+J860+L860</f>
        <v>2966</v>
      </c>
      <c r="G860" s="431">
        <f>SUM(I860+K860+M860)</f>
        <v>29</v>
      </c>
      <c r="H860" s="431"/>
      <c r="I860" s="431">
        <f>ROUNDDOWN(D860*H860,0)</f>
        <v>0</v>
      </c>
      <c r="J860" s="431">
        <f>SUM(K850:K852)</f>
        <v>2966</v>
      </c>
      <c r="K860" s="431">
        <f>ROUNDDOWN(J860*D860,0)</f>
        <v>29</v>
      </c>
      <c r="L860" s="431"/>
      <c r="M860" s="431">
        <f>ROUNDDOWN(L860*D860,0)</f>
        <v>0</v>
      </c>
      <c r="N860" s="433"/>
    </row>
    <row r="861" spans="2:14" ht="18" hidden="1" customHeight="1">
      <c r="B861" s="428" t="s">
        <v>778</v>
      </c>
      <c r="C861" s="429" t="str">
        <f>$C$16</f>
        <v>노무비의 10%</v>
      </c>
      <c r="D861" s="435">
        <v>0.1</v>
      </c>
      <c r="E861" s="429"/>
      <c r="F861" s="431">
        <f>H861+J861+L861</f>
        <v>0</v>
      </c>
      <c r="G861" s="431">
        <f>SUM(I861+K861+M861)</f>
        <v>0</v>
      </c>
      <c r="H861" s="431"/>
      <c r="I861" s="431">
        <f>ROUNDDOWN(D861*H861,0)</f>
        <v>0</v>
      </c>
      <c r="J861" s="431"/>
      <c r="K861" s="431">
        <f>ROUNDDOWN(J861*D861,0)</f>
        <v>0</v>
      </c>
      <c r="L861" s="431">
        <f>SUBTOTAL(9,I854:I855)</f>
        <v>0</v>
      </c>
      <c r="M861" s="431">
        <f>ROUNDDOWN(L861*D861,0)</f>
        <v>0</v>
      </c>
      <c r="N861" s="433"/>
    </row>
    <row r="862" spans="2:14" ht="18" hidden="1" customHeight="1">
      <c r="B862" s="428" t="s">
        <v>17</v>
      </c>
      <c r="C862" s="429"/>
      <c r="D862" s="436"/>
      <c r="E862" s="429"/>
      <c r="F862" s="431"/>
      <c r="G862" s="431">
        <f>SUM(I862+K862+M862)</f>
        <v>4432</v>
      </c>
      <c r="H862" s="431"/>
      <c r="I862" s="431">
        <f>SUM(I850:I861)</f>
        <v>978</v>
      </c>
      <c r="J862" s="431"/>
      <c r="K862" s="431">
        <f>SUM(K850:K861)</f>
        <v>3042</v>
      </c>
      <c r="L862" s="431"/>
      <c r="M862" s="431">
        <f>SUM(M850:M861)</f>
        <v>412</v>
      </c>
      <c r="N862" s="433"/>
    </row>
    <row r="863" spans="2:14" ht="18" hidden="1" customHeight="1">
      <c r="B863" s="443"/>
      <c r="C863" s="446"/>
      <c r="D863" s="446"/>
      <c r="E863" s="446"/>
      <c r="F863" s="446"/>
      <c r="G863" s="446"/>
      <c r="H863" s="446"/>
      <c r="I863" s="446"/>
      <c r="J863" s="429"/>
      <c r="K863" s="429"/>
      <c r="L863" s="429"/>
      <c r="M863" s="429"/>
      <c r="N863" s="433"/>
    </row>
    <row r="864" spans="2:14" s="421" customFormat="1" ht="18" hidden="1" customHeight="1">
      <c r="B864" s="437">
        <f>B849+1</f>
        <v>67</v>
      </c>
      <c r="C864" s="445" t="s">
        <v>452</v>
      </c>
      <c r="D864" s="439"/>
      <c r="E864" s="439"/>
      <c r="F864" s="439"/>
      <c r="G864" s="439"/>
      <c r="H864" s="439"/>
      <c r="I864" s="439"/>
      <c r="J864" s="440"/>
      <c r="K864" s="440"/>
      <c r="L864" s="440"/>
      <c r="M864" s="440"/>
      <c r="N864" s="441"/>
    </row>
    <row r="865" spans="2:14" ht="18" hidden="1" customHeight="1">
      <c r="B865" s="428" t="s">
        <v>6</v>
      </c>
      <c r="C865" s="429" t="s">
        <v>358</v>
      </c>
      <c r="D865" s="430">
        <f>'단가적용(품)'!$H$38</f>
        <v>0.67949999999999999</v>
      </c>
      <c r="E865" s="429" t="s">
        <v>7</v>
      </c>
      <c r="F865" s="431">
        <f>SUM(H865+J865+L865)</f>
        <v>3870</v>
      </c>
      <c r="G865" s="431">
        <f>SUM(I865+K865+M865)</f>
        <v>2629</v>
      </c>
      <c r="H865" s="432"/>
      <c r="I865" s="431">
        <f>ROUNDDOWN(D865*H865,0)</f>
        <v>0</v>
      </c>
      <c r="J865" s="431">
        <f>자재단가!$F$11</f>
        <v>3870</v>
      </c>
      <c r="K865" s="431">
        <f t="shared" ref="K865:K871" si="270">ROUNDDOWN(J865*D865,0)</f>
        <v>2629</v>
      </c>
      <c r="L865" s="431"/>
      <c r="M865" s="431">
        <f t="shared" ref="M865:M871" si="271">ROUNDDOWN(L865*F865,0)</f>
        <v>0</v>
      </c>
      <c r="N865" s="433"/>
    </row>
    <row r="866" spans="2:14" ht="18" hidden="1" customHeight="1">
      <c r="B866" s="428" t="s">
        <v>193</v>
      </c>
      <c r="C866" s="429" t="s">
        <v>304</v>
      </c>
      <c r="D866" s="430">
        <f>'단가적용(품)'!$I$38</f>
        <v>4.65E-2</v>
      </c>
      <c r="E866" s="429" t="s">
        <v>8</v>
      </c>
      <c r="F866" s="431">
        <f t="shared" ref="F866:F871" si="272">SUM(H866+J866+L866)</f>
        <v>5000</v>
      </c>
      <c r="G866" s="431">
        <f t="shared" ref="G866:G872" si="273">SUM(I866+K866+M866)</f>
        <v>232</v>
      </c>
      <c r="H866" s="432"/>
      <c r="I866" s="431">
        <f t="shared" ref="I866:I871" si="274">ROUNDDOWN(D866*H866,0)</f>
        <v>0</v>
      </c>
      <c r="J866" s="431">
        <f>자재단가!$F$21</f>
        <v>5000</v>
      </c>
      <c r="K866" s="431">
        <f t="shared" si="270"/>
        <v>232</v>
      </c>
      <c r="L866" s="431"/>
      <c r="M866" s="431">
        <f t="shared" si="271"/>
        <v>0</v>
      </c>
      <c r="N866" s="433"/>
    </row>
    <row r="867" spans="2:14" ht="18" hidden="1" customHeight="1">
      <c r="B867" s="428" t="s">
        <v>782</v>
      </c>
      <c r="C867" s="429" t="s">
        <v>9</v>
      </c>
      <c r="D867" s="434">
        <f>'단가적용(품)'!$K$38</f>
        <v>0.03</v>
      </c>
      <c r="E867" s="429" t="s">
        <v>8</v>
      </c>
      <c r="F867" s="431">
        <f t="shared" si="272"/>
        <v>3520</v>
      </c>
      <c r="G867" s="431">
        <f t="shared" si="273"/>
        <v>105</v>
      </c>
      <c r="H867" s="432"/>
      <c r="I867" s="431">
        <f t="shared" si="274"/>
        <v>0</v>
      </c>
      <c r="J867" s="431">
        <f>자재단가!$F$18</f>
        <v>3520</v>
      </c>
      <c r="K867" s="431">
        <f t="shared" si="270"/>
        <v>105</v>
      </c>
      <c r="L867" s="431"/>
      <c r="M867" s="431">
        <f t="shared" si="271"/>
        <v>0</v>
      </c>
      <c r="N867" s="433"/>
    </row>
    <row r="868" spans="2:14" ht="18" hidden="1" customHeight="1">
      <c r="B868" s="428" t="s">
        <v>435</v>
      </c>
      <c r="C868" s="429"/>
      <c r="D868" s="434">
        <f>'단가적용(품)'!$J$38</f>
        <v>0.03</v>
      </c>
      <c r="E868" s="429" t="s">
        <v>8</v>
      </c>
      <c r="F868" s="431">
        <f t="shared" si="272"/>
        <v>984</v>
      </c>
      <c r="G868" s="431">
        <f t="shared" si="273"/>
        <v>29</v>
      </c>
      <c r="H868" s="432"/>
      <c r="I868" s="431">
        <f t="shared" si="274"/>
        <v>0</v>
      </c>
      <c r="J868" s="431">
        <f>자재단가!$F$20</f>
        <v>984</v>
      </c>
      <c r="K868" s="431">
        <f t="shared" si="270"/>
        <v>29</v>
      </c>
      <c r="L868" s="431"/>
      <c r="M868" s="431">
        <f t="shared" si="271"/>
        <v>0</v>
      </c>
      <c r="N868" s="433"/>
    </row>
    <row r="869" spans="2:14" ht="18" hidden="1" customHeight="1">
      <c r="B869" s="428" t="s">
        <v>207</v>
      </c>
      <c r="C869" s="429"/>
      <c r="D869" s="430">
        <f>'단가적용(품)'!$E$27</f>
        <v>2.1999999999999997E-3</v>
      </c>
      <c r="E869" s="429" t="s">
        <v>13</v>
      </c>
      <c r="F869" s="431">
        <f t="shared" si="272"/>
        <v>336005.625</v>
      </c>
      <c r="G869" s="431">
        <f t="shared" si="273"/>
        <v>739</v>
      </c>
      <c r="H869" s="432">
        <f>변동입력!$C$13*1.875</f>
        <v>336005.625</v>
      </c>
      <c r="I869" s="431">
        <f t="shared" si="274"/>
        <v>739</v>
      </c>
      <c r="J869" s="431"/>
      <c r="K869" s="431">
        <f t="shared" si="270"/>
        <v>0</v>
      </c>
      <c r="L869" s="431"/>
      <c r="M869" s="431">
        <f t="shared" si="271"/>
        <v>0</v>
      </c>
      <c r="N869" s="433"/>
    </row>
    <row r="870" spans="2:14" ht="18" hidden="1" customHeight="1">
      <c r="B870" s="428" t="s">
        <v>24</v>
      </c>
      <c r="C870" s="429"/>
      <c r="D870" s="430">
        <f>'단가적용(품)'!$F$27</f>
        <v>2.1999999999999997E-3</v>
      </c>
      <c r="E870" s="429" t="s">
        <v>8</v>
      </c>
      <c r="F870" s="431">
        <f t="shared" si="272"/>
        <v>264555</v>
      </c>
      <c r="G870" s="431">
        <f t="shared" si="273"/>
        <v>582</v>
      </c>
      <c r="H870" s="432">
        <f>변동입력!$C$12*1.875</f>
        <v>264555</v>
      </c>
      <c r="I870" s="431">
        <f t="shared" si="274"/>
        <v>582</v>
      </c>
      <c r="J870" s="431"/>
      <c r="K870" s="431">
        <f t="shared" si="270"/>
        <v>0</v>
      </c>
      <c r="L870" s="431"/>
      <c r="M870" s="431">
        <f t="shared" si="271"/>
        <v>0</v>
      </c>
      <c r="N870" s="433"/>
    </row>
    <row r="871" spans="2:14" ht="18" hidden="1" customHeight="1">
      <c r="B871" s="428" t="s">
        <v>15</v>
      </c>
      <c r="C871" s="429"/>
      <c r="D871" s="430">
        <f>'단가적용(품)'!$G$27</f>
        <v>2.1999999999999997E-3</v>
      </c>
      <c r="E871" s="429" t="s">
        <v>8</v>
      </c>
      <c r="F871" s="431">
        <f t="shared" si="272"/>
        <v>211644</v>
      </c>
      <c r="G871" s="431">
        <f t="shared" si="273"/>
        <v>465</v>
      </c>
      <c r="H871" s="432">
        <f>변동입력!$C$12*1.5</f>
        <v>211644</v>
      </c>
      <c r="I871" s="431">
        <f t="shared" si="274"/>
        <v>465</v>
      </c>
      <c r="J871" s="431"/>
      <c r="K871" s="431">
        <f t="shared" si="270"/>
        <v>0</v>
      </c>
      <c r="L871" s="431"/>
      <c r="M871" s="431">
        <f t="shared" si="271"/>
        <v>0</v>
      </c>
      <c r="N871" s="433"/>
    </row>
    <row r="872" spans="2:14" ht="18" hidden="1" customHeight="1">
      <c r="B872" s="428" t="s">
        <v>20</v>
      </c>
      <c r="C872" s="429" t="s">
        <v>21</v>
      </c>
      <c r="D872" s="430">
        <f>'단가적용(품)'!$H$27</f>
        <v>4.7999999999999996E-3</v>
      </c>
      <c r="E872" s="429" t="s">
        <v>223</v>
      </c>
      <c r="F872" s="431">
        <f>H872+J872+L872</f>
        <v>50666</v>
      </c>
      <c r="G872" s="431">
        <f t="shared" si="273"/>
        <v>241</v>
      </c>
      <c r="H872" s="432">
        <f>기계경비!$P$98</f>
        <v>36210</v>
      </c>
      <c r="I872" s="431">
        <f>ROUNDDOWN(D872*H872,0)</f>
        <v>173</v>
      </c>
      <c r="J872" s="431">
        <f>기계경비!$P$96</f>
        <v>7583</v>
      </c>
      <c r="K872" s="431">
        <f>ROUNDDOWN(J872*D872,0)</f>
        <v>36</v>
      </c>
      <c r="L872" s="431">
        <f>기계경비!$P$94</f>
        <v>6873</v>
      </c>
      <c r="M872" s="431">
        <f>ROUNDDOWN(L872*D872,0)</f>
        <v>32</v>
      </c>
      <c r="N872" s="433"/>
    </row>
    <row r="873" spans="2:14" ht="18" hidden="1" customHeight="1">
      <c r="B873" s="428" t="s">
        <v>20</v>
      </c>
      <c r="C873" s="429" t="s">
        <v>442</v>
      </c>
      <c r="D873" s="430">
        <f>'단가적용(품)'!$I$27</f>
        <v>8.7999999999999988E-3</v>
      </c>
      <c r="E873" s="429" t="s">
        <v>8</v>
      </c>
      <c r="F873" s="431">
        <f>H873+J873+L873</f>
        <v>46495</v>
      </c>
      <c r="G873" s="431">
        <f>SUM(I873+K873+M873)</f>
        <v>409</v>
      </c>
      <c r="H873" s="432"/>
      <c r="I873" s="431">
        <f>ROUNDDOWN(D873*H873,0)</f>
        <v>0</v>
      </c>
      <c r="J873" s="431"/>
      <c r="K873" s="431">
        <f>ROUNDDOWN(J873*D873,0)</f>
        <v>0</v>
      </c>
      <c r="L873" s="431">
        <f>기계경비!$P$139</f>
        <v>46495</v>
      </c>
      <c r="M873" s="431">
        <f>ROUNDDOWN(L873*D873,0)</f>
        <v>409</v>
      </c>
      <c r="N873" s="433"/>
    </row>
    <row r="874" spans="2:14" ht="18" hidden="1" customHeight="1">
      <c r="B874" s="428" t="s">
        <v>20</v>
      </c>
      <c r="C874" s="429" t="s">
        <v>286</v>
      </c>
      <c r="D874" s="430">
        <f>'단가적용(품)'!$J$27</f>
        <v>8.7999999999999988E-3</v>
      </c>
      <c r="E874" s="429" t="s">
        <v>8</v>
      </c>
      <c r="F874" s="431">
        <f>H874+J874+L874</f>
        <v>43677</v>
      </c>
      <c r="G874" s="431">
        <f>SUM(I874+K874+M874)</f>
        <v>384</v>
      </c>
      <c r="H874" s="432"/>
      <c r="I874" s="431">
        <f>ROUNDDOWN(D874*H874,0)</f>
        <v>0</v>
      </c>
      <c r="J874" s="431"/>
      <c r="K874" s="431">
        <f>ROUNDDOWN(J874*D874,0)</f>
        <v>0</v>
      </c>
      <c r="L874" s="431">
        <f>기계경비!$P$179</f>
        <v>43677</v>
      </c>
      <c r="M874" s="431">
        <f>ROUNDDOWN(L874*D874,0)</f>
        <v>384</v>
      </c>
      <c r="N874" s="433"/>
    </row>
    <row r="875" spans="2:14" ht="18" hidden="1" customHeight="1">
      <c r="B875" s="428" t="s">
        <v>777</v>
      </c>
      <c r="C875" s="429" t="str">
        <f>$C$15</f>
        <v>주재료비의 1%</v>
      </c>
      <c r="D875" s="434">
        <v>0.01</v>
      </c>
      <c r="E875" s="429"/>
      <c r="F875" s="431">
        <f>H875+J875+L875</f>
        <v>2966</v>
      </c>
      <c r="G875" s="431">
        <f>SUM(I875+K875+M875)</f>
        <v>29</v>
      </c>
      <c r="H875" s="431"/>
      <c r="I875" s="431">
        <f>ROUNDDOWN(D875*H875,0)</f>
        <v>0</v>
      </c>
      <c r="J875" s="431">
        <f>SUM(K865:K867)</f>
        <v>2966</v>
      </c>
      <c r="K875" s="431">
        <f>ROUNDDOWN(J875*D875,0)</f>
        <v>29</v>
      </c>
      <c r="L875" s="431"/>
      <c r="M875" s="431">
        <f>ROUNDDOWN(L875*D875,0)</f>
        <v>0</v>
      </c>
      <c r="N875" s="433"/>
    </row>
    <row r="876" spans="2:14" ht="18" hidden="1" customHeight="1">
      <c r="B876" s="428" t="s">
        <v>778</v>
      </c>
      <c r="C876" s="429" t="str">
        <f>$C$16</f>
        <v>노무비의 10%</v>
      </c>
      <c r="D876" s="435">
        <v>0.1</v>
      </c>
      <c r="E876" s="429"/>
      <c r="F876" s="431">
        <f>H876+J876+L876</f>
        <v>0</v>
      </c>
      <c r="G876" s="431">
        <f>SUM(I876+K876+M876)</f>
        <v>0</v>
      </c>
      <c r="H876" s="431"/>
      <c r="I876" s="431">
        <f>ROUNDDOWN(D876*H876,0)</f>
        <v>0</v>
      </c>
      <c r="J876" s="431"/>
      <c r="K876" s="431">
        <f>ROUNDDOWN(J876*D876,0)</f>
        <v>0</v>
      </c>
      <c r="L876" s="431">
        <f>SUBTOTAL(9,I869:I870)</f>
        <v>0</v>
      </c>
      <c r="M876" s="431">
        <f>ROUNDDOWN(L876*D876,0)</f>
        <v>0</v>
      </c>
      <c r="N876" s="433"/>
    </row>
    <row r="877" spans="2:14" ht="18" hidden="1" customHeight="1">
      <c r="B877" s="428" t="s">
        <v>17</v>
      </c>
      <c r="C877" s="429"/>
      <c r="D877" s="436"/>
      <c r="E877" s="429"/>
      <c r="F877" s="431"/>
      <c r="G877" s="431">
        <f>SUM(I877+K877+M877)</f>
        <v>5844</v>
      </c>
      <c r="H877" s="431"/>
      <c r="I877" s="431">
        <f>SUM(I865:I876)</f>
        <v>1959</v>
      </c>
      <c r="J877" s="431"/>
      <c r="K877" s="431">
        <f>SUM(K865:K876)</f>
        <v>3060</v>
      </c>
      <c r="L877" s="431"/>
      <c r="M877" s="431">
        <f>SUM(M865:M876)</f>
        <v>825</v>
      </c>
      <c r="N877" s="433"/>
    </row>
    <row r="878" spans="2:14" ht="18" hidden="1" customHeight="1">
      <c r="B878" s="443"/>
      <c r="C878" s="444"/>
      <c r="D878" s="444"/>
      <c r="E878" s="444"/>
      <c r="F878" s="444"/>
      <c r="G878" s="444"/>
      <c r="H878" s="444"/>
      <c r="I878" s="444"/>
      <c r="J878" s="429"/>
      <c r="K878" s="429"/>
      <c r="L878" s="429"/>
      <c r="M878" s="429"/>
      <c r="N878" s="433"/>
    </row>
    <row r="879" spans="2:14" s="421" customFormat="1" ht="18" hidden="1" customHeight="1">
      <c r="B879" s="437">
        <f>B864+1</f>
        <v>68</v>
      </c>
      <c r="C879" s="445" t="s">
        <v>451</v>
      </c>
      <c r="D879" s="442"/>
      <c r="E879" s="442"/>
      <c r="F879" s="442"/>
      <c r="G879" s="442"/>
      <c r="H879" s="442"/>
      <c r="I879" s="442"/>
      <c r="J879" s="440"/>
      <c r="K879" s="440"/>
      <c r="L879" s="440"/>
      <c r="M879" s="440"/>
      <c r="N879" s="441"/>
    </row>
    <row r="880" spans="2:14" ht="18" hidden="1" customHeight="1">
      <c r="B880" s="428" t="s">
        <v>6</v>
      </c>
      <c r="C880" s="429" t="s">
        <v>303</v>
      </c>
      <c r="D880" s="430">
        <f>'단가적용(품)'!$H$37</f>
        <v>0.67949999999999999</v>
      </c>
      <c r="E880" s="429" t="s">
        <v>7</v>
      </c>
      <c r="F880" s="431">
        <f>SUM(H880+J880+L880)</f>
        <v>1266</v>
      </c>
      <c r="G880" s="431">
        <f>SUM(I880+K880+M880)</f>
        <v>860</v>
      </c>
      <c r="H880" s="432"/>
      <c r="I880" s="431">
        <f>ROUNDDOWN(D880*H880,0)</f>
        <v>0</v>
      </c>
      <c r="J880" s="431">
        <f>자재단가!$F$5</f>
        <v>1266</v>
      </c>
      <c r="K880" s="431">
        <f>ROUNDDOWN(J880*D880,0)</f>
        <v>860</v>
      </c>
      <c r="L880" s="431"/>
      <c r="M880" s="431">
        <f t="shared" ref="M880:M885" si="275">ROUNDDOWN(L880*F880,0)</f>
        <v>0</v>
      </c>
      <c r="N880" s="433"/>
    </row>
    <row r="881" spans="2:14" ht="18" hidden="1" customHeight="1">
      <c r="B881" s="428" t="s">
        <v>193</v>
      </c>
      <c r="C881" s="429" t="s">
        <v>304</v>
      </c>
      <c r="D881" s="430">
        <f>'단가적용(품)'!$I$37</f>
        <v>4.65E-2</v>
      </c>
      <c r="E881" s="429" t="s">
        <v>8</v>
      </c>
      <c r="F881" s="431">
        <f t="shared" ref="F881:F886" si="276">SUM(H881+J881+L881)</f>
        <v>5000</v>
      </c>
      <c r="G881" s="431">
        <f t="shared" ref="G881:G886" si="277">SUM(I881+K881+M881)</f>
        <v>232</v>
      </c>
      <c r="H881" s="432"/>
      <c r="I881" s="431">
        <f t="shared" ref="I881:I886" si="278">ROUNDDOWN(D881*H881,0)</f>
        <v>0</v>
      </c>
      <c r="J881" s="431">
        <f>자재단가!$F$21</f>
        <v>5000</v>
      </c>
      <c r="K881" s="431">
        <f t="shared" ref="K881:K886" si="279">ROUNDDOWN(J881*D881,0)</f>
        <v>232</v>
      </c>
      <c r="L881" s="431"/>
      <c r="M881" s="431">
        <f t="shared" si="275"/>
        <v>0</v>
      </c>
      <c r="N881" s="433"/>
    </row>
    <row r="882" spans="2:14" ht="18" hidden="1" customHeight="1">
      <c r="B882" s="428" t="s">
        <v>782</v>
      </c>
      <c r="C882" s="429" t="s">
        <v>9</v>
      </c>
      <c r="D882" s="434">
        <f>'단가적용(품)'!$K$37</f>
        <v>0.03</v>
      </c>
      <c r="E882" s="429" t="s">
        <v>8</v>
      </c>
      <c r="F882" s="431">
        <f t="shared" si="276"/>
        <v>3520</v>
      </c>
      <c r="G882" s="431">
        <f t="shared" si="277"/>
        <v>105</v>
      </c>
      <c r="H882" s="432"/>
      <c r="I882" s="431">
        <f t="shared" si="278"/>
        <v>0</v>
      </c>
      <c r="J882" s="431">
        <f>자재단가!$F$18</f>
        <v>3520</v>
      </c>
      <c r="K882" s="431">
        <f t="shared" si="279"/>
        <v>105</v>
      </c>
      <c r="L882" s="431"/>
      <c r="M882" s="431">
        <f t="shared" si="275"/>
        <v>0</v>
      </c>
      <c r="N882" s="433"/>
    </row>
    <row r="883" spans="2:14" ht="18" hidden="1" customHeight="1">
      <c r="B883" s="428" t="s">
        <v>435</v>
      </c>
      <c r="C883" s="429"/>
      <c r="D883" s="434">
        <f>'단가적용(품)'!$J$37</f>
        <v>0.03</v>
      </c>
      <c r="E883" s="429" t="s">
        <v>8</v>
      </c>
      <c r="F883" s="431">
        <f t="shared" si="276"/>
        <v>984</v>
      </c>
      <c r="G883" s="431">
        <f t="shared" si="277"/>
        <v>29</v>
      </c>
      <c r="H883" s="432"/>
      <c r="I883" s="431">
        <f t="shared" si="278"/>
        <v>0</v>
      </c>
      <c r="J883" s="431">
        <f>자재단가!$F$20</f>
        <v>984</v>
      </c>
      <c r="K883" s="431">
        <f t="shared" si="279"/>
        <v>29</v>
      </c>
      <c r="L883" s="431"/>
      <c r="M883" s="431">
        <f t="shared" si="275"/>
        <v>0</v>
      </c>
      <c r="N883" s="433"/>
    </row>
    <row r="884" spans="2:14" ht="18" hidden="1" customHeight="1">
      <c r="B884" s="428" t="s">
        <v>207</v>
      </c>
      <c r="C884" s="429"/>
      <c r="D884" s="430">
        <f>'단가적용(품)'!$E$30</f>
        <v>5.9999999999999995E-4</v>
      </c>
      <c r="E884" s="429" t="s">
        <v>13</v>
      </c>
      <c r="F884" s="431">
        <f t="shared" si="276"/>
        <v>336005.625</v>
      </c>
      <c r="G884" s="431">
        <f t="shared" si="277"/>
        <v>201</v>
      </c>
      <c r="H884" s="432">
        <f>변동입력!$C$13*1.875</f>
        <v>336005.625</v>
      </c>
      <c r="I884" s="431">
        <f t="shared" si="278"/>
        <v>201</v>
      </c>
      <c r="J884" s="431"/>
      <c r="K884" s="431">
        <f t="shared" si="279"/>
        <v>0</v>
      </c>
      <c r="L884" s="431"/>
      <c r="M884" s="431">
        <f t="shared" si="275"/>
        <v>0</v>
      </c>
      <c r="N884" s="433"/>
    </row>
    <row r="885" spans="2:14" ht="18" hidden="1" customHeight="1">
      <c r="B885" s="428" t="s">
        <v>24</v>
      </c>
      <c r="C885" s="429"/>
      <c r="D885" s="430">
        <f>'단가적용(품)'!$F$30</f>
        <v>5.9999999999999995E-4</v>
      </c>
      <c r="E885" s="429" t="s">
        <v>8</v>
      </c>
      <c r="F885" s="431">
        <f t="shared" si="276"/>
        <v>264555</v>
      </c>
      <c r="G885" s="431">
        <f t="shared" si="277"/>
        <v>158</v>
      </c>
      <c r="H885" s="432">
        <f>변동입력!$C$12*1.875</f>
        <v>264555</v>
      </c>
      <c r="I885" s="431">
        <f t="shared" si="278"/>
        <v>158</v>
      </c>
      <c r="J885" s="431"/>
      <c r="K885" s="431">
        <f t="shared" si="279"/>
        <v>0</v>
      </c>
      <c r="L885" s="431"/>
      <c r="M885" s="431">
        <f t="shared" si="275"/>
        <v>0</v>
      </c>
      <c r="N885" s="433"/>
    </row>
    <row r="886" spans="2:14" ht="18" hidden="1" customHeight="1">
      <c r="B886" s="428" t="s">
        <v>15</v>
      </c>
      <c r="C886" s="429"/>
      <c r="D886" s="430">
        <f>'단가적용(품)'!$G$30</f>
        <v>5.9999999999999995E-4</v>
      </c>
      <c r="E886" s="429" t="s">
        <v>8</v>
      </c>
      <c r="F886" s="431">
        <f t="shared" si="276"/>
        <v>211644</v>
      </c>
      <c r="G886" s="431">
        <f t="shared" si="277"/>
        <v>126</v>
      </c>
      <c r="H886" s="432">
        <f>변동입력!$C$12*1.5</f>
        <v>211644</v>
      </c>
      <c r="I886" s="431">
        <f t="shared" si="278"/>
        <v>126</v>
      </c>
      <c r="J886" s="431"/>
      <c r="K886" s="431">
        <f t="shared" si="279"/>
        <v>0</v>
      </c>
      <c r="L886" s="431"/>
      <c r="M886" s="431">
        <f t="shared" ref="M886:M891" si="280">ROUNDDOWN(L886*D886,0)</f>
        <v>0</v>
      </c>
      <c r="N886" s="433"/>
    </row>
    <row r="887" spans="2:14" ht="18" hidden="1" customHeight="1">
      <c r="B887" s="428" t="s">
        <v>20</v>
      </c>
      <c r="C887" s="429" t="s">
        <v>21</v>
      </c>
      <c r="D887" s="430">
        <f>'단가적용(품)'!$H$30</f>
        <v>2.3999999999999998E-3</v>
      </c>
      <c r="E887" s="429" t="s">
        <v>223</v>
      </c>
      <c r="F887" s="431">
        <f>H887+J887+L887</f>
        <v>50666</v>
      </c>
      <c r="G887" s="431">
        <f t="shared" ref="G887:G892" si="281">SUM(I887+K887+M887)</f>
        <v>120</v>
      </c>
      <c r="H887" s="432">
        <f>기계경비!$P$98</f>
        <v>36210</v>
      </c>
      <c r="I887" s="431">
        <f>ROUNDDOWN(D887*H887,0)</f>
        <v>86</v>
      </c>
      <c r="J887" s="431">
        <f>기계경비!$P$96</f>
        <v>7583</v>
      </c>
      <c r="K887" s="431">
        <f>ROUNDDOWN(J887*D887,0)</f>
        <v>18</v>
      </c>
      <c r="L887" s="431">
        <f>기계경비!$P$94</f>
        <v>6873</v>
      </c>
      <c r="M887" s="431">
        <f t="shared" si="280"/>
        <v>16</v>
      </c>
      <c r="N887" s="433"/>
    </row>
    <row r="888" spans="2:14" ht="18" hidden="1" customHeight="1">
      <c r="B888" s="428" t="s">
        <v>222</v>
      </c>
      <c r="C888" s="429" t="s">
        <v>442</v>
      </c>
      <c r="D888" s="430">
        <f>'단가적용(품)'!$I$30</f>
        <v>2.3999999999999998E-3</v>
      </c>
      <c r="E888" s="429" t="s">
        <v>8</v>
      </c>
      <c r="F888" s="431">
        <f>H888+J888+L888</f>
        <v>46495</v>
      </c>
      <c r="G888" s="431">
        <f t="shared" si="281"/>
        <v>111</v>
      </c>
      <c r="H888" s="432"/>
      <c r="I888" s="431">
        <f>ROUNDDOWN(D888*H888,0)</f>
        <v>0</v>
      </c>
      <c r="J888" s="431"/>
      <c r="K888" s="431">
        <f>ROUNDDOWN(J888*D888,0)</f>
        <v>0</v>
      </c>
      <c r="L888" s="431">
        <f>기계경비!$P$139</f>
        <v>46495</v>
      </c>
      <c r="M888" s="431">
        <f t="shared" si="280"/>
        <v>111</v>
      </c>
      <c r="N888" s="433"/>
    </row>
    <row r="889" spans="2:14" ht="18" hidden="1" customHeight="1">
      <c r="B889" s="428" t="s">
        <v>222</v>
      </c>
      <c r="C889" s="429" t="s">
        <v>286</v>
      </c>
      <c r="D889" s="430">
        <f>'단가적용(품)'!$J$30</f>
        <v>2.3999999999999998E-3</v>
      </c>
      <c r="E889" s="429" t="s">
        <v>8</v>
      </c>
      <c r="F889" s="431">
        <f>H889+J889+L889</f>
        <v>43677</v>
      </c>
      <c r="G889" s="431">
        <f t="shared" si="281"/>
        <v>104</v>
      </c>
      <c r="H889" s="432"/>
      <c r="I889" s="431">
        <f>ROUNDDOWN(D889*H889,0)</f>
        <v>0</v>
      </c>
      <c r="J889" s="431"/>
      <c r="K889" s="431">
        <f>ROUNDDOWN(J889*D889,0)</f>
        <v>0</v>
      </c>
      <c r="L889" s="431">
        <f>기계경비!$P$179</f>
        <v>43677</v>
      </c>
      <c r="M889" s="431">
        <f t="shared" si="280"/>
        <v>104</v>
      </c>
      <c r="N889" s="433"/>
    </row>
    <row r="890" spans="2:14" ht="18" hidden="1" customHeight="1">
      <c r="B890" s="428" t="s">
        <v>777</v>
      </c>
      <c r="C890" s="429" t="s">
        <v>215</v>
      </c>
      <c r="D890" s="434">
        <v>0.01</v>
      </c>
      <c r="E890" s="429"/>
      <c r="F890" s="431">
        <f>H890+J890+L890</f>
        <v>1197</v>
      </c>
      <c r="G890" s="431">
        <f t="shared" si="281"/>
        <v>11</v>
      </c>
      <c r="H890" s="431"/>
      <c r="I890" s="431">
        <f>ROUNDDOWN(D890*H890,0)</f>
        <v>0</v>
      </c>
      <c r="J890" s="431">
        <f>SUM(K880:K882)</f>
        <v>1197</v>
      </c>
      <c r="K890" s="431">
        <f>ROUNDDOWN(J890*D890,0)</f>
        <v>11</v>
      </c>
      <c r="L890" s="431"/>
      <c r="M890" s="431">
        <f t="shared" si="280"/>
        <v>0</v>
      </c>
      <c r="N890" s="433"/>
    </row>
    <row r="891" spans="2:14" ht="18" hidden="1" customHeight="1">
      <c r="B891" s="428" t="s">
        <v>778</v>
      </c>
      <c r="C891" s="429" t="s">
        <v>214</v>
      </c>
      <c r="D891" s="435">
        <v>0.1</v>
      </c>
      <c r="E891" s="429"/>
      <c r="F891" s="431">
        <f>H891+J891+L891</f>
        <v>0</v>
      </c>
      <c r="G891" s="431">
        <f t="shared" si="281"/>
        <v>0</v>
      </c>
      <c r="H891" s="431"/>
      <c r="I891" s="431">
        <f>ROUNDDOWN(D891*H891,0)</f>
        <v>0</v>
      </c>
      <c r="J891" s="431"/>
      <c r="K891" s="431">
        <f>ROUNDDOWN(J891*D891,0)</f>
        <v>0</v>
      </c>
      <c r="L891" s="431">
        <f>SUBTOTAL(9,I884:I885)</f>
        <v>0</v>
      </c>
      <c r="M891" s="431">
        <f t="shared" si="280"/>
        <v>0</v>
      </c>
      <c r="N891" s="433"/>
    </row>
    <row r="892" spans="2:14" ht="18" hidden="1" customHeight="1">
      <c r="B892" s="428" t="s">
        <v>17</v>
      </c>
      <c r="C892" s="429"/>
      <c r="D892" s="436"/>
      <c r="E892" s="429"/>
      <c r="F892" s="431"/>
      <c r="G892" s="431">
        <f t="shared" si="281"/>
        <v>2057</v>
      </c>
      <c r="H892" s="431"/>
      <c r="I892" s="431">
        <f>SUM(I880:I891)</f>
        <v>571</v>
      </c>
      <c r="J892" s="431"/>
      <c r="K892" s="431">
        <f>SUM(K880:K891)</f>
        <v>1255</v>
      </c>
      <c r="L892" s="431"/>
      <c r="M892" s="431">
        <f>SUM(M880:M891)</f>
        <v>231</v>
      </c>
      <c r="N892" s="433"/>
    </row>
    <row r="893" spans="2:14" ht="18" hidden="1" customHeight="1">
      <c r="B893" s="443"/>
      <c r="C893" s="444"/>
      <c r="D893" s="444"/>
      <c r="E893" s="444"/>
      <c r="F893" s="444"/>
      <c r="G893" s="444"/>
      <c r="H893" s="444"/>
      <c r="I893" s="444"/>
      <c r="J893" s="429"/>
      <c r="K893" s="429"/>
      <c r="L893" s="429"/>
      <c r="M893" s="429"/>
      <c r="N893" s="433"/>
    </row>
    <row r="894" spans="2:14" s="421" customFormat="1" ht="18" hidden="1" customHeight="1">
      <c r="B894" s="437">
        <f>B879+1</f>
        <v>69</v>
      </c>
      <c r="C894" s="445" t="s">
        <v>450</v>
      </c>
      <c r="D894" s="442"/>
      <c r="E894" s="442"/>
      <c r="F894" s="442"/>
      <c r="G894" s="442"/>
      <c r="H894" s="442"/>
      <c r="I894" s="442"/>
      <c r="J894" s="440"/>
      <c r="K894" s="440"/>
      <c r="L894" s="440"/>
      <c r="M894" s="440"/>
      <c r="N894" s="441"/>
    </row>
    <row r="895" spans="2:14" ht="18" hidden="1" customHeight="1">
      <c r="B895" s="428" t="s">
        <v>6</v>
      </c>
      <c r="C895" s="429" t="s">
        <v>303</v>
      </c>
      <c r="D895" s="430">
        <f>'단가적용(품)'!$H$38</f>
        <v>0.67949999999999999</v>
      </c>
      <c r="E895" s="429" t="s">
        <v>7</v>
      </c>
      <c r="F895" s="431">
        <f>SUM(H895+J895+L895)</f>
        <v>1266</v>
      </c>
      <c r="G895" s="431">
        <f>SUM(I895+K895+M895)</f>
        <v>860</v>
      </c>
      <c r="H895" s="432"/>
      <c r="I895" s="431">
        <f>ROUNDDOWN(D895*H895,0)</f>
        <v>0</v>
      </c>
      <c r="J895" s="431">
        <f>자재단가!$F$5</f>
        <v>1266</v>
      </c>
      <c r="K895" s="431">
        <f>ROUNDDOWN(J895*D895,0)</f>
        <v>860</v>
      </c>
      <c r="L895" s="431"/>
      <c r="M895" s="431">
        <f t="shared" ref="M895:M900" si="282">ROUNDDOWN(L895*F895,0)</f>
        <v>0</v>
      </c>
      <c r="N895" s="433"/>
    </row>
    <row r="896" spans="2:14" ht="18" hidden="1" customHeight="1">
      <c r="B896" s="428" t="s">
        <v>193</v>
      </c>
      <c r="C896" s="429" t="s">
        <v>304</v>
      </c>
      <c r="D896" s="430">
        <f>'단가적용(품)'!$I$38</f>
        <v>4.65E-2</v>
      </c>
      <c r="E896" s="429" t="s">
        <v>8</v>
      </c>
      <c r="F896" s="431">
        <f t="shared" ref="F896:F901" si="283">SUM(H896+J896+L896)</f>
        <v>5000</v>
      </c>
      <c r="G896" s="431">
        <f t="shared" ref="G896:G901" si="284">SUM(I896+K896+M896)</f>
        <v>232</v>
      </c>
      <c r="H896" s="432"/>
      <c r="I896" s="431">
        <f t="shared" ref="I896:I901" si="285">ROUNDDOWN(D896*H896,0)</f>
        <v>0</v>
      </c>
      <c r="J896" s="431">
        <f>자재단가!$F$21</f>
        <v>5000</v>
      </c>
      <c r="K896" s="431">
        <f t="shared" ref="K896:K901" si="286">ROUNDDOWN(J896*D896,0)</f>
        <v>232</v>
      </c>
      <c r="L896" s="431"/>
      <c r="M896" s="431">
        <f t="shared" si="282"/>
        <v>0</v>
      </c>
      <c r="N896" s="433"/>
    </row>
    <row r="897" spans="2:14" ht="18" hidden="1" customHeight="1">
      <c r="B897" s="428" t="s">
        <v>782</v>
      </c>
      <c r="C897" s="429" t="s">
        <v>9</v>
      </c>
      <c r="D897" s="434">
        <f>'단가적용(품)'!$K$38</f>
        <v>0.03</v>
      </c>
      <c r="E897" s="429" t="s">
        <v>8</v>
      </c>
      <c r="F897" s="431">
        <f t="shared" si="283"/>
        <v>3520</v>
      </c>
      <c r="G897" s="431">
        <f t="shared" si="284"/>
        <v>105</v>
      </c>
      <c r="H897" s="432"/>
      <c r="I897" s="431">
        <f t="shared" si="285"/>
        <v>0</v>
      </c>
      <c r="J897" s="431">
        <f>자재단가!$F$18</f>
        <v>3520</v>
      </c>
      <c r="K897" s="431">
        <f t="shared" si="286"/>
        <v>105</v>
      </c>
      <c r="L897" s="431"/>
      <c r="M897" s="431">
        <f t="shared" si="282"/>
        <v>0</v>
      </c>
      <c r="N897" s="433"/>
    </row>
    <row r="898" spans="2:14" ht="18" hidden="1" customHeight="1">
      <c r="B898" s="428" t="s">
        <v>435</v>
      </c>
      <c r="C898" s="429"/>
      <c r="D898" s="434">
        <f>'단가적용(품)'!$J$38</f>
        <v>0.03</v>
      </c>
      <c r="E898" s="429" t="s">
        <v>8</v>
      </c>
      <c r="F898" s="431">
        <f t="shared" si="283"/>
        <v>984</v>
      </c>
      <c r="G898" s="431">
        <f t="shared" si="284"/>
        <v>29</v>
      </c>
      <c r="H898" s="432"/>
      <c r="I898" s="431">
        <f t="shared" si="285"/>
        <v>0</v>
      </c>
      <c r="J898" s="431">
        <f>자재단가!$F$20</f>
        <v>984</v>
      </c>
      <c r="K898" s="431">
        <f t="shared" si="286"/>
        <v>29</v>
      </c>
      <c r="L898" s="431"/>
      <c r="M898" s="431">
        <f t="shared" si="282"/>
        <v>0</v>
      </c>
      <c r="N898" s="433"/>
    </row>
    <row r="899" spans="2:14" ht="18" hidden="1" customHeight="1">
      <c r="B899" s="428" t="s">
        <v>207</v>
      </c>
      <c r="C899" s="429"/>
      <c r="D899" s="430">
        <f>'단가적용(품)'!$E$31</f>
        <v>1.1999999999999999E-3</v>
      </c>
      <c r="E899" s="429" t="s">
        <v>13</v>
      </c>
      <c r="F899" s="431">
        <f t="shared" si="283"/>
        <v>336005.625</v>
      </c>
      <c r="G899" s="431">
        <f t="shared" si="284"/>
        <v>403</v>
      </c>
      <c r="H899" s="432">
        <f>변동입력!$C$13*1.875</f>
        <v>336005.625</v>
      </c>
      <c r="I899" s="431">
        <f t="shared" si="285"/>
        <v>403</v>
      </c>
      <c r="J899" s="431"/>
      <c r="K899" s="431">
        <f t="shared" si="286"/>
        <v>0</v>
      </c>
      <c r="L899" s="431"/>
      <c r="M899" s="431">
        <f t="shared" si="282"/>
        <v>0</v>
      </c>
      <c r="N899" s="433"/>
    </row>
    <row r="900" spans="2:14" ht="18" hidden="1" customHeight="1">
      <c r="B900" s="428" t="s">
        <v>24</v>
      </c>
      <c r="C900" s="429"/>
      <c r="D900" s="430">
        <f>'단가적용(품)'!$F$31</f>
        <v>1.1999999999999999E-3</v>
      </c>
      <c r="E900" s="429" t="s">
        <v>8</v>
      </c>
      <c r="F900" s="431">
        <f t="shared" si="283"/>
        <v>264555</v>
      </c>
      <c r="G900" s="431">
        <f t="shared" si="284"/>
        <v>317</v>
      </c>
      <c r="H900" s="432">
        <f>변동입력!$C$12*1.875</f>
        <v>264555</v>
      </c>
      <c r="I900" s="431">
        <f t="shared" si="285"/>
        <v>317</v>
      </c>
      <c r="J900" s="431"/>
      <c r="K900" s="431">
        <f t="shared" si="286"/>
        <v>0</v>
      </c>
      <c r="L900" s="431"/>
      <c r="M900" s="431">
        <f t="shared" si="282"/>
        <v>0</v>
      </c>
      <c r="N900" s="433"/>
    </row>
    <row r="901" spans="2:14" ht="18" hidden="1" customHeight="1">
      <c r="B901" s="428" t="s">
        <v>15</v>
      </c>
      <c r="C901" s="429"/>
      <c r="D901" s="430">
        <f>'단가적용(품)'!$G$31</f>
        <v>1.1999999999999999E-3</v>
      </c>
      <c r="E901" s="429" t="s">
        <v>8</v>
      </c>
      <c r="F901" s="431">
        <f t="shared" si="283"/>
        <v>211644</v>
      </c>
      <c r="G901" s="431">
        <f t="shared" si="284"/>
        <v>253</v>
      </c>
      <c r="H901" s="432">
        <f>변동입력!$C$12*1.5</f>
        <v>211644</v>
      </c>
      <c r="I901" s="431">
        <f t="shared" si="285"/>
        <v>253</v>
      </c>
      <c r="J901" s="431"/>
      <c r="K901" s="431">
        <f t="shared" si="286"/>
        <v>0</v>
      </c>
      <c r="L901" s="431"/>
      <c r="M901" s="431">
        <f t="shared" ref="M901:M906" si="287">ROUNDDOWN(L901*D901,0)</f>
        <v>0</v>
      </c>
      <c r="N901" s="433"/>
    </row>
    <row r="902" spans="2:14" ht="18" hidden="1" customHeight="1">
      <c r="B902" s="428" t="s">
        <v>20</v>
      </c>
      <c r="C902" s="429" t="s">
        <v>21</v>
      </c>
      <c r="D902" s="430">
        <f>'단가적용(품)'!$H$31</f>
        <v>4.7999999999999996E-3</v>
      </c>
      <c r="E902" s="429" t="s">
        <v>223</v>
      </c>
      <c r="F902" s="431">
        <f>H902+J902+L902</f>
        <v>50666</v>
      </c>
      <c r="G902" s="431">
        <f t="shared" ref="G902:G907" si="288">SUM(I902+K902+M902)</f>
        <v>241</v>
      </c>
      <c r="H902" s="432">
        <f>기계경비!$P$98</f>
        <v>36210</v>
      </c>
      <c r="I902" s="431">
        <f>ROUNDDOWN(D902*H902,0)</f>
        <v>173</v>
      </c>
      <c r="J902" s="431">
        <f>기계경비!$P$96</f>
        <v>7583</v>
      </c>
      <c r="K902" s="431">
        <f>ROUNDDOWN(J902*D902,0)</f>
        <v>36</v>
      </c>
      <c r="L902" s="431">
        <f>기계경비!$P$94</f>
        <v>6873</v>
      </c>
      <c r="M902" s="431">
        <f t="shared" si="287"/>
        <v>32</v>
      </c>
      <c r="N902" s="433"/>
    </row>
    <row r="903" spans="2:14" ht="18" hidden="1" customHeight="1">
      <c r="B903" s="428" t="s">
        <v>222</v>
      </c>
      <c r="C903" s="429" t="s">
        <v>442</v>
      </c>
      <c r="D903" s="430">
        <f>'단가적용(품)'!$I$31</f>
        <v>4.7999999999999996E-3</v>
      </c>
      <c r="E903" s="429" t="s">
        <v>8</v>
      </c>
      <c r="F903" s="431">
        <f>H903+J903+L903</f>
        <v>46495</v>
      </c>
      <c r="G903" s="431">
        <f t="shared" si="288"/>
        <v>223</v>
      </c>
      <c r="H903" s="432"/>
      <c r="I903" s="431">
        <f>ROUNDDOWN(D903*H903,0)</f>
        <v>0</v>
      </c>
      <c r="J903" s="431"/>
      <c r="K903" s="431">
        <f>ROUNDDOWN(J903*D903,0)</f>
        <v>0</v>
      </c>
      <c r="L903" s="431">
        <f>기계경비!$P$139</f>
        <v>46495</v>
      </c>
      <c r="M903" s="431">
        <f t="shared" si="287"/>
        <v>223</v>
      </c>
      <c r="N903" s="433"/>
    </row>
    <row r="904" spans="2:14" ht="18" hidden="1" customHeight="1">
      <c r="B904" s="428" t="s">
        <v>222</v>
      </c>
      <c r="C904" s="429" t="s">
        <v>286</v>
      </c>
      <c r="D904" s="430">
        <f>'단가적용(품)'!$J$31</f>
        <v>4.7999999999999996E-3</v>
      </c>
      <c r="E904" s="429" t="s">
        <v>8</v>
      </c>
      <c r="F904" s="431">
        <f>H904+J904+L904</f>
        <v>43677</v>
      </c>
      <c r="G904" s="431">
        <f t="shared" si="288"/>
        <v>209</v>
      </c>
      <c r="H904" s="432"/>
      <c r="I904" s="431">
        <f>ROUNDDOWN(D904*H904,0)</f>
        <v>0</v>
      </c>
      <c r="J904" s="431"/>
      <c r="K904" s="431">
        <f>ROUNDDOWN(J904*D904,0)</f>
        <v>0</v>
      </c>
      <c r="L904" s="431">
        <f>기계경비!$P$179</f>
        <v>43677</v>
      </c>
      <c r="M904" s="431">
        <f t="shared" si="287"/>
        <v>209</v>
      </c>
      <c r="N904" s="433"/>
    </row>
    <row r="905" spans="2:14" ht="18" hidden="1" customHeight="1">
      <c r="B905" s="428" t="s">
        <v>777</v>
      </c>
      <c r="C905" s="429" t="s">
        <v>215</v>
      </c>
      <c r="D905" s="434">
        <v>0.01</v>
      </c>
      <c r="E905" s="429"/>
      <c r="F905" s="431">
        <f>H905+J905+L905</f>
        <v>1197</v>
      </c>
      <c r="G905" s="431">
        <f t="shared" si="288"/>
        <v>11</v>
      </c>
      <c r="H905" s="431"/>
      <c r="I905" s="431">
        <f>ROUNDDOWN(D905*H905,0)</f>
        <v>0</v>
      </c>
      <c r="J905" s="431">
        <f>SUM(K895:K897)</f>
        <v>1197</v>
      </c>
      <c r="K905" s="431">
        <f>ROUNDDOWN(J905*D905,0)</f>
        <v>11</v>
      </c>
      <c r="L905" s="431"/>
      <c r="M905" s="431">
        <f t="shared" si="287"/>
        <v>0</v>
      </c>
      <c r="N905" s="433"/>
    </row>
    <row r="906" spans="2:14" ht="18" hidden="1" customHeight="1">
      <c r="B906" s="428" t="s">
        <v>778</v>
      </c>
      <c r="C906" s="429" t="s">
        <v>214</v>
      </c>
      <c r="D906" s="435">
        <v>0.1</v>
      </c>
      <c r="E906" s="429"/>
      <c r="F906" s="431">
        <f>H906+J906+L906</f>
        <v>0</v>
      </c>
      <c r="G906" s="431">
        <f t="shared" si="288"/>
        <v>0</v>
      </c>
      <c r="H906" s="431"/>
      <c r="I906" s="431">
        <f>ROUNDDOWN(D906*H906,0)</f>
        <v>0</v>
      </c>
      <c r="J906" s="431"/>
      <c r="K906" s="431">
        <f>ROUNDDOWN(J906*D906,0)</f>
        <v>0</v>
      </c>
      <c r="L906" s="431">
        <f>SUBTOTAL(9,I899:I900)</f>
        <v>0</v>
      </c>
      <c r="M906" s="431">
        <f t="shared" si="287"/>
        <v>0</v>
      </c>
      <c r="N906" s="433"/>
    </row>
    <row r="907" spans="2:14" ht="18" hidden="1" customHeight="1">
      <c r="B907" s="428" t="s">
        <v>17</v>
      </c>
      <c r="C907" s="429"/>
      <c r="D907" s="436"/>
      <c r="E907" s="429"/>
      <c r="F907" s="431"/>
      <c r="G907" s="431">
        <f t="shared" si="288"/>
        <v>2883</v>
      </c>
      <c r="H907" s="431"/>
      <c r="I907" s="431">
        <f>SUM(I895:I906)</f>
        <v>1146</v>
      </c>
      <c r="J907" s="431"/>
      <c r="K907" s="431">
        <f>SUM(K895:K906)</f>
        <v>1273</v>
      </c>
      <c r="L907" s="431"/>
      <c r="M907" s="431">
        <f>SUM(M895:M906)</f>
        <v>464</v>
      </c>
      <c r="N907" s="433"/>
    </row>
    <row r="908" spans="2:14" ht="18" hidden="1" customHeight="1">
      <c r="B908" s="443"/>
      <c r="C908" s="444"/>
      <c r="D908" s="444"/>
      <c r="E908" s="444"/>
      <c r="F908" s="444"/>
      <c r="G908" s="444"/>
      <c r="H908" s="444"/>
      <c r="I908" s="444"/>
      <c r="J908" s="429"/>
      <c r="K908" s="429"/>
      <c r="L908" s="429"/>
      <c r="M908" s="429"/>
      <c r="N908" s="433"/>
    </row>
    <row r="909" spans="2:14" s="421" customFormat="1" ht="18" hidden="1" customHeight="1">
      <c r="B909" s="437">
        <f>B894+1</f>
        <v>70</v>
      </c>
      <c r="C909" s="445" t="s">
        <v>449</v>
      </c>
      <c r="D909" s="442"/>
      <c r="E909" s="442"/>
      <c r="F909" s="442"/>
      <c r="G909" s="442"/>
      <c r="H909" s="442"/>
      <c r="I909" s="442"/>
      <c r="J909" s="440"/>
      <c r="K909" s="440"/>
      <c r="L909" s="440"/>
      <c r="M909" s="440"/>
      <c r="N909" s="441"/>
    </row>
    <row r="910" spans="2:14" ht="18" hidden="1" customHeight="1">
      <c r="B910" s="428" t="s">
        <v>6</v>
      </c>
      <c r="C910" s="429" t="s">
        <v>303</v>
      </c>
      <c r="D910" s="430">
        <f>'단가적용(품)'!$H$39</f>
        <v>0.67949999999999999</v>
      </c>
      <c r="E910" s="429" t="s">
        <v>7</v>
      </c>
      <c r="F910" s="431">
        <f>SUM(H910+J910+L910)</f>
        <v>1266</v>
      </c>
      <c r="G910" s="431">
        <f>SUM(I910+K910+M910)</f>
        <v>860</v>
      </c>
      <c r="H910" s="432"/>
      <c r="I910" s="431">
        <f>ROUNDDOWN(D910*H910,0)</f>
        <v>0</v>
      </c>
      <c r="J910" s="431">
        <f>자재단가!$F$5</f>
        <v>1266</v>
      </c>
      <c r="K910" s="431">
        <f>ROUNDDOWN(J910*D910,0)</f>
        <v>860</v>
      </c>
      <c r="L910" s="431"/>
      <c r="M910" s="431">
        <f t="shared" ref="M910:M915" si="289">ROUNDDOWN(L910*F910,0)</f>
        <v>0</v>
      </c>
      <c r="N910" s="433"/>
    </row>
    <row r="911" spans="2:14" ht="18" hidden="1" customHeight="1">
      <c r="B911" s="428" t="s">
        <v>193</v>
      </c>
      <c r="C911" s="429" t="s">
        <v>304</v>
      </c>
      <c r="D911" s="430">
        <f>'단가적용(품)'!$I$39</f>
        <v>4.65E-2</v>
      </c>
      <c r="E911" s="429" t="s">
        <v>8</v>
      </c>
      <c r="F911" s="431">
        <f t="shared" ref="F911:F916" si="290">SUM(H911+J911+L911)</f>
        <v>5000</v>
      </c>
      <c r="G911" s="431">
        <f t="shared" ref="G911:G916" si="291">SUM(I911+K911+M911)</f>
        <v>232</v>
      </c>
      <c r="H911" s="432"/>
      <c r="I911" s="431">
        <f t="shared" ref="I911:I916" si="292">ROUNDDOWN(D911*H911,0)</f>
        <v>0</v>
      </c>
      <c r="J911" s="431">
        <f>자재단가!$F$21</f>
        <v>5000</v>
      </c>
      <c r="K911" s="431">
        <f t="shared" ref="K911:K916" si="293">ROUNDDOWN(J911*D911,0)</f>
        <v>232</v>
      </c>
      <c r="L911" s="431"/>
      <c r="M911" s="431">
        <f t="shared" si="289"/>
        <v>0</v>
      </c>
      <c r="N911" s="433"/>
    </row>
    <row r="912" spans="2:14" ht="18" hidden="1" customHeight="1">
      <c r="B912" s="428" t="s">
        <v>782</v>
      </c>
      <c r="C912" s="429" t="s">
        <v>9</v>
      </c>
      <c r="D912" s="434">
        <f>'단가적용(품)'!$K$39</f>
        <v>0.03</v>
      </c>
      <c r="E912" s="429" t="s">
        <v>8</v>
      </c>
      <c r="F912" s="431">
        <f t="shared" si="290"/>
        <v>3520</v>
      </c>
      <c r="G912" s="431">
        <f t="shared" si="291"/>
        <v>105</v>
      </c>
      <c r="H912" s="432"/>
      <c r="I912" s="431">
        <f t="shared" si="292"/>
        <v>0</v>
      </c>
      <c r="J912" s="431">
        <f>자재단가!$F$18</f>
        <v>3520</v>
      </c>
      <c r="K912" s="431">
        <f t="shared" si="293"/>
        <v>105</v>
      </c>
      <c r="L912" s="431"/>
      <c r="M912" s="431">
        <f t="shared" si="289"/>
        <v>0</v>
      </c>
      <c r="N912" s="433"/>
    </row>
    <row r="913" spans="2:14" ht="18" hidden="1" customHeight="1">
      <c r="B913" s="428" t="s">
        <v>435</v>
      </c>
      <c r="C913" s="429"/>
      <c r="D913" s="434">
        <f>'단가적용(품)'!$J$39</f>
        <v>0.03</v>
      </c>
      <c r="E913" s="429" t="s">
        <v>8</v>
      </c>
      <c r="F913" s="431">
        <f t="shared" si="290"/>
        <v>984</v>
      </c>
      <c r="G913" s="431">
        <f t="shared" si="291"/>
        <v>29</v>
      </c>
      <c r="H913" s="432"/>
      <c r="I913" s="431">
        <f t="shared" si="292"/>
        <v>0</v>
      </c>
      <c r="J913" s="431">
        <f>자재단가!$F$20</f>
        <v>984</v>
      </c>
      <c r="K913" s="431">
        <f t="shared" si="293"/>
        <v>29</v>
      </c>
      <c r="L913" s="431"/>
      <c r="M913" s="431">
        <f t="shared" si="289"/>
        <v>0</v>
      </c>
      <c r="N913" s="433"/>
    </row>
    <row r="914" spans="2:14" ht="18" hidden="1" customHeight="1">
      <c r="B914" s="428" t="s">
        <v>207</v>
      </c>
      <c r="C914" s="429"/>
      <c r="D914" s="436">
        <f>'단가적용(품)'!$E$32</f>
        <v>1.57E-3</v>
      </c>
      <c r="E914" s="429" t="s">
        <v>13</v>
      </c>
      <c r="F914" s="431">
        <f t="shared" si="290"/>
        <v>336005.625</v>
      </c>
      <c r="G914" s="431">
        <f t="shared" si="291"/>
        <v>527</v>
      </c>
      <c r="H914" s="432">
        <f>변동입력!$C$13*1.875</f>
        <v>336005.625</v>
      </c>
      <c r="I914" s="431">
        <f t="shared" si="292"/>
        <v>527</v>
      </c>
      <c r="J914" s="431"/>
      <c r="K914" s="431">
        <f t="shared" si="293"/>
        <v>0</v>
      </c>
      <c r="L914" s="431"/>
      <c r="M914" s="431">
        <f t="shared" si="289"/>
        <v>0</v>
      </c>
      <c r="N914" s="433"/>
    </row>
    <row r="915" spans="2:14" ht="18" hidden="1" customHeight="1">
      <c r="B915" s="428" t="s">
        <v>24</v>
      </c>
      <c r="C915" s="429"/>
      <c r="D915" s="436">
        <f>'단가적용(품)'!$F$32</f>
        <v>1.57E-3</v>
      </c>
      <c r="E915" s="429" t="s">
        <v>8</v>
      </c>
      <c r="F915" s="431">
        <f t="shared" si="290"/>
        <v>264555</v>
      </c>
      <c r="G915" s="431">
        <f t="shared" si="291"/>
        <v>415</v>
      </c>
      <c r="H915" s="432">
        <f>변동입력!$C$12*1.875</f>
        <v>264555</v>
      </c>
      <c r="I915" s="431">
        <f t="shared" si="292"/>
        <v>415</v>
      </c>
      <c r="J915" s="431"/>
      <c r="K915" s="431">
        <f t="shared" si="293"/>
        <v>0</v>
      </c>
      <c r="L915" s="431"/>
      <c r="M915" s="431">
        <f t="shared" si="289"/>
        <v>0</v>
      </c>
      <c r="N915" s="433"/>
    </row>
    <row r="916" spans="2:14" ht="18" hidden="1" customHeight="1">
      <c r="B916" s="428" t="s">
        <v>15</v>
      </c>
      <c r="C916" s="429"/>
      <c r="D916" s="436">
        <f>'단가적용(품)'!$G$32</f>
        <v>1.57E-3</v>
      </c>
      <c r="E916" s="429" t="s">
        <v>8</v>
      </c>
      <c r="F916" s="431">
        <f t="shared" si="290"/>
        <v>211644</v>
      </c>
      <c r="G916" s="431">
        <f t="shared" si="291"/>
        <v>332</v>
      </c>
      <c r="H916" s="432">
        <f>변동입력!$C$12*1.5</f>
        <v>211644</v>
      </c>
      <c r="I916" s="431">
        <f t="shared" si="292"/>
        <v>332</v>
      </c>
      <c r="J916" s="431"/>
      <c r="K916" s="431">
        <f t="shared" si="293"/>
        <v>0</v>
      </c>
      <c r="L916" s="431"/>
      <c r="M916" s="431">
        <f t="shared" ref="M916:M921" si="294">ROUNDDOWN(L916*D916,0)</f>
        <v>0</v>
      </c>
      <c r="N916" s="433"/>
    </row>
    <row r="917" spans="2:14" ht="18" hidden="1" customHeight="1">
      <c r="B917" s="428" t="s">
        <v>20</v>
      </c>
      <c r="C917" s="429" t="s">
        <v>21</v>
      </c>
      <c r="D917" s="436">
        <f>'단가적용(품)'!$H$32</f>
        <v>6.3099999999999996E-3</v>
      </c>
      <c r="E917" s="429" t="s">
        <v>223</v>
      </c>
      <c r="F917" s="431">
        <f>H917+J917+L917</f>
        <v>50666</v>
      </c>
      <c r="G917" s="431">
        <f t="shared" ref="G917:G922" si="295">SUM(I917+K917+M917)</f>
        <v>318</v>
      </c>
      <c r="H917" s="432">
        <f>기계경비!$P$98</f>
        <v>36210</v>
      </c>
      <c r="I917" s="431">
        <f>ROUNDDOWN(D917*H917,0)</f>
        <v>228</v>
      </c>
      <c r="J917" s="431">
        <f>기계경비!$P$96</f>
        <v>7583</v>
      </c>
      <c r="K917" s="431">
        <f>ROUNDDOWN(J917*D917,0)</f>
        <v>47</v>
      </c>
      <c r="L917" s="431">
        <f>기계경비!$P$94</f>
        <v>6873</v>
      </c>
      <c r="M917" s="431">
        <f t="shared" si="294"/>
        <v>43</v>
      </c>
      <c r="N917" s="433"/>
    </row>
    <row r="918" spans="2:14" ht="18" hidden="1" customHeight="1">
      <c r="B918" s="428" t="s">
        <v>222</v>
      </c>
      <c r="C918" s="429" t="s">
        <v>442</v>
      </c>
      <c r="D918" s="436">
        <f>'단가적용(품)'!$I$32</f>
        <v>6.3099999999999996E-3</v>
      </c>
      <c r="E918" s="429" t="s">
        <v>8</v>
      </c>
      <c r="F918" s="431">
        <f>H918+J918+L918</f>
        <v>46495</v>
      </c>
      <c r="G918" s="431">
        <f t="shared" si="295"/>
        <v>293</v>
      </c>
      <c r="H918" s="432"/>
      <c r="I918" s="431">
        <f>ROUNDDOWN(D918*H918,0)</f>
        <v>0</v>
      </c>
      <c r="J918" s="431"/>
      <c r="K918" s="431">
        <f>ROUNDDOWN(J918*D918,0)</f>
        <v>0</v>
      </c>
      <c r="L918" s="431">
        <f>기계경비!$P$139</f>
        <v>46495</v>
      </c>
      <c r="M918" s="431">
        <f t="shared" si="294"/>
        <v>293</v>
      </c>
      <c r="N918" s="433"/>
    </row>
    <row r="919" spans="2:14" ht="18" hidden="1" customHeight="1">
      <c r="B919" s="428" t="s">
        <v>222</v>
      </c>
      <c r="C919" s="429" t="s">
        <v>286</v>
      </c>
      <c r="D919" s="436">
        <f>'단가적용(품)'!$J$32</f>
        <v>6.3099999999999996E-3</v>
      </c>
      <c r="E919" s="429" t="s">
        <v>8</v>
      </c>
      <c r="F919" s="431">
        <f>H919+J919+L919</f>
        <v>43677</v>
      </c>
      <c r="G919" s="431">
        <f t="shared" si="295"/>
        <v>275</v>
      </c>
      <c r="H919" s="432"/>
      <c r="I919" s="431">
        <f>ROUNDDOWN(D919*H919,0)</f>
        <v>0</v>
      </c>
      <c r="J919" s="431"/>
      <c r="K919" s="431">
        <f>ROUNDDOWN(J919*D919,0)</f>
        <v>0</v>
      </c>
      <c r="L919" s="431">
        <f>기계경비!$P$179</f>
        <v>43677</v>
      </c>
      <c r="M919" s="431">
        <f t="shared" si="294"/>
        <v>275</v>
      </c>
      <c r="N919" s="433"/>
    </row>
    <row r="920" spans="2:14" ht="18" hidden="1" customHeight="1">
      <c r="B920" s="428" t="s">
        <v>777</v>
      </c>
      <c r="C920" s="429" t="s">
        <v>215</v>
      </c>
      <c r="D920" s="434">
        <v>0.01</v>
      </c>
      <c r="E920" s="429"/>
      <c r="F920" s="431">
        <f>H920+J920+L920</f>
        <v>1197</v>
      </c>
      <c r="G920" s="431">
        <f t="shared" si="295"/>
        <v>11</v>
      </c>
      <c r="H920" s="431"/>
      <c r="I920" s="431">
        <f>ROUNDDOWN(D920*H920,0)</f>
        <v>0</v>
      </c>
      <c r="J920" s="431">
        <f>SUM(K910:K912)</f>
        <v>1197</v>
      </c>
      <c r="K920" s="431">
        <f>ROUNDDOWN(J920*D920,0)</f>
        <v>11</v>
      </c>
      <c r="L920" s="431"/>
      <c r="M920" s="431">
        <f t="shared" si="294"/>
        <v>0</v>
      </c>
      <c r="N920" s="433"/>
    </row>
    <row r="921" spans="2:14" ht="18" hidden="1" customHeight="1">
      <c r="B921" s="428" t="s">
        <v>778</v>
      </c>
      <c r="C921" s="429" t="s">
        <v>214</v>
      </c>
      <c r="D921" s="435">
        <v>0.1</v>
      </c>
      <c r="E921" s="429"/>
      <c r="F921" s="431">
        <f>H921+J921+L921</f>
        <v>0</v>
      </c>
      <c r="G921" s="431">
        <f t="shared" si="295"/>
        <v>0</v>
      </c>
      <c r="H921" s="431"/>
      <c r="I921" s="431">
        <f>ROUNDDOWN(D921*H921,0)</f>
        <v>0</v>
      </c>
      <c r="J921" s="431"/>
      <c r="K921" s="431">
        <f>ROUNDDOWN(J921*D921,0)</f>
        <v>0</v>
      </c>
      <c r="L921" s="431">
        <f>SUBTOTAL(9,I914:I915)</f>
        <v>0</v>
      </c>
      <c r="M921" s="431">
        <f t="shared" si="294"/>
        <v>0</v>
      </c>
      <c r="N921" s="433"/>
    </row>
    <row r="922" spans="2:14" ht="18" hidden="1" customHeight="1">
      <c r="B922" s="428" t="s">
        <v>17</v>
      </c>
      <c r="C922" s="429"/>
      <c r="D922" s="436"/>
      <c r="E922" s="429"/>
      <c r="F922" s="431"/>
      <c r="G922" s="431">
        <f t="shared" si="295"/>
        <v>3397</v>
      </c>
      <c r="H922" s="431"/>
      <c r="I922" s="431">
        <f>SUM(I910:I921)</f>
        <v>1502</v>
      </c>
      <c r="J922" s="431"/>
      <c r="K922" s="431">
        <f>SUM(K910:K921)</f>
        <v>1284</v>
      </c>
      <c r="L922" s="431"/>
      <c r="M922" s="431">
        <f>SUM(M910:M921)</f>
        <v>611</v>
      </c>
      <c r="N922" s="433"/>
    </row>
    <row r="923" spans="2:14" ht="18" hidden="1" customHeight="1">
      <c r="B923" s="443"/>
      <c r="C923" s="444"/>
      <c r="D923" s="444"/>
      <c r="E923" s="444"/>
      <c r="F923" s="444"/>
      <c r="G923" s="444"/>
      <c r="H923" s="444"/>
      <c r="I923" s="444"/>
      <c r="J923" s="429"/>
      <c r="K923" s="429"/>
      <c r="L923" s="429"/>
      <c r="M923" s="429"/>
      <c r="N923" s="433"/>
    </row>
    <row r="924" spans="2:14" s="421" customFormat="1" ht="18" hidden="1" customHeight="1">
      <c r="B924" s="437">
        <f>B909+1</f>
        <v>71</v>
      </c>
      <c r="C924" s="445" t="s">
        <v>448</v>
      </c>
      <c r="D924" s="442"/>
      <c r="E924" s="442"/>
      <c r="F924" s="442"/>
      <c r="G924" s="442"/>
      <c r="H924" s="442"/>
      <c r="I924" s="442"/>
      <c r="J924" s="440"/>
      <c r="K924" s="440"/>
      <c r="L924" s="440"/>
      <c r="M924" s="440"/>
      <c r="N924" s="441"/>
    </row>
    <row r="925" spans="2:14" ht="18" hidden="1" customHeight="1">
      <c r="B925" s="428" t="s">
        <v>6</v>
      </c>
      <c r="C925" s="429" t="s">
        <v>303</v>
      </c>
      <c r="D925" s="430">
        <f>'단가적용(품)'!$H$40</f>
        <v>0.67949999999999999</v>
      </c>
      <c r="E925" s="429" t="s">
        <v>7</v>
      </c>
      <c r="F925" s="431">
        <f>SUM(H925+J925+L925)</f>
        <v>1266</v>
      </c>
      <c r="G925" s="431">
        <f>SUM(I925+K925+M925)</f>
        <v>860</v>
      </c>
      <c r="H925" s="432"/>
      <c r="I925" s="431">
        <f>ROUNDDOWN(D925*H925,0)</f>
        <v>0</v>
      </c>
      <c r="J925" s="431">
        <f>자재단가!$F$5</f>
        <v>1266</v>
      </c>
      <c r="K925" s="431">
        <f>ROUNDDOWN(J925*D925,0)</f>
        <v>860</v>
      </c>
      <c r="L925" s="431"/>
      <c r="M925" s="431">
        <f t="shared" ref="M925:M930" si="296">ROUNDDOWN(L925*F925,0)</f>
        <v>0</v>
      </c>
      <c r="N925" s="433"/>
    </row>
    <row r="926" spans="2:14" ht="18" hidden="1" customHeight="1">
      <c r="B926" s="428" t="s">
        <v>193</v>
      </c>
      <c r="C926" s="429" t="s">
        <v>304</v>
      </c>
      <c r="D926" s="430">
        <f>'단가적용(품)'!$I$40</f>
        <v>4.65E-2</v>
      </c>
      <c r="E926" s="429" t="s">
        <v>8</v>
      </c>
      <c r="F926" s="431">
        <f t="shared" ref="F926:F931" si="297">SUM(H926+J926+L926)</f>
        <v>5000</v>
      </c>
      <c r="G926" s="431">
        <f t="shared" ref="G926:G931" si="298">SUM(I926+K926+M926)</f>
        <v>232</v>
      </c>
      <c r="H926" s="432"/>
      <c r="I926" s="431">
        <f t="shared" ref="I926:I931" si="299">ROUNDDOWN(D926*H926,0)</f>
        <v>0</v>
      </c>
      <c r="J926" s="431">
        <f>자재단가!$F$21</f>
        <v>5000</v>
      </c>
      <c r="K926" s="431">
        <f t="shared" ref="K926:K931" si="300">ROUNDDOWN(J926*D926,0)</f>
        <v>232</v>
      </c>
      <c r="L926" s="431"/>
      <c r="M926" s="431">
        <f t="shared" si="296"/>
        <v>0</v>
      </c>
      <c r="N926" s="433"/>
    </row>
    <row r="927" spans="2:14" ht="18" hidden="1" customHeight="1">
      <c r="B927" s="428" t="s">
        <v>782</v>
      </c>
      <c r="C927" s="429" t="s">
        <v>9</v>
      </c>
      <c r="D927" s="434">
        <f>'단가적용(품)'!$K$40</f>
        <v>0.03</v>
      </c>
      <c r="E927" s="429" t="s">
        <v>8</v>
      </c>
      <c r="F927" s="431">
        <f t="shared" si="297"/>
        <v>3520</v>
      </c>
      <c r="G927" s="431">
        <f t="shared" si="298"/>
        <v>105</v>
      </c>
      <c r="H927" s="432"/>
      <c r="I927" s="431">
        <f t="shared" si="299"/>
        <v>0</v>
      </c>
      <c r="J927" s="431">
        <f>자재단가!$F$18</f>
        <v>3520</v>
      </c>
      <c r="K927" s="431">
        <f t="shared" si="300"/>
        <v>105</v>
      </c>
      <c r="L927" s="431"/>
      <c r="M927" s="431">
        <f t="shared" si="296"/>
        <v>0</v>
      </c>
      <c r="N927" s="433"/>
    </row>
    <row r="928" spans="2:14" ht="18" hidden="1" customHeight="1">
      <c r="B928" s="428" t="s">
        <v>435</v>
      </c>
      <c r="C928" s="429"/>
      <c r="D928" s="434">
        <f>'단가적용(품)'!$J$40</f>
        <v>0.03</v>
      </c>
      <c r="E928" s="429" t="s">
        <v>8</v>
      </c>
      <c r="F928" s="431">
        <f t="shared" si="297"/>
        <v>984</v>
      </c>
      <c r="G928" s="431">
        <f t="shared" si="298"/>
        <v>29</v>
      </c>
      <c r="H928" s="432"/>
      <c r="I928" s="431">
        <f t="shared" si="299"/>
        <v>0</v>
      </c>
      <c r="J928" s="431">
        <f>자재단가!$F$20</f>
        <v>984</v>
      </c>
      <c r="K928" s="431">
        <f t="shared" si="300"/>
        <v>29</v>
      </c>
      <c r="L928" s="431"/>
      <c r="M928" s="431">
        <f t="shared" si="296"/>
        <v>0</v>
      </c>
      <c r="N928" s="433"/>
    </row>
    <row r="929" spans="2:14" ht="18" hidden="1" customHeight="1">
      <c r="B929" s="428" t="s">
        <v>207</v>
      </c>
      <c r="C929" s="429"/>
      <c r="D929" s="436">
        <f>'단가적용(품)'!$E$33</f>
        <v>3.3300000000000001E-3</v>
      </c>
      <c r="E929" s="429" t="s">
        <v>13</v>
      </c>
      <c r="F929" s="431">
        <f t="shared" si="297"/>
        <v>336005.625</v>
      </c>
      <c r="G929" s="431">
        <f t="shared" si="298"/>
        <v>1118</v>
      </c>
      <c r="H929" s="432">
        <f>변동입력!$C$13*1.875</f>
        <v>336005.625</v>
      </c>
      <c r="I929" s="431">
        <f t="shared" si="299"/>
        <v>1118</v>
      </c>
      <c r="J929" s="431"/>
      <c r="K929" s="431">
        <f t="shared" si="300"/>
        <v>0</v>
      </c>
      <c r="L929" s="431"/>
      <c r="M929" s="431">
        <f t="shared" si="296"/>
        <v>0</v>
      </c>
      <c r="N929" s="433"/>
    </row>
    <row r="930" spans="2:14" ht="18" hidden="1" customHeight="1">
      <c r="B930" s="428" t="s">
        <v>24</v>
      </c>
      <c r="C930" s="429"/>
      <c r="D930" s="436">
        <f>'단가적용(품)'!$F$33</f>
        <v>3.3300000000000001E-3</v>
      </c>
      <c r="E930" s="429" t="s">
        <v>8</v>
      </c>
      <c r="F930" s="431">
        <f t="shared" si="297"/>
        <v>264555</v>
      </c>
      <c r="G930" s="431">
        <f t="shared" si="298"/>
        <v>880</v>
      </c>
      <c r="H930" s="432">
        <f>변동입력!$C$12*1.875</f>
        <v>264555</v>
      </c>
      <c r="I930" s="431">
        <f t="shared" si="299"/>
        <v>880</v>
      </c>
      <c r="J930" s="431"/>
      <c r="K930" s="431">
        <f t="shared" si="300"/>
        <v>0</v>
      </c>
      <c r="L930" s="431"/>
      <c r="M930" s="431">
        <f t="shared" si="296"/>
        <v>0</v>
      </c>
      <c r="N930" s="433"/>
    </row>
    <row r="931" spans="2:14" ht="18" hidden="1" customHeight="1">
      <c r="B931" s="428" t="s">
        <v>15</v>
      </c>
      <c r="C931" s="429"/>
      <c r="D931" s="436">
        <f>'단가적용(품)'!$G$33</f>
        <v>3.3300000000000001E-3</v>
      </c>
      <c r="E931" s="429" t="s">
        <v>8</v>
      </c>
      <c r="F931" s="431">
        <f t="shared" si="297"/>
        <v>211644</v>
      </c>
      <c r="G931" s="431">
        <f t="shared" si="298"/>
        <v>704</v>
      </c>
      <c r="H931" s="432">
        <f>변동입력!$C$12*1.5</f>
        <v>211644</v>
      </c>
      <c r="I931" s="431">
        <f t="shared" si="299"/>
        <v>704</v>
      </c>
      <c r="J931" s="431"/>
      <c r="K931" s="431">
        <f t="shared" si="300"/>
        <v>0</v>
      </c>
      <c r="L931" s="431"/>
      <c r="M931" s="431">
        <f t="shared" ref="M931:M936" si="301">ROUNDDOWN(L931*D931,0)</f>
        <v>0</v>
      </c>
      <c r="N931" s="433"/>
    </row>
    <row r="932" spans="2:14" ht="18" hidden="1" customHeight="1">
      <c r="B932" s="428" t="s">
        <v>20</v>
      </c>
      <c r="C932" s="429" t="s">
        <v>21</v>
      </c>
      <c r="D932" s="436">
        <f>'단가적용(품)'!$H$33</f>
        <v>1.333E-2</v>
      </c>
      <c r="E932" s="429" t="s">
        <v>223</v>
      </c>
      <c r="F932" s="431">
        <f>H932+J932+L932</f>
        <v>50666</v>
      </c>
      <c r="G932" s="431">
        <f t="shared" ref="G932:G937" si="302">SUM(I932+K932+M932)</f>
        <v>674</v>
      </c>
      <c r="H932" s="432">
        <f>기계경비!$P$98</f>
        <v>36210</v>
      </c>
      <c r="I932" s="431">
        <f>ROUNDDOWN(D932*H932,0)</f>
        <v>482</v>
      </c>
      <c r="J932" s="431">
        <f>기계경비!$P$96</f>
        <v>7583</v>
      </c>
      <c r="K932" s="431">
        <f>ROUNDDOWN(J932*D932,0)</f>
        <v>101</v>
      </c>
      <c r="L932" s="431">
        <f>기계경비!$P$94</f>
        <v>6873</v>
      </c>
      <c r="M932" s="431">
        <f t="shared" si="301"/>
        <v>91</v>
      </c>
      <c r="N932" s="433"/>
    </row>
    <row r="933" spans="2:14" ht="18" hidden="1" customHeight="1">
      <c r="B933" s="428" t="s">
        <v>222</v>
      </c>
      <c r="C933" s="429" t="s">
        <v>442</v>
      </c>
      <c r="D933" s="436">
        <f>'단가적용(품)'!$I$33</f>
        <v>1.333E-2</v>
      </c>
      <c r="E933" s="429" t="s">
        <v>8</v>
      </c>
      <c r="F933" s="431">
        <f>H933+J933+L933</f>
        <v>46495</v>
      </c>
      <c r="G933" s="431">
        <f t="shared" si="302"/>
        <v>619</v>
      </c>
      <c r="H933" s="432"/>
      <c r="I933" s="431">
        <f>ROUNDDOWN(D933*H933,0)</f>
        <v>0</v>
      </c>
      <c r="J933" s="431"/>
      <c r="K933" s="431">
        <f>ROUNDDOWN(J933*D933,0)</f>
        <v>0</v>
      </c>
      <c r="L933" s="431">
        <f>기계경비!$P$139</f>
        <v>46495</v>
      </c>
      <c r="M933" s="431">
        <f t="shared" si="301"/>
        <v>619</v>
      </c>
      <c r="N933" s="433"/>
    </row>
    <row r="934" spans="2:14" ht="18" hidden="1" customHeight="1">
      <c r="B934" s="428" t="s">
        <v>222</v>
      </c>
      <c r="C934" s="429" t="s">
        <v>286</v>
      </c>
      <c r="D934" s="436">
        <f>'단가적용(품)'!$J$33</f>
        <v>1.333E-2</v>
      </c>
      <c r="E934" s="429" t="s">
        <v>8</v>
      </c>
      <c r="F934" s="431">
        <f>H934+J934+L934</f>
        <v>43677</v>
      </c>
      <c r="G934" s="431">
        <f t="shared" si="302"/>
        <v>582</v>
      </c>
      <c r="H934" s="432"/>
      <c r="I934" s="431">
        <f>ROUNDDOWN(D934*H934,0)</f>
        <v>0</v>
      </c>
      <c r="J934" s="431"/>
      <c r="K934" s="431">
        <f>ROUNDDOWN(J934*D934,0)</f>
        <v>0</v>
      </c>
      <c r="L934" s="431">
        <f>기계경비!$P$179</f>
        <v>43677</v>
      </c>
      <c r="M934" s="431">
        <f t="shared" si="301"/>
        <v>582</v>
      </c>
      <c r="N934" s="433"/>
    </row>
    <row r="935" spans="2:14" ht="18" hidden="1" customHeight="1">
      <c r="B935" s="428" t="s">
        <v>777</v>
      </c>
      <c r="C935" s="429" t="s">
        <v>215</v>
      </c>
      <c r="D935" s="434">
        <v>0.01</v>
      </c>
      <c r="E935" s="429"/>
      <c r="F935" s="431">
        <f>H935+J935+L935</f>
        <v>1197</v>
      </c>
      <c r="G935" s="431">
        <f t="shared" si="302"/>
        <v>11</v>
      </c>
      <c r="H935" s="431"/>
      <c r="I935" s="431">
        <f>ROUNDDOWN(D935*H935,0)</f>
        <v>0</v>
      </c>
      <c r="J935" s="431">
        <f>SUM(K925:K927)</f>
        <v>1197</v>
      </c>
      <c r="K935" s="431">
        <f>ROUNDDOWN(J935*D935,0)</f>
        <v>11</v>
      </c>
      <c r="L935" s="431"/>
      <c r="M935" s="431">
        <f t="shared" si="301"/>
        <v>0</v>
      </c>
      <c r="N935" s="433"/>
    </row>
    <row r="936" spans="2:14" ht="18" hidden="1" customHeight="1">
      <c r="B936" s="428" t="s">
        <v>778</v>
      </c>
      <c r="C936" s="429" t="s">
        <v>214</v>
      </c>
      <c r="D936" s="435">
        <v>0.1</v>
      </c>
      <c r="E936" s="429"/>
      <c r="F936" s="431">
        <f>H936+J936+L936</f>
        <v>0</v>
      </c>
      <c r="G936" s="431">
        <f t="shared" si="302"/>
        <v>0</v>
      </c>
      <c r="H936" s="431"/>
      <c r="I936" s="431">
        <f>ROUNDDOWN(D936*H936,0)</f>
        <v>0</v>
      </c>
      <c r="J936" s="431"/>
      <c r="K936" s="431">
        <f>ROUNDDOWN(J936*D936,0)</f>
        <v>0</v>
      </c>
      <c r="L936" s="431">
        <f>SUBTOTAL(9,I929:I930)</f>
        <v>0</v>
      </c>
      <c r="M936" s="431">
        <f t="shared" si="301"/>
        <v>0</v>
      </c>
      <c r="N936" s="433"/>
    </row>
    <row r="937" spans="2:14" ht="18" hidden="1" customHeight="1">
      <c r="B937" s="428" t="s">
        <v>17</v>
      </c>
      <c r="C937" s="429"/>
      <c r="D937" s="436"/>
      <c r="E937" s="429"/>
      <c r="F937" s="431"/>
      <c r="G937" s="431">
        <f t="shared" si="302"/>
        <v>5814</v>
      </c>
      <c r="H937" s="431"/>
      <c r="I937" s="431">
        <f>SUM(I925:I936)</f>
        <v>3184</v>
      </c>
      <c r="J937" s="431"/>
      <c r="K937" s="431">
        <f>SUM(K925:K936)</f>
        <v>1338</v>
      </c>
      <c r="L937" s="431"/>
      <c r="M937" s="431">
        <f>SUM(M925:M936)</f>
        <v>1292</v>
      </c>
      <c r="N937" s="433"/>
    </row>
    <row r="938" spans="2:14" ht="18" hidden="1" customHeight="1">
      <c r="B938" s="443"/>
      <c r="C938" s="446"/>
      <c r="D938" s="446"/>
      <c r="E938" s="446"/>
      <c r="F938" s="446"/>
      <c r="G938" s="446"/>
      <c r="H938" s="446"/>
      <c r="I938" s="446"/>
      <c r="J938" s="429"/>
      <c r="K938" s="429"/>
      <c r="L938" s="429"/>
      <c r="M938" s="429"/>
      <c r="N938" s="433"/>
    </row>
    <row r="939" spans="2:14" s="421" customFormat="1" ht="18" hidden="1" customHeight="1">
      <c r="B939" s="437">
        <f>B924+1</f>
        <v>72</v>
      </c>
      <c r="C939" s="445" t="s">
        <v>447</v>
      </c>
      <c r="D939" s="439"/>
      <c r="E939" s="439"/>
      <c r="F939" s="439"/>
      <c r="G939" s="439"/>
      <c r="H939" s="439"/>
      <c r="I939" s="439"/>
      <c r="J939" s="440"/>
      <c r="K939" s="440"/>
      <c r="L939" s="440"/>
      <c r="M939" s="440"/>
      <c r="N939" s="441"/>
    </row>
    <row r="940" spans="2:14" ht="18" hidden="1" customHeight="1">
      <c r="B940" s="428" t="s">
        <v>6</v>
      </c>
      <c r="C940" s="429" t="s">
        <v>310</v>
      </c>
      <c r="D940" s="430">
        <f>'단가적용(품)'!$H$37</f>
        <v>0.67949999999999999</v>
      </c>
      <c r="E940" s="429" t="s">
        <v>7</v>
      </c>
      <c r="F940" s="431">
        <f>SUM(H940+J940+L940)</f>
        <v>1486</v>
      </c>
      <c r="G940" s="431">
        <f>SUM(I940+K940+M940)</f>
        <v>1009</v>
      </c>
      <c r="H940" s="432"/>
      <c r="I940" s="431">
        <f>ROUNDDOWN(D940*H940,0)</f>
        <v>0</v>
      </c>
      <c r="J940" s="431">
        <f>자재단가!$F$9</f>
        <v>1486</v>
      </c>
      <c r="K940" s="431">
        <f t="shared" ref="K940:K946" si="303">ROUNDDOWN(J940*D940,0)</f>
        <v>1009</v>
      </c>
      <c r="L940" s="431"/>
      <c r="M940" s="431">
        <f t="shared" ref="M940:M946" si="304">ROUNDDOWN(L940*F940,0)</f>
        <v>0</v>
      </c>
      <c r="N940" s="433"/>
    </row>
    <row r="941" spans="2:14" ht="18" hidden="1" customHeight="1">
      <c r="B941" s="428" t="s">
        <v>193</v>
      </c>
      <c r="C941" s="429" t="s">
        <v>304</v>
      </c>
      <c r="D941" s="430">
        <f>'단가적용(품)'!$I$37</f>
        <v>4.65E-2</v>
      </c>
      <c r="E941" s="429" t="s">
        <v>8</v>
      </c>
      <c r="F941" s="431">
        <f t="shared" ref="F941:F946" si="305">SUM(H941+J941+L941)</f>
        <v>5000</v>
      </c>
      <c r="G941" s="431">
        <f t="shared" ref="G941:G947" si="306">SUM(I941+K941+M941)</f>
        <v>232</v>
      </c>
      <c r="H941" s="432"/>
      <c r="I941" s="431">
        <f t="shared" ref="I941:I946" si="307">ROUNDDOWN(D941*H941,0)</f>
        <v>0</v>
      </c>
      <c r="J941" s="431">
        <f>자재단가!$F$21</f>
        <v>5000</v>
      </c>
      <c r="K941" s="431">
        <f t="shared" si="303"/>
        <v>232</v>
      </c>
      <c r="L941" s="431"/>
      <c r="M941" s="431">
        <f t="shared" si="304"/>
        <v>0</v>
      </c>
      <c r="N941" s="433"/>
    </row>
    <row r="942" spans="2:14" ht="18" hidden="1" customHeight="1">
      <c r="B942" s="428" t="s">
        <v>782</v>
      </c>
      <c r="C942" s="429" t="s">
        <v>9</v>
      </c>
      <c r="D942" s="434">
        <f>'단가적용(품)'!$K$37</f>
        <v>0.03</v>
      </c>
      <c r="E942" s="429" t="s">
        <v>8</v>
      </c>
      <c r="F942" s="431">
        <f t="shared" si="305"/>
        <v>3520</v>
      </c>
      <c r="G942" s="431">
        <f t="shared" si="306"/>
        <v>105</v>
      </c>
      <c r="H942" s="432"/>
      <c r="I942" s="431">
        <f t="shared" si="307"/>
        <v>0</v>
      </c>
      <c r="J942" s="431">
        <f>자재단가!$F$18</f>
        <v>3520</v>
      </c>
      <c r="K942" s="431">
        <f t="shared" si="303"/>
        <v>105</v>
      </c>
      <c r="L942" s="431"/>
      <c r="M942" s="431">
        <f t="shared" si="304"/>
        <v>0</v>
      </c>
      <c r="N942" s="433"/>
    </row>
    <row r="943" spans="2:14" ht="18" hidden="1" customHeight="1">
      <c r="B943" s="428" t="s">
        <v>435</v>
      </c>
      <c r="C943" s="429"/>
      <c r="D943" s="434">
        <f>'단가적용(품)'!$J$37</f>
        <v>0.03</v>
      </c>
      <c r="E943" s="429" t="s">
        <v>8</v>
      </c>
      <c r="F943" s="431">
        <f t="shared" si="305"/>
        <v>984</v>
      </c>
      <c r="G943" s="431">
        <f t="shared" si="306"/>
        <v>29</v>
      </c>
      <c r="H943" s="432"/>
      <c r="I943" s="431">
        <f t="shared" si="307"/>
        <v>0</v>
      </c>
      <c r="J943" s="431">
        <f>자재단가!$F$20</f>
        <v>984</v>
      </c>
      <c r="K943" s="431">
        <f t="shared" si="303"/>
        <v>29</v>
      </c>
      <c r="L943" s="431"/>
      <c r="M943" s="431">
        <f t="shared" si="304"/>
        <v>0</v>
      </c>
      <c r="N943" s="433"/>
    </row>
    <row r="944" spans="2:14" ht="18" hidden="1" customHeight="1">
      <c r="B944" s="428" t="s">
        <v>207</v>
      </c>
      <c r="C944" s="429"/>
      <c r="D944" s="430">
        <f>'단가적용(품)'!$E$30</f>
        <v>5.9999999999999995E-4</v>
      </c>
      <c r="E944" s="429" t="s">
        <v>13</v>
      </c>
      <c r="F944" s="431">
        <f t="shared" si="305"/>
        <v>336005.625</v>
      </c>
      <c r="G944" s="431">
        <f t="shared" si="306"/>
        <v>201</v>
      </c>
      <c r="H944" s="432">
        <f>변동입력!$C$13*1.875</f>
        <v>336005.625</v>
      </c>
      <c r="I944" s="431">
        <f t="shared" si="307"/>
        <v>201</v>
      </c>
      <c r="J944" s="431"/>
      <c r="K944" s="431">
        <f t="shared" si="303"/>
        <v>0</v>
      </c>
      <c r="L944" s="431"/>
      <c r="M944" s="431">
        <f t="shared" si="304"/>
        <v>0</v>
      </c>
      <c r="N944" s="433"/>
    </row>
    <row r="945" spans="2:14" ht="18" hidden="1" customHeight="1">
      <c r="B945" s="428" t="s">
        <v>24</v>
      </c>
      <c r="C945" s="429"/>
      <c r="D945" s="430">
        <f>'단가적용(품)'!$F$30</f>
        <v>5.9999999999999995E-4</v>
      </c>
      <c r="E945" s="429" t="s">
        <v>8</v>
      </c>
      <c r="F945" s="431">
        <f t="shared" si="305"/>
        <v>264555</v>
      </c>
      <c r="G945" s="431">
        <f t="shared" si="306"/>
        <v>158</v>
      </c>
      <c r="H945" s="432">
        <f>변동입력!$C$12*1.875</f>
        <v>264555</v>
      </c>
      <c r="I945" s="431">
        <f t="shared" si="307"/>
        <v>158</v>
      </c>
      <c r="J945" s="431"/>
      <c r="K945" s="431">
        <f t="shared" si="303"/>
        <v>0</v>
      </c>
      <c r="L945" s="431"/>
      <c r="M945" s="431">
        <f t="shared" si="304"/>
        <v>0</v>
      </c>
      <c r="N945" s="433"/>
    </row>
    <row r="946" spans="2:14" ht="18" hidden="1" customHeight="1">
      <c r="B946" s="428" t="s">
        <v>15</v>
      </c>
      <c r="C946" s="429"/>
      <c r="D946" s="430">
        <f>'단가적용(품)'!$G$30</f>
        <v>5.9999999999999995E-4</v>
      </c>
      <c r="E946" s="429" t="s">
        <v>8</v>
      </c>
      <c r="F946" s="431">
        <f t="shared" si="305"/>
        <v>211644</v>
      </c>
      <c r="G946" s="431">
        <f t="shared" si="306"/>
        <v>126</v>
      </c>
      <c r="H946" s="432">
        <f>변동입력!$C$12*1.5</f>
        <v>211644</v>
      </c>
      <c r="I946" s="431">
        <f t="shared" si="307"/>
        <v>126</v>
      </c>
      <c r="J946" s="431"/>
      <c r="K946" s="431">
        <f t="shared" si="303"/>
        <v>0</v>
      </c>
      <c r="L946" s="431"/>
      <c r="M946" s="431">
        <f t="shared" si="304"/>
        <v>0</v>
      </c>
      <c r="N946" s="433"/>
    </row>
    <row r="947" spans="2:14" ht="18" hidden="1" customHeight="1">
      <c r="B947" s="428" t="s">
        <v>20</v>
      </c>
      <c r="C947" s="429" t="s">
        <v>21</v>
      </c>
      <c r="D947" s="430">
        <f>'단가적용(품)'!$H$30</f>
        <v>2.3999999999999998E-3</v>
      </c>
      <c r="E947" s="429" t="s">
        <v>223</v>
      </c>
      <c r="F947" s="431">
        <f>H947+J947+L947</f>
        <v>50666</v>
      </c>
      <c r="G947" s="431">
        <f t="shared" si="306"/>
        <v>120</v>
      </c>
      <c r="H947" s="432">
        <f>기계경비!$P$98</f>
        <v>36210</v>
      </c>
      <c r="I947" s="431">
        <f>ROUNDDOWN(D947*H947,0)</f>
        <v>86</v>
      </c>
      <c r="J947" s="431">
        <f>기계경비!$P$96</f>
        <v>7583</v>
      </c>
      <c r="K947" s="431">
        <f>ROUNDDOWN(J947*D947,0)</f>
        <v>18</v>
      </c>
      <c r="L947" s="431">
        <f>기계경비!$P$94</f>
        <v>6873</v>
      </c>
      <c r="M947" s="431">
        <f>ROUNDDOWN(L947*D947,0)</f>
        <v>16</v>
      </c>
      <c r="N947" s="433"/>
    </row>
    <row r="948" spans="2:14" ht="18" hidden="1" customHeight="1">
      <c r="B948" s="428" t="s">
        <v>222</v>
      </c>
      <c r="C948" s="429" t="s">
        <v>442</v>
      </c>
      <c r="D948" s="430">
        <f>'단가적용(품)'!$I$30</f>
        <v>2.3999999999999998E-3</v>
      </c>
      <c r="E948" s="429" t="s">
        <v>8</v>
      </c>
      <c r="F948" s="431">
        <f>H948+J948+L948</f>
        <v>46495</v>
      </c>
      <c r="G948" s="431">
        <f>SUM(I948+K948+M948)</f>
        <v>111</v>
      </c>
      <c r="H948" s="432"/>
      <c r="I948" s="431">
        <f>ROUNDDOWN(D948*H948,0)</f>
        <v>0</v>
      </c>
      <c r="J948" s="431"/>
      <c r="K948" s="431">
        <f>ROUNDDOWN(J948*D948,0)</f>
        <v>0</v>
      </c>
      <c r="L948" s="431">
        <f>기계경비!$P$139</f>
        <v>46495</v>
      </c>
      <c r="M948" s="431">
        <f>ROUNDDOWN(L948*D948,0)</f>
        <v>111</v>
      </c>
      <c r="N948" s="433"/>
    </row>
    <row r="949" spans="2:14" ht="18" hidden="1" customHeight="1">
      <c r="B949" s="428" t="s">
        <v>20</v>
      </c>
      <c r="C949" s="429" t="s">
        <v>286</v>
      </c>
      <c r="D949" s="430">
        <f>'단가적용(품)'!$J$30</f>
        <v>2.3999999999999998E-3</v>
      </c>
      <c r="E949" s="429" t="s">
        <v>8</v>
      </c>
      <c r="F949" s="431">
        <f>H949+J949+L949</f>
        <v>43677</v>
      </c>
      <c r="G949" s="431">
        <f>SUM(I949+K949+M949)</f>
        <v>104</v>
      </c>
      <c r="H949" s="432"/>
      <c r="I949" s="431">
        <f>ROUNDDOWN(D949*H949,0)</f>
        <v>0</v>
      </c>
      <c r="J949" s="431"/>
      <c r="K949" s="431">
        <f>ROUNDDOWN(J949*D949,0)</f>
        <v>0</v>
      </c>
      <c r="L949" s="431">
        <f>기계경비!$P$179</f>
        <v>43677</v>
      </c>
      <c r="M949" s="431">
        <f>ROUNDDOWN(L949*D949,0)</f>
        <v>104</v>
      </c>
      <c r="N949" s="433"/>
    </row>
    <row r="950" spans="2:14" ht="18" hidden="1" customHeight="1">
      <c r="B950" s="428" t="s">
        <v>777</v>
      </c>
      <c r="C950" s="429" t="str">
        <f>$C$15</f>
        <v>주재료비의 1%</v>
      </c>
      <c r="D950" s="434">
        <v>0.01</v>
      </c>
      <c r="E950" s="429"/>
      <c r="F950" s="431">
        <f>H950+J950+L950</f>
        <v>1346</v>
      </c>
      <c r="G950" s="431">
        <f>SUM(I950+K950+M950)</f>
        <v>13</v>
      </c>
      <c r="H950" s="431"/>
      <c r="I950" s="431">
        <f>ROUNDDOWN(D950*H950,0)</f>
        <v>0</v>
      </c>
      <c r="J950" s="431">
        <f>SUM(K940:K942)</f>
        <v>1346</v>
      </c>
      <c r="K950" s="431">
        <f>ROUNDDOWN(J950*D950,0)</f>
        <v>13</v>
      </c>
      <c r="L950" s="431"/>
      <c r="M950" s="431">
        <f>ROUNDDOWN(L950*D950,0)</f>
        <v>0</v>
      </c>
      <c r="N950" s="433"/>
    </row>
    <row r="951" spans="2:14" ht="18" hidden="1" customHeight="1">
      <c r="B951" s="428" t="s">
        <v>778</v>
      </c>
      <c r="C951" s="429" t="str">
        <f>$C$16</f>
        <v>노무비의 10%</v>
      </c>
      <c r="D951" s="435">
        <v>0.1</v>
      </c>
      <c r="E951" s="429"/>
      <c r="F951" s="431">
        <f>H951+J951+L951</f>
        <v>0</v>
      </c>
      <c r="G951" s="431">
        <f>SUM(I951+K951+M951)</f>
        <v>0</v>
      </c>
      <c r="H951" s="431"/>
      <c r="I951" s="431">
        <f>ROUNDDOWN(D951*H951,0)</f>
        <v>0</v>
      </c>
      <c r="J951" s="431"/>
      <c r="K951" s="431">
        <f>ROUNDDOWN(J951*D951,0)</f>
        <v>0</v>
      </c>
      <c r="L951" s="431">
        <f>SUBTOTAL(9,I944:I945)</f>
        <v>0</v>
      </c>
      <c r="M951" s="431">
        <f>ROUNDDOWN(L951*D951,0)</f>
        <v>0</v>
      </c>
      <c r="N951" s="433"/>
    </row>
    <row r="952" spans="2:14" ht="18" hidden="1" customHeight="1">
      <c r="B952" s="428" t="s">
        <v>17</v>
      </c>
      <c r="C952" s="429"/>
      <c r="D952" s="436"/>
      <c r="E952" s="429"/>
      <c r="F952" s="431"/>
      <c r="G952" s="431">
        <f>SUM(I952+K952+M952)</f>
        <v>2208</v>
      </c>
      <c r="H952" s="431"/>
      <c r="I952" s="431">
        <f>SUM(I940:I951)</f>
        <v>571</v>
      </c>
      <c r="J952" s="431"/>
      <c r="K952" s="431">
        <f>SUM(K940:K951)</f>
        <v>1406</v>
      </c>
      <c r="L952" s="431"/>
      <c r="M952" s="431">
        <f>SUM(M940:M951)</f>
        <v>231</v>
      </c>
      <c r="N952" s="433"/>
    </row>
    <row r="953" spans="2:14" ht="18" hidden="1" customHeight="1">
      <c r="B953" s="443"/>
      <c r="C953" s="446"/>
      <c r="D953" s="446"/>
      <c r="E953" s="446"/>
      <c r="F953" s="446"/>
      <c r="G953" s="446"/>
      <c r="H953" s="446"/>
      <c r="I953" s="446"/>
      <c r="J953" s="429"/>
      <c r="K953" s="429"/>
      <c r="L953" s="429"/>
      <c r="M953" s="429"/>
      <c r="N953" s="433"/>
    </row>
    <row r="954" spans="2:14" s="421" customFormat="1" ht="18" hidden="1" customHeight="1">
      <c r="B954" s="437">
        <f>B939+1</f>
        <v>73</v>
      </c>
      <c r="C954" s="445" t="s">
        <v>446</v>
      </c>
      <c r="D954" s="439"/>
      <c r="E954" s="439"/>
      <c r="F954" s="439"/>
      <c r="G954" s="439"/>
      <c r="H954" s="439"/>
      <c r="I954" s="439"/>
      <c r="J954" s="440"/>
      <c r="K954" s="440"/>
      <c r="L954" s="440"/>
      <c r="M954" s="440"/>
      <c r="N954" s="441"/>
    </row>
    <row r="955" spans="2:14" ht="18" hidden="1" customHeight="1">
      <c r="B955" s="428" t="s">
        <v>6</v>
      </c>
      <c r="C955" s="429" t="s">
        <v>310</v>
      </c>
      <c r="D955" s="430">
        <f>'단가적용(품)'!$H$38</f>
        <v>0.67949999999999999</v>
      </c>
      <c r="E955" s="429" t="s">
        <v>7</v>
      </c>
      <c r="F955" s="431">
        <f>SUM(H955+J955+L955)</f>
        <v>1486</v>
      </c>
      <c r="G955" s="431">
        <f>SUM(I955+K955+M955)</f>
        <v>1009</v>
      </c>
      <c r="H955" s="432"/>
      <c r="I955" s="431">
        <f>ROUNDDOWN(D955*H955,0)</f>
        <v>0</v>
      </c>
      <c r="J955" s="431">
        <f>자재단가!$F$9</f>
        <v>1486</v>
      </c>
      <c r="K955" s="431">
        <f t="shared" ref="K955:K961" si="308">ROUNDDOWN(J955*D955,0)</f>
        <v>1009</v>
      </c>
      <c r="L955" s="431"/>
      <c r="M955" s="431">
        <f t="shared" ref="M955:M961" si="309">ROUNDDOWN(L955*F955,0)</f>
        <v>0</v>
      </c>
      <c r="N955" s="433"/>
    </row>
    <row r="956" spans="2:14" ht="18" hidden="1" customHeight="1">
      <c r="B956" s="428" t="s">
        <v>193</v>
      </c>
      <c r="C956" s="429" t="s">
        <v>304</v>
      </c>
      <c r="D956" s="430">
        <f>'단가적용(품)'!$I$38</f>
        <v>4.65E-2</v>
      </c>
      <c r="E956" s="429" t="s">
        <v>8</v>
      </c>
      <c r="F956" s="431">
        <f t="shared" ref="F956:F961" si="310">SUM(H956+J956+L956)</f>
        <v>5000</v>
      </c>
      <c r="G956" s="431">
        <f t="shared" ref="G956:G962" si="311">SUM(I956+K956+M956)</f>
        <v>232</v>
      </c>
      <c r="H956" s="432"/>
      <c r="I956" s="431">
        <f t="shared" ref="I956:I961" si="312">ROUNDDOWN(D956*H956,0)</f>
        <v>0</v>
      </c>
      <c r="J956" s="431">
        <f>자재단가!$F$21</f>
        <v>5000</v>
      </c>
      <c r="K956" s="431">
        <f t="shared" si="308"/>
        <v>232</v>
      </c>
      <c r="L956" s="431"/>
      <c r="M956" s="431">
        <f t="shared" si="309"/>
        <v>0</v>
      </c>
      <c r="N956" s="433"/>
    </row>
    <row r="957" spans="2:14" ht="18" hidden="1" customHeight="1">
      <c r="B957" s="428" t="s">
        <v>782</v>
      </c>
      <c r="C957" s="429" t="s">
        <v>9</v>
      </c>
      <c r="D957" s="434">
        <f>'단가적용(품)'!$K$38</f>
        <v>0.03</v>
      </c>
      <c r="E957" s="429" t="s">
        <v>8</v>
      </c>
      <c r="F957" s="431">
        <f t="shared" si="310"/>
        <v>3520</v>
      </c>
      <c r="G957" s="431">
        <f t="shared" si="311"/>
        <v>105</v>
      </c>
      <c r="H957" s="432"/>
      <c r="I957" s="431">
        <f t="shared" si="312"/>
        <v>0</v>
      </c>
      <c r="J957" s="431">
        <f>자재단가!$F$18</f>
        <v>3520</v>
      </c>
      <c r="K957" s="431">
        <f t="shared" si="308"/>
        <v>105</v>
      </c>
      <c r="L957" s="431"/>
      <c r="M957" s="431">
        <f t="shared" si="309"/>
        <v>0</v>
      </c>
      <c r="N957" s="433"/>
    </row>
    <row r="958" spans="2:14" ht="18" hidden="1" customHeight="1">
      <c r="B958" s="428" t="s">
        <v>435</v>
      </c>
      <c r="C958" s="429"/>
      <c r="D958" s="434">
        <f>'단가적용(품)'!$J$38</f>
        <v>0.03</v>
      </c>
      <c r="E958" s="429" t="s">
        <v>8</v>
      </c>
      <c r="F958" s="431">
        <f t="shared" si="310"/>
        <v>984</v>
      </c>
      <c r="G958" s="431">
        <f t="shared" si="311"/>
        <v>29</v>
      </c>
      <c r="H958" s="432"/>
      <c r="I958" s="431">
        <f t="shared" si="312"/>
        <v>0</v>
      </c>
      <c r="J958" s="431">
        <f>자재단가!$F$20</f>
        <v>984</v>
      </c>
      <c r="K958" s="431">
        <f t="shared" si="308"/>
        <v>29</v>
      </c>
      <c r="L958" s="431"/>
      <c r="M958" s="431">
        <f t="shared" si="309"/>
        <v>0</v>
      </c>
      <c r="N958" s="433"/>
    </row>
    <row r="959" spans="2:14" ht="18" hidden="1" customHeight="1">
      <c r="B959" s="428" t="s">
        <v>207</v>
      </c>
      <c r="C959" s="429"/>
      <c r="D959" s="430">
        <f>'단가적용(품)'!$E$31</f>
        <v>1.1999999999999999E-3</v>
      </c>
      <c r="E959" s="429" t="s">
        <v>13</v>
      </c>
      <c r="F959" s="431">
        <f t="shared" si="310"/>
        <v>336005.625</v>
      </c>
      <c r="G959" s="431">
        <f t="shared" si="311"/>
        <v>403</v>
      </c>
      <c r="H959" s="432">
        <f>변동입력!$C$13*1.875</f>
        <v>336005.625</v>
      </c>
      <c r="I959" s="431">
        <f t="shared" si="312"/>
        <v>403</v>
      </c>
      <c r="J959" s="431"/>
      <c r="K959" s="431">
        <f t="shared" si="308"/>
        <v>0</v>
      </c>
      <c r="L959" s="431"/>
      <c r="M959" s="431">
        <f t="shared" si="309"/>
        <v>0</v>
      </c>
      <c r="N959" s="433"/>
    </row>
    <row r="960" spans="2:14" ht="18" hidden="1" customHeight="1">
      <c r="B960" s="428" t="s">
        <v>24</v>
      </c>
      <c r="C960" s="429"/>
      <c r="D960" s="430">
        <f>'단가적용(품)'!$F$31</f>
        <v>1.1999999999999999E-3</v>
      </c>
      <c r="E960" s="429" t="s">
        <v>8</v>
      </c>
      <c r="F960" s="431">
        <f t="shared" si="310"/>
        <v>264555</v>
      </c>
      <c r="G960" s="431">
        <f t="shared" si="311"/>
        <v>317</v>
      </c>
      <c r="H960" s="432">
        <f>변동입력!$C$12*1.875</f>
        <v>264555</v>
      </c>
      <c r="I960" s="431">
        <f t="shared" si="312"/>
        <v>317</v>
      </c>
      <c r="J960" s="431"/>
      <c r="K960" s="431">
        <f t="shared" si="308"/>
        <v>0</v>
      </c>
      <c r="L960" s="431"/>
      <c r="M960" s="431">
        <f t="shared" si="309"/>
        <v>0</v>
      </c>
      <c r="N960" s="433"/>
    </row>
    <row r="961" spans="2:14" ht="18" hidden="1" customHeight="1">
      <c r="B961" s="428" t="s">
        <v>15</v>
      </c>
      <c r="C961" s="429"/>
      <c r="D961" s="430">
        <f>'단가적용(품)'!$G$31</f>
        <v>1.1999999999999999E-3</v>
      </c>
      <c r="E961" s="429" t="s">
        <v>8</v>
      </c>
      <c r="F961" s="431">
        <f t="shared" si="310"/>
        <v>211644</v>
      </c>
      <c r="G961" s="431">
        <f t="shared" si="311"/>
        <v>253</v>
      </c>
      <c r="H961" s="432">
        <f>변동입력!$C$12*1.5</f>
        <v>211644</v>
      </c>
      <c r="I961" s="431">
        <f t="shared" si="312"/>
        <v>253</v>
      </c>
      <c r="J961" s="431"/>
      <c r="K961" s="431">
        <f t="shared" si="308"/>
        <v>0</v>
      </c>
      <c r="L961" s="431"/>
      <c r="M961" s="431">
        <f t="shared" si="309"/>
        <v>0</v>
      </c>
      <c r="N961" s="433"/>
    </row>
    <row r="962" spans="2:14" ht="18" hidden="1" customHeight="1">
      <c r="B962" s="428" t="s">
        <v>20</v>
      </c>
      <c r="C962" s="429" t="s">
        <v>21</v>
      </c>
      <c r="D962" s="430">
        <f>'단가적용(품)'!$H$31</f>
        <v>4.7999999999999996E-3</v>
      </c>
      <c r="E962" s="429" t="s">
        <v>223</v>
      </c>
      <c r="F962" s="431">
        <f>H962+J962+L962</f>
        <v>50666</v>
      </c>
      <c r="G962" s="431">
        <f t="shared" si="311"/>
        <v>241</v>
      </c>
      <c r="H962" s="432">
        <f>기계경비!$P$98</f>
        <v>36210</v>
      </c>
      <c r="I962" s="431">
        <f>ROUNDDOWN(D962*H962,0)</f>
        <v>173</v>
      </c>
      <c r="J962" s="431">
        <f>기계경비!$P$96</f>
        <v>7583</v>
      </c>
      <c r="K962" s="431">
        <f>ROUNDDOWN(J962*D962,0)</f>
        <v>36</v>
      </c>
      <c r="L962" s="431">
        <f>기계경비!$P$94</f>
        <v>6873</v>
      </c>
      <c r="M962" s="431">
        <f>ROUNDDOWN(L962*D962,0)</f>
        <v>32</v>
      </c>
      <c r="N962" s="433"/>
    </row>
    <row r="963" spans="2:14" ht="18" hidden="1" customHeight="1">
      <c r="B963" s="428" t="s">
        <v>222</v>
      </c>
      <c r="C963" s="429" t="s">
        <v>442</v>
      </c>
      <c r="D963" s="430">
        <f>'단가적용(품)'!$I$31</f>
        <v>4.7999999999999996E-3</v>
      </c>
      <c r="E963" s="429" t="s">
        <v>8</v>
      </c>
      <c r="F963" s="431">
        <f>H963+J963+L963</f>
        <v>46495</v>
      </c>
      <c r="G963" s="431">
        <f>SUM(I963+K963+M963)</f>
        <v>223</v>
      </c>
      <c r="H963" s="432"/>
      <c r="I963" s="431">
        <f>ROUNDDOWN(D963*H963,0)</f>
        <v>0</v>
      </c>
      <c r="J963" s="431"/>
      <c r="K963" s="431">
        <f>ROUNDDOWN(J963*D963,0)</f>
        <v>0</v>
      </c>
      <c r="L963" s="431">
        <f>기계경비!$P$139</f>
        <v>46495</v>
      </c>
      <c r="M963" s="431">
        <f>ROUNDDOWN(L963*D963,0)</f>
        <v>223</v>
      </c>
      <c r="N963" s="433"/>
    </row>
    <row r="964" spans="2:14" ht="18" hidden="1" customHeight="1">
      <c r="B964" s="428" t="s">
        <v>20</v>
      </c>
      <c r="C964" s="429" t="s">
        <v>286</v>
      </c>
      <c r="D964" s="430">
        <f>'단가적용(품)'!$J$31</f>
        <v>4.7999999999999996E-3</v>
      </c>
      <c r="E964" s="429" t="s">
        <v>8</v>
      </c>
      <c r="F964" s="431">
        <f>H964+J964+L964</f>
        <v>43677</v>
      </c>
      <c r="G964" s="431">
        <f>SUM(I964+K964+M964)</f>
        <v>209</v>
      </c>
      <c r="H964" s="432"/>
      <c r="I964" s="431">
        <f>ROUNDDOWN(D964*H964,0)</f>
        <v>0</v>
      </c>
      <c r="J964" s="431"/>
      <c r="K964" s="431">
        <f>ROUNDDOWN(J964*D964,0)</f>
        <v>0</v>
      </c>
      <c r="L964" s="431">
        <f>기계경비!$P$179</f>
        <v>43677</v>
      </c>
      <c r="M964" s="431">
        <f>ROUNDDOWN(L964*D964,0)</f>
        <v>209</v>
      </c>
      <c r="N964" s="433"/>
    </row>
    <row r="965" spans="2:14" ht="18" hidden="1" customHeight="1">
      <c r="B965" s="428" t="s">
        <v>777</v>
      </c>
      <c r="C965" s="429" t="str">
        <f>$C$15</f>
        <v>주재료비의 1%</v>
      </c>
      <c r="D965" s="434">
        <v>0.01</v>
      </c>
      <c r="E965" s="429"/>
      <c r="F965" s="431">
        <f>H965+J965+L965</f>
        <v>1346</v>
      </c>
      <c r="G965" s="431">
        <f>SUM(I965+K965+M965)</f>
        <v>13</v>
      </c>
      <c r="H965" s="431"/>
      <c r="I965" s="431">
        <f>ROUNDDOWN(D965*H965,0)</f>
        <v>0</v>
      </c>
      <c r="J965" s="431">
        <f>SUM(K955:K957)</f>
        <v>1346</v>
      </c>
      <c r="K965" s="431">
        <f>ROUNDDOWN(J965*D965,0)</f>
        <v>13</v>
      </c>
      <c r="L965" s="431"/>
      <c r="M965" s="431">
        <f>ROUNDDOWN(L965*D965,0)</f>
        <v>0</v>
      </c>
      <c r="N965" s="433"/>
    </row>
    <row r="966" spans="2:14" ht="18" hidden="1" customHeight="1">
      <c r="B966" s="428" t="s">
        <v>778</v>
      </c>
      <c r="C966" s="429" t="str">
        <f>$C$16</f>
        <v>노무비의 10%</v>
      </c>
      <c r="D966" s="435">
        <v>0.1</v>
      </c>
      <c r="E966" s="429"/>
      <c r="F966" s="431">
        <f>H966+J966+L966</f>
        <v>0</v>
      </c>
      <c r="G966" s="431">
        <f>SUM(I966+K966+M966)</f>
        <v>0</v>
      </c>
      <c r="H966" s="431"/>
      <c r="I966" s="431">
        <f>ROUNDDOWN(D966*H966,0)</f>
        <v>0</v>
      </c>
      <c r="J966" s="431"/>
      <c r="K966" s="431">
        <f>ROUNDDOWN(J966*D966,0)</f>
        <v>0</v>
      </c>
      <c r="L966" s="431">
        <f>SUBTOTAL(9,I959:I960)</f>
        <v>0</v>
      </c>
      <c r="M966" s="431">
        <f>ROUNDDOWN(L966*D966,0)</f>
        <v>0</v>
      </c>
      <c r="N966" s="433"/>
    </row>
    <row r="967" spans="2:14" ht="18" hidden="1" customHeight="1">
      <c r="B967" s="428" t="s">
        <v>17</v>
      </c>
      <c r="C967" s="429"/>
      <c r="D967" s="436"/>
      <c r="E967" s="429"/>
      <c r="F967" s="431"/>
      <c r="G967" s="431">
        <f>SUM(I967+K967+M967)</f>
        <v>3034</v>
      </c>
      <c r="H967" s="431"/>
      <c r="I967" s="431">
        <f>SUM(I955:I966)</f>
        <v>1146</v>
      </c>
      <c r="J967" s="431"/>
      <c r="K967" s="431">
        <f>SUM(K955:K966)</f>
        <v>1424</v>
      </c>
      <c r="L967" s="431"/>
      <c r="M967" s="431">
        <f>SUM(M955:M966)</f>
        <v>464</v>
      </c>
      <c r="N967" s="433"/>
    </row>
    <row r="968" spans="2:14" ht="18" hidden="1" customHeight="1">
      <c r="B968" s="443"/>
      <c r="C968" s="446"/>
      <c r="D968" s="446"/>
      <c r="E968" s="446"/>
      <c r="F968" s="446"/>
      <c r="G968" s="446"/>
      <c r="H968" s="446"/>
      <c r="I968" s="446"/>
      <c r="J968" s="429"/>
      <c r="K968" s="429"/>
      <c r="L968" s="429"/>
      <c r="M968" s="429"/>
      <c r="N968" s="433"/>
    </row>
    <row r="969" spans="2:14" s="421" customFormat="1" ht="18" hidden="1" customHeight="1">
      <c r="B969" s="437">
        <f>B954+1</f>
        <v>74</v>
      </c>
      <c r="C969" s="445" t="s">
        <v>445</v>
      </c>
      <c r="D969" s="439"/>
      <c r="E969" s="439"/>
      <c r="F969" s="439"/>
      <c r="G969" s="439"/>
      <c r="H969" s="439"/>
      <c r="I969" s="439"/>
      <c r="J969" s="440"/>
      <c r="K969" s="440"/>
      <c r="L969" s="440"/>
      <c r="M969" s="440"/>
      <c r="N969" s="441"/>
    </row>
    <row r="970" spans="2:14" ht="18" hidden="1" customHeight="1">
      <c r="B970" s="428" t="s">
        <v>6</v>
      </c>
      <c r="C970" s="429" t="s">
        <v>358</v>
      </c>
      <c r="D970" s="430">
        <f>'단가적용(품)'!$H$37</f>
        <v>0.67949999999999999</v>
      </c>
      <c r="E970" s="429" t="s">
        <v>7</v>
      </c>
      <c r="F970" s="431">
        <f>SUM(H970+J970+L970)</f>
        <v>3870</v>
      </c>
      <c r="G970" s="431">
        <f>SUM(I970+K970+M970)</f>
        <v>2629</v>
      </c>
      <c r="H970" s="432"/>
      <c r="I970" s="431">
        <f>ROUNDDOWN(D970*H970,0)</f>
        <v>0</v>
      </c>
      <c r="J970" s="431">
        <f>자재단가!$F$11</f>
        <v>3870</v>
      </c>
      <c r="K970" s="431">
        <f t="shared" ref="K970:K976" si="313">ROUNDDOWN(J970*D970,0)</f>
        <v>2629</v>
      </c>
      <c r="L970" s="431"/>
      <c r="M970" s="431">
        <f t="shared" ref="M970:M976" si="314">ROUNDDOWN(L970*F970,0)</f>
        <v>0</v>
      </c>
      <c r="N970" s="433"/>
    </row>
    <row r="971" spans="2:14" ht="18" hidden="1" customHeight="1">
      <c r="B971" s="428" t="s">
        <v>193</v>
      </c>
      <c r="C971" s="429" t="s">
        <v>304</v>
      </c>
      <c r="D971" s="430">
        <f>'단가적용(품)'!$I$37</f>
        <v>4.65E-2</v>
      </c>
      <c r="E971" s="429" t="s">
        <v>8</v>
      </c>
      <c r="F971" s="431">
        <f t="shared" ref="F971:F976" si="315">SUM(H971+J971+L971)</f>
        <v>5000</v>
      </c>
      <c r="G971" s="431">
        <f t="shared" ref="G971:G977" si="316">SUM(I971+K971+M971)</f>
        <v>232</v>
      </c>
      <c r="H971" s="432"/>
      <c r="I971" s="431">
        <f t="shared" ref="I971:I976" si="317">ROUNDDOWN(D971*H971,0)</f>
        <v>0</v>
      </c>
      <c r="J971" s="431">
        <f>자재단가!$F$21</f>
        <v>5000</v>
      </c>
      <c r="K971" s="431">
        <f t="shared" si="313"/>
        <v>232</v>
      </c>
      <c r="L971" s="431"/>
      <c r="M971" s="431">
        <f t="shared" si="314"/>
        <v>0</v>
      </c>
      <c r="N971" s="433"/>
    </row>
    <row r="972" spans="2:14" ht="18" hidden="1" customHeight="1">
      <c r="B972" s="428" t="s">
        <v>782</v>
      </c>
      <c r="C972" s="429" t="s">
        <v>9</v>
      </c>
      <c r="D972" s="434">
        <f>'단가적용(품)'!$K$37</f>
        <v>0.03</v>
      </c>
      <c r="E972" s="429" t="s">
        <v>8</v>
      </c>
      <c r="F972" s="431">
        <f t="shared" si="315"/>
        <v>3520</v>
      </c>
      <c r="G972" s="431">
        <f t="shared" si="316"/>
        <v>105</v>
      </c>
      <c r="H972" s="432"/>
      <c r="I972" s="431">
        <f t="shared" si="317"/>
        <v>0</v>
      </c>
      <c r="J972" s="431">
        <f>자재단가!$F$18</f>
        <v>3520</v>
      </c>
      <c r="K972" s="431">
        <f t="shared" si="313"/>
        <v>105</v>
      </c>
      <c r="L972" s="431"/>
      <c r="M972" s="431">
        <f t="shared" si="314"/>
        <v>0</v>
      </c>
      <c r="N972" s="433"/>
    </row>
    <row r="973" spans="2:14" ht="18" hidden="1" customHeight="1">
      <c r="B973" s="428" t="s">
        <v>435</v>
      </c>
      <c r="C973" s="429"/>
      <c r="D973" s="434">
        <f>'단가적용(품)'!$J$37</f>
        <v>0.03</v>
      </c>
      <c r="E973" s="429" t="s">
        <v>8</v>
      </c>
      <c r="F973" s="431">
        <f t="shared" si="315"/>
        <v>984</v>
      </c>
      <c r="G973" s="431">
        <f t="shared" si="316"/>
        <v>29</v>
      </c>
      <c r="H973" s="432"/>
      <c r="I973" s="431">
        <f t="shared" si="317"/>
        <v>0</v>
      </c>
      <c r="J973" s="431">
        <f>자재단가!$F$20</f>
        <v>984</v>
      </c>
      <c r="K973" s="431">
        <f t="shared" si="313"/>
        <v>29</v>
      </c>
      <c r="L973" s="431"/>
      <c r="M973" s="431">
        <f t="shared" si="314"/>
        <v>0</v>
      </c>
      <c r="N973" s="433"/>
    </row>
    <row r="974" spans="2:14" ht="18" hidden="1" customHeight="1">
      <c r="B974" s="428" t="s">
        <v>207</v>
      </c>
      <c r="C974" s="429"/>
      <c r="D974" s="430">
        <f>'단가적용(품)'!$E$30</f>
        <v>5.9999999999999995E-4</v>
      </c>
      <c r="E974" s="429" t="s">
        <v>13</v>
      </c>
      <c r="F974" s="431">
        <f t="shared" si="315"/>
        <v>336005.625</v>
      </c>
      <c r="G974" s="431">
        <f t="shared" si="316"/>
        <v>201</v>
      </c>
      <c r="H974" s="432">
        <f>변동입력!$C$13*1.875</f>
        <v>336005.625</v>
      </c>
      <c r="I974" s="431">
        <f t="shared" si="317"/>
        <v>201</v>
      </c>
      <c r="J974" s="431"/>
      <c r="K974" s="431">
        <f t="shared" si="313"/>
        <v>0</v>
      </c>
      <c r="L974" s="431"/>
      <c r="M974" s="431">
        <f t="shared" si="314"/>
        <v>0</v>
      </c>
      <c r="N974" s="433"/>
    </row>
    <row r="975" spans="2:14" ht="18" hidden="1" customHeight="1">
      <c r="B975" s="428" t="s">
        <v>24</v>
      </c>
      <c r="C975" s="429"/>
      <c r="D975" s="430">
        <f>'단가적용(품)'!$F$30</f>
        <v>5.9999999999999995E-4</v>
      </c>
      <c r="E975" s="429" t="s">
        <v>8</v>
      </c>
      <c r="F975" s="431">
        <f t="shared" si="315"/>
        <v>264555</v>
      </c>
      <c r="G975" s="431">
        <f t="shared" si="316"/>
        <v>158</v>
      </c>
      <c r="H975" s="432">
        <f>변동입력!$C$12*1.875</f>
        <v>264555</v>
      </c>
      <c r="I975" s="431">
        <f t="shared" si="317"/>
        <v>158</v>
      </c>
      <c r="J975" s="431"/>
      <c r="K975" s="431">
        <f t="shared" si="313"/>
        <v>0</v>
      </c>
      <c r="L975" s="431"/>
      <c r="M975" s="431">
        <f t="shared" si="314"/>
        <v>0</v>
      </c>
      <c r="N975" s="433"/>
    </row>
    <row r="976" spans="2:14" ht="18" hidden="1" customHeight="1">
      <c r="B976" s="428" t="s">
        <v>15</v>
      </c>
      <c r="C976" s="429"/>
      <c r="D976" s="430">
        <f>'단가적용(품)'!$G$30</f>
        <v>5.9999999999999995E-4</v>
      </c>
      <c r="E976" s="429" t="s">
        <v>8</v>
      </c>
      <c r="F976" s="431">
        <f t="shared" si="315"/>
        <v>211644</v>
      </c>
      <c r="G976" s="431">
        <f t="shared" si="316"/>
        <v>126</v>
      </c>
      <c r="H976" s="432">
        <f>변동입력!$C$12*1.5</f>
        <v>211644</v>
      </c>
      <c r="I976" s="431">
        <f t="shared" si="317"/>
        <v>126</v>
      </c>
      <c r="J976" s="431"/>
      <c r="K976" s="431">
        <f t="shared" si="313"/>
        <v>0</v>
      </c>
      <c r="L976" s="431"/>
      <c r="M976" s="431">
        <f t="shared" si="314"/>
        <v>0</v>
      </c>
      <c r="N976" s="433"/>
    </row>
    <row r="977" spans="2:14" ht="18" hidden="1" customHeight="1">
      <c r="B977" s="428" t="s">
        <v>20</v>
      </c>
      <c r="C977" s="429" t="s">
        <v>21</v>
      </c>
      <c r="D977" s="430">
        <f>'단가적용(품)'!$H$30</f>
        <v>2.3999999999999998E-3</v>
      </c>
      <c r="E977" s="429" t="s">
        <v>223</v>
      </c>
      <c r="F977" s="431">
        <f>H977+J977+L977</f>
        <v>50666</v>
      </c>
      <c r="G977" s="431">
        <f t="shared" si="316"/>
        <v>120</v>
      </c>
      <c r="H977" s="432">
        <f>기계경비!$P$98</f>
        <v>36210</v>
      </c>
      <c r="I977" s="431">
        <f>ROUNDDOWN(D977*H977,0)</f>
        <v>86</v>
      </c>
      <c r="J977" s="431">
        <f>기계경비!$P$96</f>
        <v>7583</v>
      </c>
      <c r="K977" s="431">
        <f>ROUNDDOWN(J977*D977,0)</f>
        <v>18</v>
      </c>
      <c r="L977" s="431">
        <f>기계경비!$P$94</f>
        <v>6873</v>
      </c>
      <c r="M977" s="431">
        <f>ROUNDDOWN(L977*D977,0)</f>
        <v>16</v>
      </c>
      <c r="N977" s="433"/>
    </row>
    <row r="978" spans="2:14" ht="18" hidden="1" customHeight="1">
      <c r="B978" s="428" t="s">
        <v>222</v>
      </c>
      <c r="C978" s="429" t="s">
        <v>442</v>
      </c>
      <c r="D978" s="430">
        <f>'단가적용(품)'!$I$30</f>
        <v>2.3999999999999998E-3</v>
      </c>
      <c r="E978" s="429" t="s">
        <v>8</v>
      </c>
      <c r="F978" s="431">
        <f>H978+J978+L978</f>
        <v>46495</v>
      </c>
      <c r="G978" s="431">
        <f>SUM(I978+K978+M978)</f>
        <v>111</v>
      </c>
      <c r="H978" s="432"/>
      <c r="I978" s="431">
        <f>ROUNDDOWN(D978*H978,0)</f>
        <v>0</v>
      </c>
      <c r="J978" s="431"/>
      <c r="K978" s="431">
        <f>ROUNDDOWN(J978*D978,0)</f>
        <v>0</v>
      </c>
      <c r="L978" s="431">
        <f>기계경비!$P$139</f>
        <v>46495</v>
      </c>
      <c r="M978" s="431">
        <f>ROUNDDOWN(L978*D978,0)</f>
        <v>111</v>
      </c>
      <c r="N978" s="433"/>
    </row>
    <row r="979" spans="2:14" ht="18" hidden="1" customHeight="1">
      <c r="B979" s="428" t="s">
        <v>20</v>
      </c>
      <c r="C979" s="429" t="s">
        <v>286</v>
      </c>
      <c r="D979" s="430">
        <f>'단가적용(품)'!$J$30</f>
        <v>2.3999999999999998E-3</v>
      </c>
      <c r="E979" s="429" t="s">
        <v>8</v>
      </c>
      <c r="F979" s="431">
        <f>H979+J979+L979</f>
        <v>43677</v>
      </c>
      <c r="G979" s="431">
        <f>SUM(I979+K979+M979)</f>
        <v>104</v>
      </c>
      <c r="H979" s="432"/>
      <c r="I979" s="431">
        <f>ROUNDDOWN(D979*H979,0)</f>
        <v>0</v>
      </c>
      <c r="J979" s="431"/>
      <c r="K979" s="431">
        <f>ROUNDDOWN(J979*D979,0)</f>
        <v>0</v>
      </c>
      <c r="L979" s="431">
        <f>기계경비!$P$179</f>
        <v>43677</v>
      </c>
      <c r="M979" s="431">
        <f>ROUNDDOWN(L979*D979,0)</f>
        <v>104</v>
      </c>
      <c r="N979" s="433"/>
    </row>
    <row r="980" spans="2:14" ht="18" hidden="1" customHeight="1">
      <c r="B980" s="428" t="s">
        <v>777</v>
      </c>
      <c r="C980" s="429" t="str">
        <f>$C$15</f>
        <v>주재료비의 1%</v>
      </c>
      <c r="D980" s="434">
        <v>0.01</v>
      </c>
      <c r="E980" s="429"/>
      <c r="F980" s="431">
        <f>H980+J980+L980</f>
        <v>2966</v>
      </c>
      <c r="G980" s="431">
        <f>SUM(I980+K980+M980)</f>
        <v>29</v>
      </c>
      <c r="H980" s="431"/>
      <c r="I980" s="431">
        <f>ROUNDDOWN(D980*H980,0)</f>
        <v>0</v>
      </c>
      <c r="J980" s="431">
        <f>SUM(K970:K972)</f>
        <v>2966</v>
      </c>
      <c r="K980" s="431">
        <f>ROUNDDOWN(J980*D980,0)</f>
        <v>29</v>
      </c>
      <c r="L980" s="431"/>
      <c r="M980" s="431">
        <f>ROUNDDOWN(L980*D980,0)</f>
        <v>0</v>
      </c>
      <c r="N980" s="433"/>
    </row>
    <row r="981" spans="2:14" ht="18" hidden="1" customHeight="1">
      <c r="B981" s="428" t="s">
        <v>778</v>
      </c>
      <c r="C981" s="429" t="str">
        <f>$C$16</f>
        <v>노무비의 10%</v>
      </c>
      <c r="D981" s="435">
        <v>0.1</v>
      </c>
      <c r="E981" s="429"/>
      <c r="F981" s="431">
        <f>H981+J981+L981</f>
        <v>0</v>
      </c>
      <c r="G981" s="431">
        <f>SUM(I981+K981+M981)</f>
        <v>0</v>
      </c>
      <c r="H981" s="431"/>
      <c r="I981" s="431">
        <f>ROUNDDOWN(D981*H981,0)</f>
        <v>0</v>
      </c>
      <c r="J981" s="431"/>
      <c r="K981" s="431">
        <f>ROUNDDOWN(J981*D981,0)</f>
        <v>0</v>
      </c>
      <c r="L981" s="431">
        <f>SUBTOTAL(9,I974:I975)</f>
        <v>0</v>
      </c>
      <c r="M981" s="431">
        <f>ROUNDDOWN(L981*D981,0)</f>
        <v>0</v>
      </c>
      <c r="N981" s="433"/>
    </row>
    <row r="982" spans="2:14" ht="18" hidden="1" customHeight="1">
      <c r="B982" s="428" t="s">
        <v>17</v>
      </c>
      <c r="C982" s="429"/>
      <c r="D982" s="436"/>
      <c r="E982" s="429"/>
      <c r="F982" s="431"/>
      <c r="G982" s="431">
        <f>SUM(I982+K982+M982)</f>
        <v>3844</v>
      </c>
      <c r="H982" s="431"/>
      <c r="I982" s="431">
        <f>SUM(I970:I981)</f>
        <v>571</v>
      </c>
      <c r="J982" s="431"/>
      <c r="K982" s="431">
        <f>SUM(K970:K981)</f>
        <v>3042</v>
      </c>
      <c r="L982" s="431"/>
      <c r="M982" s="431">
        <f>SUM(M970:M981)</f>
        <v>231</v>
      </c>
      <c r="N982" s="433"/>
    </row>
    <row r="983" spans="2:14" ht="18" hidden="1" customHeight="1">
      <c r="B983" s="443"/>
      <c r="C983" s="446"/>
      <c r="D983" s="446"/>
      <c r="E983" s="446"/>
      <c r="F983" s="446"/>
      <c r="G983" s="446"/>
      <c r="H983" s="446"/>
      <c r="I983" s="446"/>
      <c r="J983" s="429"/>
      <c r="K983" s="429"/>
      <c r="L983" s="429"/>
      <c r="M983" s="429"/>
      <c r="N983" s="433"/>
    </row>
    <row r="984" spans="2:14" s="421" customFormat="1" ht="18" hidden="1" customHeight="1">
      <c r="B984" s="437">
        <f>B969+1</f>
        <v>75</v>
      </c>
      <c r="C984" s="445" t="s">
        <v>444</v>
      </c>
      <c r="D984" s="439"/>
      <c r="E984" s="439"/>
      <c r="F984" s="439"/>
      <c r="G984" s="439"/>
      <c r="H984" s="439"/>
      <c r="I984" s="439"/>
      <c r="J984" s="440"/>
      <c r="K984" s="440"/>
      <c r="L984" s="440"/>
      <c r="M984" s="440"/>
      <c r="N984" s="441"/>
    </row>
    <row r="985" spans="2:14" ht="18" hidden="1" customHeight="1">
      <c r="B985" s="428" t="s">
        <v>6</v>
      </c>
      <c r="C985" s="429" t="s">
        <v>358</v>
      </c>
      <c r="D985" s="430">
        <f>'단가적용(품)'!$H$38</f>
        <v>0.67949999999999999</v>
      </c>
      <c r="E985" s="429" t="s">
        <v>7</v>
      </c>
      <c r="F985" s="431">
        <f>SUM(H985+J985+L985)</f>
        <v>3870</v>
      </c>
      <c r="G985" s="431">
        <f>SUM(I985+K985+M985)</f>
        <v>2629</v>
      </c>
      <c r="H985" s="432"/>
      <c r="I985" s="431">
        <f>ROUNDDOWN(D985*H985,0)</f>
        <v>0</v>
      </c>
      <c r="J985" s="431">
        <f>자재단가!$F$11</f>
        <v>3870</v>
      </c>
      <c r="K985" s="431">
        <f t="shared" ref="K985:K991" si="318">ROUNDDOWN(J985*D985,0)</f>
        <v>2629</v>
      </c>
      <c r="L985" s="431"/>
      <c r="M985" s="431">
        <f t="shared" ref="M985:M991" si="319">ROUNDDOWN(L985*F985,0)</f>
        <v>0</v>
      </c>
      <c r="N985" s="433"/>
    </row>
    <row r="986" spans="2:14" ht="18" hidden="1" customHeight="1">
      <c r="B986" s="428" t="s">
        <v>193</v>
      </c>
      <c r="C986" s="429" t="s">
        <v>304</v>
      </c>
      <c r="D986" s="430">
        <f>'단가적용(품)'!$I$38</f>
        <v>4.65E-2</v>
      </c>
      <c r="E986" s="429" t="s">
        <v>8</v>
      </c>
      <c r="F986" s="431">
        <f t="shared" ref="F986:F991" si="320">SUM(H986+J986+L986)</f>
        <v>5000</v>
      </c>
      <c r="G986" s="431">
        <f t="shared" ref="G986:G992" si="321">SUM(I986+K986+M986)</f>
        <v>232</v>
      </c>
      <c r="H986" s="432"/>
      <c r="I986" s="431">
        <f t="shared" ref="I986:I991" si="322">ROUNDDOWN(D986*H986,0)</f>
        <v>0</v>
      </c>
      <c r="J986" s="431">
        <f>자재단가!$F$21</f>
        <v>5000</v>
      </c>
      <c r="K986" s="431">
        <f t="shared" si="318"/>
        <v>232</v>
      </c>
      <c r="L986" s="431"/>
      <c r="M986" s="431">
        <f t="shared" si="319"/>
        <v>0</v>
      </c>
      <c r="N986" s="433"/>
    </row>
    <row r="987" spans="2:14" ht="18" hidden="1" customHeight="1">
      <c r="B987" s="428" t="s">
        <v>782</v>
      </c>
      <c r="C987" s="429" t="s">
        <v>9</v>
      </c>
      <c r="D987" s="434">
        <f>'단가적용(품)'!$K$38</f>
        <v>0.03</v>
      </c>
      <c r="E987" s="429" t="s">
        <v>8</v>
      </c>
      <c r="F987" s="431">
        <f t="shared" si="320"/>
        <v>3520</v>
      </c>
      <c r="G987" s="431">
        <f t="shared" si="321"/>
        <v>105</v>
      </c>
      <c r="H987" s="432"/>
      <c r="I987" s="431">
        <f t="shared" si="322"/>
        <v>0</v>
      </c>
      <c r="J987" s="431">
        <f>자재단가!$F$18</f>
        <v>3520</v>
      </c>
      <c r="K987" s="431">
        <f t="shared" si="318"/>
        <v>105</v>
      </c>
      <c r="L987" s="431"/>
      <c r="M987" s="431">
        <f t="shared" si="319"/>
        <v>0</v>
      </c>
      <c r="N987" s="433"/>
    </row>
    <row r="988" spans="2:14" ht="18" hidden="1" customHeight="1">
      <c r="B988" s="428" t="s">
        <v>435</v>
      </c>
      <c r="C988" s="429"/>
      <c r="D988" s="434">
        <f>'단가적용(품)'!$J$38</f>
        <v>0.03</v>
      </c>
      <c r="E988" s="429" t="s">
        <v>8</v>
      </c>
      <c r="F988" s="431">
        <f t="shared" si="320"/>
        <v>984</v>
      </c>
      <c r="G988" s="431">
        <f t="shared" si="321"/>
        <v>29</v>
      </c>
      <c r="H988" s="432"/>
      <c r="I988" s="431">
        <f t="shared" si="322"/>
        <v>0</v>
      </c>
      <c r="J988" s="431">
        <f>자재단가!$F$20</f>
        <v>984</v>
      </c>
      <c r="K988" s="431">
        <f t="shared" si="318"/>
        <v>29</v>
      </c>
      <c r="L988" s="431"/>
      <c r="M988" s="431">
        <f t="shared" si="319"/>
        <v>0</v>
      </c>
      <c r="N988" s="433"/>
    </row>
    <row r="989" spans="2:14" ht="18" hidden="1" customHeight="1">
      <c r="B989" s="428" t="s">
        <v>207</v>
      </c>
      <c r="C989" s="429"/>
      <c r="D989" s="430">
        <f>'단가적용(품)'!$E$31</f>
        <v>1.1999999999999999E-3</v>
      </c>
      <c r="E989" s="429" t="s">
        <v>13</v>
      </c>
      <c r="F989" s="431">
        <f t="shared" si="320"/>
        <v>336005.625</v>
      </c>
      <c r="G989" s="431">
        <f t="shared" si="321"/>
        <v>403</v>
      </c>
      <c r="H989" s="432">
        <f>변동입력!$C$13*1.875</f>
        <v>336005.625</v>
      </c>
      <c r="I989" s="431">
        <f t="shared" si="322"/>
        <v>403</v>
      </c>
      <c r="J989" s="431"/>
      <c r="K989" s="431">
        <f t="shared" si="318"/>
        <v>0</v>
      </c>
      <c r="L989" s="431"/>
      <c r="M989" s="431">
        <f t="shared" si="319"/>
        <v>0</v>
      </c>
      <c r="N989" s="433"/>
    </row>
    <row r="990" spans="2:14" ht="18" hidden="1" customHeight="1">
      <c r="B990" s="428" t="s">
        <v>24</v>
      </c>
      <c r="C990" s="429"/>
      <c r="D990" s="430">
        <f>'단가적용(품)'!$F$31</f>
        <v>1.1999999999999999E-3</v>
      </c>
      <c r="E990" s="429" t="s">
        <v>8</v>
      </c>
      <c r="F990" s="431">
        <f t="shared" si="320"/>
        <v>264555</v>
      </c>
      <c r="G990" s="431">
        <f t="shared" si="321"/>
        <v>317</v>
      </c>
      <c r="H990" s="432">
        <f>변동입력!$C$12*1.875</f>
        <v>264555</v>
      </c>
      <c r="I990" s="431">
        <f t="shared" si="322"/>
        <v>317</v>
      </c>
      <c r="J990" s="431"/>
      <c r="K990" s="431">
        <f t="shared" si="318"/>
        <v>0</v>
      </c>
      <c r="L990" s="431"/>
      <c r="M990" s="431">
        <f t="shared" si="319"/>
        <v>0</v>
      </c>
      <c r="N990" s="433"/>
    </row>
    <row r="991" spans="2:14" ht="18" hidden="1" customHeight="1">
      <c r="B991" s="428" t="s">
        <v>15</v>
      </c>
      <c r="C991" s="429"/>
      <c r="D991" s="430">
        <f>'단가적용(품)'!$G$31</f>
        <v>1.1999999999999999E-3</v>
      </c>
      <c r="E991" s="429" t="s">
        <v>8</v>
      </c>
      <c r="F991" s="431">
        <f t="shared" si="320"/>
        <v>211644</v>
      </c>
      <c r="G991" s="431">
        <f t="shared" si="321"/>
        <v>253</v>
      </c>
      <c r="H991" s="432">
        <f>변동입력!$C$12*1.5</f>
        <v>211644</v>
      </c>
      <c r="I991" s="431">
        <f t="shared" si="322"/>
        <v>253</v>
      </c>
      <c r="J991" s="431"/>
      <c r="K991" s="431">
        <f t="shared" si="318"/>
        <v>0</v>
      </c>
      <c r="L991" s="431"/>
      <c r="M991" s="431">
        <f t="shared" si="319"/>
        <v>0</v>
      </c>
      <c r="N991" s="433"/>
    </row>
    <row r="992" spans="2:14" ht="18" hidden="1" customHeight="1">
      <c r="B992" s="428" t="s">
        <v>20</v>
      </c>
      <c r="C992" s="429" t="s">
        <v>21</v>
      </c>
      <c r="D992" s="430">
        <f>'단가적용(품)'!$H$31</f>
        <v>4.7999999999999996E-3</v>
      </c>
      <c r="E992" s="429" t="s">
        <v>223</v>
      </c>
      <c r="F992" s="431">
        <f>H992+J992+L992</f>
        <v>50666</v>
      </c>
      <c r="G992" s="431">
        <f t="shared" si="321"/>
        <v>241</v>
      </c>
      <c r="H992" s="432">
        <f>기계경비!$P$98</f>
        <v>36210</v>
      </c>
      <c r="I992" s="431">
        <f>ROUNDDOWN(D992*H992,0)</f>
        <v>173</v>
      </c>
      <c r="J992" s="431">
        <f>기계경비!$P$96</f>
        <v>7583</v>
      </c>
      <c r="K992" s="431">
        <f>ROUNDDOWN(J992*D992,0)</f>
        <v>36</v>
      </c>
      <c r="L992" s="431">
        <f>기계경비!$P$94</f>
        <v>6873</v>
      </c>
      <c r="M992" s="431">
        <f>ROUNDDOWN(L992*D992,0)</f>
        <v>32</v>
      </c>
      <c r="N992" s="433"/>
    </row>
    <row r="993" spans="2:14" ht="18" hidden="1" customHeight="1">
      <c r="B993" s="428" t="s">
        <v>222</v>
      </c>
      <c r="C993" s="429" t="s">
        <v>442</v>
      </c>
      <c r="D993" s="430">
        <f>'단가적용(품)'!$I$31</f>
        <v>4.7999999999999996E-3</v>
      </c>
      <c r="E993" s="429" t="s">
        <v>8</v>
      </c>
      <c r="F993" s="431">
        <f>H993+J993+L993</f>
        <v>46495</v>
      </c>
      <c r="G993" s="431">
        <f>SUM(I993+K993+M993)</f>
        <v>223</v>
      </c>
      <c r="H993" s="432"/>
      <c r="I993" s="431">
        <f>ROUNDDOWN(D993*H993,0)</f>
        <v>0</v>
      </c>
      <c r="J993" s="431"/>
      <c r="K993" s="431">
        <f>ROUNDDOWN(J993*D993,0)</f>
        <v>0</v>
      </c>
      <c r="L993" s="431">
        <f>기계경비!$P$139</f>
        <v>46495</v>
      </c>
      <c r="M993" s="431">
        <f>ROUNDDOWN(L993*D993,0)</f>
        <v>223</v>
      </c>
      <c r="N993" s="433"/>
    </row>
    <row r="994" spans="2:14" ht="18" hidden="1" customHeight="1">
      <c r="B994" s="428" t="s">
        <v>20</v>
      </c>
      <c r="C994" s="429" t="s">
        <v>286</v>
      </c>
      <c r="D994" s="430">
        <f>'단가적용(품)'!$J$31</f>
        <v>4.7999999999999996E-3</v>
      </c>
      <c r="E994" s="429" t="s">
        <v>8</v>
      </c>
      <c r="F994" s="431">
        <f>H994+J994+L994</f>
        <v>43677</v>
      </c>
      <c r="G994" s="431">
        <f>SUM(I994+K994+M994)</f>
        <v>209</v>
      </c>
      <c r="H994" s="432"/>
      <c r="I994" s="431">
        <f>ROUNDDOWN(D994*H994,0)</f>
        <v>0</v>
      </c>
      <c r="J994" s="431"/>
      <c r="K994" s="431">
        <f>ROUNDDOWN(J994*D994,0)</f>
        <v>0</v>
      </c>
      <c r="L994" s="431">
        <f>기계경비!$P$179</f>
        <v>43677</v>
      </c>
      <c r="M994" s="431">
        <f>ROUNDDOWN(L994*D994,0)</f>
        <v>209</v>
      </c>
      <c r="N994" s="433"/>
    </row>
    <row r="995" spans="2:14" ht="18" hidden="1" customHeight="1">
      <c r="B995" s="428" t="s">
        <v>777</v>
      </c>
      <c r="C995" s="429" t="str">
        <f>$C$15</f>
        <v>주재료비의 1%</v>
      </c>
      <c r="D995" s="434">
        <v>0.01</v>
      </c>
      <c r="E995" s="429"/>
      <c r="F995" s="431">
        <f>H995+J995+L995</f>
        <v>2966</v>
      </c>
      <c r="G995" s="431">
        <f>SUM(I995+K995+M995)</f>
        <v>29</v>
      </c>
      <c r="H995" s="431"/>
      <c r="I995" s="431">
        <f>ROUNDDOWN(D995*H995,0)</f>
        <v>0</v>
      </c>
      <c r="J995" s="431">
        <f>SUM(K985:K987)</f>
        <v>2966</v>
      </c>
      <c r="K995" s="431">
        <f>ROUNDDOWN(J995*D995,0)</f>
        <v>29</v>
      </c>
      <c r="L995" s="431"/>
      <c r="M995" s="431">
        <f>ROUNDDOWN(L995*D995,0)</f>
        <v>0</v>
      </c>
      <c r="N995" s="433"/>
    </row>
    <row r="996" spans="2:14" ht="18" hidden="1" customHeight="1">
      <c r="B996" s="428" t="s">
        <v>778</v>
      </c>
      <c r="C996" s="429" t="str">
        <f>$C$16</f>
        <v>노무비의 10%</v>
      </c>
      <c r="D996" s="435">
        <v>0.1</v>
      </c>
      <c r="E996" s="429"/>
      <c r="F996" s="431">
        <f>H996+J996+L996</f>
        <v>0</v>
      </c>
      <c r="G996" s="431">
        <f>SUM(I996+K996+M996)</f>
        <v>0</v>
      </c>
      <c r="H996" s="431"/>
      <c r="I996" s="431">
        <f>ROUNDDOWN(D996*H996,0)</f>
        <v>0</v>
      </c>
      <c r="J996" s="431"/>
      <c r="K996" s="431">
        <f>ROUNDDOWN(J996*D996,0)</f>
        <v>0</v>
      </c>
      <c r="L996" s="431">
        <f>SUBTOTAL(9,I989:I990)</f>
        <v>0</v>
      </c>
      <c r="M996" s="431">
        <f>ROUNDDOWN(L996*D996,0)</f>
        <v>0</v>
      </c>
      <c r="N996" s="433"/>
    </row>
    <row r="997" spans="2:14" ht="18" hidden="1" customHeight="1">
      <c r="B997" s="428" t="s">
        <v>17</v>
      </c>
      <c r="C997" s="429"/>
      <c r="D997" s="436"/>
      <c r="E997" s="429"/>
      <c r="F997" s="431"/>
      <c r="G997" s="431">
        <f>SUM(I997+K997+M997)</f>
        <v>4670</v>
      </c>
      <c r="H997" s="431"/>
      <c r="I997" s="431">
        <f>SUM(I985:I996)</f>
        <v>1146</v>
      </c>
      <c r="J997" s="431"/>
      <c r="K997" s="431">
        <f>SUM(K985:K996)</f>
        <v>3060</v>
      </c>
      <c r="L997" s="431"/>
      <c r="M997" s="431">
        <f>SUM(M985:M996)</f>
        <v>464</v>
      </c>
      <c r="N997" s="433"/>
    </row>
    <row r="998" spans="2:14" ht="18" hidden="1" customHeight="1">
      <c r="B998" s="443"/>
      <c r="C998" s="444"/>
      <c r="D998" s="444"/>
      <c r="E998" s="444"/>
      <c r="F998" s="444"/>
      <c r="G998" s="444"/>
      <c r="H998" s="444"/>
      <c r="I998" s="444"/>
      <c r="J998" s="429"/>
      <c r="K998" s="429"/>
      <c r="L998" s="429"/>
      <c r="M998" s="429"/>
      <c r="N998" s="433"/>
    </row>
    <row r="999" spans="2:14" s="421" customFormat="1" ht="18" hidden="1" customHeight="1">
      <c r="B999" s="437">
        <f>B984+1</f>
        <v>76</v>
      </c>
      <c r="C999" s="445" t="s">
        <v>501</v>
      </c>
      <c r="D999" s="442"/>
      <c r="E999" s="442"/>
      <c r="F999" s="442"/>
      <c r="G999" s="442"/>
      <c r="H999" s="442"/>
      <c r="I999" s="442"/>
      <c r="J999" s="440"/>
      <c r="K999" s="440"/>
      <c r="L999" s="440"/>
      <c r="M999" s="440"/>
      <c r="N999" s="441"/>
    </row>
    <row r="1000" spans="2:14" ht="18" hidden="1" customHeight="1">
      <c r="B1000" s="428" t="s">
        <v>319</v>
      </c>
      <c r="C1000" s="429" t="s">
        <v>320</v>
      </c>
      <c r="D1000" s="447">
        <f>'단가적용(품)'!$H$137</f>
        <v>6.3E-2</v>
      </c>
      <c r="E1000" s="429" t="s">
        <v>10</v>
      </c>
      <c r="F1000" s="431">
        <f t="shared" ref="F1000:G1004" si="323">SUM(H1000+J1000+L1000)</f>
        <v>2766</v>
      </c>
      <c r="G1000" s="431">
        <f t="shared" si="323"/>
        <v>174</v>
      </c>
      <c r="H1000" s="432"/>
      <c r="I1000" s="431">
        <f t="shared" ref="I1000:I1008" si="324">ROUNDDOWN(D1000*H1000,0)</f>
        <v>0</v>
      </c>
      <c r="J1000" s="431">
        <f>자재단가!$F$12</f>
        <v>2766</v>
      </c>
      <c r="K1000" s="431">
        <f t="shared" ref="K1000:K1008" si="325">ROUNDDOWN(J1000*D1000,0)</f>
        <v>174</v>
      </c>
      <c r="L1000" s="431"/>
      <c r="M1000" s="431">
        <f>ROUNDDOWN(L1000*F1000,0)</f>
        <v>0</v>
      </c>
      <c r="N1000" s="433"/>
    </row>
    <row r="1001" spans="2:14" ht="18" hidden="1" customHeight="1">
      <c r="B1001" s="428" t="s">
        <v>193</v>
      </c>
      <c r="C1001" s="429" t="s">
        <v>304</v>
      </c>
      <c r="D1001" s="430">
        <f>'단가적용(품)'!$I$137</f>
        <v>4.65E-2</v>
      </c>
      <c r="E1001" s="429" t="s">
        <v>7</v>
      </c>
      <c r="F1001" s="431">
        <f t="shared" si="323"/>
        <v>5000</v>
      </c>
      <c r="G1001" s="431">
        <f t="shared" si="323"/>
        <v>232</v>
      </c>
      <c r="H1001" s="432"/>
      <c r="I1001" s="431">
        <f t="shared" si="324"/>
        <v>0</v>
      </c>
      <c r="J1001" s="431">
        <f>자재단가!$F$21</f>
        <v>5000</v>
      </c>
      <c r="K1001" s="431">
        <f t="shared" si="325"/>
        <v>232</v>
      </c>
      <c r="L1001" s="431"/>
      <c r="M1001" s="431">
        <f>ROUNDDOWN(L1001*F1001,0)</f>
        <v>0</v>
      </c>
      <c r="N1001" s="433"/>
    </row>
    <row r="1002" spans="2:14" ht="18" hidden="1" customHeight="1">
      <c r="B1002" s="428" t="s">
        <v>207</v>
      </c>
      <c r="C1002" s="429"/>
      <c r="D1002" s="430">
        <f>'단가적용(품)'!$E$130</f>
        <v>5.0000000000000001E-4</v>
      </c>
      <c r="E1002" s="429" t="s">
        <v>13</v>
      </c>
      <c r="F1002" s="431">
        <f t="shared" si="323"/>
        <v>336005.625</v>
      </c>
      <c r="G1002" s="431">
        <f t="shared" si="323"/>
        <v>168</v>
      </c>
      <c r="H1002" s="432">
        <f>변동입력!$C$13*1.875</f>
        <v>336005.625</v>
      </c>
      <c r="I1002" s="431">
        <f t="shared" si="324"/>
        <v>168</v>
      </c>
      <c r="J1002" s="431"/>
      <c r="K1002" s="431">
        <f t="shared" si="325"/>
        <v>0</v>
      </c>
      <c r="L1002" s="431"/>
      <c r="M1002" s="431">
        <f>ROUNDDOWN(L1002*F1002,0)</f>
        <v>0</v>
      </c>
      <c r="N1002" s="433"/>
    </row>
    <row r="1003" spans="2:14" ht="18" hidden="1" customHeight="1">
      <c r="B1003" s="428" t="s">
        <v>24</v>
      </c>
      <c r="C1003" s="429"/>
      <c r="D1003" s="430">
        <f>'단가적용(품)'!$F$130</f>
        <v>5.0000000000000001E-4</v>
      </c>
      <c r="E1003" s="429" t="s">
        <v>8</v>
      </c>
      <c r="F1003" s="431">
        <f t="shared" si="323"/>
        <v>264555</v>
      </c>
      <c r="G1003" s="431">
        <f t="shared" si="323"/>
        <v>132</v>
      </c>
      <c r="H1003" s="432">
        <f>변동입력!$C$12*1.875</f>
        <v>264555</v>
      </c>
      <c r="I1003" s="431">
        <f t="shared" si="324"/>
        <v>132</v>
      </c>
      <c r="J1003" s="431"/>
      <c r="K1003" s="431">
        <f t="shared" si="325"/>
        <v>0</v>
      </c>
      <c r="L1003" s="431"/>
      <c r="M1003" s="431">
        <f>ROUNDDOWN(L1003*F1003,0)</f>
        <v>0</v>
      </c>
      <c r="N1003" s="433"/>
    </row>
    <row r="1004" spans="2:14" ht="18" hidden="1" customHeight="1">
      <c r="B1004" s="428" t="s">
        <v>15</v>
      </c>
      <c r="C1004" s="429"/>
      <c r="D1004" s="430">
        <f>'단가적용(품)'!$G$130</f>
        <v>5.0000000000000001E-4</v>
      </c>
      <c r="E1004" s="429" t="s">
        <v>8</v>
      </c>
      <c r="F1004" s="431">
        <f t="shared" si="323"/>
        <v>211644</v>
      </c>
      <c r="G1004" s="431">
        <f t="shared" si="323"/>
        <v>105</v>
      </c>
      <c r="H1004" s="432">
        <f>변동입력!$C$12*1.5</f>
        <v>211644</v>
      </c>
      <c r="I1004" s="431">
        <f t="shared" si="324"/>
        <v>105</v>
      </c>
      <c r="J1004" s="431"/>
      <c r="K1004" s="431">
        <f t="shared" si="325"/>
        <v>0</v>
      </c>
      <c r="L1004" s="431"/>
      <c r="M1004" s="431">
        <f>ROUNDDOWN(L1004*D1004,0)</f>
        <v>0</v>
      </c>
      <c r="N1004" s="433"/>
    </row>
    <row r="1005" spans="2:14" ht="18" hidden="1" customHeight="1">
      <c r="B1005" s="428" t="s">
        <v>20</v>
      </c>
      <c r="C1005" s="429" t="s">
        <v>21</v>
      </c>
      <c r="D1005" s="447">
        <f>'단가적용(품)'!$H$130</f>
        <v>2E-3</v>
      </c>
      <c r="E1005" s="429" t="s">
        <v>223</v>
      </c>
      <c r="F1005" s="431">
        <f>H1005+J1005+L1005</f>
        <v>50666</v>
      </c>
      <c r="G1005" s="431">
        <f>SUM(I1005+K1005+M1005)</f>
        <v>100</v>
      </c>
      <c r="H1005" s="432">
        <f>기계경비!$P$98</f>
        <v>36210</v>
      </c>
      <c r="I1005" s="431">
        <f t="shared" si="324"/>
        <v>72</v>
      </c>
      <c r="J1005" s="431">
        <f>기계경비!$P$96</f>
        <v>7583</v>
      </c>
      <c r="K1005" s="431">
        <f t="shared" si="325"/>
        <v>15</v>
      </c>
      <c r="L1005" s="431">
        <f>기계경비!$P$94</f>
        <v>6873</v>
      </c>
      <c r="M1005" s="431">
        <f>ROUNDDOWN(L1005*D1005,0)</f>
        <v>13</v>
      </c>
      <c r="N1005" s="433"/>
    </row>
    <row r="1006" spans="2:14" ht="18" hidden="1" customHeight="1">
      <c r="B1006" s="428" t="s">
        <v>222</v>
      </c>
      <c r="C1006" s="429" t="s">
        <v>286</v>
      </c>
      <c r="D1006" s="447">
        <f>'단가적용(품)'!$I$130</f>
        <v>2E-3</v>
      </c>
      <c r="E1006" s="429" t="s">
        <v>8</v>
      </c>
      <c r="F1006" s="431">
        <f>H1006+J1006+L1006</f>
        <v>43677</v>
      </c>
      <c r="G1006" s="431">
        <f>SUM(I1006+K1006+M1006)</f>
        <v>87</v>
      </c>
      <c r="H1006" s="432"/>
      <c r="I1006" s="431">
        <f t="shared" si="324"/>
        <v>0</v>
      </c>
      <c r="J1006" s="431"/>
      <c r="K1006" s="431">
        <f t="shared" si="325"/>
        <v>0</v>
      </c>
      <c r="L1006" s="431">
        <f>기계경비!$P$179</f>
        <v>43677</v>
      </c>
      <c r="M1006" s="431">
        <f>ROUNDDOWN(L1006*D1006,0)</f>
        <v>87</v>
      </c>
      <c r="N1006" s="433"/>
    </row>
    <row r="1007" spans="2:14" ht="18" hidden="1" customHeight="1">
      <c r="B1007" s="428" t="s">
        <v>777</v>
      </c>
      <c r="C1007" s="429" t="s">
        <v>215</v>
      </c>
      <c r="D1007" s="434">
        <v>0.01</v>
      </c>
      <c r="E1007" s="429"/>
      <c r="F1007" s="431">
        <f>H1007+J1007+L1007</f>
        <v>406</v>
      </c>
      <c r="G1007" s="431">
        <f>SUM(I1007+K1007+M1007)</f>
        <v>4</v>
      </c>
      <c r="H1007" s="431"/>
      <c r="I1007" s="431">
        <f t="shared" si="324"/>
        <v>0</v>
      </c>
      <c r="J1007" s="431">
        <f>SUM(K1000:K1001)</f>
        <v>406</v>
      </c>
      <c r="K1007" s="431">
        <f t="shared" si="325"/>
        <v>4</v>
      </c>
      <c r="L1007" s="431"/>
      <c r="M1007" s="431">
        <f>ROUNDDOWN(L1007*D1007,0)</f>
        <v>0</v>
      </c>
      <c r="N1007" s="433"/>
    </row>
    <row r="1008" spans="2:14" ht="18" hidden="1" customHeight="1">
      <c r="B1008" s="428" t="s">
        <v>778</v>
      </c>
      <c r="C1008" s="429" t="s">
        <v>329</v>
      </c>
      <c r="D1008" s="434">
        <v>0.03</v>
      </c>
      <c r="E1008" s="429"/>
      <c r="F1008" s="431">
        <f>H1008+J1008+L1008</f>
        <v>0</v>
      </c>
      <c r="G1008" s="431">
        <f>SUM(I1008+K1008+M1008)</f>
        <v>0</v>
      </c>
      <c r="H1008" s="431"/>
      <c r="I1008" s="431">
        <f t="shared" si="324"/>
        <v>0</v>
      </c>
      <c r="J1008" s="431"/>
      <c r="K1008" s="431">
        <f t="shared" si="325"/>
        <v>0</v>
      </c>
      <c r="L1008" s="431">
        <f>SUBTOTAL(9,I1002:I1003)</f>
        <v>0</v>
      </c>
      <c r="M1008" s="431">
        <f>ROUNDDOWN(L1008*D1008,0)</f>
        <v>0</v>
      </c>
      <c r="N1008" s="433"/>
    </row>
    <row r="1009" spans="2:14" ht="18" hidden="1" customHeight="1">
      <c r="B1009" s="428" t="s">
        <v>17</v>
      </c>
      <c r="C1009" s="429"/>
      <c r="D1009" s="436"/>
      <c r="E1009" s="429"/>
      <c r="F1009" s="431"/>
      <c r="G1009" s="431">
        <f>SUM(I1009+K1009+M1009)</f>
        <v>1002</v>
      </c>
      <c r="H1009" s="431"/>
      <c r="I1009" s="431">
        <f>SUM(I1000:I1008)</f>
        <v>477</v>
      </c>
      <c r="J1009" s="431"/>
      <c r="K1009" s="431">
        <f>SUM(K1000:K1008)</f>
        <v>425</v>
      </c>
      <c r="L1009" s="431"/>
      <c r="M1009" s="431">
        <f>SUM(M1000:M1008)</f>
        <v>100</v>
      </c>
      <c r="N1009" s="433"/>
    </row>
    <row r="1010" spans="2:14" ht="18" hidden="1" customHeight="1">
      <c r="B1010" s="443"/>
      <c r="C1010" s="444"/>
      <c r="D1010" s="444"/>
      <c r="E1010" s="444"/>
      <c r="F1010" s="444"/>
      <c r="G1010" s="444"/>
      <c r="H1010" s="444"/>
      <c r="I1010" s="444"/>
      <c r="J1010" s="429"/>
      <c r="K1010" s="429"/>
      <c r="L1010" s="429"/>
      <c r="M1010" s="429"/>
      <c r="N1010" s="433"/>
    </row>
    <row r="1011" spans="2:14" s="421" customFormat="1" ht="18" hidden="1" customHeight="1">
      <c r="B1011" s="437">
        <f>B999+1</f>
        <v>77</v>
      </c>
      <c r="C1011" s="445" t="s">
        <v>500</v>
      </c>
      <c r="D1011" s="442"/>
      <c r="E1011" s="442"/>
      <c r="F1011" s="442"/>
      <c r="G1011" s="442"/>
      <c r="H1011" s="442"/>
      <c r="I1011" s="442"/>
      <c r="J1011" s="440"/>
      <c r="K1011" s="440"/>
      <c r="L1011" s="440"/>
      <c r="M1011" s="440"/>
      <c r="N1011" s="441"/>
    </row>
    <row r="1012" spans="2:14" ht="18" hidden="1" customHeight="1">
      <c r="B1012" s="428" t="s">
        <v>319</v>
      </c>
      <c r="C1012" s="429" t="s">
        <v>320</v>
      </c>
      <c r="D1012" s="447">
        <f>'단가적용(품)'!$H$138</f>
        <v>6.3E-2</v>
      </c>
      <c r="E1012" s="429" t="s">
        <v>10</v>
      </c>
      <c r="F1012" s="431">
        <f t="shared" ref="F1012:G1016" si="326">SUM(H1012+J1012+L1012)</f>
        <v>2766</v>
      </c>
      <c r="G1012" s="431">
        <f t="shared" si="326"/>
        <v>174</v>
      </c>
      <c r="H1012" s="432"/>
      <c r="I1012" s="431">
        <f t="shared" ref="I1012:I1020" si="327">ROUNDDOWN(D1012*H1012,0)</f>
        <v>0</v>
      </c>
      <c r="J1012" s="431">
        <f>자재단가!$F$12</f>
        <v>2766</v>
      </c>
      <c r="K1012" s="431">
        <f t="shared" ref="K1012:K1020" si="328">ROUNDDOWN(J1012*D1012,0)</f>
        <v>174</v>
      </c>
      <c r="L1012" s="431"/>
      <c r="M1012" s="431">
        <f>ROUNDDOWN(L1012*F1012,0)</f>
        <v>0</v>
      </c>
      <c r="N1012" s="433"/>
    </row>
    <row r="1013" spans="2:14" ht="18" hidden="1" customHeight="1">
      <c r="B1013" s="428" t="s">
        <v>193</v>
      </c>
      <c r="C1013" s="429" t="s">
        <v>304</v>
      </c>
      <c r="D1013" s="430">
        <f>'단가적용(품)'!$I$138</f>
        <v>4.65E-2</v>
      </c>
      <c r="E1013" s="429" t="s">
        <v>7</v>
      </c>
      <c r="F1013" s="431">
        <f t="shared" si="326"/>
        <v>5000</v>
      </c>
      <c r="G1013" s="431">
        <f t="shared" si="326"/>
        <v>232</v>
      </c>
      <c r="H1013" s="432"/>
      <c r="I1013" s="431">
        <f t="shared" si="327"/>
        <v>0</v>
      </c>
      <c r="J1013" s="431">
        <f>자재단가!$F$21</f>
        <v>5000</v>
      </c>
      <c r="K1013" s="431">
        <f t="shared" si="328"/>
        <v>232</v>
      </c>
      <c r="L1013" s="431"/>
      <c r="M1013" s="431">
        <f>ROUNDDOWN(L1013*F1013,0)</f>
        <v>0</v>
      </c>
      <c r="N1013" s="433"/>
    </row>
    <row r="1014" spans="2:14" ht="18" hidden="1" customHeight="1">
      <c r="B1014" s="428" t="s">
        <v>207</v>
      </c>
      <c r="C1014" s="429"/>
      <c r="D1014" s="447">
        <f>'단가적용(품)'!$E$131</f>
        <v>1E-3</v>
      </c>
      <c r="E1014" s="429" t="s">
        <v>13</v>
      </c>
      <c r="F1014" s="431">
        <f t="shared" si="326"/>
        <v>336005.625</v>
      </c>
      <c r="G1014" s="431">
        <f t="shared" si="326"/>
        <v>336</v>
      </c>
      <c r="H1014" s="432">
        <f>변동입력!$C$13*1.875</f>
        <v>336005.625</v>
      </c>
      <c r="I1014" s="431">
        <f t="shared" si="327"/>
        <v>336</v>
      </c>
      <c r="J1014" s="431"/>
      <c r="K1014" s="431">
        <f t="shared" si="328"/>
        <v>0</v>
      </c>
      <c r="L1014" s="431"/>
      <c r="M1014" s="431">
        <f>ROUNDDOWN(L1014*F1014,0)</f>
        <v>0</v>
      </c>
      <c r="N1014" s="433"/>
    </row>
    <row r="1015" spans="2:14" ht="18" hidden="1" customHeight="1">
      <c r="B1015" s="428" t="s">
        <v>24</v>
      </c>
      <c r="C1015" s="429"/>
      <c r="D1015" s="447">
        <f>'단가적용(품)'!$F$131</f>
        <v>1E-3</v>
      </c>
      <c r="E1015" s="429" t="s">
        <v>8</v>
      </c>
      <c r="F1015" s="431">
        <f t="shared" si="326"/>
        <v>264555</v>
      </c>
      <c r="G1015" s="431">
        <f t="shared" si="326"/>
        <v>264</v>
      </c>
      <c r="H1015" s="432">
        <f>변동입력!$C$12*1.875</f>
        <v>264555</v>
      </c>
      <c r="I1015" s="431">
        <f t="shared" si="327"/>
        <v>264</v>
      </c>
      <c r="J1015" s="431"/>
      <c r="K1015" s="431">
        <f t="shared" si="328"/>
        <v>0</v>
      </c>
      <c r="L1015" s="431"/>
      <c r="M1015" s="431">
        <f>ROUNDDOWN(L1015*F1015,0)</f>
        <v>0</v>
      </c>
      <c r="N1015" s="433"/>
    </row>
    <row r="1016" spans="2:14" ht="18" hidden="1" customHeight="1">
      <c r="B1016" s="428" t="s">
        <v>15</v>
      </c>
      <c r="C1016" s="429"/>
      <c r="D1016" s="447">
        <f>'단가적용(품)'!$G$131</f>
        <v>1E-3</v>
      </c>
      <c r="E1016" s="429" t="s">
        <v>8</v>
      </c>
      <c r="F1016" s="431">
        <f t="shared" si="326"/>
        <v>211644</v>
      </c>
      <c r="G1016" s="431">
        <f t="shared" si="326"/>
        <v>211</v>
      </c>
      <c r="H1016" s="432">
        <f>변동입력!$C$12*1.5</f>
        <v>211644</v>
      </c>
      <c r="I1016" s="431">
        <f t="shared" si="327"/>
        <v>211</v>
      </c>
      <c r="J1016" s="431"/>
      <c r="K1016" s="431">
        <f t="shared" si="328"/>
        <v>0</v>
      </c>
      <c r="L1016" s="431"/>
      <c r="M1016" s="431">
        <f>ROUNDDOWN(L1016*D1016,0)</f>
        <v>0</v>
      </c>
      <c r="N1016" s="433"/>
    </row>
    <row r="1017" spans="2:14" ht="18" hidden="1" customHeight="1">
      <c r="B1017" s="428" t="s">
        <v>20</v>
      </c>
      <c r="C1017" s="429" t="s">
        <v>21</v>
      </c>
      <c r="D1017" s="447">
        <f>'단가적용(품)'!$H$131</f>
        <v>4.0000000000000001E-3</v>
      </c>
      <c r="E1017" s="429" t="s">
        <v>223</v>
      </c>
      <c r="F1017" s="431">
        <f>H1017+J1017+L1017</f>
        <v>50666</v>
      </c>
      <c r="G1017" s="431">
        <f>SUM(I1017+K1017+M1017)</f>
        <v>201</v>
      </c>
      <c r="H1017" s="432">
        <f>기계경비!$P$98</f>
        <v>36210</v>
      </c>
      <c r="I1017" s="431">
        <f t="shared" si="327"/>
        <v>144</v>
      </c>
      <c r="J1017" s="431">
        <f>기계경비!$P$96</f>
        <v>7583</v>
      </c>
      <c r="K1017" s="431">
        <f t="shared" si="328"/>
        <v>30</v>
      </c>
      <c r="L1017" s="431">
        <f>기계경비!$P$94</f>
        <v>6873</v>
      </c>
      <c r="M1017" s="431">
        <f>ROUNDDOWN(L1017*D1017,0)</f>
        <v>27</v>
      </c>
      <c r="N1017" s="433"/>
    </row>
    <row r="1018" spans="2:14" ht="18" hidden="1" customHeight="1">
      <c r="B1018" s="428" t="s">
        <v>222</v>
      </c>
      <c r="C1018" s="429" t="s">
        <v>286</v>
      </c>
      <c r="D1018" s="447">
        <f>'단가적용(품)'!$I$131</f>
        <v>4.0000000000000001E-3</v>
      </c>
      <c r="E1018" s="429" t="s">
        <v>8</v>
      </c>
      <c r="F1018" s="431">
        <f>H1018+J1018+L1018</f>
        <v>43677</v>
      </c>
      <c r="G1018" s="431">
        <f>SUM(I1018+K1018+M1018)</f>
        <v>174</v>
      </c>
      <c r="H1018" s="432"/>
      <c r="I1018" s="431">
        <f t="shared" si="327"/>
        <v>0</v>
      </c>
      <c r="J1018" s="431"/>
      <c r="K1018" s="431">
        <f t="shared" si="328"/>
        <v>0</v>
      </c>
      <c r="L1018" s="431">
        <f>기계경비!$P$179</f>
        <v>43677</v>
      </c>
      <c r="M1018" s="431">
        <f>ROUNDDOWN(L1018*D1018,0)</f>
        <v>174</v>
      </c>
      <c r="N1018" s="433"/>
    </row>
    <row r="1019" spans="2:14" ht="18" hidden="1" customHeight="1">
      <c r="B1019" s="428" t="s">
        <v>777</v>
      </c>
      <c r="C1019" s="429" t="s">
        <v>215</v>
      </c>
      <c r="D1019" s="434">
        <v>0.01</v>
      </c>
      <c r="E1019" s="429"/>
      <c r="F1019" s="431">
        <f>H1019+J1019+L1019</f>
        <v>406</v>
      </c>
      <c r="G1019" s="431">
        <f>SUM(I1019+K1019+M1019)</f>
        <v>4</v>
      </c>
      <c r="H1019" s="431"/>
      <c r="I1019" s="431">
        <f t="shared" si="327"/>
        <v>0</v>
      </c>
      <c r="J1019" s="431">
        <f>SUM(K1012:K1013)</f>
        <v>406</v>
      </c>
      <c r="K1019" s="431">
        <f t="shared" si="328"/>
        <v>4</v>
      </c>
      <c r="L1019" s="431"/>
      <c r="M1019" s="431">
        <f>ROUNDDOWN(L1019*D1019,0)</f>
        <v>0</v>
      </c>
      <c r="N1019" s="433"/>
    </row>
    <row r="1020" spans="2:14" ht="18" hidden="1" customHeight="1">
      <c r="B1020" s="428" t="s">
        <v>778</v>
      </c>
      <c r="C1020" s="429" t="s">
        <v>329</v>
      </c>
      <c r="D1020" s="434">
        <v>0.03</v>
      </c>
      <c r="E1020" s="429"/>
      <c r="F1020" s="431">
        <f>H1020+J1020+L1020</f>
        <v>0</v>
      </c>
      <c r="G1020" s="431">
        <f>SUM(I1020+K1020+M1020)</f>
        <v>0</v>
      </c>
      <c r="H1020" s="431"/>
      <c r="I1020" s="431">
        <f t="shared" si="327"/>
        <v>0</v>
      </c>
      <c r="J1020" s="431"/>
      <c r="K1020" s="431">
        <f t="shared" si="328"/>
        <v>0</v>
      </c>
      <c r="L1020" s="431">
        <f>SUBTOTAL(9,I1014:I1015)</f>
        <v>0</v>
      </c>
      <c r="M1020" s="431">
        <f>ROUNDDOWN(L1020*D1020,0)</f>
        <v>0</v>
      </c>
      <c r="N1020" s="433"/>
    </row>
    <row r="1021" spans="2:14" ht="18" hidden="1" customHeight="1">
      <c r="B1021" s="428" t="s">
        <v>17</v>
      </c>
      <c r="C1021" s="429"/>
      <c r="D1021" s="436"/>
      <c r="E1021" s="429"/>
      <c r="F1021" s="431"/>
      <c r="G1021" s="431">
        <f>SUM(I1021+K1021+M1021)</f>
        <v>1596</v>
      </c>
      <c r="H1021" s="431"/>
      <c r="I1021" s="431">
        <f>SUM(I1012:I1020)</f>
        <v>955</v>
      </c>
      <c r="J1021" s="431"/>
      <c r="K1021" s="431">
        <f>SUM(K1012:K1020)</f>
        <v>440</v>
      </c>
      <c r="L1021" s="431"/>
      <c r="M1021" s="431">
        <f>SUM(M1012:M1020)</f>
        <v>201</v>
      </c>
      <c r="N1021" s="433"/>
    </row>
    <row r="1022" spans="2:14" ht="18" hidden="1" customHeight="1">
      <c r="B1022" s="443"/>
      <c r="C1022" s="444"/>
      <c r="D1022" s="444"/>
      <c r="E1022" s="444"/>
      <c r="F1022" s="444"/>
      <c r="G1022" s="444"/>
      <c r="H1022" s="444"/>
      <c r="I1022" s="444"/>
      <c r="J1022" s="429"/>
      <c r="K1022" s="429"/>
      <c r="L1022" s="429"/>
      <c r="M1022" s="429"/>
      <c r="N1022" s="433"/>
    </row>
    <row r="1023" spans="2:14" s="421" customFormat="1" ht="18" hidden="1" customHeight="1">
      <c r="B1023" s="437">
        <f>B1011+1</f>
        <v>78</v>
      </c>
      <c r="C1023" s="445" t="s">
        <v>499</v>
      </c>
      <c r="D1023" s="442"/>
      <c r="E1023" s="442"/>
      <c r="F1023" s="442"/>
      <c r="G1023" s="442"/>
      <c r="H1023" s="442"/>
      <c r="I1023" s="442"/>
      <c r="J1023" s="440"/>
      <c r="K1023" s="440"/>
      <c r="L1023" s="440"/>
      <c r="M1023" s="440"/>
      <c r="N1023" s="441"/>
    </row>
    <row r="1024" spans="2:14" ht="18" hidden="1" customHeight="1">
      <c r="B1024" s="428" t="s">
        <v>319</v>
      </c>
      <c r="C1024" s="429" t="s">
        <v>320</v>
      </c>
      <c r="D1024" s="447">
        <f>'단가적용(품)'!$H$139</f>
        <v>6.3E-2</v>
      </c>
      <c r="E1024" s="429" t="s">
        <v>10</v>
      </c>
      <c r="F1024" s="431">
        <f t="shared" ref="F1024:G1028" si="329">SUM(H1024+J1024+L1024)</f>
        <v>2766</v>
      </c>
      <c r="G1024" s="431">
        <f t="shared" si="329"/>
        <v>174</v>
      </c>
      <c r="H1024" s="432"/>
      <c r="I1024" s="431">
        <f t="shared" ref="I1024:I1032" si="330">ROUNDDOWN(D1024*H1024,0)</f>
        <v>0</v>
      </c>
      <c r="J1024" s="431">
        <f>자재단가!$F$12</f>
        <v>2766</v>
      </c>
      <c r="K1024" s="431">
        <f t="shared" ref="K1024:K1032" si="331">ROUNDDOWN(J1024*D1024,0)</f>
        <v>174</v>
      </c>
      <c r="L1024" s="431"/>
      <c r="M1024" s="431">
        <f>ROUNDDOWN(L1024*F1024,0)</f>
        <v>0</v>
      </c>
      <c r="N1024" s="433"/>
    </row>
    <row r="1025" spans="2:14" ht="18" hidden="1" customHeight="1">
      <c r="B1025" s="428" t="s">
        <v>193</v>
      </c>
      <c r="C1025" s="429" t="s">
        <v>304</v>
      </c>
      <c r="D1025" s="430">
        <f>'단가적용(품)'!$I$139</f>
        <v>4.65E-2</v>
      </c>
      <c r="E1025" s="429" t="s">
        <v>7</v>
      </c>
      <c r="F1025" s="431">
        <f t="shared" si="329"/>
        <v>5000</v>
      </c>
      <c r="G1025" s="431">
        <f t="shared" si="329"/>
        <v>232</v>
      </c>
      <c r="H1025" s="432"/>
      <c r="I1025" s="431">
        <f t="shared" si="330"/>
        <v>0</v>
      </c>
      <c r="J1025" s="431">
        <f>자재단가!$F$21</f>
        <v>5000</v>
      </c>
      <c r="K1025" s="431">
        <f t="shared" si="331"/>
        <v>232</v>
      </c>
      <c r="L1025" s="431"/>
      <c r="M1025" s="431">
        <f>ROUNDDOWN(L1025*F1025,0)</f>
        <v>0</v>
      </c>
      <c r="N1025" s="433"/>
    </row>
    <row r="1026" spans="2:14" ht="18" hidden="1" customHeight="1">
      <c r="B1026" s="428" t="s">
        <v>207</v>
      </c>
      <c r="C1026" s="429"/>
      <c r="D1026" s="436">
        <f>'단가적용(품)'!$E$132</f>
        <v>1.31E-3</v>
      </c>
      <c r="E1026" s="429" t="s">
        <v>13</v>
      </c>
      <c r="F1026" s="431">
        <f t="shared" si="329"/>
        <v>336005.625</v>
      </c>
      <c r="G1026" s="431">
        <f t="shared" si="329"/>
        <v>440</v>
      </c>
      <c r="H1026" s="432">
        <f>변동입력!$C$13*1.875</f>
        <v>336005.625</v>
      </c>
      <c r="I1026" s="431">
        <f t="shared" si="330"/>
        <v>440</v>
      </c>
      <c r="J1026" s="431"/>
      <c r="K1026" s="431">
        <f t="shared" si="331"/>
        <v>0</v>
      </c>
      <c r="L1026" s="431"/>
      <c r="M1026" s="431">
        <f>ROUNDDOWN(L1026*F1026,0)</f>
        <v>0</v>
      </c>
      <c r="N1026" s="433"/>
    </row>
    <row r="1027" spans="2:14" ht="18" hidden="1" customHeight="1">
      <c r="B1027" s="428" t="s">
        <v>24</v>
      </c>
      <c r="C1027" s="429"/>
      <c r="D1027" s="436">
        <f>'단가적용(품)'!$F$132</f>
        <v>1.31E-3</v>
      </c>
      <c r="E1027" s="429" t="s">
        <v>8</v>
      </c>
      <c r="F1027" s="431">
        <f t="shared" si="329"/>
        <v>264555</v>
      </c>
      <c r="G1027" s="431">
        <f t="shared" si="329"/>
        <v>346</v>
      </c>
      <c r="H1027" s="432">
        <f>변동입력!$C$12*1.875</f>
        <v>264555</v>
      </c>
      <c r="I1027" s="431">
        <f t="shared" si="330"/>
        <v>346</v>
      </c>
      <c r="J1027" s="431"/>
      <c r="K1027" s="431">
        <f t="shared" si="331"/>
        <v>0</v>
      </c>
      <c r="L1027" s="431"/>
      <c r="M1027" s="431">
        <f>ROUNDDOWN(L1027*F1027,0)</f>
        <v>0</v>
      </c>
      <c r="N1027" s="433"/>
    </row>
    <row r="1028" spans="2:14" ht="18" hidden="1" customHeight="1">
      <c r="B1028" s="428" t="s">
        <v>15</v>
      </c>
      <c r="C1028" s="429"/>
      <c r="D1028" s="436">
        <f>'단가적용(품)'!$G$132</f>
        <v>1.31E-3</v>
      </c>
      <c r="E1028" s="429" t="s">
        <v>8</v>
      </c>
      <c r="F1028" s="431">
        <f t="shared" si="329"/>
        <v>211644</v>
      </c>
      <c r="G1028" s="431">
        <f t="shared" si="329"/>
        <v>277</v>
      </c>
      <c r="H1028" s="432">
        <f>변동입력!$C$12*1.5</f>
        <v>211644</v>
      </c>
      <c r="I1028" s="431">
        <f t="shared" si="330"/>
        <v>277</v>
      </c>
      <c r="J1028" s="431"/>
      <c r="K1028" s="431">
        <f t="shared" si="331"/>
        <v>0</v>
      </c>
      <c r="L1028" s="431"/>
      <c r="M1028" s="431">
        <f>ROUNDDOWN(L1028*D1028,0)</f>
        <v>0</v>
      </c>
      <c r="N1028" s="433"/>
    </row>
    <row r="1029" spans="2:14" ht="18" hidden="1" customHeight="1">
      <c r="B1029" s="428" t="s">
        <v>20</v>
      </c>
      <c r="C1029" s="429" t="s">
        <v>21</v>
      </c>
      <c r="D1029" s="436">
        <f>'단가적용(품)'!$H$132</f>
        <v>5.2599999999999999E-3</v>
      </c>
      <c r="E1029" s="429" t="s">
        <v>223</v>
      </c>
      <c r="F1029" s="431">
        <f>H1029+J1029+L1029</f>
        <v>50666</v>
      </c>
      <c r="G1029" s="431">
        <f>SUM(I1029+K1029+M1029)</f>
        <v>265</v>
      </c>
      <c r="H1029" s="432">
        <f>기계경비!$P$98</f>
        <v>36210</v>
      </c>
      <c r="I1029" s="431">
        <f t="shared" si="330"/>
        <v>190</v>
      </c>
      <c r="J1029" s="431">
        <f>기계경비!$P$96</f>
        <v>7583</v>
      </c>
      <c r="K1029" s="431">
        <f t="shared" si="331"/>
        <v>39</v>
      </c>
      <c r="L1029" s="431">
        <f>기계경비!$P$94</f>
        <v>6873</v>
      </c>
      <c r="M1029" s="431">
        <f>ROUNDDOWN(L1029*D1029,0)</f>
        <v>36</v>
      </c>
      <c r="N1029" s="433"/>
    </row>
    <row r="1030" spans="2:14" ht="18" hidden="1" customHeight="1">
      <c r="B1030" s="428" t="s">
        <v>222</v>
      </c>
      <c r="C1030" s="429" t="s">
        <v>286</v>
      </c>
      <c r="D1030" s="436">
        <f>'단가적용(품)'!$I$132</f>
        <v>5.2599999999999999E-3</v>
      </c>
      <c r="E1030" s="429" t="s">
        <v>8</v>
      </c>
      <c r="F1030" s="431">
        <f>H1030+J1030+L1030</f>
        <v>43677</v>
      </c>
      <c r="G1030" s="431">
        <f>SUM(I1030+K1030+M1030)</f>
        <v>229</v>
      </c>
      <c r="H1030" s="432"/>
      <c r="I1030" s="431">
        <f t="shared" si="330"/>
        <v>0</v>
      </c>
      <c r="J1030" s="431"/>
      <c r="K1030" s="431">
        <f t="shared" si="331"/>
        <v>0</v>
      </c>
      <c r="L1030" s="431">
        <f>기계경비!$P$179</f>
        <v>43677</v>
      </c>
      <c r="M1030" s="431">
        <f>ROUNDDOWN(L1030*D1030,0)</f>
        <v>229</v>
      </c>
      <c r="N1030" s="433"/>
    </row>
    <row r="1031" spans="2:14" ht="18" hidden="1" customHeight="1">
      <c r="B1031" s="428" t="s">
        <v>777</v>
      </c>
      <c r="C1031" s="429" t="s">
        <v>215</v>
      </c>
      <c r="D1031" s="434">
        <v>0.01</v>
      </c>
      <c r="E1031" s="429"/>
      <c r="F1031" s="431">
        <f>H1031+J1031+L1031</f>
        <v>406</v>
      </c>
      <c r="G1031" s="431">
        <f>SUM(I1031+K1031+M1031)</f>
        <v>4</v>
      </c>
      <c r="H1031" s="431"/>
      <c r="I1031" s="431">
        <f t="shared" si="330"/>
        <v>0</v>
      </c>
      <c r="J1031" s="431">
        <f>SUM(K1024:K1025)</f>
        <v>406</v>
      </c>
      <c r="K1031" s="431">
        <f t="shared" si="331"/>
        <v>4</v>
      </c>
      <c r="L1031" s="431"/>
      <c r="M1031" s="431">
        <f>ROUNDDOWN(L1031*D1031,0)</f>
        <v>0</v>
      </c>
      <c r="N1031" s="433"/>
    </row>
    <row r="1032" spans="2:14" ht="18" hidden="1" customHeight="1">
      <c r="B1032" s="428" t="s">
        <v>778</v>
      </c>
      <c r="C1032" s="429" t="s">
        <v>329</v>
      </c>
      <c r="D1032" s="434">
        <v>0.03</v>
      </c>
      <c r="E1032" s="429"/>
      <c r="F1032" s="431">
        <f>H1032+J1032+L1032</f>
        <v>0</v>
      </c>
      <c r="G1032" s="431">
        <f>SUM(I1032+K1032+M1032)</f>
        <v>0</v>
      </c>
      <c r="H1032" s="431"/>
      <c r="I1032" s="431">
        <f t="shared" si="330"/>
        <v>0</v>
      </c>
      <c r="J1032" s="431"/>
      <c r="K1032" s="431">
        <f t="shared" si="331"/>
        <v>0</v>
      </c>
      <c r="L1032" s="431">
        <f>SUBTOTAL(9,I1026:I1027)</f>
        <v>0</v>
      </c>
      <c r="M1032" s="431">
        <f>ROUNDDOWN(L1032*D1032,0)</f>
        <v>0</v>
      </c>
      <c r="N1032" s="433"/>
    </row>
    <row r="1033" spans="2:14" ht="18" hidden="1" customHeight="1">
      <c r="B1033" s="428" t="s">
        <v>17</v>
      </c>
      <c r="C1033" s="429"/>
      <c r="D1033" s="436"/>
      <c r="E1033" s="429"/>
      <c r="F1033" s="431"/>
      <c r="G1033" s="431">
        <f>SUM(I1033+K1033+M1033)</f>
        <v>1967</v>
      </c>
      <c r="H1033" s="431"/>
      <c r="I1033" s="431">
        <f>SUM(I1024:I1032)</f>
        <v>1253</v>
      </c>
      <c r="J1033" s="431"/>
      <c r="K1033" s="431">
        <f>SUM(K1024:K1032)</f>
        <v>449</v>
      </c>
      <c r="L1033" s="431"/>
      <c r="M1033" s="431">
        <f>SUM(M1024:M1032)</f>
        <v>265</v>
      </c>
      <c r="N1033" s="433"/>
    </row>
    <row r="1034" spans="2:14" ht="18" hidden="1" customHeight="1">
      <c r="B1034" s="443"/>
      <c r="C1034" s="444"/>
      <c r="D1034" s="444"/>
      <c r="E1034" s="444"/>
      <c r="F1034" s="444"/>
      <c r="G1034" s="444"/>
      <c r="H1034" s="444"/>
      <c r="I1034" s="444"/>
      <c r="J1034" s="429"/>
      <c r="K1034" s="429"/>
      <c r="L1034" s="429"/>
      <c r="M1034" s="429"/>
      <c r="N1034" s="433"/>
    </row>
    <row r="1035" spans="2:14" s="421" customFormat="1" ht="18" hidden="1" customHeight="1">
      <c r="B1035" s="437">
        <f>B1023+1</f>
        <v>79</v>
      </c>
      <c r="C1035" s="445" t="s">
        <v>498</v>
      </c>
      <c r="D1035" s="442"/>
      <c r="E1035" s="442"/>
      <c r="F1035" s="442"/>
      <c r="G1035" s="442"/>
      <c r="H1035" s="442"/>
      <c r="I1035" s="442"/>
      <c r="J1035" s="440"/>
      <c r="K1035" s="440"/>
      <c r="L1035" s="440"/>
      <c r="M1035" s="440"/>
      <c r="N1035" s="441"/>
    </row>
    <row r="1036" spans="2:14" ht="18" hidden="1" customHeight="1">
      <c r="B1036" s="428" t="s">
        <v>319</v>
      </c>
      <c r="C1036" s="429" t="s">
        <v>320</v>
      </c>
      <c r="D1036" s="447">
        <f>'단가적용(품)'!$H$140</f>
        <v>6.3E-2</v>
      </c>
      <c r="E1036" s="429" t="s">
        <v>10</v>
      </c>
      <c r="F1036" s="431">
        <f t="shared" ref="F1036:G1040" si="332">SUM(H1036+J1036+L1036)</f>
        <v>2766</v>
      </c>
      <c r="G1036" s="431">
        <f t="shared" si="332"/>
        <v>174</v>
      </c>
      <c r="H1036" s="432"/>
      <c r="I1036" s="431">
        <f t="shared" ref="I1036:I1044" si="333">ROUNDDOWN(D1036*H1036,0)</f>
        <v>0</v>
      </c>
      <c r="J1036" s="431">
        <f>자재단가!$F$12</f>
        <v>2766</v>
      </c>
      <c r="K1036" s="431">
        <f t="shared" ref="K1036:K1044" si="334">ROUNDDOWN(J1036*D1036,0)</f>
        <v>174</v>
      </c>
      <c r="L1036" s="431"/>
      <c r="M1036" s="431">
        <f>ROUNDDOWN(L1036*F1036,0)</f>
        <v>0</v>
      </c>
      <c r="N1036" s="433"/>
    </row>
    <row r="1037" spans="2:14" ht="18" hidden="1" customHeight="1">
      <c r="B1037" s="428" t="s">
        <v>193</v>
      </c>
      <c r="C1037" s="429" t="s">
        <v>304</v>
      </c>
      <c r="D1037" s="430">
        <f>'단가적용(품)'!$I$140</f>
        <v>4.65E-2</v>
      </c>
      <c r="E1037" s="429" t="s">
        <v>7</v>
      </c>
      <c r="F1037" s="431">
        <f t="shared" si="332"/>
        <v>5000</v>
      </c>
      <c r="G1037" s="431">
        <f t="shared" si="332"/>
        <v>232</v>
      </c>
      <c r="H1037" s="432"/>
      <c r="I1037" s="431">
        <f t="shared" si="333"/>
        <v>0</v>
      </c>
      <c r="J1037" s="431">
        <f>자재단가!$F$21</f>
        <v>5000</v>
      </c>
      <c r="K1037" s="431">
        <f t="shared" si="334"/>
        <v>232</v>
      </c>
      <c r="L1037" s="431"/>
      <c r="M1037" s="431">
        <f>ROUNDDOWN(L1037*F1037,0)</f>
        <v>0</v>
      </c>
      <c r="N1037" s="433"/>
    </row>
    <row r="1038" spans="2:14" ht="18" hidden="1" customHeight="1">
      <c r="B1038" s="428" t="s">
        <v>207</v>
      </c>
      <c r="C1038" s="429"/>
      <c r="D1038" s="436">
        <f>'단가적용(품)'!$E$133</f>
        <v>2.7699999999999999E-3</v>
      </c>
      <c r="E1038" s="429" t="s">
        <v>13</v>
      </c>
      <c r="F1038" s="431">
        <f t="shared" si="332"/>
        <v>336005.625</v>
      </c>
      <c r="G1038" s="431">
        <f t="shared" si="332"/>
        <v>930</v>
      </c>
      <c r="H1038" s="432">
        <f>변동입력!$C$13*1.875</f>
        <v>336005.625</v>
      </c>
      <c r="I1038" s="431">
        <f t="shared" si="333"/>
        <v>930</v>
      </c>
      <c r="J1038" s="431"/>
      <c r="K1038" s="431">
        <f t="shared" si="334"/>
        <v>0</v>
      </c>
      <c r="L1038" s="431"/>
      <c r="M1038" s="431">
        <f>ROUNDDOWN(L1038*F1038,0)</f>
        <v>0</v>
      </c>
      <c r="N1038" s="433"/>
    </row>
    <row r="1039" spans="2:14" ht="18" hidden="1" customHeight="1">
      <c r="B1039" s="428" t="s">
        <v>24</v>
      </c>
      <c r="C1039" s="429"/>
      <c r="D1039" s="436">
        <f>'단가적용(품)'!$F$133</f>
        <v>2.7699999999999999E-3</v>
      </c>
      <c r="E1039" s="429" t="s">
        <v>8</v>
      </c>
      <c r="F1039" s="431">
        <f t="shared" si="332"/>
        <v>264555</v>
      </c>
      <c r="G1039" s="431">
        <f t="shared" si="332"/>
        <v>732</v>
      </c>
      <c r="H1039" s="432">
        <f>변동입력!$C$12*1.875</f>
        <v>264555</v>
      </c>
      <c r="I1039" s="431">
        <f t="shared" si="333"/>
        <v>732</v>
      </c>
      <c r="J1039" s="431"/>
      <c r="K1039" s="431">
        <f t="shared" si="334"/>
        <v>0</v>
      </c>
      <c r="L1039" s="431"/>
      <c r="M1039" s="431">
        <f>ROUNDDOWN(L1039*F1039,0)</f>
        <v>0</v>
      </c>
      <c r="N1039" s="433"/>
    </row>
    <row r="1040" spans="2:14" ht="18" hidden="1" customHeight="1">
      <c r="B1040" s="428" t="s">
        <v>15</v>
      </c>
      <c r="C1040" s="429"/>
      <c r="D1040" s="436">
        <f>'단가적용(품)'!$G$133</f>
        <v>2.7699999999999999E-3</v>
      </c>
      <c r="E1040" s="429" t="s">
        <v>8</v>
      </c>
      <c r="F1040" s="431">
        <f t="shared" si="332"/>
        <v>211644</v>
      </c>
      <c r="G1040" s="431">
        <f t="shared" si="332"/>
        <v>586</v>
      </c>
      <c r="H1040" s="432">
        <f>변동입력!$C$12*1.5</f>
        <v>211644</v>
      </c>
      <c r="I1040" s="431">
        <f t="shared" si="333"/>
        <v>586</v>
      </c>
      <c r="J1040" s="431"/>
      <c r="K1040" s="431">
        <f t="shared" si="334"/>
        <v>0</v>
      </c>
      <c r="L1040" s="431"/>
      <c r="M1040" s="431">
        <f>ROUNDDOWN(L1040*D1040,0)</f>
        <v>0</v>
      </c>
      <c r="N1040" s="433"/>
    </row>
    <row r="1041" spans="2:14" ht="18" hidden="1" customHeight="1">
      <c r="B1041" s="428" t="s">
        <v>20</v>
      </c>
      <c r="C1041" s="429" t="s">
        <v>21</v>
      </c>
      <c r="D1041" s="436">
        <f>'단가적용(품)'!$H$133</f>
        <v>1.111E-2</v>
      </c>
      <c r="E1041" s="429" t="s">
        <v>223</v>
      </c>
      <c r="F1041" s="431">
        <f>H1041+J1041+L1041</f>
        <v>50666</v>
      </c>
      <c r="G1041" s="431">
        <f>SUM(I1041+K1041+M1041)</f>
        <v>562</v>
      </c>
      <c r="H1041" s="432">
        <f>기계경비!$P$98</f>
        <v>36210</v>
      </c>
      <c r="I1041" s="431">
        <f t="shared" si="333"/>
        <v>402</v>
      </c>
      <c r="J1041" s="431">
        <f>기계경비!$P$96</f>
        <v>7583</v>
      </c>
      <c r="K1041" s="431">
        <f t="shared" si="334"/>
        <v>84</v>
      </c>
      <c r="L1041" s="431">
        <f>기계경비!$P$94</f>
        <v>6873</v>
      </c>
      <c r="M1041" s="431">
        <f>ROUNDDOWN(L1041*D1041,0)</f>
        <v>76</v>
      </c>
      <c r="N1041" s="433"/>
    </row>
    <row r="1042" spans="2:14" ht="18" hidden="1" customHeight="1">
      <c r="B1042" s="428" t="s">
        <v>222</v>
      </c>
      <c r="C1042" s="429" t="s">
        <v>286</v>
      </c>
      <c r="D1042" s="436">
        <f>'단가적용(품)'!$I$133</f>
        <v>1.111E-2</v>
      </c>
      <c r="E1042" s="429" t="s">
        <v>8</v>
      </c>
      <c r="F1042" s="431">
        <f>H1042+J1042+L1042</f>
        <v>43677</v>
      </c>
      <c r="G1042" s="431">
        <f>SUM(I1042+K1042+M1042)</f>
        <v>485</v>
      </c>
      <c r="H1042" s="432"/>
      <c r="I1042" s="431">
        <f t="shared" si="333"/>
        <v>0</v>
      </c>
      <c r="J1042" s="431"/>
      <c r="K1042" s="431">
        <f t="shared" si="334"/>
        <v>0</v>
      </c>
      <c r="L1042" s="431">
        <f>기계경비!$P$179</f>
        <v>43677</v>
      </c>
      <c r="M1042" s="431">
        <f>ROUNDDOWN(L1042*D1042,0)</f>
        <v>485</v>
      </c>
      <c r="N1042" s="433"/>
    </row>
    <row r="1043" spans="2:14" ht="18" hidden="1" customHeight="1">
      <c r="B1043" s="428" t="s">
        <v>777</v>
      </c>
      <c r="C1043" s="429" t="s">
        <v>215</v>
      </c>
      <c r="D1043" s="434">
        <v>0.01</v>
      </c>
      <c r="E1043" s="429"/>
      <c r="F1043" s="431">
        <f>H1043+J1043+L1043</f>
        <v>406</v>
      </c>
      <c r="G1043" s="431">
        <f>SUM(I1043+K1043+M1043)</f>
        <v>4</v>
      </c>
      <c r="H1043" s="431"/>
      <c r="I1043" s="431">
        <f t="shared" si="333"/>
        <v>0</v>
      </c>
      <c r="J1043" s="431">
        <f>SUM(K1036:K1037)</f>
        <v>406</v>
      </c>
      <c r="K1043" s="431">
        <f t="shared" si="334"/>
        <v>4</v>
      </c>
      <c r="L1043" s="431"/>
      <c r="M1043" s="431">
        <f>ROUNDDOWN(L1043*D1043,0)</f>
        <v>0</v>
      </c>
      <c r="N1043" s="433"/>
    </row>
    <row r="1044" spans="2:14" ht="18" hidden="1" customHeight="1">
      <c r="B1044" s="428" t="s">
        <v>778</v>
      </c>
      <c r="C1044" s="429" t="s">
        <v>329</v>
      </c>
      <c r="D1044" s="434">
        <v>0.03</v>
      </c>
      <c r="E1044" s="429"/>
      <c r="F1044" s="431">
        <f>H1044+J1044+L1044</f>
        <v>0</v>
      </c>
      <c r="G1044" s="431">
        <f>SUM(I1044+K1044+M1044)</f>
        <v>0</v>
      </c>
      <c r="H1044" s="431"/>
      <c r="I1044" s="431">
        <f t="shared" si="333"/>
        <v>0</v>
      </c>
      <c r="J1044" s="431"/>
      <c r="K1044" s="431">
        <f t="shared" si="334"/>
        <v>0</v>
      </c>
      <c r="L1044" s="431">
        <f>SUBTOTAL(9,I1038:I1039)</f>
        <v>0</v>
      </c>
      <c r="M1044" s="431">
        <f>ROUNDDOWN(L1044*D1044,0)</f>
        <v>0</v>
      </c>
      <c r="N1044" s="433"/>
    </row>
    <row r="1045" spans="2:14" ht="18" hidden="1" customHeight="1">
      <c r="B1045" s="428" t="s">
        <v>17</v>
      </c>
      <c r="C1045" s="429"/>
      <c r="D1045" s="436"/>
      <c r="E1045" s="429"/>
      <c r="F1045" s="431"/>
      <c r="G1045" s="431">
        <f>SUM(I1045+K1045+M1045)</f>
        <v>3705</v>
      </c>
      <c r="H1045" s="431"/>
      <c r="I1045" s="431">
        <f>SUM(I1036:I1044)</f>
        <v>2650</v>
      </c>
      <c r="J1045" s="431"/>
      <c r="K1045" s="431">
        <f>SUM(K1036:K1044)</f>
        <v>494</v>
      </c>
      <c r="L1045" s="431"/>
      <c r="M1045" s="431">
        <f>SUM(M1036:M1044)</f>
        <v>561</v>
      </c>
      <c r="N1045" s="433"/>
    </row>
    <row r="1046" spans="2:14" ht="18" hidden="1" customHeight="1">
      <c r="B1046" s="443"/>
      <c r="C1046" s="444"/>
      <c r="D1046" s="444"/>
      <c r="E1046" s="444"/>
      <c r="F1046" s="444"/>
      <c r="G1046" s="444"/>
      <c r="H1046" s="444"/>
      <c r="I1046" s="444"/>
      <c r="J1046" s="429"/>
      <c r="K1046" s="429"/>
      <c r="L1046" s="429"/>
      <c r="M1046" s="429"/>
      <c r="N1046" s="433"/>
    </row>
    <row r="1047" spans="2:14" s="421" customFormat="1" ht="18" hidden="1" customHeight="1">
      <c r="B1047" s="437">
        <f>B1035+1</f>
        <v>80</v>
      </c>
      <c r="C1047" s="445" t="s">
        <v>497</v>
      </c>
      <c r="D1047" s="442"/>
      <c r="E1047" s="442"/>
      <c r="F1047" s="442"/>
      <c r="G1047" s="442"/>
      <c r="H1047" s="442"/>
      <c r="I1047" s="442"/>
      <c r="J1047" s="440"/>
      <c r="K1047" s="440"/>
      <c r="L1047" s="440"/>
      <c r="M1047" s="440"/>
      <c r="N1047" s="441"/>
    </row>
    <row r="1048" spans="2:14" ht="18" hidden="1" customHeight="1">
      <c r="B1048" s="428" t="s">
        <v>319</v>
      </c>
      <c r="C1048" s="429" t="s">
        <v>325</v>
      </c>
      <c r="D1048" s="447">
        <f>'단가적용(품)'!$H$137</f>
        <v>6.3E-2</v>
      </c>
      <c r="E1048" s="429" t="s">
        <v>10</v>
      </c>
      <c r="F1048" s="431">
        <f t="shared" ref="F1048:G1052" si="335">SUM(H1048+J1048+L1048)</f>
        <v>2929</v>
      </c>
      <c r="G1048" s="431">
        <f t="shared" si="335"/>
        <v>184</v>
      </c>
      <c r="H1048" s="432"/>
      <c r="I1048" s="431">
        <f t="shared" ref="I1048:I1056" si="336">ROUNDDOWN(D1048*H1048,0)</f>
        <v>0</v>
      </c>
      <c r="J1048" s="431">
        <f>자재단가!$F$13</f>
        <v>2929</v>
      </c>
      <c r="K1048" s="431">
        <f t="shared" ref="K1048:K1056" si="337">ROUNDDOWN(J1048*D1048,0)</f>
        <v>184</v>
      </c>
      <c r="L1048" s="431"/>
      <c r="M1048" s="431">
        <f>ROUNDDOWN(L1048*F1048,0)</f>
        <v>0</v>
      </c>
      <c r="N1048" s="433"/>
    </row>
    <row r="1049" spans="2:14" ht="18" hidden="1" customHeight="1">
      <c r="B1049" s="428" t="s">
        <v>193</v>
      </c>
      <c r="C1049" s="429" t="s">
        <v>304</v>
      </c>
      <c r="D1049" s="430">
        <f>'단가적용(품)'!$I$137</f>
        <v>4.65E-2</v>
      </c>
      <c r="E1049" s="429" t="s">
        <v>7</v>
      </c>
      <c r="F1049" s="431">
        <f t="shared" si="335"/>
        <v>5000</v>
      </c>
      <c r="G1049" s="431">
        <f t="shared" si="335"/>
        <v>232</v>
      </c>
      <c r="H1049" s="432"/>
      <c r="I1049" s="431">
        <f t="shared" si="336"/>
        <v>0</v>
      </c>
      <c r="J1049" s="431">
        <f>자재단가!$F$21</f>
        <v>5000</v>
      </c>
      <c r="K1049" s="431">
        <f t="shared" si="337"/>
        <v>232</v>
      </c>
      <c r="L1049" s="431"/>
      <c r="M1049" s="431">
        <f>ROUNDDOWN(L1049*F1049,0)</f>
        <v>0</v>
      </c>
      <c r="N1049" s="433"/>
    </row>
    <row r="1050" spans="2:14" ht="18" hidden="1" customHeight="1">
      <c r="B1050" s="428" t="s">
        <v>207</v>
      </c>
      <c r="C1050" s="429"/>
      <c r="D1050" s="430">
        <f>'단가적용(품)'!$E$130</f>
        <v>5.0000000000000001E-4</v>
      </c>
      <c r="E1050" s="429" t="s">
        <v>13</v>
      </c>
      <c r="F1050" s="431">
        <f t="shared" si="335"/>
        <v>336005.625</v>
      </c>
      <c r="G1050" s="431">
        <f t="shared" si="335"/>
        <v>168</v>
      </c>
      <c r="H1050" s="432">
        <f>변동입력!$C$13*1.875</f>
        <v>336005.625</v>
      </c>
      <c r="I1050" s="431">
        <f t="shared" si="336"/>
        <v>168</v>
      </c>
      <c r="J1050" s="431"/>
      <c r="K1050" s="431">
        <f t="shared" si="337"/>
        <v>0</v>
      </c>
      <c r="L1050" s="431"/>
      <c r="M1050" s="431">
        <f>ROUNDDOWN(L1050*F1050,0)</f>
        <v>0</v>
      </c>
      <c r="N1050" s="433"/>
    </row>
    <row r="1051" spans="2:14" ht="18" hidden="1" customHeight="1">
      <c r="B1051" s="428" t="s">
        <v>24</v>
      </c>
      <c r="C1051" s="429"/>
      <c r="D1051" s="430">
        <f>'단가적용(품)'!$F$130</f>
        <v>5.0000000000000001E-4</v>
      </c>
      <c r="E1051" s="429" t="s">
        <v>8</v>
      </c>
      <c r="F1051" s="431">
        <f t="shared" si="335"/>
        <v>264555</v>
      </c>
      <c r="G1051" s="431">
        <f t="shared" si="335"/>
        <v>132</v>
      </c>
      <c r="H1051" s="432">
        <f>변동입력!$C$12*1.875</f>
        <v>264555</v>
      </c>
      <c r="I1051" s="431">
        <f t="shared" si="336"/>
        <v>132</v>
      </c>
      <c r="J1051" s="431"/>
      <c r="K1051" s="431">
        <f t="shared" si="337"/>
        <v>0</v>
      </c>
      <c r="L1051" s="431"/>
      <c r="M1051" s="431">
        <f>ROUNDDOWN(L1051*F1051,0)</f>
        <v>0</v>
      </c>
      <c r="N1051" s="433"/>
    </row>
    <row r="1052" spans="2:14" ht="18" hidden="1" customHeight="1">
      <c r="B1052" s="428" t="s">
        <v>15</v>
      </c>
      <c r="C1052" s="429"/>
      <c r="D1052" s="430">
        <f>'단가적용(품)'!$G$130</f>
        <v>5.0000000000000001E-4</v>
      </c>
      <c r="E1052" s="429" t="s">
        <v>8</v>
      </c>
      <c r="F1052" s="431">
        <f t="shared" si="335"/>
        <v>211644</v>
      </c>
      <c r="G1052" s="431">
        <f t="shared" si="335"/>
        <v>105</v>
      </c>
      <c r="H1052" s="432">
        <f>변동입력!$C$12*1.5</f>
        <v>211644</v>
      </c>
      <c r="I1052" s="431">
        <f t="shared" si="336"/>
        <v>105</v>
      </c>
      <c r="J1052" s="431"/>
      <c r="K1052" s="431">
        <f t="shared" si="337"/>
        <v>0</v>
      </c>
      <c r="L1052" s="431"/>
      <c r="M1052" s="431">
        <f>ROUNDDOWN(L1052*D1052,0)</f>
        <v>0</v>
      </c>
      <c r="N1052" s="433"/>
    </row>
    <row r="1053" spans="2:14" ht="18" hidden="1" customHeight="1">
      <c r="B1053" s="428" t="s">
        <v>20</v>
      </c>
      <c r="C1053" s="429" t="s">
        <v>21</v>
      </c>
      <c r="D1053" s="447">
        <f>'단가적용(품)'!$H$130</f>
        <v>2E-3</v>
      </c>
      <c r="E1053" s="429" t="s">
        <v>223</v>
      </c>
      <c r="F1053" s="431">
        <f>H1053+J1053+L1053</f>
        <v>50666</v>
      </c>
      <c r="G1053" s="431">
        <f>SUM(I1053+K1053+M1053)</f>
        <v>100</v>
      </c>
      <c r="H1053" s="432">
        <f>기계경비!$P$98</f>
        <v>36210</v>
      </c>
      <c r="I1053" s="431">
        <f t="shared" si="336"/>
        <v>72</v>
      </c>
      <c r="J1053" s="431">
        <f>기계경비!$P$96</f>
        <v>7583</v>
      </c>
      <c r="K1053" s="431">
        <f t="shared" si="337"/>
        <v>15</v>
      </c>
      <c r="L1053" s="431">
        <f>기계경비!$P$94</f>
        <v>6873</v>
      </c>
      <c r="M1053" s="431">
        <f>ROUNDDOWN(L1053*D1053,0)</f>
        <v>13</v>
      </c>
      <c r="N1053" s="433"/>
    </row>
    <row r="1054" spans="2:14" ht="18" hidden="1" customHeight="1">
      <c r="B1054" s="428" t="s">
        <v>222</v>
      </c>
      <c r="C1054" s="429" t="s">
        <v>286</v>
      </c>
      <c r="D1054" s="447">
        <f>'단가적용(품)'!$I$130</f>
        <v>2E-3</v>
      </c>
      <c r="E1054" s="429" t="s">
        <v>8</v>
      </c>
      <c r="F1054" s="431">
        <f>H1054+J1054+L1054</f>
        <v>43677</v>
      </c>
      <c r="G1054" s="431">
        <f>SUM(I1054+K1054+M1054)</f>
        <v>87</v>
      </c>
      <c r="H1054" s="432"/>
      <c r="I1054" s="431">
        <f t="shared" si="336"/>
        <v>0</v>
      </c>
      <c r="J1054" s="431"/>
      <c r="K1054" s="431">
        <f t="shared" si="337"/>
        <v>0</v>
      </c>
      <c r="L1054" s="431">
        <f>기계경비!$P$179</f>
        <v>43677</v>
      </c>
      <c r="M1054" s="431">
        <f>ROUNDDOWN(L1054*D1054,0)</f>
        <v>87</v>
      </c>
      <c r="N1054" s="433"/>
    </row>
    <row r="1055" spans="2:14" ht="18" hidden="1" customHeight="1">
      <c r="B1055" s="428" t="s">
        <v>777</v>
      </c>
      <c r="C1055" s="429" t="s">
        <v>215</v>
      </c>
      <c r="D1055" s="434">
        <v>0.01</v>
      </c>
      <c r="E1055" s="429"/>
      <c r="F1055" s="431">
        <f>H1055+J1055+L1055</f>
        <v>416</v>
      </c>
      <c r="G1055" s="431">
        <f>SUM(I1055+K1055+M1055)</f>
        <v>4</v>
      </c>
      <c r="H1055" s="431"/>
      <c r="I1055" s="431">
        <f t="shared" si="336"/>
        <v>0</v>
      </c>
      <c r="J1055" s="431">
        <f>SUM(K1048:K1049)</f>
        <v>416</v>
      </c>
      <c r="K1055" s="431">
        <f t="shared" si="337"/>
        <v>4</v>
      </c>
      <c r="L1055" s="431"/>
      <c r="M1055" s="431">
        <f>ROUNDDOWN(L1055*D1055,0)</f>
        <v>0</v>
      </c>
      <c r="N1055" s="433"/>
    </row>
    <row r="1056" spans="2:14" ht="18" hidden="1" customHeight="1">
      <c r="B1056" s="428" t="s">
        <v>778</v>
      </c>
      <c r="C1056" s="429" t="s">
        <v>329</v>
      </c>
      <c r="D1056" s="434">
        <v>0.03</v>
      </c>
      <c r="E1056" s="429"/>
      <c r="F1056" s="431">
        <f>H1056+J1056+L1056</f>
        <v>0</v>
      </c>
      <c r="G1056" s="431">
        <f>SUM(I1056+K1056+M1056)</f>
        <v>0</v>
      </c>
      <c r="H1056" s="431"/>
      <c r="I1056" s="431">
        <f t="shared" si="336"/>
        <v>0</v>
      </c>
      <c r="J1056" s="431"/>
      <c r="K1056" s="431">
        <f t="shared" si="337"/>
        <v>0</v>
      </c>
      <c r="L1056" s="431">
        <f>SUBTOTAL(9,I1050:I1051)</f>
        <v>0</v>
      </c>
      <c r="M1056" s="431">
        <f>ROUNDDOWN(L1056*D1056,0)</f>
        <v>0</v>
      </c>
      <c r="N1056" s="433"/>
    </row>
    <row r="1057" spans="2:14" ht="18" hidden="1" customHeight="1">
      <c r="B1057" s="428" t="s">
        <v>17</v>
      </c>
      <c r="C1057" s="429"/>
      <c r="D1057" s="436"/>
      <c r="E1057" s="429"/>
      <c r="F1057" s="431"/>
      <c r="G1057" s="431">
        <f>SUM(I1057+K1057+M1057)</f>
        <v>1012</v>
      </c>
      <c r="H1057" s="431"/>
      <c r="I1057" s="431">
        <f>SUM(I1048:I1056)</f>
        <v>477</v>
      </c>
      <c r="J1057" s="431"/>
      <c r="K1057" s="431">
        <f>SUM(K1048:K1056)</f>
        <v>435</v>
      </c>
      <c r="L1057" s="431"/>
      <c r="M1057" s="431">
        <f>SUM(M1048:M1056)</f>
        <v>100</v>
      </c>
      <c r="N1057" s="433"/>
    </row>
    <row r="1058" spans="2:14" ht="18" hidden="1" customHeight="1">
      <c r="B1058" s="443"/>
      <c r="C1058" s="444"/>
      <c r="D1058" s="444"/>
      <c r="E1058" s="444"/>
      <c r="F1058" s="444"/>
      <c r="G1058" s="444"/>
      <c r="H1058" s="444"/>
      <c r="I1058" s="444"/>
      <c r="J1058" s="429"/>
      <c r="K1058" s="429"/>
      <c r="L1058" s="429"/>
      <c r="M1058" s="429"/>
      <c r="N1058" s="433"/>
    </row>
    <row r="1059" spans="2:14" s="421" customFormat="1" ht="18" hidden="1" customHeight="1">
      <c r="B1059" s="437">
        <f>B1047+1</f>
        <v>81</v>
      </c>
      <c r="C1059" s="445" t="s">
        <v>496</v>
      </c>
      <c r="D1059" s="442"/>
      <c r="E1059" s="442"/>
      <c r="F1059" s="442"/>
      <c r="G1059" s="442"/>
      <c r="H1059" s="442"/>
      <c r="I1059" s="442"/>
      <c r="J1059" s="440"/>
      <c r="K1059" s="440"/>
      <c r="L1059" s="440"/>
      <c r="M1059" s="440"/>
      <c r="N1059" s="441"/>
    </row>
    <row r="1060" spans="2:14" ht="18" hidden="1" customHeight="1">
      <c r="B1060" s="428" t="s">
        <v>319</v>
      </c>
      <c r="C1060" s="429" t="s">
        <v>325</v>
      </c>
      <c r="D1060" s="447">
        <f>'단가적용(품)'!$H$138</f>
        <v>6.3E-2</v>
      </c>
      <c r="E1060" s="429" t="s">
        <v>10</v>
      </c>
      <c r="F1060" s="431">
        <f t="shared" ref="F1060:G1064" si="338">SUM(H1060+J1060+L1060)</f>
        <v>2929</v>
      </c>
      <c r="G1060" s="431">
        <f t="shared" si="338"/>
        <v>184</v>
      </c>
      <c r="H1060" s="432"/>
      <c r="I1060" s="431">
        <f t="shared" ref="I1060:I1068" si="339">ROUNDDOWN(D1060*H1060,0)</f>
        <v>0</v>
      </c>
      <c r="J1060" s="431">
        <f>자재단가!$F$13</f>
        <v>2929</v>
      </c>
      <c r="K1060" s="431">
        <f t="shared" ref="K1060:K1068" si="340">ROUNDDOWN(J1060*D1060,0)</f>
        <v>184</v>
      </c>
      <c r="L1060" s="431"/>
      <c r="M1060" s="431">
        <f>ROUNDDOWN(L1060*F1060,0)</f>
        <v>0</v>
      </c>
      <c r="N1060" s="433"/>
    </row>
    <row r="1061" spans="2:14" ht="18" hidden="1" customHeight="1">
      <c r="B1061" s="428" t="s">
        <v>193</v>
      </c>
      <c r="C1061" s="429" t="s">
        <v>304</v>
      </c>
      <c r="D1061" s="430">
        <f>'단가적용(품)'!$I$138</f>
        <v>4.65E-2</v>
      </c>
      <c r="E1061" s="429" t="s">
        <v>7</v>
      </c>
      <c r="F1061" s="431">
        <f t="shared" si="338"/>
        <v>5000</v>
      </c>
      <c r="G1061" s="431">
        <f t="shared" si="338"/>
        <v>232</v>
      </c>
      <c r="H1061" s="432"/>
      <c r="I1061" s="431">
        <f t="shared" si="339"/>
        <v>0</v>
      </c>
      <c r="J1061" s="431">
        <f>자재단가!$F$21</f>
        <v>5000</v>
      </c>
      <c r="K1061" s="431">
        <f t="shared" si="340"/>
        <v>232</v>
      </c>
      <c r="L1061" s="431"/>
      <c r="M1061" s="431">
        <f>ROUNDDOWN(L1061*F1061,0)</f>
        <v>0</v>
      </c>
      <c r="N1061" s="433"/>
    </row>
    <row r="1062" spans="2:14" ht="18" hidden="1" customHeight="1">
      <c r="B1062" s="428" t="s">
        <v>207</v>
      </c>
      <c r="C1062" s="429"/>
      <c r="D1062" s="447">
        <f>'단가적용(품)'!$E$131</f>
        <v>1E-3</v>
      </c>
      <c r="E1062" s="429" t="s">
        <v>13</v>
      </c>
      <c r="F1062" s="431">
        <f t="shared" si="338"/>
        <v>336005.625</v>
      </c>
      <c r="G1062" s="431">
        <f t="shared" si="338"/>
        <v>336</v>
      </c>
      <c r="H1062" s="432">
        <f>변동입력!$C$13*1.875</f>
        <v>336005.625</v>
      </c>
      <c r="I1062" s="431">
        <f t="shared" si="339"/>
        <v>336</v>
      </c>
      <c r="J1062" s="431"/>
      <c r="K1062" s="431">
        <f t="shared" si="340"/>
        <v>0</v>
      </c>
      <c r="L1062" s="431"/>
      <c r="M1062" s="431">
        <f>ROUNDDOWN(L1062*F1062,0)</f>
        <v>0</v>
      </c>
      <c r="N1062" s="433"/>
    </row>
    <row r="1063" spans="2:14" ht="18" hidden="1" customHeight="1">
      <c r="B1063" s="428" t="s">
        <v>24</v>
      </c>
      <c r="C1063" s="429"/>
      <c r="D1063" s="447">
        <f>'단가적용(품)'!$F$131</f>
        <v>1E-3</v>
      </c>
      <c r="E1063" s="429" t="s">
        <v>8</v>
      </c>
      <c r="F1063" s="431">
        <f t="shared" si="338"/>
        <v>264555</v>
      </c>
      <c r="G1063" s="431">
        <f t="shared" si="338"/>
        <v>264</v>
      </c>
      <c r="H1063" s="432">
        <f>변동입력!$C$12*1.875</f>
        <v>264555</v>
      </c>
      <c r="I1063" s="431">
        <f t="shared" si="339"/>
        <v>264</v>
      </c>
      <c r="J1063" s="431"/>
      <c r="K1063" s="431">
        <f t="shared" si="340"/>
        <v>0</v>
      </c>
      <c r="L1063" s="431"/>
      <c r="M1063" s="431">
        <f>ROUNDDOWN(L1063*F1063,0)</f>
        <v>0</v>
      </c>
      <c r="N1063" s="433"/>
    </row>
    <row r="1064" spans="2:14" ht="18" hidden="1" customHeight="1">
      <c r="B1064" s="428" t="s">
        <v>15</v>
      </c>
      <c r="C1064" s="429"/>
      <c r="D1064" s="447">
        <f>'단가적용(품)'!$G$131</f>
        <v>1E-3</v>
      </c>
      <c r="E1064" s="429" t="s">
        <v>8</v>
      </c>
      <c r="F1064" s="431">
        <f t="shared" si="338"/>
        <v>211644</v>
      </c>
      <c r="G1064" s="431">
        <f t="shared" si="338"/>
        <v>211</v>
      </c>
      <c r="H1064" s="432">
        <f>변동입력!$C$12*1.5</f>
        <v>211644</v>
      </c>
      <c r="I1064" s="431">
        <f t="shared" si="339"/>
        <v>211</v>
      </c>
      <c r="J1064" s="431"/>
      <c r="K1064" s="431">
        <f t="shared" si="340"/>
        <v>0</v>
      </c>
      <c r="L1064" s="431"/>
      <c r="M1064" s="431">
        <f>ROUNDDOWN(L1064*D1064,0)</f>
        <v>0</v>
      </c>
      <c r="N1064" s="433"/>
    </row>
    <row r="1065" spans="2:14" ht="18" hidden="1" customHeight="1">
      <c r="B1065" s="428" t="s">
        <v>20</v>
      </c>
      <c r="C1065" s="429" t="s">
        <v>21</v>
      </c>
      <c r="D1065" s="447">
        <f>'단가적용(품)'!$H$131</f>
        <v>4.0000000000000001E-3</v>
      </c>
      <c r="E1065" s="429" t="s">
        <v>223</v>
      </c>
      <c r="F1065" s="431">
        <f>H1065+J1065+L1065</f>
        <v>50666</v>
      </c>
      <c r="G1065" s="431">
        <f>SUM(I1065+K1065+M1065)</f>
        <v>201</v>
      </c>
      <c r="H1065" s="432">
        <f>기계경비!$P$98</f>
        <v>36210</v>
      </c>
      <c r="I1065" s="431">
        <f t="shared" si="339"/>
        <v>144</v>
      </c>
      <c r="J1065" s="431">
        <f>기계경비!$P$96</f>
        <v>7583</v>
      </c>
      <c r="K1065" s="431">
        <f t="shared" si="340"/>
        <v>30</v>
      </c>
      <c r="L1065" s="431">
        <f>기계경비!$P$94</f>
        <v>6873</v>
      </c>
      <c r="M1065" s="431">
        <f>ROUNDDOWN(L1065*D1065,0)</f>
        <v>27</v>
      </c>
      <c r="N1065" s="433"/>
    </row>
    <row r="1066" spans="2:14" ht="18" hidden="1" customHeight="1">
      <c r="B1066" s="428" t="s">
        <v>222</v>
      </c>
      <c r="C1066" s="429" t="s">
        <v>286</v>
      </c>
      <c r="D1066" s="447">
        <f>'단가적용(품)'!$I$131</f>
        <v>4.0000000000000001E-3</v>
      </c>
      <c r="E1066" s="429" t="s">
        <v>8</v>
      </c>
      <c r="F1066" s="431">
        <f>H1066+J1066+L1066</f>
        <v>43677</v>
      </c>
      <c r="G1066" s="431">
        <f>SUM(I1066+K1066+M1066)</f>
        <v>174</v>
      </c>
      <c r="H1066" s="432"/>
      <c r="I1066" s="431">
        <f t="shared" si="339"/>
        <v>0</v>
      </c>
      <c r="J1066" s="431"/>
      <c r="K1066" s="431">
        <f t="shared" si="340"/>
        <v>0</v>
      </c>
      <c r="L1066" s="431">
        <f>기계경비!$P$179</f>
        <v>43677</v>
      </c>
      <c r="M1066" s="431">
        <f>ROUNDDOWN(L1066*D1066,0)</f>
        <v>174</v>
      </c>
      <c r="N1066" s="433"/>
    </row>
    <row r="1067" spans="2:14" ht="18" hidden="1" customHeight="1">
      <c r="B1067" s="428" t="s">
        <v>777</v>
      </c>
      <c r="C1067" s="429" t="s">
        <v>215</v>
      </c>
      <c r="D1067" s="434">
        <v>0.01</v>
      </c>
      <c r="E1067" s="429"/>
      <c r="F1067" s="431">
        <f>H1067+J1067+L1067</f>
        <v>416</v>
      </c>
      <c r="G1067" s="431">
        <f>SUM(I1067+K1067+M1067)</f>
        <v>4</v>
      </c>
      <c r="H1067" s="431"/>
      <c r="I1067" s="431">
        <f t="shared" si="339"/>
        <v>0</v>
      </c>
      <c r="J1067" s="431">
        <f>SUM(K1060:K1061)</f>
        <v>416</v>
      </c>
      <c r="K1067" s="431">
        <f t="shared" si="340"/>
        <v>4</v>
      </c>
      <c r="L1067" s="431"/>
      <c r="M1067" s="431">
        <f>ROUNDDOWN(L1067*D1067,0)</f>
        <v>0</v>
      </c>
      <c r="N1067" s="433"/>
    </row>
    <row r="1068" spans="2:14" ht="18" hidden="1" customHeight="1">
      <c r="B1068" s="428" t="s">
        <v>778</v>
      </c>
      <c r="C1068" s="429" t="s">
        <v>329</v>
      </c>
      <c r="D1068" s="434">
        <v>0.03</v>
      </c>
      <c r="E1068" s="429"/>
      <c r="F1068" s="431">
        <f>H1068+J1068+L1068</f>
        <v>0</v>
      </c>
      <c r="G1068" s="431">
        <f>SUM(I1068+K1068+M1068)</f>
        <v>0</v>
      </c>
      <c r="H1068" s="431"/>
      <c r="I1068" s="431">
        <f t="shared" si="339"/>
        <v>0</v>
      </c>
      <c r="J1068" s="431"/>
      <c r="K1068" s="431">
        <f t="shared" si="340"/>
        <v>0</v>
      </c>
      <c r="L1068" s="431">
        <f>SUBTOTAL(9,I1062:I1063)</f>
        <v>0</v>
      </c>
      <c r="M1068" s="431">
        <f>ROUNDDOWN(L1068*D1068,0)</f>
        <v>0</v>
      </c>
      <c r="N1068" s="433"/>
    </row>
    <row r="1069" spans="2:14" ht="18" hidden="1" customHeight="1">
      <c r="B1069" s="428" t="s">
        <v>17</v>
      </c>
      <c r="C1069" s="429"/>
      <c r="D1069" s="436"/>
      <c r="E1069" s="429"/>
      <c r="F1069" s="431"/>
      <c r="G1069" s="431">
        <f>SUM(I1069+K1069+M1069)</f>
        <v>1606</v>
      </c>
      <c r="H1069" s="431"/>
      <c r="I1069" s="431">
        <f>SUM(I1060:I1068)</f>
        <v>955</v>
      </c>
      <c r="J1069" s="431"/>
      <c r="K1069" s="431">
        <f>SUM(K1060:K1068)</f>
        <v>450</v>
      </c>
      <c r="L1069" s="431"/>
      <c r="M1069" s="431">
        <f>SUM(M1060:M1068)</f>
        <v>201</v>
      </c>
      <c r="N1069" s="433"/>
    </row>
    <row r="1070" spans="2:14" ht="18" hidden="1" customHeight="1">
      <c r="B1070" s="443"/>
      <c r="C1070" s="444"/>
      <c r="D1070" s="444"/>
      <c r="E1070" s="444"/>
      <c r="F1070" s="444"/>
      <c r="G1070" s="444"/>
      <c r="H1070" s="444"/>
      <c r="I1070" s="444"/>
      <c r="J1070" s="429"/>
      <c r="K1070" s="429"/>
      <c r="L1070" s="429"/>
      <c r="M1070" s="429"/>
      <c r="N1070" s="433"/>
    </row>
    <row r="1071" spans="2:14" s="421" customFormat="1" ht="18" hidden="1" customHeight="1">
      <c r="B1071" s="437">
        <f>B1059+1</f>
        <v>82</v>
      </c>
      <c r="C1071" s="445" t="s">
        <v>495</v>
      </c>
      <c r="D1071" s="442"/>
      <c r="E1071" s="442"/>
      <c r="F1071" s="442"/>
      <c r="G1071" s="442"/>
      <c r="H1071" s="442"/>
      <c r="I1071" s="442"/>
      <c r="J1071" s="440"/>
      <c r="K1071" s="440"/>
      <c r="L1071" s="440"/>
      <c r="M1071" s="440"/>
      <c r="N1071" s="441"/>
    </row>
    <row r="1072" spans="2:14" ht="18" hidden="1" customHeight="1">
      <c r="B1072" s="428" t="s">
        <v>319</v>
      </c>
      <c r="C1072" s="429" t="s">
        <v>358</v>
      </c>
      <c r="D1072" s="447">
        <f>'단가적용(품)'!$H$137</f>
        <v>6.3E-2</v>
      </c>
      <c r="E1072" s="429" t="s">
        <v>10</v>
      </c>
      <c r="F1072" s="431">
        <f t="shared" ref="F1072:G1076" si="341">SUM(H1072+J1072+L1072)</f>
        <v>7480</v>
      </c>
      <c r="G1072" s="431">
        <f t="shared" si="341"/>
        <v>471</v>
      </c>
      <c r="H1072" s="432"/>
      <c r="I1072" s="431">
        <f t="shared" ref="I1072:I1080" si="342">ROUNDDOWN(D1072*H1072,0)</f>
        <v>0</v>
      </c>
      <c r="J1072" s="431">
        <f>자재단가!$F$14</f>
        <v>7480</v>
      </c>
      <c r="K1072" s="431">
        <f t="shared" ref="K1072:K1080" si="343">ROUNDDOWN(J1072*D1072,0)</f>
        <v>471</v>
      </c>
      <c r="L1072" s="431"/>
      <c r="M1072" s="431">
        <f>ROUNDDOWN(L1072*F1072,0)</f>
        <v>0</v>
      </c>
      <c r="N1072" s="433"/>
    </row>
    <row r="1073" spans="2:14" ht="18" hidden="1" customHeight="1">
      <c r="B1073" s="428" t="s">
        <v>193</v>
      </c>
      <c r="C1073" s="429" t="s">
        <v>304</v>
      </c>
      <c r="D1073" s="430">
        <f>'단가적용(품)'!$I$137</f>
        <v>4.65E-2</v>
      </c>
      <c r="E1073" s="429" t="s">
        <v>7</v>
      </c>
      <c r="F1073" s="431">
        <f t="shared" si="341"/>
        <v>5000</v>
      </c>
      <c r="G1073" s="431">
        <f t="shared" si="341"/>
        <v>232</v>
      </c>
      <c r="H1073" s="432"/>
      <c r="I1073" s="431">
        <f t="shared" si="342"/>
        <v>0</v>
      </c>
      <c r="J1073" s="431">
        <f>자재단가!$F$21</f>
        <v>5000</v>
      </c>
      <c r="K1073" s="431">
        <f t="shared" si="343"/>
        <v>232</v>
      </c>
      <c r="L1073" s="431"/>
      <c r="M1073" s="431">
        <f>ROUNDDOWN(L1073*F1073,0)</f>
        <v>0</v>
      </c>
      <c r="N1073" s="433"/>
    </row>
    <row r="1074" spans="2:14" ht="18" hidden="1" customHeight="1">
      <c r="B1074" s="428" t="s">
        <v>207</v>
      </c>
      <c r="C1074" s="429"/>
      <c r="D1074" s="430">
        <f>'단가적용(품)'!$E$130</f>
        <v>5.0000000000000001E-4</v>
      </c>
      <c r="E1074" s="429" t="s">
        <v>13</v>
      </c>
      <c r="F1074" s="431">
        <f t="shared" si="341"/>
        <v>336005.625</v>
      </c>
      <c r="G1074" s="431">
        <f t="shared" si="341"/>
        <v>168</v>
      </c>
      <c r="H1074" s="432">
        <f>변동입력!$C$13*1.875</f>
        <v>336005.625</v>
      </c>
      <c r="I1074" s="431">
        <f t="shared" si="342"/>
        <v>168</v>
      </c>
      <c r="J1074" s="431"/>
      <c r="K1074" s="431">
        <f t="shared" si="343"/>
        <v>0</v>
      </c>
      <c r="L1074" s="431"/>
      <c r="M1074" s="431">
        <f>ROUNDDOWN(L1074*F1074,0)</f>
        <v>0</v>
      </c>
      <c r="N1074" s="433"/>
    </row>
    <row r="1075" spans="2:14" ht="18" hidden="1" customHeight="1">
      <c r="B1075" s="428" t="s">
        <v>24</v>
      </c>
      <c r="C1075" s="429"/>
      <c r="D1075" s="430">
        <f>'단가적용(품)'!$F$130</f>
        <v>5.0000000000000001E-4</v>
      </c>
      <c r="E1075" s="429" t="s">
        <v>8</v>
      </c>
      <c r="F1075" s="431">
        <f t="shared" si="341"/>
        <v>264555</v>
      </c>
      <c r="G1075" s="431">
        <f t="shared" si="341"/>
        <v>132</v>
      </c>
      <c r="H1075" s="432">
        <f>변동입력!$C$12*1.875</f>
        <v>264555</v>
      </c>
      <c r="I1075" s="431">
        <f t="shared" si="342"/>
        <v>132</v>
      </c>
      <c r="J1075" s="431"/>
      <c r="K1075" s="431">
        <f t="shared" si="343"/>
        <v>0</v>
      </c>
      <c r="L1075" s="431"/>
      <c r="M1075" s="431">
        <f>ROUNDDOWN(L1075*F1075,0)</f>
        <v>0</v>
      </c>
      <c r="N1075" s="433"/>
    </row>
    <row r="1076" spans="2:14" ht="18" hidden="1" customHeight="1">
      <c r="B1076" s="428" t="s">
        <v>15</v>
      </c>
      <c r="C1076" s="429"/>
      <c r="D1076" s="430">
        <f>'단가적용(품)'!$G$130</f>
        <v>5.0000000000000001E-4</v>
      </c>
      <c r="E1076" s="429" t="s">
        <v>8</v>
      </c>
      <c r="F1076" s="431">
        <f t="shared" si="341"/>
        <v>211644</v>
      </c>
      <c r="G1076" s="431">
        <f t="shared" si="341"/>
        <v>105</v>
      </c>
      <c r="H1076" s="432">
        <f>변동입력!$C$12*1.5</f>
        <v>211644</v>
      </c>
      <c r="I1076" s="431">
        <f t="shared" si="342"/>
        <v>105</v>
      </c>
      <c r="J1076" s="431"/>
      <c r="K1076" s="431">
        <f t="shared" si="343"/>
        <v>0</v>
      </c>
      <c r="L1076" s="431"/>
      <c r="M1076" s="431">
        <f>ROUNDDOWN(L1076*D1076,0)</f>
        <v>0</v>
      </c>
      <c r="N1076" s="433"/>
    </row>
    <row r="1077" spans="2:14" ht="18" hidden="1" customHeight="1">
      <c r="B1077" s="428" t="s">
        <v>20</v>
      </c>
      <c r="C1077" s="429" t="s">
        <v>21</v>
      </c>
      <c r="D1077" s="447">
        <f>'단가적용(품)'!$H$130</f>
        <v>2E-3</v>
      </c>
      <c r="E1077" s="429" t="s">
        <v>223</v>
      </c>
      <c r="F1077" s="431">
        <f>H1077+J1077+L1077</f>
        <v>50666</v>
      </c>
      <c r="G1077" s="431">
        <f>SUM(I1077+K1077+M1077)</f>
        <v>100</v>
      </c>
      <c r="H1077" s="432">
        <f>기계경비!$P$98</f>
        <v>36210</v>
      </c>
      <c r="I1077" s="431">
        <f t="shared" si="342"/>
        <v>72</v>
      </c>
      <c r="J1077" s="431">
        <f>기계경비!$P$96</f>
        <v>7583</v>
      </c>
      <c r="K1077" s="431">
        <f t="shared" si="343"/>
        <v>15</v>
      </c>
      <c r="L1077" s="431">
        <f>기계경비!$P$94</f>
        <v>6873</v>
      </c>
      <c r="M1077" s="431">
        <f>ROUNDDOWN(L1077*D1077,0)</f>
        <v>13</v>
      </c>
      <c r="N1077" s="433"/>
    </row>
    <row r="1078" spans="2:14" ht="18" hidden="1" customHeight="1">
      <c r="B1078" s="428" t="s">
        <v>222</v>
      </c>
      <c r="C1078" s="429" t="s">
        <v>286</v>
      </c>
      <c r="D1078" s="447">
        <f>'단가적용(품)'!$I$130</f>
        <v>2E-3</v>
      </c>
      <c r="E1078" s="429" t="s">
        <v>8</v>
      </c>
      <c r="F1078" s="431">
        <f>H1078+J1078+L1078</f>
        <v>43677</v>
      </c>
      <c r="G1078" s="431">
        <f>SUM(I1078+K1078+M1078)</f>
        <v>87</v>
      </c>
      <c r="H1078" s="432"/>
      <c r="I1078" s="431">
        <f t="shared" si="342"/>
        <v>0</v>
      </c>
      <c r="J1078" s="431"/>
      <c r="K1078" s="431">
        <f t="shared" si="343"/>
        <v>0</v>
      </c>
      <c r="L1078" s="431">
        <f>기계경비!$P$179</f>
        <v>43677</v>
      </c>
      <c r="M1078" s="431">
        <f>ROUNDDOWN(L1078*D1078,0)</f>
        <v>87</v>
      </c>
      <c r="N1078" s="433"/>
    </row>
    <row r="1079" spans="2:14" ht="18" hidden="1" customHeight="1">
      <c r="B1079" s="428" t="s">
        <v>777</v>
      </c>
      <c r="C1079" s="429" t="s">
        <v>215</v>
      </c>
      <c r="D1079" s="434">
        <v>0.01</v>
      </c>
      <c r="E1079" s="429"/>
      <c r="F1079" s="431">
        <f>H1079+J1079+L1079</f>
        <v>703</v>
      </c>
      <c r="G1079" s="431">
        <f>SUM(I1079+K1079+M1079)</f>
        <v>7</v>
      </c>
      <c r="H1079" s="431"/>
      <c r="I1079" s="431">
        <f t="shared" si="342"/>
        <v>0</v>
      </c>
      <c r="J1079" s="431">
        <f>SUM(K1072:K1073)</f>
        <v>703</v>
      </c>
      <c r="K1079" s="431">
        <f t="shared" si="343"/>
        <v>7</v>
      </c>
      <c r="L1079" s="431"/>
      <c r="M1079" s="431">
        <f>ROUNDDOWN(L1079*D1079,0)</f>
        <v>0</v>
      </c>
      <c r="N1079" s="433"/>
    </row>
    <row r="1080" spans="2:14" ht="18" hidden="1" customHeight="1">
      <c r="B1080" s="428" t="s">
        <v>778</v>
      </c>
      <c r="C1080" s="429" t="s">
        <v>329</v>
      </c>
      <c r="D1080" s="434">
        <v>0.03</v>
      </c>
      <c r="E1080" s="429"/>
      <c r="F1080" s="431">
        <f>H1080+J1080+L1080</f>
        <v>0</v>
      </c>
      <c r="G1080" s="431">
        <f>SUM(I1080+K1080+M1080)</f>
        <v>0</v>
      </c>
      <c r="H1080" s="431"/>
      <c r="I1080" s="431">
        <f t="shared" si="342"/>
        <v>0</v>
      </c>
      <c r="J1080" s="431"/>
      <c r="K1080" s="431">
        <f t="shared" si="343"/>
        <v>0</v>
      </c>
      <c r="L1080" s="431">
        <f>SUBTOTAL(9,I1074:I1075)</f>
        <v>0</v>
      </c>
      <c r="M1080" s="431">
        <f>ROUNDDOWN(L1080*D1080,0)</f>
        <v>0</v>
      </c>
      <c r="N1080" s="433"/>
    </row>
    <row r="1081" spans="2:14" ht="18" hidden="1" customHeight="1">
      <c r="B1081" s="428" t="s">
        <v>17</v>
      </c>
      <c r="C1081" s="429"/>
      <c r="D1081" s="436"/>
      <c r="E1081" s="429"/>
      <c r="F1081" s="431"/>
      <c r="G1081" s="431">
        <f>SUM(I1081+K1081+M1081)</f>
        <v>1302</v>
      </c>
      <c r="H1081" s="431"/>
      <c r="I1081" s="431">
        <f>SUM(I1072:I1080)</f>
        <v>477</v>
      </c>
      <c r="J1081" s="431"/>
      <c r="K1081" s="431">
        <f>SUM(K1072:K1080)</f>
        <v>725</v>
      </c>
      <c r="L1081" s="431"/>
      <c r="M1081" s="431">
        <f>SUM(M1072:M1080)</f>
        <v>100</v>
      </c>
      <c r="N1081" s="433"/>
    </row>
    <row r="1082" spans="2:14" ht="18" hidden="1" customHeight="1">
      <c r="B1082" s="443"/>
      <c r="C1082" s="444"/>
      <c r="D1082" s="444"/>
      <c r="E1082" s="444"/>
      <c r="F1082" s="444"/>
      <c r="G1082" s="444"/>
      <c r="H1082" s="444"/>
      <c r="I1082" s="444"/>
      <c r="J1082" s="429"/>
      <c r="K1082" s="429"/>
      <c r="L1082" s="429"/>
      <c r="M1082" s="429"/>
      <c r="N1082" s="433"/>
    </row>
    <row r="1083" spans="2:14" s="421" customFormat="1" ht="18" hidden="1" customHeight="1">
      <c r="B1083" s="437">
        <f>B1071+1</f>
        <v>83</v>
      </c>
      <c r="C1083" s="445" t="s">
        <v>494</v>
      </c>
      <c r="D1083" s="442"/>
      <c r="E1083" s="442"/>
      <c r="F1083" s="442"/>
      <c r="G1083" s="442"/>
      <c r="H1083" s="442"/>
      <c r="I1083" s="442"/>
      <c r="J1083" s="440"/>
      <c r="K1083" s="440"/>
      <c r="L1083" s="440"/>
      <c r="M1083" s="440"/>
      <c r="N1083" s="441"/>
    </row>
    <row r="1084" spans="2:14" ht="18" hidden="1" customHeight="1">
      <c r="B1084" s="428" t="s">
        <v>319</v>
      </c>
      <c r="C1084" s="429" t="s">
        <v>358</v>
      </c>
      <c r="D1084" s="447">
        <f>'단가적용(품)'!$H$138</f>
        <v>6.3E-2</v>
      </c>
      <c r="E1084" s="429" t="s">
        <v>10</v>
      </c>
      <c r="F1084" s="431">
        <f t="shared" ref="F1084:G1088" si="344">SUM(H1084+J1084+L1084)</f>
        <v>7480</v>
      </c>
      <c r="G1084" s="431">
        <f t="shared" si="344"/>
        <v>471</v>
      </c>
      <c r="H1084" s="432"/>
      <c r="I1084" s="431">
        <f t="shared" ref="I1084:I1092" si="345">ROUNDDOWN(D1084*H1084,0)</f>
        <v>0</v>
      </c>
      <c r="J1084" s="431">
        <f>자재단가!$F$14</f>
        <v>7480</v>
      </c>
      <c r="K1084" s="431">
        <f t="shared" ref="K1084:K1092" si="346">ROUNDDOWN(J1084*D1084,0)</f>
        <v>471</v>
      </c>
      <c r="L1084" s="431"/>
      <c r="M1084" s="431">
        <f>ROUNDDOWN(L1084*F1084,0)</f>
        <v>0</v>
      </c>
      <c r="N1084" s="433"/>
    </row>
    <row r="1085" spans="2:14" ht="18" hidden="1" customHeight="1">
      <c r="B1085" s="428" t="s">
        <v>193</v>
      </c>
      <c r="C1085" s="429" t="s">
        <v>304</v>
      </c>
      <c r="D1085" s="430">
        <f>'단가적용(품)'!$I$138</f>
        <v>4.65E-2</v>
      </c>
      <c r="E1085" s="429" t="s">
        <v>7</v>
      </c>
      <c r="F1085" s="431">
        <f t="shared" si="344"/>
        <v>5000</v>
      </c>
      <c r="G1085" s="431">
        <f t="shared" si="344"/>
        <v>232</v>
      </c>
      <c r="H1085" s="432"/>
      <c r="I1085" s="431">
        <f t="shared" si="345"/>
        <v>0</v>
      </c>
      <c r="J1085" s="431">
        <f>자재단가!$F$21</f>
        <v>5000</v>
      </c>
      <c r="K1085" s="431">
        <f t="shared" si="346"/>
        <v>232</v>
      </c>
      <c r="L1085" s="431"/>
      <c r="M1085" s="431">
        <f>ROUNDDOWN(L1085*F1085,0)</f>
        <v>0</v>
      </c>
      <c r="N1085" s="433"/>
    </row>
    <row r="1086" spans="2:14" ht="18" hidden="1" customHeight="1">
      <c r="B1086" s="428" t="s">
        <v>207</v>
      </c>
      <c r="C1086" s="429"/>
      <c r="D1086" s="447">
        <f>'단가적용(품)'!$E$131</f>
        <v>1E-3</v>
      </c>
      <c r="E1086" s="429" t="s">
        <v>13</v>
      </c>
      <c r="F1086" s="431">
        <f t="shared" si="344"/>
        <v>336005.625</v>
      </c>
      <c r="G1086" s="431">
        <f t="shared" si="344"/>
        <v>336</v>
      </c>
      <c r="H1086" s="432">
        <f>변동입력!$C$13*1.875</f>
        <v>336005.625</v>
      </c>
      <c r="I1086" s="431">
        <f t="shared" si="345"/>
        <v>336</v>
      </c>
      <c r="J1086" s="431"/>
      <c r="K1086" s="431">
        <f t="shared" si="346"/>
        <v>0</v>
      </c>
      <c r="L1086" s="431"/>
      <c r="M1086" s="431">
        <f>ROUNDDOWN(L1086*F1086,0)</f>
        <v>0</v>
      </c>
      <c r="N1086" s="433"/>
    </row>
    <row r="1087" spans="2:14" ht="18" hidden="1" customHeight="1">
      <c r="B1087" s="428" t="s">
        <v>24</v>
      </c>
      <c r="C1087" s="429"/>
      <c r="D1087" s="447">
        <f>'단가적용(품)'!$F$131</f>
        <v>1E-3</v>
      </c>
      <c r="E1087" s="429" t="s">
        <v>8</v>
      </c>
      <c r="F1087" s="431">
        <f t="shared" si="344"/>
        <v>264555</v>
      </c>
      <c r="G1087" s="431">
        <f t="shared" si="344"/>
        <v>264</v>
      </c>
      <c r="H1087" s="432">
        <f>변동입력!$C$12*1.875</f>
        <v>264555</v>
      </c>
      <c r="I1087" s="431">
        <f t="shared" si="345"/>
        <v>264</v>
      </c>
      <c r="J1087" s="431"/>
      <c r="K1087" s="431">
        <f t="shared" si="346"/>
        <v>0</v>
      </c>
      <c r="L1087" s="431"/>
      <c r="M1087" s="431">
        <f>ROUNDDOWN(L1087*F1087,0)</f>
        <v>0</v>
      </c>
      <c r="N1087" s="433"/>
    </row>
    <row r="1088" spans="2:14" ht="18" hidden="1" customHeight="1">
      <c r="B1088" s="428" t="s">
        <v>15</v>
      </c>
      <c r="C1088" s="429"/>
      <c r="D1088" s="447">
        <f>'단가적용(품)'!$G$131</f>
        <v>1E-3</v>
      </c>
      <c r="E1088" s="429" t="s">
        <v>8</v>
      </c>
      <c r="F1088" s="431">
        <f t="shared" si="344"/>
        <v>211644</v>
      </c>
      <c r="G1088" s="431">
        <f t="shared" si="344"/>
        <v>211</v>
      </c>
      <c r="H1088" s="432">
        <f>변동입력!$C$12*1.5</f>
        <v>211644</v>
      </c>
      <c r="I1088" s="431">
        <f t="shared" si="345"/>
        <v>211</v>
      </c>
      <c r="J1088" s="431"/>
      <c r="K1088" s="431">
        <f t="shared" si="346"/>
        <v>0</v>
      </c>
      <c r="L1088" s="431"/>
      <c r="M1088" s="431">
        <f>ROUNDDOWN(L1088*D1088,0)</f>
        <v>0</v>
      </c>
      <c r="N1088" s="433"/>
    </row>
    <row r="1089" spans="2:14" ht="18" hidden="1" customHeight="1">
      <c r="B1089" s="428" t="s">
        <v>20</v>
      </c>
      <c r="C1089" s="429" t="s">
        <v>21</v>
      </c>
      <c r="D1089" s="447">
        <f>'단가적용(품)'!$H$131</f>
        <v>4.0000000000000001E-3</v>
      </c>
      <c r="E1089" s="429" t="s">
        <v>223</v>
      </c>
      <c r="F1089" s="431">
        <f>H1089+J1089+L1089</f>
        <v>50666</v>
      </c>
      <c r="G1089" s="431">
        <f>SUM(I1089+K1089+M1089)</f>
        <v>201</v>
      </c>
      <c r="H1089" s="432">
        <f>기계경비!$P$98</f>
        <v>36210</v>
      </c>
      <c r="I1089" s="431">
        <f t="shared" si="345"/>
        <v>144</v>
      </c>
      <c r="J1089" s="431">
        <f>기계경비!$P$96</f>
        <v>7583</v>
      </c>
      <c r="K1089" s="431">
        <f t="shared" si="346"/>
        <v>30</v>
      </c>
      <c r="L1089" s="431">
        <f>기계경비!$P$94</f>
        <v>6873</v>
      </c>
      <c r="M1089" s="431">
        <f>ROUNDDOWN(L1089*D1089,0)</f>
        <v>27</v>
      </c>
      <c r="N1089" s="433"/>
    </row>
    <row r="1090" spans="2:14" ht="18" hidden="1" customHeight="1">
      <c r="B1090" s="428" t="s">
        <v>222</v>
      </c>
      <c r="C1090" s="429" t="s">
        <v>286</v>
      </c>
      <c r="D1090" s="447">
        <f>'단가적용(품)'!$I$131</f>
        <v>4.0000000000000001E-3</v>
      </c>
      <c r="E1090" s="429" t="s">
        <v>8</v>
      </c>
      <c r="F1090" s="431">
        <f>H1090+J1090+L1090</f>
        <v>43677</v>
      </c>
      <c r="G1090" s="431">
        <f>SUM(I1090+K1090+M1090)</f>
        <v>174</v>
      </c>
      <c r="H1090" s="432"/>
      <c r="I1090" s="431">
        <f t="shared" si="345"/>
        <v>0</v>
      </c>
      <c r="J1090" s="431"/>
      <c r="K1090" s="431">
        <f t="shared" si="346"/>
        <v>0</v>
      </c>
      <c r="L1090" s="431">
        <f>기계경비!$P$179</f>
        <v>43677</v>
      </c>
      <c r="M1090" s="431">
        <f>ROUNDDOWN(L1090*D1090,0)</f>
        <v>174</v>
      </c>
      <c r="N1090" s="433"/>
    </row>
    <row r="1091" spans="2:14" ht="18" hidden="1" customHeight="1">
      <c r="B1091" s="428" t="s">
        <v>777</v>
      </c>
      <c r="C1091" s="429" t="s">
        <v>215</v>
      </c>
      <c r="D1091" s="434">
        <v>0.01</v>
      </c>
      <c r="E1091" s="429"/>
      <c r="F1091" s="431">
        <f>H1091+J1091+L1091</f>
        <v>703</v>
      </c>
      <c r="G1091" s="431">
        <f>SUM(I1091+K1091+M1091)</f>
        <v>7</v>
      </c>
      <c r="H1091" s="431"/>
      <c r="I1091" s="431">
        <f t="shared" si="345"/>
        <v>0</v>
      </c>
      <c r="J1091" s="431">
        <f>SUM(K1084:K1085)</f>
        <v>703</v>
      </c>
      <c r="K1091" s="431">
        <f t="shared" si="346"/>
        <v>7</v>
      </c>
      <c r="L1091" s="431"/>
      <c r="M1091" s="431">
        <f>ROUNDDOWN(L1091*D1091,0)</f>
        <v>0</v>
      </c>
      <c r="N1091" s="433"/>
    </row>
    <row r="1092" spans="2:14" ht="18" hidden="1" customHeight="1">
      <c r="B1092" s="428" t="s">
        <v>778</v>
      </c>
      <c r="C1092" s="429" t="s">
        <v>329</v>
      </c>
      <c r="D1092" s="434">
        <v>0.03</v>
      </c>
      <c r="E1092" s="429"/>
      <c r="F1092" s="431">
        <f>H1092+J1092+L1092</f>
        <v>0</v>
      </c>
      <c r="G1092" s="431">
        <f>SUM(I1092+K1092+M1092)</f>
        <v>0</v>
      </c>
      <c r="H1092" s="431"/>
      <c r="I1092" s="431">
        <f t="shared" si="345"/>
        <v>0</v>
      </c>
      <c r="J1092" s="431"/>
      <c r="K1092" s="431">
        <f t="shared" si="346"/>
        <v>0</v>
      </c>
      <c r="L1092" s="431">
        <f>SUBTOTAL(9,I1086:I1087)</f>
        <v>0</v>
      </c>
      <c r="M1092" s="431">
        <f>ROUNDDOWN(L1092*D1092,0)</f>
        <v>0</v>
      </c>
      <c r="N1092" s="433"/>
    </row>
    <row r="1093" spans="2:14" ht="18" hidden="1" customHeight="1">
      <c r="B1093" s="428" t="s">
        <v>17</v>
      </c>
      <c r="C1093" s="429"/>
      <c r="D1093" s="436"/>
      <c r="E1093" s="429"/>
      <c r="F1093" s="431"/>
      <c r="G1093" s="431">
        <f>SUM(I1093+K1093+M1093)</f>
        <v>1896</v>
      </c>
      <c r="H1093" s="431"/>
      <c r="I1093" s="431">
        <f>SUM(I1084:I1092)</f>
        <v>955</v>
      </c>
      <c r="J1093" s="431"/>
      <c r="K1093" s="431">
        <f>SUM(K1084:K1092)</f>
        <v>740</v>
      </c>
      <c r="L1093" s="431"/>
      <c r="M1093" s="431">
        <f>SUM(M1084:M1092)</f>
        <v>201</v>
      </c>
      <c r="N1093" s="433"/>
    </row>
    <row r="1094" spans="2:14" ht="18" hidden="1" customHeight="1">
      <c r="B1094" s="443"/>
      <c r="C1094" s="446"/>
      <c r="D1094" s="444"/>
      <c r="E1094" s="444"/>
      <c r="F1094" s="444"/>
      <c r="G1094" s="444"/>
      <c r="H1094" s="444"/>
      <c r="I1094" s="444"/>
      <c r="J1094" s="429"/>
      <c r="K1094" s="429"/>
      <c r="L1094" s="429"/>
      <c r="M1094" s="429"/>
      <c r="N1094" s="433"/>
    </row>
    <row r="1095" spans="2:14" s="421" customFormat="1" ht="18" hidden="1" customHeight="1">
      <c r="B1095" s="437">
        <f>B1083+1</f>
        <v>84</v>
      </c>
      <c r="C1095" s="445" t="s">
        <v>493</v>
      </c>
      <c r="D1095" s="442"/>
      <c r="E1095" s="442"/>
      <c r="F1095" s="442"/>
      <c r="G1095" s="442"/>
      <c r="H1095" s="442"/>
      <c r="I1095" s="442"/>
      <c r="J1095" s="440"/>
      <c r="K1095" s="440"/>
      <c r="L1095" s="440"/>
      <c r="M1095" s="440"/>
      <c r="N1095" s="441"/>
    </row>
    <row r="1096" spans="2:14" ht="18" hidden="1" customHeight="1">
      <c r="B1096" s="428" t="s">
        <v>319</v>
      </c>
      <c r="C1096" s="429" t="s">
        <v>320</v>
      </c>
      <c r="D1096" s="447">
        <f>'단가적용(품)'!$H$157</f>
        <v>6.3E-2</v>
      </c>
      <c r="E1096" s="429" t="s">
        <v>10</v>
      </c>
      <c r="F1096" s="431">
        <f>SUM(H1096+J1096+L1096)</f>
        <v>2766</v>
      </c>
      <c r="G1096" s="431">
        <f>SUM(I1096+K1096+M1096)</f>
        <v>174</v>
      </c>
      <c r="H1096" s="432"/>
      <c r="I1096" s="431">
        <f t="shared" ref="I1096:I1103" si="347">ROUNDDOWN(D1096*H1096,0)</f>
        <v>0</v>
      </c>
      <c r="J1096" s="431">
        <f>자재단가!$F$12</f>
        <v>2766</v>
      </c>
      <c r="K1096" s="431">
        <f t="shared" ref="K1096:K1103" si="348">ROUNDDOWN(J1096*D1096,0)</f>
        <v>174</v>
      </c>
      <c r="L1096" s="431"/>
      <c r="M1096" s="431">
        <f>ROUNDDOWN(L1096*F1096,0)</f>
        <v>0</v>
      </c>
      <c r="N1096" s="433"/>
    </row>
    <row r="1097" spans="2:14" ht="18" hidden="1" customHeight="1">
      <c r="B1097" s="428" t="s">
        <v>193</v>
      </c>
      <c r="C1097" s="429" t="s">
        <v>304</v>
      </c>
      <c r="D1097" s="447">
        <f>'단가적용(품)'!$I$157</f>
        <v>6.3E-2</v>
      </c>
      <c r="E1097" s="429" t="s">
        <v>7</v>
      </c>
      <c r="F1097" s="431">
        <f>SUM(H1097+J1097+L1097)</f>
        <v>5000</v>
      </c>
      <c r="G1097" s="431">
        <f t="shared" ref="G1097:G1102" si="349">SUM(I1097+K1097+M1097)</f>
        <v>315</v>
      </c>
      <c r="H1097" s="432"/>
      <c r="I1097" s="431">
        <f t="shared" si="347"/>
        <v>0</v>
      </c>
      <c r="J1097" s="431">
        <f>자재단가!$F$21</f>
        <v>5000</v>
      </c>
      <c r="K1097" s="431">
        <f t="shared" si="348"/>
        <v>315</v>
      </c>
      <c r="L1097" s="431"/>
      <c r="M1097" s="431">
        <f>ROUNDDOWN(L1097*F1097,0)</f>
        <v>0</v>
      </c>
      <c r="N1097" s="433"/>
    </row>
    <row r="1098" spans="2:14" ht="18" hidden="1" customHeight="1">
      <c r="B1098" s="428" t="s">
        <v>207</v>
      </c>
      <c r="C1098" s="429"/>
      <c r="D1098" s="436">
        <f>'단가적용(품)'!$E$152</f>
        <v>3.0000000000000001E-5</v>
      </c>
      <c r="E1098" s="429" t="s">
        <v>13</v>
      </c>
      <c r="F1098" s="431">
        <f>SUM(H1098+J1098+L1098)</f>
        <v>336005.625</v>
      </c>
      <c r="G1098" s="431">
        <f t="shared" si="349"/>
        <v>10</v>
      </c>
      <c r="H1098" s="432">
        <f>변동입력!$C$13*1.875</f>
        <v>336005.625</v>
      </c>
      <c r="I1098" s="431">
        <f t="shared" si="347"/>
        <v>10</v>
      </c>
      <c r="J1098" s="431"/>
      <c r="K1098" s="431">
        <f t="shared" si="348"/>
        <v>0</v>
      </c>
      <c r="L1098" s="431"/>
      <c r="M1098" s="431">
        <f>ROUNDDOWN(L1098*F1098,0)</f>
        <v>0</v>
      </c>
      <c r="N1098" s="433"/>
    </row>
    <row r="1099" spans="2:14" ht="18" hidden="1" customHeight="1">
      <c r="B1099" s="428" t="s">
        <v>24</v>
      </c>
      <c r="C1099" s="429"/>
      <c r="D1099" s="436">
        <f>'단가적용(품)'!$F$152</f>
        <v>3.0000000000000001E-5</v>
      </c>
      <c r="E1099" s="429" t="s">
        <v>8</v>
      </c>
      <c r="F1099" s="431">
        <f>SUM(H1099+J1099+L1099)</f>
        <v>264555</v>
      </c>
      <c r="G1099" s="431">
        <f t="shared" si="349"/>
        <v>7</v>
      </c>
      <c r="H1099" s="432">
        <f>변동입력!$C$12*1.875</f>
        <v>264555</v>
      </c>
      <c r="I1099" s="431">
        <f t="shared" si="347"/>
        <v>7</v>
      </c>
      <c r="J1099" s="431"/>
      <c r="K1099" s="431">
        <f t="shared" si="348"/>
        <v>0</v>
      </c>
      <c r="L1099" s="431"/>
      <c r="M1099" s="431">
        <f>ROUNDDOWN(L1099*F1099,0)</f>
        <v>0</v>
      </c>
      <c r="N1099" s="433"/>
    </row>
    <row r="1100" spans="2:14" ht="18" hidden="1" customHeight="1">
      <c r="B1100" s="428" t="s">
        <v>15</v>
      </c>
      <c r="C1100" s="429"/>
      <c r="D1100" s="436">
        <f>'단가적용(품)'!$G$152</f>
        <v>6.9999999999999994E-5</v>
      </c>
      <c r="E1100" s="429" t="s">
        <v>8</v>
      </c>
      <c r="F1100" s="431">
        <f>SUM(H1100+J1100+L1100)</f>
        <v>211644</v>
      </c>
      <c r="G1100" s="431">
        <f t="shared" si="349"/>
        <v>14</v>
      </c>
      <c r="H1100" s="432">
        <f>변동입력!$C$12*1.5</f>
        <v>211644</v>
      </c>
      <c r="I1100" s="431">
        <f t="shared" si="347"/>
        <v>14</v>
      </c>
      <c r="J1100" s="431"/>
      <c r="K1100" s="431">
        <f t="shared" si="348"/>
        <v>0</v>
      </c>
      <c r="L1100" s="431"/>
      <c r="M1100" s="431">
        <f>ROUNDDOWN(L1100*D1100,0)</f>
        <v>0</v>
      </c>
      <c r="N1100" s="433"/>
    </row>
    <row r="1101" spans="2:14" ht="18" hidden="1" customHeight="1">
      <c r="B1101" s="428" t="s">
        <v>18</v>
      </c>
      <c r="C1101" s="429" t="s">
        <v>19</v>
      </c>
      <c r="D1101" s="430">
        <f>'단가적용(품)'!$H$152</f>
        <v>2.9999999999999997E-4</v>
      </c>
      <c r="E1101" s="429" t="s">
        <v>223</v>
      </c>
      <c r="F1101" s="431">
        <f>H1101+J1101+L1101</f>
        <v>74257</v>
      </c>
      <c r="G1101" s="431">
        <f t="shared" si="349"/>
        <v>21</v>
      </c>
      <c r="H1101" s="432">
        <f>기계경비!$P$26</f>
        <v>36210</v>
      </c>
      <c r="I1101" s="431">
        <f t="shared" si="347"/>
        <v>10</v>
      </c>
      <c r="J1101" s="432">
        <f>기계경비!$P$24</f>
        <v>23658</v>
      </c>
      <c r="K1101" s="431">
        <f t="shared" si="348"/>
        <v>7</v>
      </c>
      <c r="L1101" s="432">
        <f>기계경비!$P$22</f>
        <v>14389</v>
      </c>
      <c r="M1101" s="431">
        <f>ROUNDDOWN(L1101*D1101,0)</f>
        <v>4</v>
      </c>
      <c r="N1101" s="433"/>
    </row>
    <row r="1102" spans="2:14" ht="18" hidden="1" customHeight="1">
      <c r="B1102" s="428" t="s">
        <v>20</v>
      </c>
      <c r="C1102" s="429" t="s">
        <v>22</v>
      </c>
      <c r="D1102" s="430">
        <f>'단가적용(품)'!$I$152</f>
        <v>2.9999999999999997E-4</v>
      </c>
      <c r="E1102" s="429" t="s">
        <v>8</v>
      </c>
      <c r="F1102" s="431">
        <f>H1102+J1102+L1102</f>
        <v>46495</v>
      </c>
      <c r="G1102" s="431">
        <f t="shared" si="349"/>
        <v>12</v>
      </c>
      <c r="H1102" s="432">
        <f>기계경비!$P$137</f>
        <v>36210</v>
      </c>
      <c r="I1102" s="431">
        <f t="shared" si="347"/>
        <v>10</v>
      </c>
      <c r="J1102" s="432">
        <f>기계경비!$P$135</f>
        <v>4398</v>
      </c>
      <c r="K1102" s="431">
        <f t="shared" si="348"/>
        <v>1</v>
      </c>
      <c r="L1102" s="432">
        <f>기계경비!$P$133</f>
        <v>5887</v>
      </c>
      <c r="M1102" s="431">
        <f>ROUNDDOWN(L1102*D1102,0)</f>
        <v>1</v>
      </c>
      <c r="N1102" s="433"/>
    </row>
    <row r="1103" spans="2:14" ht="18" hidden="1" customHeight="1">
      <c r="B1103" s="428" t="s">
        <v>777</v>
      </c>
      <c r="C1103" s="429" t="s">
        <v>215</v>
      </c>
      <c r="D1103" s="434">
        <v>0.01</v>
      </c>
      <c r="E1103" s="429"/>
      <c r="F1103" s="431">
        <f>H1103+J1103+L1103</f>
        <v>489</v>
      </c>
      <c r="G1103" s="431">
        <f>SUM(I1103+K1103+M1103)</f>
        <v>4</v>
      </c>
      <c r="H1103" s="431"/>
      <c r="I1103" s="431">
        <f t="shared" si="347"/>
        <v>0</v>
      </c>
      <c r="J1103" s="431">
        <f>SUM(K1096:K1097)</f>
        <v>489</v>
      </c>
      <c r="K1103" s="431">
        <f t="shared" si="348"/>
        <v>4</v>
      </c>
      <c r="L1103" s="431"/>
      <c r="M1103" s="431">
        <f>ROUNDDOWN(L1103*D1103,0)</f>
        <v>0</v>
      </c>
      <c r="N1103" s="433"/>
    </row>
    <row r="1104" spans="2:14" ht="18" hidden="1" customHeight="1">
      <c r="B1104" s="428" t="s">
        <v>17</v>
      </c>
      <c r="C1104" s="429"/>
      <c r="D1104" s="436"/>
      <c r="E1104" s="429"/>
      <c r="F1104" s="431"/>
      <c r="G1104" s="431">
        <f>SUM(I1104+K1104+M1104)</f>
        <v>557</v>
      </c>
      <c r="H1104" s="431"/>
      <c r="I1104" s="431">
        <f>SUM(I1096:I1103)</f>
        <v>51</v>
      </c>
      <c r="J1104" s="431"/>
      <c r="K1104" s="431">
        <f>SUM(K1096:K1103)</f>
        <v>501</v>
      </c>
      <c r="L1104" s="431"/>
      <c r="M1104" s="431">
        <f>SUM(M1096:M1103)</f>
        <v>5</v>
      </c>
      <c r="N1104" s="433"/>
    </row>
    <row r="1105" spans="2:14" ht="18" hidden="1" customHeight="1">
      <c r="B1105" s="443"/>
      <c r="C1105" s="444"/>
      <c r="D1105" s="444"/>
      <c r="E1105" s="444"/>
      <c r="F1105" s="444"/>
      <c r="G1105" s="444"/>
      <c r="H1105" s="444"/>
      <c r="I1105" s="444"/>
      <c r="J1105" s="429"/>
      <c r="K1105" s="429"/>
      <c r="L1105" s="429"/>
      <c r="M1105" s="429"/>
      <c r="N1105" s="433"/>
    </row>
    <row r="1106" spans="2:14" s="421" customFormat="1" ht="18" hidden="1" customHeight="1">
      <c r="B1106" s="437">
        <f>B1095+1</f>
        <v>85</v>
      </c>
      <c r="C1106" s="445" t="s">
        <v>492</v>
      </c>
      <c r="D1106" s="442"/>
      <c r="E1106" s="442"/>
      <c r="F1106" s="442"/>
      <c r="G1106" s="442"/>
      <c r="H1106" s="442"/>
      <c r="I1106" s="442"/>
      <c r="J1106" s="440"/>
      <c r="K1106" s="440"/>
      <c r="L1106" s="440"/>
      <c r="M1106" s="440"/>
      <c r="N1106" s="441"/>
    </row>
    <row r="1107" spans="2:14" ht="18" hidden="1" customHeight="1">
      <c r="B1107" s="428" t="s">
        <v>319</v>
      </c>
      <c r="C1107" s="429" t="s">
        <v>320</v>
      </c>
      <c r="D1107" s="447">
        <f>'단가적용(품)'!$H$158</f>
        <v>6.3E-2</v>
      </c>
      <c r="E1107" s="429" t="s">
        <v>10</v>
      </c>
      <c r="F1107" s="431">
        <f>SUM(H1107+J1107+L1107)</f>
        <v>2766</v>
      </c>
      <c r="G1107" s="431">
        <f>SUM(I1107+K1107+M1107)</f>
        <v>174</v>
      </c>
      <c r="H1107" s="432"/>
      <c r="I1107" s="431">
        <f t="shared" ref="I1107:I1114" si="350">ROUNDDOWN(D1107*H1107,0)</f>
        <v>0</v>
      </c>
      <c r="J1107" s="431">
        <f>자재단가!$F$12</f>
        <v>2766</v>
      </c>
      <c r="K1107" s="431">
        <f t="shared" ref="K1107:K1114" si="351">ROUNDDOWN(J1107*D1107,0)</f>
        <v>174</v>
      </c>
      <c r="L1107" s="431"/>
      <c r="M1107" s="431">
        <f>ROUNDDOWN(L1107*F1107,0)</f>
        <v>0</v>
      </c>
      <c r="N1107" s="433"/>
    </row>
    <row r="1108" spans="2:14" ht="18" hidden="1" customHeight="1">
      <c r="B1108" s="428" t="s">
        <v>193</v>
      </c>
      <c r="C1108" s="429" t="s">
        <v>304</v>
      </c>
      <c r="D1108" s="447">
        <f>'단가적용(품)'!$I$158</f>
        <v>6.3E-2</v>
      </c>
      <c r="E1108" s="429" t="s">
        <v>7</v>
      </c>
      <c r="F1108" s="431">
        <f>SUM(H1108+J1108+L1108)</f>
        <v>5000</v>
      </c>
      <c r="G1108" s="431">
        <f t="shared" ref="G1108:G1113" si="352">SUM(I1108+K1108+M1108)</f>
        <v>315</v>
      </c>
      <c r="H1108" s="432"/>
      <c r="I1108" s="431">
        <f t="shared" si="350"/>
        <v>0</v>
      </c>
      <c r="J1108" s="431">
        <f>자재단가!$F$21</f>
        <v>5000</v>
      </c>
      <c r="K1108" s="431">
        <f t="shared" si="351"/>
        <v>315</v>
      </c>
      <c r="L1108" s="431"/>
      <c r="M1108" s="431">
        <f>ROUNDDOWN(L1108*F1108,0)</f>
        <v>0</v>
      </c>
      <c r="N1108" s="433"/>
    </row>
    <row r="1109" spans="2:14" ht="18" hidden="1" customHeight="1">
      <c r="B1109" s="428" t="s">
        <v>207</v>
      </c>
      <c r="C1109" s="429"/>
      <c r="D1109" s="436">
        <f>'단가적용(품)'!$E$153</f>
        <v>6.9999999999999994E-5</v>
      </c>
      <c r="E1109" s="429" t="s">
        <v>13</v>
      </c>
      <c r="F1109" s="431">
        <f>SUM(H1109+J1109+L1109)</f>
        <v>336005.625</v>
      </c>
      <c r="G1109" s="431">
        <f t="shared" si="352"/>
        <v>23</v>
      </c>
      <c r="H1109" s="432">
        <f>변동입력!$C$13*1.875</f>
        <v>336005.625</v>
      </c>
      <c r="I1109" s="431">
        <f t="shared" si="350"/>
        <v>23</v>
      </c>
      <c r="J1109" s="431"/>
      <c r="K1109" s="431">
        <f t="shared" si="351"/>
        <v>0</v>
      </c>
      <c r="L1109" s="431"/>
      <c r="M1109" s="431">
        <f>ROUNDDOWN(L1109*F1109,0)</f>
        <v>0</v>
      </c>
      <c r="N1109" s="433"/>
    </row>
    <row r="1110" spans="2:14" ht="18" hidden="1" customHeight="1">
      <c r="B1110" s="428" t="s">
        <v>24</v>
      </c>
      <c r="C1110" s="429"/>
      <c r="D1110" s="436">
        <f>'단가적용(품)'!$F$153</f>
        <v>6.9999999999999994E-5</v>
      </c>
      <c r="E1110" s="429" t="s">
        <v>8</v>
      </c>
      <c r="F1110" s="431">
        <f>SUM(H1110+J1110+L1110)</f>
        <v>264555</v>
      </c>
      <c r="G1110" s="431">
        <f t="shared" si="352"/>
        <v>18</v>
      </c>
      <c r="H1110" s="432">
        <f>변동입력!$C$12*1.875</f>
        <v>264555</v>
      </c>
      <c r="I1110" s="431">
        <f t="shared" si="350"/>
        <v>18</v>
      </c>
      <c r="J1110" s="431"/>
      <c r="K1110" s="431">
        <f t="shared" si="351"/>
        <v>0</v>
      </c>
      <c r="L1110" s="431"/>
      <c r="M1110" s="431">
        <f>ROUNDDOWN(L1110*F1110,0)</f>
        <v>0</v>
      </c>
      <c r="N1110" s="433"/>
    </row>
    <row r="1111" spans="2:14" ht="18" hidden="1" customHeight="1">
      <c r="B1111" s="428" t="s">
        <v>15</v>
      </c>
      <c r="C1111" s="429"/>
      <c r="D1111" s="436">
        <f>'단가적용(품)'!$G$153</f>
        <v>1.4999999999999999E-4</v>
      </c>
      <c r="E1111" s="429" t="s">
        <v>8</v>
      </c>
      <c r="F1111" s="431">
        <f>SUM(H1111+J1111+L1111)</f>
        <v>211644</v>
      </c>
      <c r="G1111" s="431">
        <f t="shared" si="352"/>
        <v>31</v>
      </c>
      <c r="H1111" s="432">
        <f>변동입력!$C$12*1.5</f>
        <v>211644</v>
      </c>
      <c r="I1111" s="431">
        <f t="shared" si="350"/>
        <v>31</v>
      </c>
      <c r="J1111" s="431"/>
      <c r="K1111" s="431">
        <f t="shared" si="351"/>
        <v>0</v>
      </c>
      <c r="L1111" s="431"/>
      <c r="M1111" s="431">
        <f>ROUNDDOWN(L1111*D1111,0)</f>
        <v>0</v>
      </c>
      <c r="N1111" s="433"/>
    </row>
    <row r="1112" spans="2:14" ht="18" hidden="1" customHeight="1">
      <c r="B1112" s="428" t="s">
        <v>18</v>
      </c>
      <c r="C1112" s="429" t="s">
        <v>19</v>
      </c>
      <c r="D1112" s="430">
        <f>'단가적용(품)'!$H$153</f>
        <v>5.9999999999999995E-4</v>
      </c>
      <c r="E1112" s="429" t="s">
        <v>223</v>
      </c>
      <c r="F1112" s="431">
        <f>H1112+J1112+L1112</f>
        <v>74257</v>
      </c>
      <c r="G1112" s="431">
        <f t="shared" si="352"/>
        <v>43</v>
      </c>
      <c r="H1112" s="432">
        <f>기계경비!$P$26</f>
        <v>36210</v>
      </c>
      <c r="I1112" s="431">
        <f t="shared" si="350"/>
        <v>21</v>
      </c>
      <c r="J1112" s="432">
        <f>기계경비!$P$24</f>
        <v>23658</v>
      </c>
      <c r="K1112" s="431">
        <f t="shared" si="351"/>
        <v>14</v>
      </c>
      <c r="L1112" s="432">
        <f>기계경비!$P$22</f>
        <v>14389</v>
      </c>
      <c r="M1112" s="431">
        <f>ROUNDDOWN(L1112*D1112,0)</f>
        <v>8</v>
      </c>
      <c r="N1112" s="433"/>
    </row>
    <row r="1113" spans="2:14" ht="18" hidden="1" customHeight="1">
      <c r="B1113" s="428" t="s">
        <v>20</v>
      </c>
      <c r="C1113" s="429" t="s">
        <v>22</v>
      </c>
      <c r="D1113" s="430">
        <f>'단가적용(품)'!$I$153</f>
        <v>5.9999999999999995E-4</v>
      </c>
      <c r="E1113" s="429" t="s">
        <v>8</v>
      </c>
      <c r="F1113" s="431">
        <f>H1113+J1113+L1113</f>
        <v>46495</v>
      </c>
      <c r="G1113" s="431">
        <f t="shared" si="352"/>
        <v>26</v>
      </c>
      <c r="H1113" s="432">
        <f>기계경비!$P$137</f>
        <v>36210</v>
      </c>
      <c r="I1113" s="431">
        <f t="shared" si="350"/>
        <v>21</v>
      </c>
      <c r="J1113" s="432">
        <f>기계경비!$P$135</f>
        <v>4398</v>
      </c>
      <c r="K1113" s="431">
        <f t="shared" si="351"/>
        <v>2</v>
      </c>
      <c r="L1113" s="432">
        <f>기계경비!$P$133</f>
        <v>5887</v>
      </c>
      <c r="M1113" s="431">
        <f>ROUNDDOWN(L1113*D1113,0)</f>
        <v>3</v>
      </c>
      <c r="N1113" s="433"/>
    </row>
    <row r="1114" spans="2:14" ht="18" hidden="1" customHeight="1">
      <c r="B1114" s="428" t="s">
        <v>777</v>
      </c>
      <c r="C1114" s="429" t="s">
        <v>215</v>
      </c>
      <c r="D1114" s="434">
        <v>0.01</v>
      </c>
      <c r="E1114" s="429"/>
      <c r="F1114" s="431">
        <f>H1114+J1114+L1114</f>
        <v>489</v>
      </c>
      <c r="G1114" s="431">
        <f>SUM(I1114+K1114+M1114)</f>
        <v>4</v>
      </c>
      <c r="H1114" s="431"/>
      <c r="I1114" s="431">
        <f t="shared" si="350"/>
        <v>0</v>
      </c>
      <c r="J1114" s="431">
        <f>SUM(K1107:K1108)</f>
        <v>489</v>
      </c>
      <c r="K1114" s="431">
        <f t="shared" si="351"/>
        <v>4</v>
      </c>
      <c r="L1114" s="431"/>
      <c r="M1114" s="431">
        <f>ROUNDDOWN(L1114*D1114,0)</f>
        <v>0</v>
      </c>
      <c r="N1114" s="433"/>
    </row>
    <row r="1115" spans="2:14" ht="18" hidden="1" customHeight="1">
      <c r="B1115" s="428" t="s">
        <v>17</v>
      </c>
      <c r="C1115" s="429"/>
      <c r="D1115" s="436"/>
      <c r="E1115" s="429"/>
      <c r="F1115" s="431"/>
      <c r="G1115" s="431">
        <f>SUM(I1115+K1115+M1115)</f>
        <v>634</v>
      </c>
      <c r="H1115" s="431"/>
      <c r="I1115" s="431">
        <f>SUM(I1107:I1114)</f>
        <v>114</v>
      </c>
      <c r="J1115" s="431"/>
      <c r="K1115" s="431">
        <f>SUM(K1107:K1114)</f>
        <v>509</v>
      </c>
      <c r="L1115" s="431"/>
      <c r="M1115" s="431">
        <f>SUM(M1107:M1114)</f>
        <v>11</v>
      </c>
      <c r="N1115" s="433"/>
    </row>
    <row r="1116" spans="2:14" ht="18" hidden="1" customHeight="1">
      <c r="B1116" s="443"/>
      <c r="C1116" s="444"/>
      <c r="D1116" s="444"/>
      <c r="E1116" s="444"/>
      <c r="F1116" s="444"/>
      <c r="G1116" s="444"/>
      <c r="H1116" s="444"/>
      <c r="I1116" s="444"/>
      <c r="J1116" s="429"/>
      <c r="K1116" s="429"/>
      <c r="L1116" s="429"/>
      <c r="M1116" s="429"/>
      <c r="N1116" s="433"/>
    </row>
    <row r="1117" spans="2:14" s="421" customFormat="1" ht="18" hidden="1" customHeight="1">
      <c r="B1117" s="437">
        <f>B1106+1</f>
        <v>86</v>
      </c>
      <c r="C1117" s="445" t="s">
        <v>491</v>
      </c>
      <c r="D1117" s="442"/>
      <c r="E1117" s="442"/>
      <c r="F1117" s="442"/>
      <c r="G1117" s="442"/>
      <c r="H1117" s="442"/>
      <c r="I1117" s="442"/>
      <c r="J1117" s="440"/>
      <c r="K1117" s="440"/>
      <c r="L1117" s="440"/>
      <c r="M1117" s="440"/>
      <c r="N1117" s="441"/>
    </row>
    <row r="1118" spans="2:14" ht="18" hidden="1" customHeight="1">
      <c r="B1118" s="428" t="s">
        <v>319</v>
      </c>
      <c r="C1118" s="429" t="s">
        <v>325</v>
      </c>
      <c r="D1118" s="447">
        <f>'단가적용(품)'!$H$157</f>
        <v>6.3E-2</v>
      </c>
      <c r="E1118" s="429" t="s">
        <v>10</v>
      </c>
      <c r="F1118" s="431">
        <f>SUM(H1118+J1118+L1118)</f>
        <v>2929</v>
      </c>
      <c r="G1118" s="431">
        <f>SUM(I1118+K1118+M1118)</f>
        <v>184</v>
      </c>
      <c r="H1118" s="432"/>
      <c r="I1118" s="431">
        <f t="shared" ref="I1118:I1125" si="353">ROUNDDOWN(D1118*H1118,0)</f>
        <v>0</v>
      </c>
      <c r="J1118" s="431">
        <f>자재단가!$F$13</f>
        <v>2929</v>
      </c>
      <c r="K1118" s="431">
        <f t="shared" ref="K1118:K1125" si="354">ROUNDDOWN(J1118*D1118,0)</f>
        <v>184</v>
      </c>
      <c r="L1118" s="431"/>
      <c r="M1118" s="431">
        <f>ROUNDDOWN(L1118*F1118,0)</f>
        <v>0</v>
      </c>
      <c r="N1118" s="433"/>
    </row>
    <row r="1119" spans="2:14" ht="18" hidden="1" customHeight="1">
      <c r="B1119" s="428" t="s">
        <v>193</v>
      </c>
      <c r="C1119" s="429" t="s">
        <v>304</v>
      </c>
      <c r="D1119" s="447">
        <f>'단가적용(품)'!$I$157</f>
        <v>6.3E-2</v>
      </c>
      <c r="E1119" s="429" t="s">
        <v>7</v>
      </c>
      <c r="F1119" s="431">
        <f>SUM(H1119+J1119+L1119)</f>
        <v>5000</v>
      </c>
      <c r="G1119" s="431">
        <f t="shared" ref="G1119:G1124" si="355">SUM(I1119+K1119+M1119)</f>
        <v>315</v>
      </c>
      <c r="H1119" s="432"/>
      <c r="I1119" s="431">
        <f t="shared" si="353"/>
        <v>0</v>
      </c>
      <c r="J1119" s="431">
        <f>자재단가!$F$21</f>
        <v>5000</v>
      </c>
      <c r="K1119" s="431">
        <f t="shared" si="354"/>
        <v>315</v>
      </c>
      <c r="L1119" s="431"/>
      <c r="M1119" s="431">
        <f>ROUNDDOWN(L1119*F1119,0)</f>
        <v>0</v>
      </c>
      <c r="N1119" s="433"/>
    </row>
    <row r="1120" spans="2:14" ht="18" hidden="1" customHeight="1">
      <c r="B1120" s="428" t="s">
        <v>207</v>
      </c>
      <c r="C1120" s="429"/>
      <c r="D1120" s="436">
        <f>'단가적용(품)'!$E$152</f>
        <v>3.0000000000000001E-5</v>
      </c>
      <c r="E1120" s="429" t="s">
        <v>13</v>
      </c>
      <c r="F1120" s="431">
        <f>SUM(H1120+J1120+L1120)</f>
        <v>336005.625</v>
      </c>
      <c r="G1120" s="431">
        <f t="shared" si="355"/>
        <v>10</v>
      </c>
      <c r="H1120" s="432">
        <f>변동입력!$C$13*1.875</f>
        <v>336005.625</v>
      </c>
      <c r="I1120" s="431">
        <f t="shared" si="353"/>
        <v>10</v>
      </c>
      <c r="J1120" s="431"/>
      <c r="K1120" s="431">
        <f t="shared" si="354"/>
        <v>0</v>
      </c>
      <c r="L1120" s="431"/>
      <c r="M1120" s="431">
        <f>ROUNDDOWN(L1120*F1120,0)</f>
        <v>0</v>
      </c>
      <c r="N1120" s="433"/>
    </row>
    <row r="1121" spans="2:14" ht="18" hidden="1" customHeight="1">
      <c r="B1121" s="428" t="s">
        <v>24</v>
      </c>
      <c r="C1121" s="429"/>
      <c r="D1121" s="436">
        <f>'단가적용(품)'!$F$152</f>
        <v>3.0000000000000001E-5</v>
      </c>
      <c r="E1121" s="429" t="s">
        <v>8</v>
      </c>
      <c r="F1121" s="431">
        <f>SUM(H1121+J1121+L1121)</f>
        <v>264555</v>
      </c>
      <c r="G1121" s="431">
        <f t="shared" si="355"/>
        <v>7</v>
      </c>
      <c r="H1121" s="432">
        <f>변동입력!$C$12*1.875</f>
        <v>264555</v>
      </c>
      <c r="I1121" s="431">
        <f t="shared" si="353"/>
        <v>7</v>
      </c>
      <c r="J1121" s="431"/>
      <c r="K1121" s="431">
        <f t="shared" si="354"/>
        <v>0</v>
      </c>
      <c r="L1121" s="431"/>
      <c r="M1121" s="431">
        <f>ROUNDDOWN(L1121*F1121,0)</f>
        <v>0</v>
      </c>
      <c r="N1121" s="433"/>
    </row>
    <row r="1122" spans="2:14" ht="18" hidden="1" customHeight="1">
      <c r="B1122" s="428" t="s">
        <v>15</v>
      </c>
      <c r="C1122" s="429"/>
      <c r="D1122" s="436">
        <f>'단가적용(품)'!$G$152</f>
        <v>6.9999999999999994E-5</v>
      </c>
      <c r="E1122" s="429" t="s">
        <v>8</v>
      </c>
      <c r="F1122" s="431">
        <f>SUM(H1122+J1122+L1122)</f>
        <v>211644</v>
      </c>
      <c r="G1122" s="431">
        <f t="shared" si="355"/>
        <v>14</v>
      </c>
      <c r="H1122" s="432">
        <f>변동입력!$C$12*1.5</f>
        <v>211644</v>
      </c>
      <c r="I1122" s="431">
        <f t="shared" si="353"/>
        <v>14</v>
      </c>
      <c r="J1122" s="431"/>
      <c r="K1122" s="431">
        <f t="shared" si="354"/>
        <v>0</v>
      </c>
      <c r="L1122" s="431"/>
      <c r="M1122" s="431">
        <f>ROUNDDOWN(L1122*D1122,0)</f>
        <v>0</v>
      </c>
      <c r="N1122" s="433"/>
    </row>
    <row r="1123" spans="2:14" ht="18" hidden="1" customHeight="1">
      <c r="B1123" s="428" t="s">
        <v>18</v>
      </c>
      <c r="C1123" s="429" t="s">
        <v>19</v>
      </c>
      <c r="D1123" s="430">
        <f>'단가적용(품)'!$H$152</f>
        <v>2.9999999999999997E-4</v>
      </c>
      <c r="E1123" s="429" t="s">
        <v>223</v>
      </c>
      <c r="F1123" s="431">
        <f>H1123+J1123+L1123</f>
        <v>74257</v>
      </c>
      <c r="G1123" s="431">
        <f t="shared" si="355"/>
        <v>21</v>
      </c>
      <c r="H1123" s="432">
        <f>기계경비!$P$26</f>
        <v>36210</v>
      </c>
      <c r="I1123" s="431">
        <f t="shared" si="353"/>
        <v>10</v>
      </c>
      <c r="J1123" s="432">
        <f>기계경비!$P$24</f>
        <v>23658</v>
      </c>
      <c r="K1123" s="431">
        <f t="shared" si="354"/>
        <v>7</v>
      </c>
      <c r="L1123" s="432">
        <f>기계경비!$P$22</f>
        <v>14389</v>
      </c>
      <c r="M1123" s="431">
        <f>ROUNDDOWN(L1123*D1123,0)</f>
        <v>4</v>
      </c>
      <c r="N1123" s="433"/>
    </row>
    <row r="1124" spans="2:14" ht="18" hidden="1" customHeight="1">
      <c r="B1124" s="428" t="s">
        <v>20</v>
      </c>
      <c r="C1124" s="429" t="s">
        <v>22</v>
      </c>
      <c r="D1124" s="430">
        <f>'단가적용(품)'!$I$152</f>
        <v>2.9999999999999997E-4</v>
      </c>
      <c r="E1124" s="429" t="s">
        <v>8</v>
      </c>
      <c r="F1124" s="431">
        <f>H1124+J1124+L1124</f>
        <v>46495</v>
      </c>
      <c r="G1124" s="431">
        <f t="shared" si="355"/>
        <v>12</v>
      </c>
      <c r="H1124" s="432">
        <f>기계경비!$P$137</f>
        <v>36210</v>
      </c>
      <c r="I1124" s="431">
        <f t="shared" si="353"/>
        <v>10</v>
      </c>
      <c r="J1124" s="432">
        <f>기계경비!$P$135</f>
        <v>4398</v>
      </c>
      <c r="K1124" s="431">
        <f t="shared" si="354"/>
        <v>1</v>
      </c>
      <c r="L1124" s="432">
        <f>기계경비!$P$133</f>
        <v>5887</v>
      </c>
      <c r="M1124" s="431">
        <f>ROUNDDOWN(L1124*D1124,0)</f>
        <v>1</v>
      </c>
      <c r="N1124" s="433"/>
    </row>
    <row r="1125" spans="2:14" ht="18" hidden="1" customHeight="1">
      <c r="B1125" s="428" t="s">
        <v>777</v>
      </c>
      <c r="C1125" s="429" t="s">
        <v>215</v>
      </c>
      <c r="D1125" s="434">
        <v>0.01</v>
      </c>
      <c r="E1125" s="429"/>
      <c r="F1125" s="431">
        <f>H1125+J1125+L1125</f>
        <v>499</v>
      </c>
      <c r="G1125" s="431">
        <f>SUM(I1125+K1125+M1125)</f>
        <v>4</v>
      </c>
      <c r="H1125" s="431"/>
      <c r="I1125" s="431">
        <f t="shared" si="353"/>
        <v>0</v>
      </c>
      <c r="J1125" s="431">
        <f>SUM(K1118:K1119)</f>
        <v>499</v>
      </c>
      <c r="K1125" s="431">
        <f t="shared" si="354"/>
        <v>4</v>
      </c>
      <c r="L1125" s="431"/>
      <c r="M1125" s="431">
        <f>ROUNDDOWN(L1125*D1125,0)</f>
        <v>0</v>
      </c>
      <c r="N1125" s="433"/>
    </row>
    <row r="1126" spans="2:14" ht="18" hidden="1" customHeight="1">
      <c r="B1126" s="428" t="s">
        <v>17</v>
      </c>
      <c r="C1126" s="429"/>
      <c r="D1126" s="436"/>
      <c r="E1126" s="429"/>
      <c r="F1126" s="431"/>
      <c r="G1126" s="431">
        <f>SUM(I1126+K1126+M1126)</f>
        <v>567</v>
      </c>
      <c r="H1126" s="431"/>
      <c r="I1126" s="431">
        <f>SUM(I1118:I1125)</f>
        <v>51</v>
      </c>
      <c r="J1126" s="431"/>
      <c r="K1126" s="431">
        <f>SUM(K1118:K1125)</f>
        <v>511</v>
      </c>
      <c r="L1126" s="431"/>
      <c r="M1126" s="431">
        <f>SUM(M1118:M1125)</f>
        <v>5</v>
      </c>
      <c r="N1126" s="433"/>
    </row>
    <row r="1127" spans="2:14" ht="18" hidden="1" customHeight="1">
      <c r="B1127" s="443"/>
      <c r="C1127" s="446"/>
      <c r="D1127" s="444"/>
      <c r="E1127" s="444"/>
      <c r="F1127" s="444"/>
      <c r="G1127" s="444"/>
      <c r="H1127" s="444"/>
      <c r="I1127" s="444"/>
      <c r="J1127" s="429"/>
      <c r="K1127" s="429"/>
      <c r="L1127" s="429"/>
      <c r="M1127" s="429"/>
      <c r="N1127" s="433"/>
    </row>
    <row r="1128" spans="2:14" s="421" customFormat="1" ht="18" hidden="1" customHeight="1">
      <c r="B1128" s="437">
        <f>B1117+1</f>
        <v>87</v>
      </c>
      <c r="C1128" s="445" t="s">
        <v>490</v>
      </c>
      <c r="D1128" s="442"/>
      <c r="E1128" s="442"/>
      <c r="F1128" s="442"/>
      <c r="G1128" s="442"/>
      <c r="H1128" s="442"/>
      <c r="I1128" s="442"/>
      <c r="J1128" s="440"/>
      <c r="K1128" s="440"/>
      <c r="L1128" s="440"/>
      <c r="M1128" s="440"/>
      <c r="N1128" s="441"/>
    </row>
    <row r="1129" spans="2:14" ht="18" hidden="1" customHeight="1">
      <c r="B1129" s="428" t="s">
        <v>319</v>
      </c>
      <c r="C1129" s="429" t="s">
        <v>325</v>
      </c>
      <c r="D1129" s="447">
        <f>'단가적용(품)'!$H$158</f>
        <v>6.3E-2</v>
      </c>
      <c r="E1129" s="429" t="s">
        <v>10</v>
      </c>
      <c r="F1129" s="431">
        <f>SUM(H1129+J1129+L1129)</f>
        <v>2929</v>
      </c>
      <c r="G1129" s="431">
        <f>SUM(I1129+K1129+M1129)</f>
        <v>184</v>
      </c>
      <c r="H1129" s="432"/>
      <c r="I1129" s="431">
        <f t="shared" ref="I1129:I1136" si="356">ROUNDDOWN(D1129*H1129,0)</f>
        <v>0</v>
      </c>
      <c r="J1129" s="431">
        <f>자재단가!$F$13</f>
        <v>2929</v>
      </c>
      <c r="K1129" s="431">
        <f t="shared" ref="K1129:K1136" si="357">ROUNDDOWN(J1129*D1129,0)</f>
        <v>184</v>
      </c>
      <c r="L1129" s="431"/>
      <c r="M1129" s="431">
        <f>ROUNDDOWN(L1129*F1129,0)</f>
        <v>0</v>
      </c>
      <c r="N1129" s="433"/>
    </row>
    <row r="1130" spans="2:14" ht="18" hidden="1" customHeight="1">
      <c r="B1130" s="428" t="s">
        <v>193</v>
      </c>
      <c r="C1130" s="429" t="s">
        <v>304</v>
      </c>
      <c r="D1130" s="447">
        <f>'단가적용(품)'!$I$158</f>
        <v>6.3E-2</v>
      </c>
      <c r="E1130" s="429" t="s">
        <v>7</v>
      </c>
      <c r="F1130" s="431">
        <f>SUM(H1130+J1130+L1130)</f>
        <v>5000</v>
      </c>
      <c r="G1130" s="431">
        <f t="shared" ref="G1130:G1135" si="358">SUM(I1130+K1130+M1130)</f>
        <v>315</v>
      </c>
      <c r="H1130" s="432"/>
      <c r="I1130" s="431">
        <f t="shared" si="356"/>
        <v>0</v>
      </c>
      <c r="J1130" s="431">
        <f>자재단가!$F$21</f>
        <v>5000</v>
      </c>
      <c r="K1130" s="431">
        <f t="shared" si="357"/>
        <v>315</v>
      </c>
      <c r="L1130" s="431"/>
      <c r="M1130" s="431">
        <f>ROUNDDOWN(L1130*F1130,0)</f>
        <v>0</v>
      </c>
      <c r="N1130" s="433"/>
    </row>
    <row r="1131" spans="2:14" ht="18" hidden="1" customHeight="1">
      <c r="B1131" s="428" t="s">
        <v>207</v>
      </c>
      <c r="C1131" s="429"/>
      <c r="D1131" s="436">
        <f>'단가적용(품)'!$E$153</f>
        <v>6.9999999999999994E-5</v>
      </c>
      <c r="E1131" s="429" t="s">
        <v>13</v>
      </c>
      <c r="F1131" s="431">
        <f>SUM(H1131+J1131+L1131)</f>
        <v>336005.625</v>
      </c>
      <c r="G1131" s="431">
        <f t="shared" si="358"/>
        <v>23</v>
      </c>
      <c r="H1131" s="432">
        <f>변동입력!$C$13*1.875</f>
        <v>336005.625</v>
      </c>
      <c r="I1131" s="431">
        <f t="shared" si="356"/>
        <v>23</v>
      </c>
      <c r="J1131" s="431"/>
      <c r="K1131" s="431">
        <f t="shared" si="357"/>
        <v>0</v>
      </c>
      <c r="L1131" s="431"/>
      <c r="M1131" s="431">
        <f>ROUNDDOWN(L1131*F1131,0)</f>
        <v>0</v>
      </c>
      <c r="N1131" s="433"/>
    </row>
    <row r="1132" spans="2:14" ht="18" hidden="1" customHeight="1">
      <c r="B1132" s="428" t="s">
        <v>24</v>
      </c>
      <c r="C1132" s="429"/>
      <c r="D1132" s="436">
        <f>'단가적용(품)'!$F$153</f>
        <v>6.9999999999999994E-5</v>
      </c>
      <c r="E1132" s="429" t="s">
        <v>8</v>
      </c>
      <c r="F1132" s="431">
        <f>SUM(H1132+J1132+L1132)</f>
        <v>264555</v>
      </c>
      <c r="G1132" s="431">
        <f t="shared" si="358"/>
        <v>18</v>
      </c>
      <c r="H1132" s="432">
        <f>변동입력!$C$12*1.875</f>
        <v>264555</v>
      </c>
      <c r="I1132" s="431">
        <f t="shared" si="356"/>
        <v>18</v>
      </c>
      <c r="J1132" s="431"/>
      <c r="K1132" s="431">
        <f t="shared" si="357"/>
        <v>0</v>
      </c>
      <c r="L1132" s="431"/>
      <c r="M1132" s="431">
        <f>ROUNDDOWN(L1132*F1132,0)</f>
        <v>0</v>
      </c>
      <c r="N1132" s="433"/>
    </row>
    <row r="1133" spans="2:14" ht="18" hidden="1" customHeight="1">
      <c r="B1133" s="428" t="s">
        <v>15</v>
      </c>
      <c r="C1133" s="429"/>
      <c r="D1133" s="436">
        <f>'단가적용(품)'!$G$153</f>
        <v>1.4999999999999999E-4</v>
      </c>
      <c r="E1133" s="429" t="s">
        <v>8</v>
      </c>
      <c r="F1133" s="431">
        <f>SUM(H1133+J1133+L1133)</f>
        <v>211644</v>
      </c>
      <c r="G1133" s="431">
        <f t="shared" si="358"/>
        <v>31</v>
      </c>
      <c r="H1133" s="432">
        <f>변동입력!$C$12*1.5</f>
        <v>211644</v>
      </c>
      <c r="I1133" s="431">
        <f t="shared" si="356"/>
        <v>31</v>
      </c>
      <c r="J1133" s="431"/>
      <c r="K1133" s="431">
        <f t="shared" si="357"/>
        <v>0</v>
      </c>
      <c r="L1133" s="431"/>
      <c r="M1133" s="431">
        <f>ROUNDDOWN(L1133*D1133,0)</f>
        <v>0</v>
      </c>
      <c r="N1133" s="433"/>
    </row>
    <row r="1134" spans="2:14" ht="18" hidden="1" customHeight="1">
      <c r="B1134" s="428" t="s">
        <v>18</v>
      </c>
      <c r="C1134" s="429" t="s">
        <v>19</v>
      </c>
      <c r="D1134" s="430">
        <f>'단가적용(품)'!$H$153</f>
        <v>5.9999999999999995E-4</v>
      </c>
      <c r="E1134" s="429" t="s">
        <v>223</v>
      </c>
      <c r="F1134" s="431">
        <f>H1134+J1134+L1134</f>
        <v>74257</v>
      </c>
      <c r="G1134" s="431">
        <f t="shared" si="358"/>
        <v>43</v>
      </c>
      <c r="H1134" s="432">
        <f>기계경비!$P$26</f>
        <v>36210</v>
      </c>
      <c r="I1134" s="431">
        <f t="shared" si="356"/>
        <v>21</v>
      </c>
      <c r="J1134" s="432">
        <f>기계경비!$P$24</f>
        <v>23658</v>
      </c>
      <c r="K1134" s="431">
        <f t="shared" si="357"/>
        <v>14</v>
      </c>
      <c r="L1134" s="432">
        <f>기계경비!$P$22</f>
        <v>14389</v>
      </c>
      <c r="M1134" s="431">
        <f>ROUNDDOWN(L1134*D1134,0)</f>
        <v>8</v>
      </c>
      <c r="N1134" s="433"/>
    </row>
    <row r="1135" spans="2:14" ht="18" hidden="1" customHeight="1">
      <c r="B1135" s="428" t="s">
        <v>20</v>
      </c>
      <c r="C1135" s="429" t="s">
        <v>22</v>
      </c>
      <c r="D1135" s="430">
        <f>'단가적용(품)'!$I$153</f>
        <v>5.9999999999999995E-4</v>
      </c>
      <c r="E1135" s="429" t="s">
        <v>8</v>
      </c>
      <c r="F1135" s="431">
        <f>H1135+J1135+L1135</f>
        <v>46495</v>
      </c>
      <c r="G1135" s="431">
        <f t="shared" si="358"/>
        <v>26</v>
      </c>
      <c r="H1135" s="432">
        <f>기계경비!$P$137</f>
        <v>36210</v>
      </c>
      <c r="I1135" s="431">
        <f t="shared" si="356"/>
        <v>21</v>
      </c>
      <c r="J1135" s="432">
        <f>기계경비!$P$135</f>
        <v>4398</v>
      </c>
      <c r="K1135" s="431">
        <f t="shared" si="357"/>
        <v>2</v>
      </c>
      <c r="L1135" s="432">
        <f>기계경비!$P$133</f>
        <v>5887</v>
      </c>
      <c r="M1135" s="431">
        <f>ROUNDDOWN(L1135*D1135,0)</f>
        <v>3</v>
      </c>
      <c r="N1135" s="433"/>
    </row>
    <row r="1136" spans="2:14" ht="18" hidden="1" customHeight="1">
      <c r="B1136" s="428" t="s">
        <v>777</v>
      </c>
      <c r="C1136" s="429" t="s">
        <v>215</v>
      </c>
      <c r="D1136" s="434">
        <v>0.01</v>
      </c>
      <c r="E1136" s="429"/>
      <c r="F1136" s="431">
        <f>H1136+J1136+L1136</f>
        <v>499</v>
      </c>
      <c r="G1136" s="431">
        <f>SUM(I1136+K1136+M1136)</f>
        <v>4</v>
      </c>
      <c r="H1136" s="431"/>
      <c r="I1136" s="431">
        <f t="shared" si="356"/>
        <v>0</v>
      </c>
      <c r="J1136" s="431">
        <f>SUM(K1129:K1130)</f>
        <v>499</v>
      </c>
      <c r="K1136" s="431">
        <f t="shared" si="357"/>
        <v>4</v>
      </c>
      <c r="L1136" s="431"/>
      <c r="M1136" s="431">
        <f>ROUNDDOWN(L1136*D1136,0)</f>
        <v>0</v>
      </c>
      <c r="N1136" s="433"/>
    </row>
    <row r="1137" spans="2:14" ht="18" hidden="1" customHeight="1">
      <c r="B1137" s="428" t="s">
        <v>17</v>
      </c>
      <c r="C1137" s="429"/>
      <c r="D1137" s="436"/>
      <c r="E1137" s="429"/>
      <c r="F1137" s="431"/>
      <c r="G1137" s="431">
        <f>SUM(I1137+K1137+M1137)</f>
        <v>644</v>
      </c>
      <c r="H1137" s="431"/>
      <c r="I1137" s="431">
        <f>SUM(I1129:I1136)</f>
        <v>114</v>
      </c>
      <c r="J1137" s="431"/>
      <c r="K1137" s="431">
        <f>SUM(K1129:K1136)</f>
        <v>519</v>
      </c>
      <c r="L1137" s="431"/>
      <c r="M1137" s="431">
        <f>SUM(M1129:M1136)</f>
        <v>11</v>
      </c>
      <c r="N1137" s="433"/>
    </row>
    <row r="1138" spans="2:14" ht="18" hidden="1" customHeight="1">
      <c r="B1138" s="443"/>
      <c r="C1138" s="444"/>
      <c r="D1138" s="444"/>
      <c r="E1138" s="444"/>
      <c r="F1138" s="444"/>
      <c r="G1138" s="444"/>
      <c r="H1138" s="444"/>
      <c r="I1138" s="444"/>
      <c r="J1138" s="429"/>
      <c r="K1138" s="429"/>
      <c r="L1138" s="429"/>
      <c r="M1138" s="429"/>
      <c r="N1138" s="433"/>
    </row>
    <row r="1139" spans="2:14" s="421" customFormat="1" ht="18" hidden="1" customHeight="1">
      <c r="B1139" s="437">
        <f>B1128+1</f>
        <v>88</v>
      </c>
      <c r="C1139" s="445" t="s">
        <v>489</v>
      </c>
      <c r="D1139" s="442"/>
      <c r="E1139" s="442"/>
      <c r="F1139" s="442"/>
      <c r="G1139" s="442"/>
      <c r="H1139" s="442"/>
      <c r="I1139" s="442"/>
      <c r="J1139" s="440"/>
      <c r="K1139" s="440"/>
      <c r="L1139" s="440"/>
      <c r="M1139" s="440"/>
      <c r="N1139" s="441"/>
    </row>
    <row r="1140" spans="2:14" ht="18" hidden="1" customHeight="1">
      <c r="B1140" s="428" t="s">
        <v>319</v>
      </c>
      <c r="C1140" s="429" t="s">
        <v>359</v>
      </c>
      <c r="D1140" s="447">
        <f>'단가적용(품)'!$H$157</f>
        <v>6.3E-2</v>
      </c>
      <c r="E1140" s="429" t="s">
        <v>10</v>
      </c>
      <c r="F1140" s="431">
        <f>SUM(H1140+J1140+L1140)</f>
        <v>7480</v>
      </c>
      <c r="G1140" s="431">
        <f>SUM(I1140+K1140+M1140)</f>
        <v>471</v>
      </c>
      <c r="H1140" s="432"/>
      <c r="I1140" s="431">
        <f t="shared" ref="I1140:I1147" si="359">ROUNDDOWN(D1140*H1140,0)</f>
        <v>0</v>
      </c>
      <c r="J1140" s="431">
        <f>자재단가!$F$14</f>
        <v>7480</v>
      </c>
      <c r="K1140" s="431">
        <f t="shared" ref="K1140:K1147" si="360">ROUNDDOWN(J1140*D1140,0)</f>
        <v>471</v>
      </c>
      <c r="L1140" s="431"/>
      <c r="M1140" s="431">
        <f>ROUNDDOWN(L1140*F1140,0)</f>
        <v>0</v>
      </c>
      <c r="N1140" s="433"/>
    </row>
    <row r="1141" spans="2:14" ht="18" hidden="1" customHeight="1">
      <c r="B1141" s="428" t="s">
        <v>193</v>
      </c>
      <c r="C1141" s="429" t="s">
        <v>304</v>
      </c>
      <c r="D1141" s="447">
        <f>'단가적용(품)'!$I$157</f>
        <v>6.3E-2</v>
      </c>
      <c r="E1141" s="429" t="s">
        <v>7</v>
      </c>
      <c r="F1141" s="431">
        <f>SUM(H1141+J1141+L1141)</f>
        <v>5000</v>
      </c>
      <c r="G1141" s="431">
        <f t="shared" ref="G1141:G1146" si="361">SUM(I1141+K1141+M1141)</f>
        <v>315</v>
      </c>
      <c r="H1141" s="432"/>
      <c r="I1141" s="431">
        <f t="shared" si="359"/>
        <v>0</v>
      </c>
      <c r="J1141" s="431">
        <f>자재단가!$F$21</f>
        <v>5000</v>
      </c>
      <c r="K1141" s="431">
        <f t="shared" si="360"/>
        <v>315</v>
      </c>
      <c r="L1141" s="431"/>
      <c r="M1141" s="431">
        <f>ROUNDDOWN(L1141*F1141,0)</f>
        <v>0</v>
      </c>
      <c r="N1141" s="433"/>
    </row>
    <row r="1142" spans="2:14" ht="18" hidden="1" customHeight="1">
      <c r="B1142" s="428" t="s">
        <v>207</v>
      </c>
      <c r="C1142" s="429"/>
      <c r="D1142" s="436">
        <f>'단가적용(품)'!$E$152</f>
        <v>3.0000000000000001E-5</v>
      </c>
      <c r="E1142" s="429" t="s">
        <v>13</v>
      </c>
      <c r="F1142" s="431">
        <f>SUM(H1142+J1142+L1142)</f>
        <v>336005.625</v>
      </c>
      <c r="G1142" s="431">
        <f t="shared" si="361"/>
        <v>10</v>
      </c>
      <c r="H1142" s="432">
        <f>변동입력!$C$13*1.875</f>
        <v>336005.625</v>
      </c>
      <c r="I1142" s="431">
        <f t="shared" si="359"/>
        <v>10</v>
      </c>
      <c r="J1142" s="431"/>
      <c r="K1142" s="431">
        <f t="shared" si="360"/>
        <v>0</v>
      </c>
      <c r="L1142" s="431"/>
      <c r="M1142" s="431">
        <f>ROUNDDOWN(L1142*F1142,0)</f>
        <v>0</v>
      </c>
      <c r="N1142" s="433"/>
    </row>
    <row r="1143" spans="2:14" ht="18" hidden="1" customHeight="1">
      <c r="B1143" s="428" t="s">
        <v>24</v>
      </c>
      <c r="C1143" s="429"/>
      <c r="D1143" s="436">
        <f>'단가적용(품)'!$F$152</f>
        <v>3.0000000000000001E-5</v>
      </c>
      <c r="E1143" s="429" t="s">
        <v>8</v>
      </c>
      <c r="F1143" s="431">
        <f>SUM(H1143+J1143+L1143)</f>
        <v>264555</v>
      </c>
      <c r="G1143" s="431">
        <f t="shared" si="361"/>
        <v>7</v>
      </c>
      <c r="H1143" s="432">
        <f>변동입력!$C$12*1.875</f>
        <v>264555</v>
      </c>
      <c r="I1143" s="431">
        <f t="shared" si="359"/>
        <v>7</v>
      </c>
      <c r="J1143" s="431"/>
      <c r="K1143" s="431">
        <f t="shared" si="360"/>
        <v>0</v>
      </c>
      <c r="L1143" s="431"/>
      <c r="M1143" s="431">
        <f>ROUNDDOWN(L1143*F1143,0)</f>
        <v>0</v>
      </c>
      <c r="N1143" s="433"/>
    </row>
    <row r="1144" spans="2:14" ht="18" hidden="1" customHeight="1">
      <c r="B1144" s="428" t="s">
        <v>15</v>
      </c>
      <c r="C1144" s="429"/>
      <c r="D1144" s="436">
        <f>'단가적용(품)'!$G$152</f>
        <v>6.9999999999999994E-5</v>
      </c>
      <c r="E1144" s="429" t="s">
        <v>8</v>
      </c>
      <c r="F1144" s="431">
        <f>SUM(H1144+J1144+L1144)</f>
        <v>211644</v>
      </c>
      <c r="G1144" s="431">
        <f t="shared" si="361"/>
        <v>14</v>
      </c>
      <c r="H1144" s="432">
        <f>변동입력!$C$12*1.5</f>
        <v>211644</v>
      </c>
      <c r="I1144" s="431">
        <f t="shared" si="359"/>
        <v>14</v>
      </c>
      <c r="J1144" s="431"/>
      <c r="K1144" s="431">
        <f t="shared" si="360"/>
        <v>0</v>
      </c>
      <c r="L1144" s="431"/>
      <c r="M1144" s="431">
        <f>ROUNDDOWN(L1144*D1144,0)</f>
        <v>0</v>
      </c>
      <c r="N1144" s="433"/>
    </row>
    <row r="1145" spans="2:14" ht="18" hidden="1" customHeight="1">
      <c r="B1145" s="428" t="s">
        <v>18</v>
      </c>
      <c r="C1145" s="429" t="s">
        <v>19</v>
      </c>
      <c r="D1145" s="430">
        <f>'단가적용(품)'!$H$152</f>
        <v>2.9999999999999997E-4</v>
      </c>
      <c r="E1145" s="429" t="s">
        <v>223</v>
      </c>
      <c r="F1145" s="431">
        <f>H1145+J1145+L1145</f>
        <v>74257</v>
      </c>
      <c r="G1145" s="431">
        <f t="shared" si="361"/>
        <v>21</v>
      </c>
      <c r="H1145" s="432">
        <f>기계경비!$P$26</f>
        <v>36210</v>
      </c>
      <c r="I1145" s="431">
        <f t="shared" si="359"/>
        <v>10</v>
      </c>
      <c r="J1145" s="432">
        <f>기계경비!$P$24</f>
        <v>23658</v>
      </c>
      <c r="K1145" s="431">
        <f t="shared" si="360"/>
        <v>7</v>
      </c>
      <c r="L1145" s="432">
        <f>기계경비!$P$22</f>
        <v>14389</v>
      </c>
      <c r="M1145" s="431">
        <f>ROUNDDOWN(L1145*D1145,0)</f>
        <v>4</v>
      </c>
      <c r="N1145" s="433"/>
    </row>
    <row r="1146" spans="2:14" ht="18" hidden="1" customHeight="1">
      <c r="B1146" s="428" t="s">
        <v>20</v>
      </c>
      <c r="C1146" s="429" t="s">
        <v>22</v>
      </c>
      <c r="D1146" s="430">
        <f>'단가적용(품)'!$I$152</f>
        <v>2.9999999999999997E-4</v>
      </c>
      <c r="E1146" s="429" t="s">
        <v>8</v>
      </c>
      <c r="F1146" s="431">
        <f>H1146+J1146+L1146</f>
        <v>46495</v>
      </c>
      <c r="G1146" s="431">
        <f t="shared" si="361"/>
        <v>12</v>
      </c>
      <c r="H1146" s="432">
        <f>기계경비!$P$137</f>
        <v>36210</v>
      </c>
      <c r="I1146" s="431">
        <f t="shared" si="359"/>
        <v>10</v>
      </c>
      <c r="J1146" s="432">
        <f>기계경비!$P$135</f>
        <v>4398</v>
      </c>
      <c r="K1146" s="431">
        <f t="shared" si="360"/>
        <v>1</v>
      </c>
      <c r="L1146" s="432">
        <f>기계경비!$P$133</f>
        <v>5887</v>
      </c>
      <c r="M1146" s="431">
        <f>ROUNDDOWN(L1146*D1146,0)</f>
        <v>1</v>
      </c>
      <c r="N1146" s="433"/>
    </row>
    <row r="1147" spans="2:14" ht="18" hidden="1" customHeight="1">
      <c r="B1147" s="428" t="s">
        <v>777</v>
      </c>
      <c r="C1147" s="429" t="s">
        <v>215</v>
      </c>
      <c r="D1147" s="434">
        <v>0.01</v>
      </c>
      <c r="E1147" s="429"/>
      <c r="F1147" s="431">
        <f>H1147+J1147+L1147</f>
        <v>786</v>
      </c>
      <c r="G1147" s="431">
        <f>SUM(I1147+K1147+M1147)</f>
        <v>7</v>
      </c>
      <c r="H1147" s="431"/>
      <c r="I1147" s="431">
        <f t="shared" si="359"/>
        <v>0</v>
      </c>
      <c r="J1147" s="431">
        <f>SUM(K1140:K1141)</f>
        <v>786</v>
      </c>
      <c r="K1147" s="431">
        <f t="shared" si="360"/>
        <v>7</v>
      </c>
      <c r="L1147" s="431"/>
      <c r="M1147" s="431">
        <f>ROUNDDOWN(L1147*D1147,0)</f>
        <v>0</v>
      </c>
      <c r="N1147" s="433"/>
    </row>
    <row r="1148" spans="2:14" ht="18" hidden="1" customHeight="1">
      <c r="B1148" s="428" t="s">
        <v>17</v>
      </c>
      <c r="C1148" s="429"/>
      <c r="D1148" s="436"/>
      <c r="E1148" s="429"/>
      <c r="F1148" s="431"/>
      <c r="G1148" s="431">
        <f>SUM(I1148+K1148+M1148)</f>
        <v>857</v>
      </c>
      <c r="H1148" s="431"/>
      <c r="I1148" s="431">
        <f>SUM(I1140:I1147)</f>
        <v>51</v>
      </c>
      <c r="J1148" s="431"/>
      <c r="K1148" s="431">
        <f>SUM(K1140:K1147)</f>
        <v>801</v>
      </c>
      <c r="L1148" s="431"/>
      <c r="M1148" s="431">
        <f>SUM(M1140:M1147)</f>
        <v>5</v>
      </c>
      <c r="N1148" s="433"/>
    </row>
    <row r="1149" spans="2:14" ht="18" hidden="1" customHeight="1">
      <c r="B1149" s="443"/>
      <c r="C1149" s="444"/>
      <c r="D1149" s="444"/>
      <c r="E1149" s="444"/>
      <c r="F1149" s="444"/>
      <c r="G1149" s="444"/>
      <c r="H1149" s="444"/>
      <c r="I1149" s="444"/>
      <c r="J1149" s="429"/>
      <c r="K1149" s="429"/>
      <c r="L1149" s="429"/>
      <c r="M1149" s="429"/>
      <c r="N1149" s="433"/>
    </row>
    <row r="1150" spans="2:14" s="421" customFormat="1" ht="18" hidden="1" customHeight="1">
      <c r="B1150" s="437">
        <f>B1139+1</f>
        <v>89</v>
      </c>
      <c r="C1150" s="445" t="s">
        <v>488</v>
      </c>
      <c r="D1150" s="442"/>
      <c r="E1150" s="442"/>
      <c r="F1150" s="442"/>
      <c r="G1150" s="442"/>
      <c r="H1150" s="442"/>
      <c r="I1150" s="442"/>
      <c r="J1150" s="440"/>
      <c r="K1150" s="440"/>
      <c r="L1150" s="440"/>
      <c r="M1150" s="440"/>
      <c r="N1150" s="441"/>
    </row>
    <row r="1151" spans="2:14" ht="18" hidden="1" customHeight="1">
      <c r="B1151" s="428" t="s">
        <v>319</v>
      </c>
      <c r="C1151" s="429" t="s">
        <v>359</v>
      </c>
      <c r="D1151" s="436">
        <f>'단가적용(품)'!$H$158</f>
        <v>6.3E-2</v>
      </c>
      <c r="E1151" s="429" t="s">
        <v>10</v>
      </c>
      <c r="F1151" s="431">
        <f>SUM(H1151+J1151+L1151)</f>
        <v>7480</v>
      </c>
      <c r="G1151" s="431">
        <f>SUM(I1151+K1151+M1151)</f>
        <v>471</v>
      </c>
      <c r="H1151" s="432"/>
      <c r="I1151" s="431">
        <f t="shared" ref="I1151:I1158" si="362">ROUNDDOWN(D1151*H1151,0)</f>
        <v>0</v>
      </c>
      <c r="J1151" s="431">
        <f>자재단가!$F$14</f>
        <v>7480</v>
      </c>
      <c r="K1151" s="431">
        <f t="shared" ref="K1151:K1158" si="363">ROUNDDOWN(J1151*D1151,0)</f>
        <v>471</v>
      </c>
      <c r="L1151" s="431"/>
      <c r="M1151" s="431">
        <f>ROUNDDOWN(L1151*F1151,0)</f>
        <v>0</v>
      </c>
      <c r="N1151" s="433"/>
    </row>
    <row r="1152" spans="2:14" ht="18" hidden="1" customHeight="1">
      <c r="B1152" s="428" t="s">
        <v>193</v>
      </c>
      <c r="C1152" s="429" t="s">
        <v>304</v>
      </c>
      <c r="D1152" s="436">
        <f>'단가적용(품)'!$I$158</f>
        <v>6.3E-2</v>
      </c>
      <c r="E1152" s="429" t="s">
        <v>7</v>
      </c>
      <c r="F1152" s="431">
        <f>SUM(H1152+J1152+L1152)</f>
        <v>5000</v>
      </c>
      <c r="G1152" s="431">
        <f t="shared" ref="G1152:G1157" si="364">SUM(I1152+K1152+M1152)</f>
        <v>315</v>
      </c>
      <c r="H1152" s="432"/>
      <c r="I1152" s="431">
        <f t="shared" si="362"/>
        <v>0</v>
      </c>
      <c r="J1152" s="431">
        <f>자재단가!$F$21</f>
        <v>5000</v>
      </c>
      <c r="K1152" s="431">
        <f t="shared" si="363"/>
        <v>315</v>
      </c>
      <c r="L1152" s="431"/>
      <c r="M1152" s="431">
        <f>ROUNDDOWN(L1152*F1152,0)</f>
        <v>0</v>
      </c>
      <c r="N1152" s="433"/>
    </row>
    <row r="1153" spans="2:14" ht="18" hidden="1" customHeight="1">
      <c r="B1153" s="428" t="s">
        <v>207</v>
      </c>
      <c r="C1153" s="429"/>
      <c r="D1153" s="436">
        <f>'단가적용(품)'!$E$153</f>
        <v>6.9999999999999994E-5</v>
      </c>
      <c r="E1153" s="429" t="s">
        <v>13</v>
      </c>
      <c r="F1153" s="431">
        <f>SUM(H1153+J1153+L1153)</f>
        <v>336005.625</v>
      </c>
      <c r="G1153" s="431">
        <f t="shared" si="364"/>
        <v>23</v>
      </c>
      <c r="H1153" s="432">
        <f>변동입력!$C$13*1.875</f>
        <v>336005.625</v>
      </c>
      <c r="I1153" s="431">
        <f t="shared" si="362"/>
        <v>23</v>
      </c>
      <c r="J1153" s="431"/>
      <c r="K1153" s="431">
        <f t="shared" si="363"/>
        <v>0</v>
      </c>
      <c r="L1153" s="431"/>
      <c r="M1153" s="431">
        <f>ROUNDDOWN(L1153*F1153,0)</f>
        <v>0</v>
      </c>
      <c r="N1153" s="433"/>
    </row>
    <row r="1154" spans="2:14" ht="18" hidden="1" customHeight="1">
      <c r="B1154" s="428" t="s">
        <v>24</v>
      </c>
      <c r="C1154" s="429"/>
      <c r="D1154" s="436">
        <f>'단가적용(품)'!$F$153</f>
        <v>6.9999999999999994E-5</v>
      </c>
      <c r="E1154" s="429" t="s">
        <v>8</v>
      </c>
      <c r="F1154" s="431">
        <f>SUM(H1154+J1154+L1154)</f>
        <v>264555</v>
      </c>
      <c r="G1154" s="431">
        <f t="shared" si="364"/>
        <v>18</v>
      </c>
      <c r="H1154" s="432">
        <f>변동입력!$C$12*1.875</f>
        <v>264555</v>
      </c>
      <c r="I1154" s="431">
        <f t="shared" si="362"/>
        <v>18</v>
      </c>
      <c r="J1154" s="431"/>
      <c r="K1154" s="431">
        <f t="shared" si="363"/>
        <v>0</v>
      </c>
      <c r="L1154" s="431"/>
      <c r="M1154" s="431">
        <f>ROUNDDOWN(L1154*F1154,0)</f>
        <v>0</v>
      </c>
      <c r="N1154" s="433"/>
    </row>
    <row r="1155" spans="2:14" ht="18" hidden="1" customHeight="1">
      <c r="B1155" s="428" t="s">
        <v>15</v>
      </c>
      <c r="C1155" s="429"/>
      <c r="D1155" s="436">
        <f>'단가적용(품)'!$G$153</f>
        <v>1.4999999999999999E-4</v>
      </c>
      <c r="E1155" s="429" t="s">
        <v>8</v>
      </c>
      <c r="F1155" s="431">
        <f>SUM(H1155+J1155+L1155)</f>
        <v>211644</v>
      </c>
      <c r="G1155" s="431">
        <f t="shared" si="364"/>
        <v>31</v>
      </c>
      <c r="H1155" s="432">
        <f>변동입력!$C$12*1.5</f>
        <v>211644</v>
      </c>
      <c r="I1155" s="431">
        <f t="shared" si="362"/>
        <v>31</v>
      </c>
      <c r="J1155" s="431"/>
      <c r="K1155" s="431">
        <f t="shared" si="363"/>
        <v>0</v>
      </c>
      <c r="L1155" s="431"/>
      <c r="M1155" s="431">
        <f>ROUNDDOWN(L1155*D1155,0)</f>
        <v>0</v>
      </c>
      <c r="N1155" s="433"/>
    </row>
    <row r="1156" spans="2:14" ht="18" hidden="1" customHeight="1">
      <c r="B1156" s="428" t="s">
        <v>18</v>
      </c>
      <c r="C1156" s="429" t="s">
        <v>19</v>
      </c>
      <c r="D1156" s="436">
        <f>'단가적용(품)'!$H$153</f>
        <v>5.9999999999999995E-4</v>
      </c>
      <c r="E1156" s="429" t="s">
        <v>223</v>
      </c>
      <c r="F1156" s="431">
        <f>H1156+J1156+L1156</f>
        <v>74257</v>
      </c>
      <c r="G1156" s="431">
        <f t="shared" si="364"/>
        <v>43</v>
      </c>
      <c r="H1156" s="432">
        <f>기계경비!$P$26</f>
        <v>36210</v>
      </c>
      <c r="I1156" s="431">
        <f t="shared" si="362"/>
        <v>21</v>
      </c>
      <c r="J1156" s="432">
        <f>기계경비!$P$24</f>
        <v>23658</v>
      </c>
      <c r="K1156" s="431">
        <f t="shared" si="363"/>
        <v>14</v>
      </c>
      <c r="L1156" s="432">
        <f>기계경비!$P$22</f>
        <v>14389</v>
      </c>
      <c r="M1156" s="431">
        <f>ROUNDDOWN(L1156*D1156,0)</f>
        <v>8</v>
      </c>
      <c r="N1156" s="433"/>
    </row>
    <row r="1157" spans="2:14" ht="18" hidden="1" customHeight="1">
      <c r="B1157" s="428" t="s">
        <v>20</v>
      </c>
      <c r="C1157" s="429" t="s">
        <v>22</v>
      </c>
      <c r="D1157" s="436">
        <f>'단가적용(품)'!$I$153</f>
        <v>5.9999999999999995E-4</v>
      </c>
      <c r="E1157" s="429" t="s">
        <v>8</v>
      </c>
      <c r="F1157" s="431">
        <f>H1157+J1157+L1157</f>
        <v>46495</v>
      </c>
      <c r="G1157" s="431">
        <f t="shared" si="364"/>
        <v>26</v>
      </c>
      <c r="H1157" s="432">
        <f>기계경비!$P$137</f>
        <v>36210</v>
      </c>
      <c r="I1157" s="431">
        <f t="shared" si="362"/>
        <v>21</v>
      </c>
      <c r="J1157" s="432">
        <f>기계경비!$P$135</f>
        <v>4398</v>
      </c>
      <c r="K1157" s="431">
        <f t="shared" si="363"/>
        <v>2</v>
      </c>
      <c r="L1157" s="432">
        <f>기계경비!$P$133</f>
        <v>5887</v>
      </c>
      <c r="M1157" s="431">
        <f>ROUNDDOWN(L1157*D1157,0)</f>
        <v>3</v>
      </c>
      <c r="N1157" s="433"/>
    </row>
    <row r="1158" spans="2:14" ht="18" hidden="1" customHeight="1">
      <c r="B1158" s="428" t="s">
        <v>777</v>
      </c>
      <c r="C1158" s="429" t="s">
        <v>215</v>
      </c>
      <c r="D1158" s="436">
        <v>0.01</v>
      </c>
      <c r="E1158" s="429"/>
      <c r="F1158" s="431">
        <f>H1158+J1158+L1158</f>
        <v>786</v>
      </c>
      <c r="G1158" s="431">
        <f>SUM(I1158+K1158+M1158)</f>
        <v>7</v>
      </c>
      <c r="H1158" s="431"/>
      <c r="I1158" s="431">
        <f t="shared" si="362"/>
        <v>0</v>
      </c>
      <c r="J1158" s="431">
        <f>SUM(K1151:K1152)</f>
        <v>786</v>
      </c>
      <c r="K1158" s="431">
        <f t="shared" si="363"/>
        <v>7</v>
      </c>
      <c r="L1158" s="431"/>
      <c r="M1158" s="431">
        <f>ROUNDDOWN(L1158*D1158,0)</f>
        <v>0</v>
      </c>
      <c r="N1158" s="433"/>
    </row>
    <row r="1159" spans="2:14" ht="18" hidden="1" customHeight="1">
      <c r="B1159" s="428" t="s">
        <v>17</v>
      </c>
      <c r="C1159" s="429"/>
      <c r="D1159" s="436"/>
      <c r="E1159" s="429"/>
      <c r="F1159" s="431"/>
      <c r="G1159" s="431">
        <f>SUM(I1159+K1159+M1159)</f>
        <v>934</v>
      </c>
      <c r="H1159" s="431"/>
      <c r="I1159" s="431">
        <f>SUM(I1151:I1158)</f>
        <v>114</v>
      </c>
      <c r="J1159" s="431"/>
      <c r="K1159" s="431">
        <f>SUM(K1151:K1158)</f>
        <v>809</v>
      </c>
      <c r="L1159" s="431"/>
      <c r="M1159" s="431">
        <f>SUM(M1151:M1158)</f>
        <v>11</v>
      </c>
      <c r="N1159" s="433"/>
    </row>
    <row r="1160" spans="2:14" ht="18" hidden="1" customHeight="1">
      <c r="B1160" s="443"/>
      <c r="C1160" s="444"/>
      <c r="D1160" s="444"/>
      <c r="E1160" s="444"/>
      <c r="F1160" s="444"/>
      <c r="G1160" s="444"/>
      <c r="H1160" s="444"/>
      <c r="I1160" s="444"/>
      <c r="J1160" s="429"/>
      <c r="K1160" s="429"/>
      <c r="L1160" s="429"/>
      <c r="M1160" s="429"/>
      <c r="N1160" s="433"/>
    </row>
    <row r="1161" spans="2:14" s="421" customFormat="1" ht="18" hidden="1" customHeight="1">
      <c r="B1161" s="437">
        <f>B1150+1</f>
        <v>90</v>
      </c>
      <c r="C1161" s="445" t="s">
        <v>487</v>
      </c>
      <c r="D1161" s="442"/>
      <c r="E1161" s="442"/>
      <c r="F1161" s="442"/>
      <c r="G1161" s="442"/>
      <c r="H1161" s="442"/>
      <c r="I1161" s="442"/>
      <c r="J1161" s="440"/>
      <c r="K1161" s="440"/>
      <c r="L1161" s="440"/>
      <c r="M1161" s="440"/>
      <c r="N1161" s="441"/>
    </row>
    <row r="1162" spans="2:14" ht="18" hidden="1" customHeight="1">
      <c r="B1162" s="428" t="s">
        <v>370</v>
      </c>
      <c r="C1162" s="429" t="s">
        <v>367</v>
      </c>
      <c r="D1162" s="447">
        <f>'단가적용(품)'!$H$81</f>
        <v>9.6000000000000002E-2</v>
      </c>
      <c r="E1162" s="429" t="s">
        <v>7</v>
      </c>
      <c r="F1162" s="431">
        <f t="shared" ref="F1162:G1167" si="365">SUM(H1162+J1162+L1162)</f>
        <v>13537</v>
      </c>
      <c r="G1162" s="431">
        <f t="shared" si="365"/>
        <v>1299</v>
      </c>
      <c r="H1162" s="432"/>
      <c r="I1162" s="431">
        <f t="shared" ref="I1162:I1171" si="366">ROUNDDOWN(D1162*H1162,0)</f>
        <v>0</v>
      </c>
      <c r="J1162" s="431">
        <f>자재단가!$F$15</f>
        <v>13537</v>
      </c>
      <c r="K1162" s="431">
        <f t="shared" ref="K1162:K1171" si="367">ROUNDDOWN(J1162*D1162,0)</f>
        <v>1299</v>
      </c>
      <c r="L1162" s="431"/>
      <c r="M1162" s="431">
        <f>ROUNDDOWN(L1162*F1162,0)</f>
        <v>0</v>
      </c>
      <c r="N1162" s="433"/>
    </row>
    <row r="1163" spans="2:14" ht="18" hidden="1" customHeight="1">
      <c r="B1163" s="428" t="s">
        <v>193</v>
      </c>
      <c r="C1163" s="429" t="s">
        <v>368</v>
      </c>
      <c r="D1163" s="447">
        <f>'단가적용(품)'!$I$81</f>
        <v>5.0999999999999997E-2</v>
      </c>
      <c r="E1163" s="429" t="s">
        <v>8</v>
      </c>
      <c r="F1163" s="431">
        <f t="shared" si="365"/>
        <v>5000</v>
      </c>
      <c r="G1163" s="431">
        <f t="shared" si="365"/>
        <v>255</v>
      </c>
      <c r="H1163" s="432"/>
      <c r="I1163" s="431">
        <f t="shared" si="366"/>
        <v>0</v>
      </c>
      <c r="J1163" s="431">
        <f>자재단가!$F$21</f>
        <v>5000</v>
      </c>
      <c r="K1163" s="431">
        <f t="shared" si="367"/>
        <v>255</v>
      </c>
      <c r="L1163" s="431"/>
      <c r="M1163" s="431">
        <f>ROUNDDOWN(L1163*F1163,0)</f>
        <v>0</v>
      </c>
      <c r="N1163" s="433"/>
    </row>
    <row r="1164" spans="2:14" ht="18" hidden="1" customHeight="1">
      <c r="B1164" s="428" t="s">
        <v>369</v>
      </c>
      <c r="C1164" s="429"/>
      <c r="D1164" s="436">
        <f>'단가적용(품)'!$J$81</f>
        <v>4.9500000000000004E-3</v>
      </c>
      <c r="E1164" s="429" t="s">
        <v>8</v>
      </c>
      <c r="F1164" s="431">
        <f t="shared" si="365"/>
        <v>30000</v>
      </c>
      <c r="G1164" s="431">
        <f t="shared" si="365"/>
        <v>148</v>
      </c>
      <c r="H1164" s="432"/>
      <c r="I1164" s="431">
        <f t="shared" si="366"/>
        <v>0</v>
      </c>
      <c r="J1164" s="431">
        <f>자재단가!$F$19</f>
        <v>30000</v>
      </c>
      <c r="K1164" s="431">
        <f t="shared" si="367"/>
        <v>148</v>
      </c>
      <c r="L1164" s="431"/>
      <c r="M1164" s="431">
        <f>ROUNDDOWN(L1164*F1164,0)</f>
        <v>0</v>
      </c>
      <c r="N1164" s="433"/>
    </row>
    <row r="1165" spans="2:14" ht="18" hidden="1" customHeight="1">
      <c r="B1165" s="428" t="s">
        <v>207</v>
      </c>
      <c r="C1165" s="429"/>
      <c r="D1165" s="447">
        <f>'단가적용(품)'!$E$70</f>
        <v>1E-3</v>
      </c>
      <c r="E1165" s="429" t="s">
        <v>13</v>
      </c>
      <c r="F1165" s="431">
        <f t="shared" si="365"/>
        <v>336005.625</v>
      </c>
      <c r="G1165" s="431">
        <f t="shared" si="365"/>
        <v>336</v>
      </c>
      <c r="H1165" s="432">
        <f>변동입력!$C$13*1.875</f>
        <v>336005.625</v>
      </c>
      <c r="I1165" s="431">
        <f t="shared" si="366"/>
        <v>336</v>
      </c>
      <c r="J1165" s="431"/>
      <c r="K1165" s="431">
        <f t="shared" si="367"/>
        <v>0</v>
      </c>
      <c r="L1165" s="431"/>
      <c r="M1165" s="431">
        <f>ROUNDDOWN(L1165*F1165,0)</f>
        <v>0</v>
      </c>
      <c r="N1165" s="433"/>
    </row>
    <row r="1166" spans="2:14" ht="18" hidden="1" customHeight="1">
      <c r="B1166" s="428" t="s">
        <v>24</v>
      </c>
      <c r="C1166" s="429"/>
      <c r="D1166" s="447">
        <f>'단가적용(품)'!$F$70</f>
        <v>1E-3</v>
      </c>
      <c r="E1166" s="429" t="s">
        <v>8</v>
      </c>
      <c r="F1166" s="431">
        <f t="shared" si="365"/>
        <v>264555</v>
      </c>
      <c r="G1166" s="431">
        <f t="shared" si="365"/>
        <v>264</v>
      </c>
      <c r="H1166" s="432">
        <f>변동입력!$C$12*1.875</f>
        <v>264555</v>
      </c>
      <c r="I1166" s="431">
        <f t="shared" si="366"/>
        <v>264</v>
      </c>
      <c r="J1166" s="431"/>
      <c r="K1166" s="431">
        <f t="shared" si="367"/>
        <v>0</v>
      </c>
      <c r="L1166" s="431"/>
      <c r="M1166" s="431">
        <f>ROUNDDOWN(L1166*F1166,0)</f>
        <v>0</v>
      </c>
      <c r="N1166" s="433"/>
    </row>
    <row r="1167" spans="2:14" ht="18" hidden="1" customHeight="1">
      <c r="B1167" s="428" t="s">
        <v>15</v>
      </c>
      <c r="C1167" s="429"/>
      <c r="D1167" s="447">
        <f>'단가적용(품)'!$G$70</f>
        <v>1E-3</v>
      </c>
      <c r="E1167" s="429" t="s">
        <v>8</v>
      </c>
      <c r="F1167" s="431">
        <f t="shared" si="365"/>
        <v>211644</v>
      </c>
      <c r="G1167" s="431">
        <f t="shared" si="365"/>
        <v>211</v>
      </c>
      <c r="H1167" s="432">
        <f>변동입력!$C$12*1.5</f>
        <v>211644</v>
      </c>
      <c r="I1167" s="431">
        <f t="shared" si="366"/>
        <v>211</v>
      </c>
      <c r="J1167" s="431"/>
      <c r="K1167" s="431">
        <f t="shared" si="367"/>
        <v>0</v>
      </c>
      <c r="L1167" s="431"/>
      <c r="M1167" s="431">
        <f>ROUNDDOWN(L1167*D1167,0)</f>
        <v>0</v>
      </c>
      <c r="N1167" s="433"/>
    </row>
    <row r="1168" spans="2:14" ht="18" hidden="1" customHeight="1">
      <c r="B1168" s="428" t="s">
        <v>20</v>
      </c>
      <c r="C1168" s="429" t="s">
        <v>21</v>
      </c>
      <c r="D1168" s="447">
        <f>'단가적용(품)'!$H$70</f>
        <v>2E-3</v>
      </c>
      <c r="E1168" s="429" t="s">
        <v>223</v>
      </c>
      <c r="F1168" s="431">
        <f>H1168+J1168+L1168</f>
        <v>50666</v>
      </c>
      <c r="G1168" s="431">
        <f>SUM(I1168+K1168+M1168)</f>
        <v>100</v>
      </c>
      <c r="H1168" s="432">
        <f>기계경비!$P$98</f>
        <v>36210</v>
      </c>
      <c r="I1168" s="431">
        <f t="shared" si="366"/>
        <v>72</v>
      </c>
      <c r="J1168" s="431">
        <f>기계경비!$P$96</f>
        <v>7583</v>
      </c>
      <c r="K1168" s="431">
        <f t="shared" si="367"/>
        <v>15</v>
      </c>
      <c r="L1168" s="431">
        <f>기계경비!$P$94</f>
        <v>6873</v>
      </c>
      <c r="M1168" s="431">
        <f>ROUNDDOWN(L1168*D1168,0)</f>
        <v>13</v>
      </c>
      <c r="N1168" s="433"/>
    </row>
    <row r="1169" spans="2:14" ht="18" hidden="1" customHeight="1">
      <c r="B1169" s="428" t="s">
        <v>222</v>
      </c>
      <c r="C1169" s="429" t="s">
        <v>286</v>
      </c>
      <c r="D1169" s="447">
        <f>'단가적용(품)'!$I$70</f>
        <v>4.0000000000000001E-3</v>
      </c>
      <c r="E1169" s="429" t="s">
        <v>8</v>
      </c>
      <c r="F1169" s="431">
        <f>H1169+J1169+L1169</f>
        <v>43677</v>
      </c>
      <c r="G1169" s="431">
        <f>SUM(I1169+K1169+M1169)</f>
        <v>174</v>
      </c>
      <c r="H1169" s="432"/>
      <c r="I1169" s="431">
        <f t="shared" si="366"/>
        <v>0</v>
      </c>
      <c r="J1169" s="431"/>
      <c r="K1169" s="431">
        <f t="shared" si="367"/>
        <v>0</v>
      </c>
      <c r="L1169" s="431">
        <f>기계경비!$P$179</f>
        <v>43677</v>
      </c>
      <c r="M1169" s="431">
        <f>ROUNDDOWN(L1169*D1169,0)</f>
        <v>174</v>
      </c>
      <c r="N1169" s="433"/>
    </row>
    <row r="1170" spans="2:14" ht="18" hidden="1" customHeight="1">
      <c r="B1170" s="428" t="s">
        <v>777</v>
      </c>
      <c r="C1170" s="429" t="s">
        <v>215</v>
      </c>
      <c r="D1170" s="434">
        <v>0.01</v>
      </c>
      <c r="E1170" s="429"/>
      <c r="F1170" s="431">
        <f>H1170+J1170+L1170</f>
        <v>1702</v>
      </c>
      <c r="G1170" s="431">
        <f>SUM(I1170+K1170+M1170)</f>
        <v>17</v>
      </c>
      <c r="H1170" s="431"/>
      <c r="I1170" s="431">
        <f t="shared" si="366"/>
        <v>0</v>
      </c>
      <c r="J1170" s="431">
        <f>SUM(K1162:K1164)</f>
        <v>1702</v>
      </c>
      <c r="K1170" s="431">
        <f t="shared" si="367"/>
        <v>17</v>
      </c>
      <c r="L1170" s="431"/>
      <c r="M1170" s="431">
        <f>ROUNDDOWN(L1170*D1170,0)</f>
        <v>0</v>
      </c>
      <c r="N1170" s="433"/>
    </row>
    <row r="1171" spans="2:14" ht="18" hidden="1" customHeight="1">
      <c r="B1171" s="428" t="s">
        <v>778</v>
      </c>
      <c r="C1171" s="429" t="s">
        <v>214</v>
      </c>
      <c r="D1171" s="435">
        <v>0.1</v>
      </c>
      <c r="E1171" s="429"/>
      <c r="F1171" s="431">
        <f>H1171+J1171+L1171</f>
        <v>0</v>
      </c>
      <c r="G1171" s="431">
        <f>SUM(I1171+K1171+M1171)</f>
        <v>0</v>
      </c>
      <c r="H1171" s="431"/>
      <c r="I1171" s="431">
        <f t="shared" si="366"/>
        <v>0</v>
      </c>
      <c r="J1171" s="431"/>
      <c r="K1171" s="431">
        <f t="shared" si="367"/>
        <v>0</v>
      </c>
      <c r="L1171" s="431">
        <f>SUBTOTAL(9,I1165:I1166)</f>
        <v>0</v>
      </c>
      <c r="M1171" s="431">
        <f>ROUNDDOWN(L1171*D1171,0)</f>
        <v>0</v>
      </c>
      <c r="N1171" s="433"/>
    </row>
    <row r="1172" spans="2:14" ht="18" hidden="1" customHeight="1">
      <c r="B1172" s="428" t="s">
        <v>17</v>
      </c>
      <c r="C1172" s="429"/>
      <c r="D1172" s="436"/>
      <c r="E1172" s="429"/>
      <c r="F1172" s="431"/>
      <c r="G1172" s="431">
        <f>SUM(I1172+K1172+M1172)</f>
        <v>2804</v>
      </c>
      <c r="H1172" s="431"/>
      <c r="I1172" s="431">
        <f>SUM(I1162:I1171)</f>
        <v>883</v>
      </c>
      <c r="J1172" s="431"/>
      <c r="K1172" s="431">
        <f>SUM(K1162:K1171)</f>
        <v>1734</v>
      </c>
      <c r="L1172" s="431"/>
      <c r="M1172" s="431">
        <f>SUM(M1162:M1171)</f>
        <v>187</v>
      </c>
      <c r="N1172" s="433"/>
    </row>
    <row r="1173" spans="2:14" ht="18" hidden="1" customHeight="1">
      <c r="B1173" s="443"/>
      <c r="C1173" s="446"/>
      <c r="D1173" s="444"/>
      <c r="E1173" s="444"/>
      <c r="F1173" s="444"/>
      <c r="G1173" s="444"/>
      <c r="H1173" s="444"/>
      <c r="I1173" s="444"/>
      <c r="J1173" s="429"/>
      <c r="K1173" s="429"/>
      <c r="L1173" s="429"/>
      <c r="M1173" s="429"/>
      <c r="N1173" s="433"/>
    </row>
    <row r="1174" spans="2:14" s="421" customFormat="1" ht="18" hidden="1" customHeight="1">
      <c r="B1174" s="437">
        <f>B1161+1</f>
        <v>91</v>
      </c>
      <c r="C1174" s="445" t="s">
        <v>486</v>
      </c>
      <c r="D1174" s="442"/>
      <c r="E1174" s="442"/>
      <c r="F1174" s="442"/>
      <c r="G1174" s="442"/>
      <c r="H1174" s="442"/>
      <c r="I1174" s="442"/>
      <c r="J1174" s="440"/>
      <c r="K1174" s="440"/>
      <c r="L1174" s="440"/>
      <c r="M1174" s="440"/>
      <c r="N1174" s="441"/>
    </row>
    <row r="1175" spans="2:14" ht="18" hidden="1" customHeight="1">
      <c r="B1175" s="428" t="s">
        <v>370</v>
      </c>
      <c r="C1175" s="429" t="s">
        <v>367</v>
      </c>
      <c r="D1175" s="447">
        <f>'단가적용(품)'!$H$82</f>
        <v>9.6000000000000002E-2</v>
      </c>
      <c r="E1175" s="429" t="s">
        <v>7</v>
      </c>
      <c r="F1175" s="431">
        <f t="shared" ref="F1175:G1180" si="368">SUM(H1175+J1175+L1175)</f>
        <v>13537</v>
      </c>
      <c r="G1175" s="431">
        <f t="shared" si="368"/>
        <v>1299</v>
      </c>
      <c r="H1175" s="432"/>
      <c r="I1175" s="431">
        <f t="shared" ref="I1175:I1184" si="369">ROUNDDOWN(D1175*H1175,0)</f>
        <v>0</v>
      </c>
      <c r="J1175" s="431">
        <f>자재단가!$F$15</f>
        <v>13537</v>
      </c>
      <c r="K1175" s="431">
        <f t="shared" ref="K1175:K1184" si="370">ROUNDDOWN(J1175*D1175,0)</f>
        <v>1299</v>
      </c>
      <c r="L1175" s="431"/>
      <c r="M1175" s="431">
        <f>ROUNDDOWN(L1175*F1175,0)</f>
        <v>0</v>
      </c>
      <c r="N1175" s="433"/>
    </row>
    <row r="1176" spans="2:14" ht="18" hidden="1" customHeight="1">
      <c r="B1176" s="428" t="s">
        <v>193</v>
      </c>
      <c r="C1176" s="429" t="s">
        <v>368</v>
      </c>
      <c r="D1176" s="447">
        <f>'단가적용(품)'!$I$82</f>
        <v>5.0999999999999997E-2</v>
      </c>
      <c r="E1176" s="429" t="s">
        <v>8</v>
      </c>
      <c r="F1176" s="431">
        <f t="shared" si="368"/>
        <v>5000</v>
      </c>
      <c r="G1176" s="431">
        <f t="shared" si="368"/>
        <v>255</v>
      </c>
      <c r="H1176" s="432"/>
      <c r="I1176" s="431">
        <f t="shared" si="369"/>
        <v>0</v>
      </c>
      <c r="J1176" s="431">
        <f>자재단가!$F$21</f>
        <v>5000</v>
      </c>
      <c r="K1176" s="431">
        <f t="shared" si="370"/>
        <v>255</v>
      </c>
      <c r="L1176" s="431"/>
      <c r="M1176" s="431">
        <f>ROUNDDOWN(L1176*F1176,0)</f>
        <v>0</v>
      </c>
      <c r="N1176" s="433"/>
    </row>
    <row r="1177" spans="2:14" ht="18" hidden="1" customHeight="1">
      <c r="B1177" s="428" t="s">
        <v>369</v>
      </c>
      <c r="C1177" s="429"/>
      <c r="D1177" s="436">
        <f>'단가적용(품)'!$J$82</f>
        <v>4.9500000000000004E-3</v>
      </c>
      <c r="E1177" s="429" t="s">
        <v>8</v>
      </c>
      <c r="F1177" s="431">
        <f t="shared" si="368"/>
        <v>30000</v>
      </c>
      <c r="G1177" s="431">
        <f t="shared" si="368"/>
        <v>148</v>
      </c>
      <c r="H1177" s="432"/>
      <c r="I1177" s="431">
        <f t="shared" si="369"/>
        <v>0</v>
      </c>
      <c r="J1177" s="431">
        <f>자재단가!$F$19</f>
        <v>30000</v>
      </c>
      <c r="K1177" s="431">
        <f t="shared" si="370"/>
        <v>148</v>
      </c>
      <c r="L1177" s="431"/>
      <c r="M1177" s="431">
        <f>ROUNDDOWN(L1177*F1177,0)</f>
        <v>0</v>
      </c>
      <c r="N1177" s="433"/>
    </row>
    <row r="1178" spans="2:14" ht="18" hidden="1" customHeight="1">
      <c r="B1178" s="428" t="s">
        <v>207</v>
      </c>
      <c r="C1178" s="429"/>
      <c r="D1178" s="447">
        <f>'단가적용(품)'!$E$71</f>
        <v>2E-3</v>
      </c>
      <c r="E1178" s="429" t="s">
        <v>13</v>
      </c>
      <c r="F1178" s="431">
        <f t="shared" si="368"/>
        <v>336005.625</v>
      </c>
      <c r="G1178" s="431">
        <f t="shared" si="368"/>
        <v>672</v>
      </c>
      <c r="H1178" s="432">
        <f>변동입력!$C$13*1.875</f>
        <v>336005.625</v>
      </c>
      <c r="I1178" s="431">
        <f t="shared" si="369"/>
        <v>672</v>
      </c>
      <c r="J1178" s="431"/>
      <c r="K1178" s="431">
        <f t="shared" si="370"/>
        <v>0</v>
      </c>
      <c r="L1178" s="431"/>
      <c r="M1178" s="431">
        <f>ROUNDDOWN(L1178*F1178,0)</f>
        <v>0</v>
      </c>
      <c r="N1178" s="433"/>
    </row>
    <row r="1179" spans="2:14" ht="18" hidden="1" customHeight="1">
      <c r="B1179" s="428" t="s">
        <v>24</v>
      </c>
      <c r="C1179" s="429"/>
      <c r="D1179" s="447">
        <f>'단가적용(품)'!$F$71</f>
        <v>2E-3</v>
      </c>
      <c r="E1179" s="429" t="s">
        <v>8</v>
      </c>
      <c r="F1179" s="431">
        <f t="shared" si="368"/>
        <v>264555</v>
      </c>
      <c r="G1179" s="431">
        <f t="shared" si="368"/>
        <v>529</v>
      </c>
      <c r="H1179" s="432">
        <f>변동입력!$C$12*1.875</f>
        <v>264555</v>
      </c>
      <c r="I1179" s="431">
        <f t="shared" si="369"/>
        <v>529</v>
      </c>
      <c r="J1179" s="431"/>
      <c r="K1179" s="431">
        <f t="shared" si="370"/>
        <v>0</v>
      </c>
      <c r="L1179" s="431"/>
      <c r="M1179" s="431">
        <f>ROUNDDOWN(L1179*F1179,0)</f>
        <v>0</v>
      </c>
      <c r="N1179" s="433"/>
    </row>
    <row r="1180" spans="2:14" ht="18" hidden="1" customHeight="1">
      <c r="B1180" s="428" t="s">
        <v>15</v>
      </c>
      <c r="C1180" s="429"/>
      <c r="D1180" s="447">
        <f>'단가적용(품)'!$G$71</f>
        <v>2E-3</v>
      </c>
      <c r="E1180" s="429" t="s">
        <v>8</v>
      </c>
      <c r="F1180" s="431">
        <f t="shared" si="368"/>
        <v>211644</v>
      </c>
      <c r="G1180" s="431">
        <f t="shared" si="368"/>
        <v>423</v>
      </c>
      <c r="H1180" s="432">
        <f>변동입력!$C$12*1.5</f>
        <v>211644</v>
      </c>
      <c r="I1180" s="431">
        <f t="shared" si="369"/>
        <v>423</v>
      </c>
      <c r="J1180" s="431"/>
      <c r="K1180" s="431">
        <f t="shared" si="370"/>
        <v>0</v>
      </c>
      <c r="L1180" s="431"/>
      <c r="M1180" s="431">
        <f>ROUNDDOWN(L1180*D1180,0)</f>
        <v>0</v>
      </c>
      <c r="N1180" s="433"/>
    </row>
    <row r="1181" spans="2:14" ht="18" hidden="1" customHeight="1">
      <c r="B1181" s="428" t="s">
        <v>20</v>
      </c>
      <c r="C1181" s="429" t="s">
        <v>21</v>
      </c>
      <c r="D1181" s="447">
        <f>'단가적용(품)'!$H$71</f>
        <v>4.0000000000000001E-3</v>
      </c>
      <c r="E1181" s="429" t="s">
        <v>223</v>
      </c>
      <c r="F1181" s="431">
        <f>H1181+J1181+L1181</f>
        <v>50666</v>
      </c>
      <c r="G1181" s="431">
        <f>SUM(I1181+K1181+M1181)</f>
        <v>201</v>
      </c>
      <c r="H1181" s="432">
        <f>기계경비!$P$98</f>
        <v>36210</v>
      </c>
      <c r="I1181" s="431">
        <f t="shared" si="369"/>
        <v>144</v>
      </c>
      <c r="J1181" s="431">
        <f>기계경비!$P$96</f>
        <v>7583</v>
      </c>
      <c r="K1181" s="431">
        <f t="shared" si="370"/>
        <v>30</v>
      </c>
      <c r="L1181" s="431">
        <f>기계경비!$P$94</f>
        <v>6873</v>
      </c>
      <c r="M1181" s="431">
        <f>ROUNDDOWN(L1181*D1181,0)</f>
        <v>27</v>
      </c>
      <c r="N1181" s="433"/>
    </row>
    <row r="1182" spans="2:14" ht="18" hidden="1" customHeight="1">
      <c r="B1182" s="428" t="s">
        <v>222</v>
      </c>
      <c r="C1182" s="429" t="s">
        <v>286</v>
      </c>
      <c r="D1182" s="447">
        <f>'단가적용(품)'!$I$63</f>
        <v>4.0000000000000001E-3</v>
      </c>
      <c r="E1182" s="429" t="s">
        <v>8</v>
      </c>
      <c r="F1182" s="431">
        <f>H1182+J1182+L1182</f>
        <v>43677</v>
      </c>
      <c r="G1182" s="431">
        <f>SUM(I1182+K1182+M1182)</f>
        <v>174</v>
      </c>
      <c r="H1182" s="432"/>
      <c r="I1182" s="431">
        <f t="shared" si="369"/>
        <v>0</v>
      </c>
      <c r="J1182" s="431"/>
      <c r="K1182" s="431">
        <f t="shared" si="370"/>
        <v>0</v>
      </c>
      <c r="L1182" s="431">
        <f>기계경비!$P$179</f>
        <v>43677</v>
      </c>
      <c r="M1182" s="431">
        <f>ROUNDDOWN(L1182*D1182,0)</f>
        <v>174</v>
      </c>
      <c r="N1182" s="433"/>
    </row>
    <row r="1183" spans="2:14" ht="18" hidden="1" customHeight="1">
      <c r="B1183" s="428" t="s">
        <v>777</v>
      </c>
      <c r="C1183" s="429" t="s">
        <v>215</v>
      </c>
      <c r="D1183" s="434">
        <v>0.01</v>
      </c>
      <c r="E1183" s="429"/>
      <c r="F1183" s="431">
        <f>H1183+J1183+L1183</f>
        <v>1702</v>
      </c>
      <c r="G1183" s="431">
        <f>SUM(I1183+K1183+M1183)</f>
        <v>17</v>
      </c>
      <c r="H1183" s="431"/>
      <c r="I1183" s="431">
        <f t="shared" si="369"/>
        <v>0</v>
      </c>
      <c r="J1183" s="431">
        <f>SUM(K1175:K1177)</f>
        <v>1702</v>
      </c>
      <c r="K1183" s="431">
        <f t="shared" si="370"/>
        <v>17</v>
      </c>
      <c r="L1183" s="431"/>
      <c r="M1183" s="431">
        <f>ROUNDDOWN(L1183*D1183,0)</f>
        <v>0</v>
      </c>
      <c r="N1183" s="433"/>
    </row>
    <row r="1184" spans="2:14" ht="18" hidden="1" customHeight="1">
      <c r="B1184" s="428" t="s">
        <v>778</v>
      </c>
      <c r="C1184" s="429" t="s">
        <v>214</v>
      </c>
      <c r="D1184" s="435">
        <v>0.1</v>
      </c>
      <c r="E1184" s="429"/>
      <c r="F1184" s="431">
        <f>H1184+J1184+L1184</f>
        <v>0</v>
      </c>
      <c r="G1184" s="431">
        <f>SUM(I1184+K1184+M1184)</f>
        <v>0</v>
      </c>
      <c r="H1184" s="431"/>
      <c r="I1184" s="431">
        <f t="shared" si="369"/>
        <v>0</v>
      </c>
      <c r="J1184" s="431"/>
      <c r="K1184" s="431">
        <f t="shared" si="370"/>
        <v>0</v>
      </c>
      <c r="L1184" s="431">
        <f>SUBTOTAL(9,I1178:I1179)</f>
        <v>0</v>
      </c>
      <c r="M1184" s="431">
        <f>ROUNDDOWN(L1184*D1184,0)</f>
        <v>0</v>
      </c>
      <c r="N1184" s="433"/>
    </row>
    <row r="1185" spans="2:14" ht="18" hidden="1" customHeight="1">
      <c r="B1185" s="428" t="s">
        <v>17</v>
      </c>
      <c r="C1185" s="429"/>
      <c r="D1185" s="436"/>
      <c r="E1185" s="429"/>
      <c r="F1185" s="431"/>
      <c r="G1185" s="431">
        <f>SUM(I1185+K1185+M1185)</f>
        <v>3718</v>
      </c>
      <c r="H1185" s="431"/>
      <c r="I1185" s="431">
        <f>SUM(I1175:I1184)</f>
        <v>1768</v>
      </c>
      <c r="J1185" s="431"/>
      <c r="K1185" s="431">
        <f>SUM(K1175:K1184)</f>
        <v>1749</v>
      </c>
      <c r="L1185" s="431"/>
      <c r="M1185" s="431">
        <f>SUM(M1175:M1184)</f>
        <v>201</v>
      </c>
      <c r="N1185" s="433"/>
    </row>
    <row r="1186" spans="2:14" ht="18" hidden="1" customHeight="1">
      <c r="B1186" s="443"/>
      <c r="C1186" s="444"/>
      <c r="D1186" s="444"/>
      <c r="E1186" s="444"/>
      <c r="F1186" s="444"/>
      <c r="G1186" s="444"/>
      <c r="H1186" s="444"/>
      <c r="I1186" s="444"/>
      <c r="J1186" s="429"/>
      <c r="K1186" s="429"/>
      <c r="L1186" s="429"/>
      <c r="M1186" s="429"/>
      <c r="N1186" s="433"/>
    </row>
    <row r="1187" spans="2:14" s="421" customFormat="1" ht="18" hidden="1" customHeight="1">
      <c r="B1187" s="437">
        <f>B1174+1</f>
        <v>92</v>
      </c>
      <c r="C1187" s="445" t="s">
        <v>485</v>
      </c>
      <c r="D1187" s="442"/>
      <c r="E1187" s="442"/>
      <c r="F1187" s="442"/>
      <c r="G1187" s="442"/>
      <c r="H1187" s="442"/>
      <c r="I1187" s="442"/>
      <c r="J1187" s="440"/>
      <c r="K1187" s="440"/>
      <c r="L1187" s="440"/>
      <c r="M1187" s="440"/>
      <c r="N1187" s="441"/>
    </row>
    <row r="1188" spans="2:14" ht="18" hidden="1" customHeight="1">
      <c r="B1188" s="428" t="s">
        <v>370</v>
      </c>
      <c r="C1188" s="429" t="s">
        <v>303</v>
      </c>
      <c r="D1188" s="447">
        <f>'단가적용(품)'!$H$83</f>
        <v>9.6000000000000002E-2</v>
      </c>
      <c r="E1188" s="429" t="s">
        <v>7</v>
      </c>
      <c r="F1188" s="431">
        <f t="shared" ref="F1188:G1193" si="371">SUM(H1188+J1188+L1188)</f>
        <v>13537</v>
      </c>
      <c r="G1188" s="431">
        <f t="shared" si="371"/>
        <v>1299</v>
      </c>
      <c r="H1188" s="432"/>
      <c r="I1188" s="431">
        <f t="shared" ref="I1188:I1197" si="372">ROUNDDOWN(D1188*H1188,0)</f>
        <v>0</v>
      </c>
      <c r="J1188" s="431">
        <f>자재단가!$F$15</f>
        <v>13537</v>
      </c>
      <c r="K1188" s="431">
        <f t="shared" ref="K1188:K1197" si="373">ROUNDDOWN(J1188*D1188,0)</f>
        <v>1299</v>
      </c>
      <c r="L1188" s="431"/>
      <c r="M1188" s="431">
        <f>ROUNDDOWN(L1188*F1188,0)</f>
        <v>0</v>
      </c>
      <c r="N1188" s="433"/>
    </row>
    <row r="1189" spans="2:14" ht="18" hidden="1" customHeight="1">
      <c r="B1189" s="428" t="s">
        <v>193</v>
      </c>
      <c r="C1189" s="429" t="s">
        <v>304</v>
      </c>
      <c r="D1189" s="447">
        <f>'단가적용(품)'!$I$83</f>
        <v>5.0999999999999997E-2</v>
      </c>
      <c r="E1189" s="429" t="s">
        <v>8</v>
      </c>
      <c r="F1189" s="431">
        <f t="shared" si="371"/>
        <v>5000</v>
      </c>
      <c r="G1189" s="431">
        <f t="shared" si="371"/>
        <v>255</v>
      </c>
      <c r="H1189" s="432"/>
      <c r="I1189" s="431">
        <f t="shared" si="372"/>
        <v>0</v>
      </c>
      <c r="J1189" s="431">
        <f>자재단가!$F$21</f>
        <v>5000</v>
      </c>
      <c r="K1189" s="431">
        <f t="shared" si="373"/>
        <v>255</v>
      </c>
      <c r="L1189" s="431"/>
      <c r="M1189" s="431">
        <f>ROUNDDOWN(L1189*F1189,0)</f>
        <v>0</v>
      </c>
      <c r="N1189" s="433"/>
    </row>
    <row r="1190" spans="2:14" ht="18" hidden="1" customHeight="1">
      <c r="B1190" s="428" t="s">
        <v>369</v>
      </c>
      <c r="C1190" s="429"/>
      <c r="D1190" s="436">
        <f>'단가적용(품)'!$J$83</f>
        <v>4.9500000000000004E-3</v>
      </c>
      <c r="E1190" s="429" t="s">
        <v>8</v>
      </c>
      <c r="F1190" s="431">
        <f t="shared" si="371"/>
        <v>30000</v>
      </c>
      <c r="G1190" s="431">
        <f t="shared" si="371"/>
        <v>148</v>
      </c>
      <c r="H1190" s="432"/>
      <c r="I1190" s="431">
        <f t="shared" si="372"/>
        <v>0</v>
      </c>
      <c r="J1190" s="431">
        <f>자재단가!$F$19</f>
        <v>30000</v>
      </c>
      <c r="K1190" s="431">
        <f t="shared" si="373"/>
        <v>148</v>
      </c>
      <c r="L1190" s="431"/>
      <c r="M1190" s="431">
        <f>ROUNDDOWN(L1190*F1190,0)</f>
        <v>0</v>
      </c>
      <c r="N1190" s="433"/>
    </row>
    <row r="1191" spans="2:14" ht="18" hidden="1" customHeight="1">
      <c r="B1191" s="428" t="s">
        <v>207</v>
      </c>
      <c r="C1191" s="429"/>
      <c r="D1191" s="436">
        <f>'단가적용(품)'!$E$72</f>
        <v>2.6199999999999999E-3</v>
      </c>
      <c r="E1191" s="429" t="s">
        <v>13</v>
      </c>
      <c r="F1191" s="431">
        <f t="shared" si="371"/>
        <v>336005.625</v>
      </c>
      <c r="G1191" s="431">
        <f t="shared" si="371"/>
        <v>880</v>
      </c>
      <c r="H1191" s="432">
        <f>변동입력!$C$13*1.875</f>
        <v>336005.625</v>
      </c>
      <c r="I1191" s="431">
        <f t="shared" si="372"/>
        <v>880</v>
      </c>
      <c r="J1191" s="431"/>
      <c r="K1191" s="431">
        <f t="shared" si="373"/>
        <v>0</v>
      </c>
      <c r="L1191" s="431"/>
      <c r="M1191" s="431">
        <f>ROUNDDOWN(L1191*F1191,0)</f>
        <v>0</v>
      </c>
      <c r="N1191" s="433"/>
    </row>
    <row r="1192" spans="2:14" ht="18" hidden="1" customHeight="1">
      <c r="B1192" s="428" t="s">
        <v>24</v>
      </c>
      <c r="C1192" s="429"/>
      <c r="D1192" s="436">
        <f>'단가적용(품)'!$F$72</f>
        <v>2.6199999999999999E-3</v>
      </c>
      <c r="E1192" s="429" t="s">
        <v>8</v>
      </c>
      <c r="F1192" s="431">
        <f t="shared" si="371"/>
        <v>264555</v>
      </c>
      <c r="G1192" s="431">
        <f t="shared" si="371"/>
        <v>693</v>
      </c>
      <c r="H1192" s="432">
        <f>변동입력!$C$12*1.875</f>
        <v>264555</v>
      </c>
      <c r="I1192" s="431">
        <f t="shared" si="372"/>
        <v>693</v>
      </c>
      <c r="J1192" s="431"/>
      <c r="K1192" s="431">
        <f t="shared" si="373"/>
        <v>0</v>
      </c>
      <c r="L1192" s="431"/>
      <c r="M1192" s="431">
        <f>ROUNDDOWN(L1192*F1192,0)</f>
        <v>0</v>
      </c>
      <c r="N1192" s="433"/>
    </row>
    <row r="1193" spans="2:14" ht="18" hidden="1" customHeight="1">
      <c r="B1193" s="428" t="s">
        <v>15</v>
      </c>
      <c r="C1193" s="429"/>
      <c r="D1193" s="436">
        <f>'단가적용(품)'!$G$72</f>
        <v>2.6199999999999999E-3</v>
      </c>
      <c r="E1193" s="429" t="s">
        <v>8</v>
      </c>
      <c r="F1193" s="431">
        <f t="shared" si="371"/>
        <v>211644</v>
      </c>
      <c r="G1193" s="431">
        <f t="shared" si="371"/>
        <v>554</v>
      </c>
      <c r="H1193" s="432">
        <f>변동입력!$C$12*1.5</f>
        <v>211644</v>
      </c>
      <c r="I1193" s="431">
        <f t="shared" si="372"/>
        <v>554</v>
      </c>
      <c r="J1193" s="431"/>
      <c r="K1193" s="431">
        <f t="shared" si="373"/>
        <v>0</v>
      </c>
      <c r="L1193" s="431"/>
      <c r="M1193" s="431">
        <f>ROUNDDOWN(L1193*D1193,0)</f>
        <v>0</v>
      </c>
      <c r="N1193" s="433"/>
    </row>
    <row r="1194" spans="2:14" ht="18" hidden="1" customHeight="1">
      <c r="B1194" s="428" t="s">
        <v>20</v>
      </c>
      <c r="C1194" s="429" t="s">
        <v>21</v>
      </c>
      <c r="D1194" s="436">
        <f>'단가적용(품)'!$H$72</f>
        <v>5.2599999999999999E-3</v>
      </c>
      <c r="E1194" s="429" t="s">
        <v>223</v>
      </c>
      <c r="F1194" s="431">
        <f>H1194+J1194+L1194</f>
        <v>50666</v>
      </c>
      <c r="G1194" s="431">
        <f>SUM(I1194+K1194+M1194)</f>
        <v>265</v>
      </c>
      <c r="H1194" s="432">
        <f>기계경비!$P$98</f>
        <v>36210</v>
      </c>
      <c r="I1194" s="431">
        <f t="shared" si="372"/>
        <v>190</v>
      </c>
      <c r="J1194" s="431">
        <f>기계경비!$P$96</f>
        <v>7583</v>
      </c>
      <c r="K1194" s="431">
        <f t="shared" si="373"/>
        <v>39</v>
      </c>
      <c r="L1194" s="431">
        <f>기계경비!$P$94</f>
        <v>6873</v>
      </c>
      <c r="M1194" s="431">
        <f>ROUNDDOWN(L1194*D1194,0)</f>
        <v>36</v>
      </c>
      <c r="N1194" s="433"/>
    </row>
    <row r="1195" spans="2:14" ht="18" hidden="1" customHeight="1">
      <c r="B1195" s="428" t="s">
        <v>222</v>
      </c>
      <c r="C1195" s="429" t="s">
        <v>286</v>
      </c>
      <c r="D1195" s="436">
        <f>'단가적용(품)'!$I$72</f>
        <v>1.052E-2</v>
      </c>
      <c r="E1195" s="429" t="s">
        <v>8</v>
      </c>
      <c r="F1195" s="431">
        <f>H1195+J1195+L1195</f>
        <v>43677</v>
      </c>
      <c r="G1195" s="431">
        <f>SUM(I1195+K1195+M1195)</f>
        <v>459</v>
      </c>
      <c r="H1195" s="432"/>
      <c r="I1195" s="431">
        <f t="shared" si="372"/>
        <v>0</v>
      </c>
      <c r="J1195" s="431"/>
      <c r="K1195" s="431">
        <f t="shared" si="373"/>
        <v>0</v>
      </c>
      <c r="L1195" s="431">
        <f>기계경비!$P$179</f>
        <v>43677</v>
      </c>
      <c r="M1195" s="431">
        <f>ROUNDDOWN(L1195*D1195,0)</f>
        <v>459</v>
      </c>
      <c r="N1195" s="433"/>
    </row>
    <row r="1196" spans="2:14" ht="18" hidden="1" customHeight="1">
      <c r="B1196" s="428" t="s">
        <v>777</v>
      </c>
      <c r="C1196" s="429" t="s">
        <v>215</v>
      </c>
      <c r="D1196" s="434">
        <v>0.01</v>
      </c>
      <c r="E1196" s="429"/>
      <c r="F1196" s="431">
        <f>H1196+J1196+L1196</f>
        <v>1702</v>
      </c>
      <c r="G1196" s="431">
        <f>SUM(I1196+K1196+M1196)</f>
        <v>17</v>
      </c>
      <c r="H1196" s="431"/>
      <c r="I1196" s="431">
        <f t="shared" si="372"/>
        <v>0</v>
      </c>
      <c r="J1196" s="431">
        <f>SUM(K1188:K1190)</f>
        <v>1702</v>
      </c>
      <c r="K1196" s="431">
        <f t="shared" si="373"/>
        <v>17</v>
      </c>
      <c r="L1196" s="431"/>
      <c r="M1196" s="431">
        <f>ROUNDDOWN(L1196*D1196,0)</f>
        <v>0</v>
      </c>
      <c r="N1196" s="433"/>
    </row>
    <row r="1197" spans="2:14" ht="18" hidden="1" customHeight="1">
      <c r="B1197" s="428" t="s">
        <v>778</v>
      </c>
      <c r="C1197" s="429" t="s">
        <v>214</v>
      </c>
      <c r="D1197" s="435">
        <v>0.1</v>
      </c>
      <c r="E1197" s="429"/>
      <c r="F1197" s="431">
        <f>H1197+J1197+L1197</f>
        <v>0</v>
      </c>
      <c r="G1197" s="431">
        <f>SUM(I1197+K1197+M1197)</f>
        <v>0</v>
      </c>
      <c r="H1197" s="431"/>
      <c r="I1197" s="431">
        <f t="shared" si="372"/>
        <v>0</v>
      </c>
      <c r="J1197" s="431"/>
      <c r="K1197" s="431">
        <f t="shared" si="373"/>
        <v>0</v>
      </c>
      <c r="L1197" s="431">
        <f>SUBTOTAL(9,I1191:I1192)</f>
        <v>0</v>
      </c>
      <c r="M1197" s="431">
        <f>ROUNDDOWN(L1197*D1197,0)</f>
        <v>0</v>
      </c>
      <c r="N1197" s="433"/>
    </row>
    <row r="1198" spans="2:14" ht="18" hidden="1" customHeight="1">
      <c r="B1198" s="428" t="s">
        <v>17</v>
      </c>
      <c r="C1198" s="429"/>
      <c r="D1198" s="436"/>
      <c r="E1198" s="429"/>
      <c r="F1198" s="431"/>
      <c r="G1198" s="431">
        <f>SUM(I1198+K1198+M1198)</f>
        <v>4570</v>
      </c>
      <c r="H1198" s="431"/>
      <c r="I1198" s="431">
        <f>SUM(I1188:I1197)</f>
        <v>2317</v>
      </c>
      <c r="J1198" s="431"/>
      <c r="K1198" s="431">
        <f>SUM(K1188:K1197)</f>
        <v>1758</v>
      </c>
      <c r="L1198" s="431"/>
      <c r="M1198" s="431">
        <f>SUM(M1188:M1197)</f>
        <v>495</v>
      </c>
      <c r="N1198" s="433"/>
    </row>
    <row r="1199" spans="2:14" ht="18" hidden="1" customHeight="1">
      <c r="B1199" s="443"/>
      <c r="C1199" s="444"/>
      <c r="D1199" s="444"/>
      <c r="E1199" s="444"/>
      <c r="F1199" s="444"/>
      <c r="G1199" s="444"/>
      <c r="H1199" s="444"/>
      <c r="I1199" s="444"/>
      <c r="J1199" s="429"/>
      <c r="K1199" s="429"/>
      <c r="L1199" s="429"/>
      <c r="M1199" s="429"/>
      <c r="N1199" s="433"/>
    </row>
    <row r="1200" spans="2:14" s="421" customFormat="1" ht="18" hidden="1" customHeight="1">
      <c r="B1200" s="437">
        <f>B1187+1</f>
        <v>93</v>
      </c>
      <c r="C1200" s="445" t="s">
        <v>484</v>
      </c>
      <c r="D1200" s="442"/>
      <c r="E1200" s="442"/>
      <c r="F1200" s="442"/>
      <c r="G1200" s="442"/>
      <c r="H1200" s="442"/>
      <c r="I1200" s="442"/>
      <c r="J1200" s="440"/>
      <c r="K1200" s="440"/>
      <c r="L1200" s="440"/>
      <c r="M1200" s="440"/>
      <c r="N1200" s="441"/>
    </row>
    <row r="1201" spans="2:14" ht="18" hidden="1" customHeight="1">
      <c r="B1201" s="428" t="s">
        <v>370</v>
      </c>
      <c r="C1201" s="429" t="s">
        <v>367</v>
      </c>
      <c r="D1201" s="447">
        <f>'단가적용(품)'!$H$84</f>
        <v>9.6000000000000002E-2</v>
      </c>
      <c r="E1201" s="429" t="s">
        <v>7</v>
      </c>
      <c r="F1201" s="431">
        <f t="shared" ref="F1201:G1206" si="374">SUM(H1201+J1201+L1201)</f>
        <v>13537</v>
      </c>
      <c r="G1201" s="431">
        <f t="shared" si="374"/>
        <v>1299</v>
      </c>
      <c r="H1201" s="432"/>
      <c r="I1201" s="431">
        <f t="shared" ref="I1201:I1210" si="375">ROUNDDOWN(D1201*H1201,0)</f>
        <v>0</v>
      </c>
      <c r="J1201" s="431">
        <f>자재단가!$F$15</f>
        <v>13537</v>
      </c>
      <c r="K1201" s="431">
        <f t="shared" ref="K1201:K1210" si="376">ROUNDDOWN(J1201*D1201,0)</f>
        <v>1299</v>
      </c>
      <c r="L1201" s="431"/>
      <c r="M1201" s="431">
        <f>ROUNDDOWN(L1201*F1201,0)</f>
        <v>0</v>
      </c>
      <c r="N1201" s="433"/>
    </row>
    <row r="1202" spans="2:14" ht="18" hidden="1" customHeight="1">
      <c r="B1202" s="428" t="s">
        <v>193</v>
      </c>
      <c r="C1202" s="429" t="s">
        <v>368</v>
      </c>
      <c r="D1202" s="447">
        <f>'단가적용(품)'!$I$84</f>
        <v>5.0999999999999997E-2</v>
      </c>
      <c r="E1202" s="429" t="s">
        <v>8</v>
      </c>
      <c r="F1202" s="431">
        <f t="shared" si="374"/>
        <v>5000</v>
      </c>
      <c r="G1202" s="431">
        <f t="shared" si="374"/>
        <v>255</v>
      </c>
      <c r="H1202" s="432"/>
      <c r="I1202" s="431">
        <f t="shared" si="375"/>
        <v>0</v>
      </c>
      <c r="J1202" s="431">
        <f>자재단가!$F$21</f>
        <v>5000</v>
      </c>
      <c r="K1202" s="431">
        <f t="shared" si="376"/>
        <v>255</v>
      </c>
      <c r="L1202" s="431"/>
      <c r="M1202" s="431">
        <f>ROUNDDOWN(L1202*F1202,0)</f>
        <v>0</v>
      </c>
      <c r="N1202" s="433"/>
    </row>
    <row r="1203" spans="2:14" ht="18" hidden="1" customHeight="1">
      <c r="B1203" s="428" t="s">
        <v>369</v>
      </c>
      <c r="C1203" s="429"/>
      <c r="D1203" s="436">
        <f>'단가적용(품)'!$J$84</f>
        <v>4.9500000000000004E-3</v>
      </c>
      <c r="E1203" s="429" t="s">
        <v>8</v>
      </c>
      <c r="F1203" s="431">
        <f t="shared" si="374"/>
        <v>30000</v>
      </c>
      <c r="G1203" s="431">
        <f t="shared" si="374"/>
        <v>148</v>
      </c>
      <c r="H1203" s="432"/>
      <c r="I1203" s="431">
        <f t="shared" si="375"/>
        <v>0</v>
      </c>
      <c r="J1203" s="431">
        <f>자재단가!$F$19</f>
        <v>30000</v>
      </c>
      <c r="K1203" s="431">
        <f t="shared" si="376"/>
        <v>148</v>
      </c>
      <c r="L1203" s="431"/>
      <c r="M1203" s="431">
        <f>ROUNDDOWN(L1203*F1203,0)</f>
        <v>0</v>
      </c>
      <c r="N1203" s="433"/>
    </row>
    <row r="1204" spans="2:14" ht="18" hidden="1" customHeight="1">
      <c r="B1204" s="428" t="s">
        <v>207</v>
      </c>
      <c r="C1204" s="429"/>
      <c r="D1204" s="436">
        <f>'단가적용(품)'!$E$73</f>
        <v>5.5399999999999998E-3</v>
      </c>
      <c r="E1204" s="429" t="s">
        <v>13</v>
      </c>
      <c r="F1204" s="431">
        <f t="shared" si="374"/>
        <v>336005.625</v>
      </c>
      <c r="G1204" s="431">
        <f t="shared" si="374"/>
        <v>1861</v>
      </c>
      <c r="H1204" s="432">
        <f>변동입력!$C$13*1.875</f>
        <v>336005.625</v>
      </c>
      <c r="I1204" s="431">
        <f t="shared" si="375"/>
        <v>1861</v>
      </c>
      <c r="J1204" s="431"/>
      <c r="K1204" s="431">
        <f t="shared" si="376"/>
        <v>0</v>
      </c>
      <c r="L1204" s="431"/>
      <c r="M1204" s="431">
        <f>ROUNDDOWN(L1204*F1204,0)</f>
        <v>0</v>
      </c>
      <c r="N1204" s="433"/>
    </row>
    <row r="1205" spans="2:14" ht="18" hidden="1" customHeight="1">
      <c r="B1205" s="428" t="s">
        <v>24</v>
      </c>
      <c r="C1205" s="429"/>
      <c r="D1205" s="436">
        <f>'단가적용(품)'!$F$73</f>
        <v>5.5399999999999998E-3</v>
      </c>
      <c r="E1205" s="429" t="s">
        <v>8</v>
      </c>
      <c r="F1205" s="431">
        <f t="shared" si="374"/>
        <v>264555</v>
      </c>
      <c r="G1205" s="431">
        <f t="shared" si="374"/>
        <v>1465</v>
      </c>
      <c r="H1205" s="432">
        <f>변동입력!$C$12*1.875</f>
        <v>264555</v>
      </c>
      <c r="I1205" s="431">
        <f t="shared" si="375"/>
        <v>1465</v>
      </c>
      <c r="J1205" s="431"/>
      <c r="K1205" s="431">
        <f t="shared" si="376"/>
        <v>0</v>
      </c>
      <c r="L1205" s="431"/>
      <c r="M1205" s="431">
        <f>ROUNDDOWN(L1205*F1205,0)</f>
        <v>0</v>
      </c>
      <c r="N1205" s="433"/>
    </row>
    <row r="1206" spans="2:14" ht="18" hidden="1" customHeight="1">
      <c r="B1206" s="428" t="s">
        <v>15</v>
      </c>
      <c r="C1206" s="429"/>
      <c r="D1206" s="436">
        <f>'단가적용(품)'!$G$73</f>
        <v>5.5399999999999998E-3</v>
      </c>
      <c r="E1206" s="429" t="s">
        <v>8</v>
      </c>
      <c r="F1206" s="431">
        <f t="shared" si="374"/>
        <v>211644</v>
      </c>
      <c r="G1206" s="431">
        <f t="shared" si="374"/>
        <v>1172</v>
      </c>
      <c r="H1206" s="432">
        <f>변동입력!$C$12*1.5</f>
        <v>211644</v>
      </c>
      <c r="I1206" s="431">
        <f t="shared" si="375"/>
        <v>1172</v>
      </c>
      <c r="J1206" s="431"/>
      <c r="K1206" s="431">
        <f t="shared" si="376"/>
        <v>0</v>
      </c>
      <c r="L1206" s="431"/>
      <c r="M1206" s="431">
        <f>ROUNDDOWN(L1206*D1206,0)</f>
        <v>0</v>
      </c>
      <c r="N1206" s="433"/>
    </row>
    <row r="1207" spans="2:14" ht="18" hidden="1" customHeight="1">
      <c r="B1207" s="428" t="s">
        <v>20</v>
      </c>
      <c r="C1207" s="429" t="s">
        <v>21</v>
      </c>
      <c r="D1207" s="436">
        <f>'단가적용(품)'!$H$73</f>
        <v>1.111E-2</v>
      </c>
      <c r="E1207" s="429" t="s">
        <v>223</v>
      </c>
      <c r="F1207" s="431">
        <f>H1207+J1207+L1207</f>
        <v>50666</v>
      </c>
      <c r="G1207" s="431">
        <f>SUM(I1207+K1207+M1207)</f>
        <v>562</v>
      </c>
      <c r="H1207" s="432">
        <f>기계경비!$P$98</f>
        <v>36210</v>
      </c>
      <c r="I1207" s="431">
        <f t="shared" si="375"/>
        <v>402</v>
      </c>
      <c r="J1207" s="431">
        <f>기계경비!$P$96</f>
        <v>7583</v>
      </c>
      <c r="K1207" s="431">
        <f t="shared" si="376"/>
        <v>84</v>
      </c>
      <c r="L1207" s="431">
        <f>기계경비!$P$94</f>
        <v>6873</v>
      </c>
      <c r="M1207" s="431">
        <f>ROUNDDOWN(L1207*D1207,0)</f>
        <v>76</v>
      </c>
      <c r="N1207" s="433"/>
    </row>
    <row r="1208" spans="2:14" ht="18" hidden="1" customHeight="1">
      <c r="B1208" s="428" t="s">
        <v>222</v>
      </c>
      <c r="C1208" s="429" t="s">
        <v>286</v>
      </c>
      <c r="D1208" s="436">
        <f>'단가적용(품)'!$I$73</f>
        <v>2.222E-2</v>
      </c>
      <c r="E1208" s="429" t="s">
        <v>8</v>
      </c>
      <c r="F1208" s="431">
        <f>H1208+J1208+L1208</f>
        <v>43677</v>
      </c>
      <c r="G1208" s="431">
        <f>SUM(I1208+K1208+M1208)</f>
        <v>970</v>
      </c>
      <c r="H1208" s="432"/>
      <c r="I1208" s="431">
        <f t="shared" si="375"/>
        <v>0</v>
      </c>
      <c r="J1208" s="431"/>
      <c r="K1208" s="431">
        <f t="shared" si="376"/>
        <v>0</v>
      </c>
      <c r="L1208" s="431">
        <f>기계경비!$P$179</f>
        <v>43677</v>
      </c>
      <c r="M1208" s="431">
        <f>ROUNDDOWN(L1208*D1208,0)</f>
        <v>970</v>
      </c>
      <c r="N1208" s="433"/>
    </row>
    <row r="1209" spans="2:14" ht="18" hidden="1" customHeight="1">
      <c r="B1209" s="428" t="s">
        <v>777</v>
      </c>
      <c r="C1209" s="429" t="s">
        <v>215</v>
      </c>
      <c r="D1209" s="434">
        <v>0.01</v>
      </c>
      <c r="E1209" s="429"/>
      <c r="F1209" s="431">
        <f>H1209+J1209+L1209</f>
        <v>1702</v>
      </c>
      <c r="G1209" s="431">
        <f>SUM(I1209+K1209+M1209)</f>
        <v>17</v>
      </c>
      <c r="H1209" s="431"/>
      <c r="I1209" s="431">
        <f t="shared" si="375"/>
        <v>0</v>
      </c>
      <c r="J1209" s="431">
        <f>SUM(K1201:K1203)</f>
        <v>1702</v>
      </c>
      <c r="K1209" s="431">
        <f t="shared" si="376"/>
        <v>17</v>
      </c>
      <c r="L1209" s="431"/>
      <c r="M1209" s="431">
        <f>ROUNDDOWN(L1209*D1209,0)</f>
        <v>0</v>
      </c>
      <c r="N1209" s="433"/>
    </row>
    <row r="1210" spans="2:14" ht="18" hidden="1" customHeight="1">
      <c r="B1210" s="428" t="s">
        <v>778</v>
      </c>
      <c r="C1210" s="429" t="s">
        <v>214</v>
      </c>
      <c r="D1210" s="435">
        <v>0.1</v>
      </c>
      <c r="E1210" s="429"/>
      <c r="F1210" s="431">
        <f>H1210+J1210+L1210</f>
        <v>0</v>
      </c>
      <c r="G1210" s="431">
        <f>SUM(I1210+K1210+M1210)</f>
        <v>0</v>
      </c>
      <c r="H1210" s="431"/>
      <c r="I1210" s="431">
        <f t="shared" si="375"/>
        <v>0</v>
      </c>
      <c r="J1210" s="431"/>
      <c r="K1210" s="431">
        <f t="shared" si="376"/>
        <v>0</v>
      </c>
      <c r="L1210" s="431">
        <f>SUBTOTAL(9,I1204:I1205)</f>
        <v>0</v>
      </c>
      <c r="M1210" s="431">
        <f>ROUNDDOWN(L1210*D1210,0)</f>
        <v>0</v>
      </c>
      <c r="N1210" s="433"/>
    </row>
    <row r="1211" spans="2:14" ht="18" hidden="1" customHeight="1">
      <c r="B1211" s="428" t="s">
        <v>17</v>
      </c>
      <c r="C1211" s="429"/>
      <c r="D1211" s="436"/>
      <c r="E1211" s="429"/>
      <c r="F1211" s="431"/>
      <c r="G1211" s="431">
        <f>SUM(I1211+K1211+M1211)</f>
        <v>7749</v>
      </c>
      <c r="H1211" s="431"/>
      <c r="I1211" s="431">
        <f>SUM(I1201:I1210)</f>
        <v>4900</v>
      </c>
      <c r="J1211" s="431"/>
      <c r="K1211" s="431">
        <f>SUM(K1201:K1210)</f>
        <v>1803</v>
      </c>
      <c r="L1211" s="431"/>
      <c r="M1211" s="431">
        <f>SUM(M1201:M1210)</f>
        <v>1046</v>
      </c>
      <c r="N1211" s="433"/>
    </row>
    <row r="1212" spans="2:14" ht="18" hidden="1" customHeight="1">
      <c r="B1212" s="443"/>
      <c r="C1212" s="446"/>
      <c r="D1212" s="446"/>
      <c r="E1212" s="446"/>
      <c r="F1212" s="446"/>
      <c r="G1212" s="446"/>
      <c r="H1212" s="446"/>
      <c r="I1212" s="446"/>
      <c r="J1212" s="429"/>
      <c r="K1212" s="429"/>
      <c r="L1212" s="429"/>
      <c r="M1212" s="429"/>
      <c r="N1212" s="433"/>
    </row>
    <row r="1213" spans="2:14" s="421" customFormat="1" ht="18" hidden="1" customHeight="1">
      <c r="B1213" s="437">
        <f>B1200+1</f>
        <v>94</v>
      </c>
      <c r="C1213" s="445" t="s">
        <v>483</v>
      </c>
      <c r="D1213" s="439"/>
      <c r="E1213" s="439"/>
      <c r="F1213" s="439"/>
      <c r="G1213" s="439"/>
      <c r="H1213" s="439"/>
      <c r="I1213" s="439"/>
      <c r="J1213" s="440"/>
      <c r="K1213" s="440"/>
      <c r="L1213" s="440"/>
      <c r="M1213" s="440"/>
      <c r="N1213" s="441"/>
    </row>
    <row r="1214" spans="2:14" ht="18" hidden="1" customHeight="1">
      <c r="B1214" s="428" t="s">
        <v>370</v>
      </c>
      <c r="C1214" s="429" t="s">
        <v>371</v>
      </c>
      <c r="D1214" s="447">
        <f>'단가적용(품)'!$H$81</f>
        <v>9.6000000000000002E-2</v>
      </c>
      <c r="E1214" s="429" t="s">
        <v>7</v>
      </c>
      <c r="F1214" s="431">
        <f>SUM(H1214+J1214+L1214)</f>
        <v>15327</v>
      </c>
      <c r="G1214" s="431">
        <f>SUM(I1214+K1214+M1214)</f>
        <v>1471</v>
      </c>
      <c r="H1214" s="432"/>
      <c r="I1214" s="431">
        <f t="shared" ref="I1214:I1223" si="377">ROUNDDOWN(D1214*H1214,0)</f>
        <v>0</v>
      </c>
      <c r="J1214" s="431">
        <f>자재단가!$F$16</f>
        <v>15327</v>
      </c>
      <c r="K1214" s="431">
        <f t="shared" ref="K1214:K1219" si="378">ROUNDDOWN(J1214*D1214,0)</f>
        <v>1471</v>
      </c>
      <c r="L1214" s="431"/>
      <c r="M1214" s="431">
        <f t="shared" ref="M1214:M1219" si="379">ROUNDDOWN(L1214*F1214,0)</f>
        <v>0</v>
      </c>
      <c r="N1214" s="433"/>
    </row>
    <row r="1215" spans="2:14" ht="18" hidden="1" customHeight="1">
      <c r="B1215" s="428" t="s">
        <v>193</v>
      </c>
      <c r="C1215" s="429" t="s">
        <v>368</v>
      </c>
      <c r="D1215" s="447">
        <f>'단가적용(품)'!$I$81</f>
        <v>5.0999999999999997E-2</v>
      </c>
      <c r="E1215" s="429" t="s">
        <v>8</v>
      </c>
      <c r="F1215" s="431">
        <f>SUM(H1215+J1215+L1215)</f>
        <v>5000</v>
      </c>
      <c r="G1215" s="431">
        <f t="shared" ref="G1215:G1220" si="380">SUM(I1215+K1215+M1215)</f>
        <v>255</v>
      </c>
      <c r="H1215" s="432"/>
      <c r="I1215" s="431">
        <f t="shared" si="377"/>
        <v>0</v>
      </c>
      <c r="J1215" s="431">
        <f>자재단가!$F$21</f>
        <v>5000</v>
      </c>
      <c r="K1215" s="431">
        <f t="shared" si="378"/>
        <v>255</v>
      </c>
      <c r="L1215" s="431"/>
      <c r="M1215" s="431">
        <f t="shared" si="379"/>
        <v>0</v>
      </c>
      <c r="N1215" s="433"/>
    </row>
    <row r="1216" spans="2:14" ht="18" hidden="1" customHeight="1">
      <c r="B1216" s="428" t="s">
        <v>369</v>
      </c>
      <c r="C1216" s="429"/>
      <c r="D1216" s="436">
        <f>'단가적용(품)'!$J$81</f>
        <v>4.9500000000000004E-3</v>
      </c>
      <c r="E1216" s="429" t="s">
        <v>8</v>
      </c>
      <c r="F1216" s="431">
        <f>SUM(H1216+J1216+L1216)</f>
        <v>30000</v>
      </c>
      <c r="G1216" s="431">
        <f t="shared" si="380"/>
        <v>148</v>
      </c>
      <c r="H1216" s="432"/>
      <c r="I1216" s="431">
        <f t="shared" si="377"/>
        <v>0</v>
      </c>
      <c r="J1216" s="431">
        <f>자재단가!$F$19</f>
        <v>30000</v>
      </c>
      <c r="K1216" s="431">
        <f t="shared" si="378"/>
        <v>148</v>
      </c>
      <c r="L1216" s="431"/>
      <c r="M1216" s="431">
        <f t="shared" si="379"/>
        <v>0</v>
      </c>
      <c r="N1216" s="433"/>
    </row>
    <row r="1217" spans="2:14" ht="18" hidden="1" customHeight="1">
      <c r="B1217" s="428" t="s">
        <v>207</v>
      </c>
      <c r="C1217" s="429"/>
      <c r="D1217" s="447">
        <f>'단가적용(품)'!$E$70</f>
        <v>1E-3</v>
      </c>
      <c r="E1217" s="429" t="s">
        <v>13</v>
      </c>
      <c r="F1217" s="431">
        <f>SUM(H1217+J1217+L1217)</f>
        <v>336005.625</v>
      </c>
      <c r="G1217" s="431">
        <f t="shared" si="380"/>
        <v>336</v>
      </c>
      <c r="H1217" s="432">
        <f>변동입력!$C$13*1.875</f>
        <v>336005.625</v>
      </c>
      <c r="I1217" s="431">
        <f t="shared" si="377"/>
        <v>336</v>
      </c>
      <c r="J1217" s="431"/>
      <c r="K1217" s="431">
        <f t="shared" si="378"/>
        <v>0</v>
      </c>
      <c r="L1217" s="431"/>
      <c r="M1217" s="431">
        <f t="shared" si="379"/>
        <v>0</v>
      </c>
      <c r="N1217" s="433"/>
    </row>
    <row r="1218" spans="2:14" ht="18" hidden="1" customHeight="1">
      <c r="B1218" s="428" t="s">
        <v>24</v>
      </c>
      <c r="C1218" s="429"/>
      <c r="D1218" s="447">
        <f>'단가적용(품)'!$F$70</f>
        <v>1E-3</v>
      </c>
      <c r="E1218" s="429" t="s">
        <v>8</v>
      </c>
      <c r="F1218" s="431">
        <f>SUM(H1218+J1218+L1218)</f>
        <v>264555</v>
      </c>
      <c r="G1218" s="431">
        <f t="shared" si="380"/>
        <v>264</v>
      </c>
      <c r="H1218" s="432">
        <f>변동입력!$C$12*1.875</f>
        <v>264555</v>
      </c>
      <c r="I1218" s="431">
        <f t="shared" si="377"/>
        <v>264</v>
      </c>
      <c r="J1218" s="431"/>
      <c r="K1218" s="431">
        <f t="shared" si="378"/>
        <v>0</v>
      </c>
      <c r="L1218" s="431"/>
      <c r="M1218" s="431">
        <f t="shared" si="379"/>
        <v>0</v>
      </c>
      <c r="N1218" s="433"/>
    </row>
    <row r="1219" spans="2:14" ht="18" hidden="1" customHeight="1">
      <c r="B1219" s="428" t="s">
        <v>15</v>
      </c>
      <c r="C1219" s="429"/>
      <c r="D1219" s="447">
        <f>'단가적용(품)'!$G$70</f>
        <v>1E-3</v>
      </c>
      <c r="E1219" s="429" t="s">
        <v>8</v>
      </c>
      <c r="F1219" s="431">
        <f>SUM(H1219+J1219+L1219)</f>
        <v>211644</v>
      </c>
      <c r="G1219" s="431">
        <f t="shared" si="380"/>
        <v>211</v>
      </c>
      <c r="H1219" s="432">
        <f>변동입력!$C$12*1.5</f>
        <v>211644</v>
      </c>
      <c r="I1219" s="431">
        <f t="shared" si="377"/>
        <v>211</v>
      </c>
      <c r="J1219" s="431"/>
      <c r="K1219" s="431">
        <f t="shared" si="378"/>
        <v>0</v>
      </c>
      <c r="L1219" s="431"/>
      <c r="M1219" s="431">
        <f t="shared" si="379"/>
        <v>0</v>
      </c>
      <c r="N1219" s="433"/>
    </row>
    <row r="1220" spans="2:14" ht="18" hidden="1" customHeight="1">
      <c r="B1220" s="428" t="s">
        <v>20</v>
      </c>
      <c r="C1220" s="429" t="s">
        <v>21</v>
      </c>
      <c r="D1220" s="447">
        <f>'단가적용(품)'!$H$70</f>
        <v>2E-3</v>
      </c>
      <c r="E1220" s="429" t="s">
        <v>223</v>
      </c>
      <c r="F1220" s="431">
        <f>H1220+J1220+L1220</f>
        <v>50666</v>
      </c>
      <c r="G1220" s="431">
        <f t="shared" si="380"/>
        <v>100</v>
      </c>
      <c r="H1220" s="432">
        <f>기계경비!$P$98</f>
        <v>36210</v>
      </c>
      <c r="I1220" s="431">
        <f t="shared" si="377"/>
        <v>72</v>
      </c>
      <c r="J1220" s="431">
        <f>기계경비!$P$96</f>
        <v>7583</v>
      </c>
      <c r="K1220" s="431">
        <f>ROUNDDOWN(J1220*D1220,0)</f>
        <v>15</v>
      </c>
      <c r="L1220" s="431">
        <f>기계경비!$P$94</f>
        <v>6873</v>
      </c>
      <c r="M1220" s="431">
        <f>ROUNDDOWN(L1220*D1220,0)</f>
        <v>13</v>
      </c>
      <c r="N1220" s="433"/>
    </row>
    <row r="1221" spans="2:14" ht="18" hidden="1" customHeight="1">
      <c r="B1221" s="428" t="s">
        <v>20</v>
      </c>
      <c r="C1221" s="429" t="s">
        <v>286</v>
      </c>
      <c r="D1221" s="447">
        <f>'단가적용(품)'!$I$70</f>
        <v>4.0000000000000001E-3</v>
      </c>
      <c r="E1221" s="429" t="s">
        <v>8</v>
      </c>
      <c r="F1221" s="431">
        <f>H1221+J1221+L1221</f>
        <v>43677</v>
      </c>
      <c r="G1221" s="431">
        <f>SUM(I1221+K1221+M1221)</f>
        <v>174</v>
      </c>
      <c r="H1221" s="432"/>
      <c r="I1221" s="431">
        <f t="shared" si="377"/>
        <v>0</v>
      </c>
      <c r="J1221" s="431"/>
      <c r="K1221" s="431">
        <f>ROUNDDOWN(J1221*D1221,0)</f>
        <v>0</v>
      </c>
      <c r="L1221" s="431">
        <f>기계경비!$P$179</f>
        <v>43677</v>
      </c>
      <c r="M1221" s="431">
        <f>ROUNDDOWN(L1221*D1221,0)</f>
        <v>174</v>
      </c>
      <c r="N1221" s="433"/>
    </row>
    <row r="1222" spans="2:14" ht="18" hidden="1" customHeight="1">
      <c r="B1222" s="428" t="s">
        <v>777</v>
      </c>
      <c r="C1222" s="429" t="str">
        <f>$C$15</f>
        <v>주재료비의 1%</v>
      </c>
      <c r="D1222" s="434">
        <v>0.01</v>
      </c>
      <c r="E1222" s="429"/>
      <c r="F1222" s="431">
        <f>H1222+J1222+L1222</f>
        <v>1874</v>
      </c>
      <c r="G1222" s="431">
        <f>SUM(I1222+K1222+M1222)</f>
        <v>18</v>
      </c>
      <c r="H1222" s="431"/>
      <c r="I1222" s="431">
        <f t="shared" si="377"/>
        <v>0</v>
      </c>
      <c r="J1222" s="431">
        <f>SUM(K1214:K1216)</f>
        <v>1874</v>
      </c>
      <c r="K1222" s="431">
        <f>ROUNDDOWN(J1222*D1222,0)</f>
        <v>18</v>
      </c>
      <c r="L1222" s="431"/>
      <c r="M1222" s="431">
        <f>ROUNDDOWN(L1222*D1222,0)</f>
        <v>0</v>
      </c>
      <c r="N1222" s="433"/>
    </row>
    <row r="1223" spans="2:14" ht="18" hidden="1" customHeight="1">
      <c r="B1223" s="428" t="s">
        <v>778</v>
      </c>
      <c r="C1223" s="429" t="str">
        <f>$C$16</f>
        <v>노무비의 10%</v>
      </c>
      <c r="D1223" s="435">
        <v>0.1</v>
      </c>
      <c r="E1223" s="429"/>
      <c r="F1223" s="431">
        <f>H1223+J1223+L1223</f>
        <v>0</v>
      </c>
      <c r="G1223" s="431">
        <f>SUM(I1223+K1223+M1223)</f>
        <v>0</v>
      </c>
      <c r="H1223" s="431"/>
      <c r="I1223" s="431">
        <f t="shared" si="377"/>
        <v>0</v>
      </c>
      <c r="J1223" s="431"/>
      <c r="K1223" s="431">
        <f>ROUNDDOWN(J1223*D1223,0)</f>
        <v>0</v>
      </c>
      <c r="L1223" s="431">
        <f>SUBTOTAL(9,I1217:I1218)</f>
        <v>0</v>
      </c>
      <c r="M1223" s="431">
        <f>ROUNDDOWN(L1223*D1223,0)</f>
        <v>0</v>
      </c>
      <c r="N1223" s="433"/>
    </row>
    <row r="1224" spans="2:14" ht="18" hidden="1" customHeight="1">
      <c r="B1224" s="428" t="s">
        <v>17</v>
      </c>
      <c r="C1224" s="429"/>
      <c r="D1224" s="436"/>
      <c r="E1224" s="429"/>
      <c r="F1224" s="431"/>
      <c r="G1224" s="431">
        <f>SUM(I1224+K1224+M1224)</f>
        <v>2977</v>
      </c>
      <c r="H1224" s="431"/>
      <c r="I1224" s="431">
        <f>SUM(I1214:I1223)</f>
        <v>883</v>
      </c>
      <c r="J1224" s="431"/>
      <c r="K1224" s="431">
        <f>SUM(K1214:K1223)</f>
        <v>1907</v>
      </c>
      <c r="L1224" s="431"/>
      <c r="M1224" s="431">
        <f>SUM(M1214:M1223)</f>
        <v>187</v>
      </c>
      <c r="N1224" s="433"/>
    </row>
    <row r="1225" spans="2:14" ht="18" hidden="1" customHeight="1">
      <c r="B1225" s="443"/>
      <c r="C1225" s="446"/>
      <c r="D1225" s="446"/>
      <c r="E1225" s="446"/>
      <c r="F1225" s="446"/>
      <c r="G1225" s="446"/>
      <c r="H1225" s="446"/>
      <c r="I1225" s="446"/>
      <c r="J1225" s="429"/>
      <c r="K1225" s="429"/>
      <c r="L1225" s="429"/>
      <c r="M1225" s="429"/>
      <c r="N1225" s="433"/>
    </row>
    <row r="1226" spans="2:14" s="421" customFormat="1" ht="18" hidden="1" customHeight="1">
      <c r="B1226" s="437">
        <f>B1213+1</f>
        <v>95</v>
      </c>
      <c r="C1226" s="445" t="s">
        <v>482</v>
      </c>
      <c r="D1226" s="439"/>
      <c r="E1226" s="439"/>
      <c r="F1226" s="439"/>
      <c r="G1226" s="439"/>
      <c r="H1226" s="439"/>
      <c r="I1226" s="439"/>
      <c r="J1226" s="440"/>
      <c r="K1226" s="440"/>
      <c r="L1226" s="440"/>
      <c r="M1226" s="440"/>
      <c r="N1226" s="441"/>
    </row>
    <row r="1227" spans="2:14" ht="18" hidden="1" customHeight="1">
      <c r="B1227" s="428" t="s">
        <v>370</v>
      </c>
      <c r="C1227" s="429" t="s">
        <v>371</v>
      </c>
      <c r="D1227" s="447">
        <f>'단가적용(품)'!$H$81</f>
        <v>9.6000000000000002E-2</v>
      </c>
      <c r="E1227" s="429" t="s">
        <v>7</v>
      </c>
      <c r="F1227" s="431">
        <f>SUM(H1227+J1227+L1227)</f>
        <v>15327</v>
      </c>
      <c r="G1227" s="431">
        <f>SUM(I1227+K1227+M1227)</f>
        <v>1471</v>
      </c>
      <c r="H1227" s="432"/>
      <c r="I1227" s="431">
        <f t="shared" ref="I1227:I1236" si="381">ROUNDDOWN(D1227*H1227,0)</f>
        <v>0</v>
      </c>
      <c r="J1227" s="431">
        <f>자재단가!$F$16</f>
        <v>15327</v>
      </c>
      <c r="K1227" s="431">
        <f t="shared" ref="K1227:K1232" si="382">ROUNDDOWN(J1227*D1227,0)</f>
        <v>1471</v>
      </c>
      <c r="L1227" s="431"/>
      <c r="M1227" s="431">
        <f t="shared" ref="M1227:M1232" si="383">ROUNDDOWN(L1227*F1227,0)</f>
        <v>0</v>
      </c>
      <c r="N1227" s="433"/>
    </row>
    <row r="1228" spans="2:14" ht="18" hidden="1" customHeight="1">
      <c r="B1228" s="428" t="s">
        <v>193</v>
      </c>
      <c r="C1228" s="429" t="s">
        <v>368</v>
      </c>
      <c r="D1228" s="447">
        <f>'단가적용(품)'!$I$81</f>
        <v>5.0999999999999997E-2</v>
      </c>
      <c r="E1228" s="429" t="s">
        <v>8</v>
      </c>
      <c r="F1228" s="431">
        <f>SUM(H1228+J1228+L1228)</f>
        <v>5000</v>
      </c>
      <c r="G1228" s="431">
        <f t="shared" ref="G1228:G1233" si="384">SUM(I1228+K1228+M1228)</f>
        <v>255</v>
      </c>
      <c r="H1228" s="432"/>
      <c r="I1228" s="431">
        <f t="shared" si="381"/>
        <v>0</v>
      </c>
      <c r="J1228" s="431">
        <f>자재단가!$F$21</f>
        <v>5000</v>
      </c>
      <c r="K1228" s="431">
        <f t="shared" si="382"/>
        <v>255</v>
      </c>
      <c r="L1228" s="431"/>
      <c r="M1228" s="431">
        <f t="shared" si="383"/>
        <v>0</v>
      </c>
      <c r="N1228" s="433"/>
    </row>
    <row r="1229" spans="2:14" ht="18" hidden="1" customHeight="1">
      <c r="B1229" s="428" t="s">
        <v>369</v>
      </c>
      <c r="C1229" s="429"/>
      <c r="D1229" s="436">
        <f>'단가적용(품)'!$J$81</f>
        <v>4.9500000000000004E-3</v>
      </c>
      <c r="E1229" s="429" t="s">
        <v>8</v>
      </c>
      <c r="F1229" s="431">
        <f>SUM(H1229+J1229+L1229)</f>
        <v>30000</v>
      </c>
      <c r="G1229" s="431">
        <f t="shared" si="384"/>
        <v>148</v>
      </c>
      <c r="H1229" s="432"/>
      <c r="I1229" s="431">
        <f t="shared" si="381"/>
        <v>0</v>
      </c>
      <c r="J1229" s="431">
        <f>자재단가!$F$19</f>
        <v>30000</v>
      </c>
      <c r="K1229" s="431">
        <f t="shared" si="382"/>
        <v>148</v>
      </c>
      <c r="L1229" s="431"/>
      <c r="M1229" s="431">
        <f t="shared" si="383"/>
        <v>0</v>
      </c>
      <c r="N1229" s="433"/>
    </row>
    <row r="1230" spans="2:14" ht="18" hidden="1" customHeight="1">
      <c r="B1230" s="428" t="s">
        <v>207</v>
      </c>
      <c r="C1230" s="429"/>
      <c r="D1230" s="447">
        <f>'단가적용(품)'!$E$71</f>
        <v>2E-3</v>
      </c>
      <c r="E1230" s="429" t="s">
        <v>13</v>
      </c>
      <c r="F1230" s="431">
        <f>SUM(H1230+J1230+L1230)</f>
        <v>336005.625</v>
      </c>
      <c r="G1230" s="431">
        <f t="shared" si="384"/>
        <v>672</v>
      </c>
      <c r="H1230" s="432">
        <f>변동입력!$C$13*1.875</f>
        <v>336005.625</v>
      </c>
      <c r="I1230" s="431">
        <f t="shared" si="381"/>
        <v>672</v>
      </c>
      <c r="J1230" s="431"/>
      <c r="K1230" s="431">
        <f t="shared" si="382"/>
        <v>0</v>
      </c>
      <c r="L1230" s="431"/>
      <c r="M1230" s="431">
        <f t="shared" si="383"/>
        <v>0</v>
      </c>
      <c r="N1230" s="433"/>
    </row>
    <row r="1231" spans="2:14" ht="18" hidden="1" customHeight="1">
      <c r="B1231" s="428" t="s">
        <v>24</v>
      </c>
      <c r="C1231" s="429"/>
      <c r="D1231" s="447">
        <f>'단가적용(품)'!$F$71</f>
        <v>2E-3</v>
      </c>
      <c r="E1231" s="429" t="s">
        <v>8</v>
      </c>
      <c r="F1231" s="431">
        <f>SUM(H1231+J1231+L1231)</f>
        <v>264555</v>
      </c>
      <c r="G1231" s="431">
        <f t="shared" si="384"/>
        <v>529</v>
      </c>
      <c r="H1231" s="432">
        <f>변동입력!$C$12*1.875</f>
        <v>264555</v>
      </c>
      <c r="I1231" s="431">
        <f t="shared" si="381"/>
        <v>529</v>
      </c>
      <c r="J1231" s="431"/>
      <c r="K1231" s="431">
        <f t="shared" si="382"/>
        <v>0</v>
      </c>
      <c r="L1231" s="431"/>
      <c r="M1231" s="431">
        <f t="shared" si="383"/>
        <v>0</v>
      </c>
      <c r="N1231" s="433"/>
    </row>
    <row r="1232" spans="2:14" ht="18" hidden="1" customHeight="1">
      <c r="B1232" s="428" t="s">
        <v>15</v>
      </c>
      <c r="C1232" s="429"/>
      <c r="D1232" s="447">
        <f>'단가적용(품)'!$G$71</f>
        <v>2E-3</v>
      </c>
      <c r="E1232" s="429" t="s">
        <v>8</v>
      </c>
      <c r="F1232" s="431">
        <f>SUM(H1232+J1232+L1232)</f>
        <v>211644</v>
      </c>
      <c r="G1232" s="431">
        <f t="shared" si="384"/>
        <v>423</v>
      </c>
      <c r="H1232" s="432">
        <f>변동입력!$C$12*1.5</f>
        <v>211644</v>
      </c>
      <c r="I1232" s="431">
        <f t="shared" si="381"/>
        <v>423</v>
      </c>
      <c r="J1232" s="431"/>
      <c r="K1232" s="431">
        <f t="shared" si="382"/>
        <v>0</v>
      </c>
      <c r="L1232" s="431"/>
      <c r="M1232" s="431">
        <f t="shared" si="383"/>
        <v>0</v>
      </c>
      <c r="N1232" s="433"/>
    </row>
    <row r="1233" spans="2:14" ht="18" hidden="1" customHeight="1">
      <c r="B1233" s="428" t="s">
        <v>20</v>
      </c>
      <c r="C1233" s="429" t="s">
        <v>21</v>
      </c>
      <c r="D1233" s="447">
        <f>'단가적용(품)'!$H$71</f>
        <v>4.0000000000000001E-3</v>
      </c>
      <c r="E1233" s="429" t="s">
        <v>223</v>
      </c>
      <c r="F1233" s="431">
        <f>H1233+J1233+L1233</f>
        <v>50666</v>
      </c>
      <c r="G1233" s="431">
        <f t="shared" si="384"/>
        <v>201</v>
      </c>
      <c r="H1233" s="432">
        <f>기계경비!$P$98</f>
        <v>36210</v>
      </c>
      <c r="I1233" s="431">
        <f t="shared" si="381"/>
        <v>144</v>
      </c>
      <c r="J1233" s="431">
        <f>기계경비!$P$96</f>
        <v>7583</v>
      </c>
      <c r="K1233" s="431">
        <f>ROUNDDOWN(J1233*D1233,0)</f>
        <v>30</v>
      </c>
      <c r="L1233" s="431">
        <f>기계경비!$P$94</f>
        <v>6873</v>
      </c>
      <c r="M1233" s="431">
        <f>ROUNDDOWN(L1233*D1233,0)</f>
        <v>27</v>
      </c>
      <c r="N1233" s="433"/>
    </row>
    <row r="1234" spans="2:14" ht="18" hidden="1" customHeight="1">
      <c r="B1234" s="428" t="s">
        <v>20</v>
      </c>
      <c r="C1234" s="429" t="s">
        <v>286</v>
      </c>
      <c r="D1234" s="447">
        <f>'단가적용(품)'!$I$71</f>
        <v>8.0000000000000002E-3</v>
      </c>
      <c r="E1234" s="429" t="s">
        <v>8</v>
      </c>
      <c r="F1234" s="431">
        <f>H1234+J1234+L1234</f>
        <v>43677</v>
      </c>
      <c r="G1234" s="431">
        <f>SUM(I1234+K1234+M1234)</f>
        <v>349</v>
      </c>
      <c r="H1234" s="432"/>
      <c r="I1234" s="431">
        <f t="shared" si="381"/>
        <v>0</v>
      </c>
      <c r="J1234" s="431"/>
      <c r="K1234" s="431">
        <f>ROUNDDOWN(J1234*D1234,0)</f>
        <v>0</v>
      </c>
      <c r="L1234" s="431">
        <f>기계경비!$P$179</f>
        <v>43677</v>
      </c>
      <c r="M1234" s="431">
        <f>ROUNDDOWN(L1234*D1234,0)</f>
        <v>349</v>
      </c>
      <c r="N1234" s="433"/>
    </row>
    <row r="1235" spans="2:14" ht="18" hidden="1" customHeight="1">
      <c r="B1235" s="428" t="s">
        <v>777</v>
      </c>
      <c r="C1235" s="429" t="str">
        <f>$C$15</f>
        <v>주재료비의 1%</v>
      </c>
      <c r="D1235" s="434">
        <v>0.01</v>
      </c>
      <c r="E1235" s="429"/>
      <c r="F1235" s="431">
        <f>H1235+J1235+L1235</f>
        <v>1874</v>
      </c>
      <c r="G1235" s="431">
        <f>SUM(I1235+K1235+M1235)</f>
        <v>18</v>
      </c>
      <c r="H1235" s="431"/>
      <c r="I1235" s="431">
        <f t="shared" si="381"/>
        <v>0</v>
      </c>
      <c r="J1235" s="431">
        <f>SUM(K1227:K1229)</f>
        <v>1874</v>
      </c>
      <c r="K1235" s="431">
        <f>ROUNDDOWN(J1235*D1235,0)</f>
        <v>18</v>
      </c>
      <c r="L1235" s="431"/>
      <c r="M1235" s="431">
        <f>ROUNDDOWN(L1235*D1235,0)</f>
        <v>0</v>
      </c>
      <c r="N1235" s="433"/>
    </row>
    <row r="1236" spans="2:14" ht="18" hidden="1" customHeight="1">
      <c r="B1236" s="428" t="s">
        <v>778</v>
      </c>
      <c r="C1236" s="429" t="str">
        <f>$C$16</f>
        <v>노무비의 10%</v>
      </c>
      <c r="D1236" s="435">
        <v>0.1</v>
      </c>
      <c r="E1236" s="429"/>
      <c r="F1236" s="431">
        <f>H1236+J1236+L1236</f>
        <v>0</v>
      </c>
      <c r="G1236" s="431">
        <f>SUM(I1236+K1236+M1236)</f>
        <v>0</v>
      </c>
      <c r="H1236" s="431"/>
      <c r="I1236" s="431">
        <f t="shared" si="381"/>
        <v>0</v>
      </c>
      <c r="J1236" s="431"/>
      <c r="K1236" s="431">
        <f>ROUNDDOWN(J1236*D1236,0)</f>
        <v>0</v>
      </c>
      <c r="L1236" s="431">
        <f>SUBTOTAL(9,I1230:I1231)</f>
        <v>0</v>
      </c>
      <c r="M1236" s="431">
        <f>ROUNDDOWN(L1236*D1236,0)</f>
        <v>0</v>
      </c>
      <c r="N1236" s="433"/>
    </row>
    <row r="1237" spans="2:14" ht="18" hidden="1" customHeight="1">
      <c r="B1237" s="428" t="s">
        <v>17</v>
      </c>
      <c r="C1237" s="429"/>
      <c r="D1237" s="436"/>
      <c r="E1237" s="429"/>
      <c r="F1237" s="431"/>
      <c r="G1237" s="431">
        <f>SUM(I1237+K1237+M1237)</f>
        <v>4066</v>
      </c>
      <c r="H1237" s="431"/>
      <c r="I1237" s="431">
        <f>SUM(I1227:I1236)</f>
        <v>1768</v>
      </c>
      <c r="J1237" s="431"/>
      <c r="K1237" s="431">
        <f>SUM(K1227:K1236)</f>
        <v>1922</v>
      </c>
      <c r="L1237" s="431"/>
      <c r="M1237" s="431">
        <f>SUM(M1227:M1236)</f>
        <v>376</v>
      </c>
      <c r="N1237" s="433"/>
    </row>
    <row r="1238" spans="2:14" ht="18" hidden="1" customHeight="1">
      <c r="B1238" s="443"/>
      <c r="C1238" s="446"/>
      <c r="D1238" s="446"/>
      <c r="E1238" s="446"/>
      <c r="F1238" s="446"/>
      <c r="G1238" s="446"/>
      <c r="H1238" s="446"/>
      <c r="I1238" s="446"/>
      <c r="J1238" s="429"/>
      <c r="K1238" s="429"/>
      <c r="L1238" s="429"/>
      <c r="M1238" s="429"/>
      <c r="N1238" s="433"/>
    </row>
    <row r="1239" spans="2:14" s="421" customFormat="1" ht="18" hidden="1" customHeight="1">
      <c r="B1239" s="437">
        <f>B1226+1</f>
        <v>96</v>
      </c>
      <c r="C1239" s="445" t="s">
        <v>481</v>
      </c>
      <c r="D1239" s="439"/>
      <c r="E1239" s="439"/>
      <c r="F1239" s="439"/>
      <c r="G1239" s="439"/>
      <c r="H1239" s="439"/>
      <c r="I1239" s="439"/>
      <c r="J1239" s="440"/>
      <c r="K1239" s="440"/>
      <c r="L1239" s="440"/>
      <c r="M1239" s="440"/>
      <c r="N1239" s="441"/>
    </row>
    <row r="1240" spans="2:14" ht="18" hidden="1" customHeight="1">
      <c r="B1240" s="428" t="s">
        <v>370</v>
      </c>
      <c r="C1240" s="429" t="s">
        <v>389</v>
      </c>
      <c r="D1240" s="447">
        <f>'단가적용(품)'!$H$81</f>
        <v>9.6000000000000002E-2</v>
      </c>
      <c r="E1240" s="429" t="s">
        <v>7</v>
      </c>
      <c r="F1240" s="431">
        <f>SUM(H1240+J1240+L1240)</f>
        <v>21360</v>
      </c>
      <c r="G1240" s="431">
        <f>SUM(I1240+K1240+M1240)</f>
        <v>2050</v>
      </c>
      <c r="H1240" s="432"/>
      <c r="I1240" s="431">
        <f t="shared" ref="I1240:I1249" si="385">ROUNDDOWN(D1240*H1240,0)</f>
        <v>0</v>
      </c>
      <c r="J1240" s="431">
        <f>자재단가!$F$17</f>
        <v>21360</v>
      </c>
      <c r="K1240" s="431">
        <f t="shared" ref="K1240:K1245" si="386">ROUNDDOWN(J1240*D1240,0)</f>
        <v>2050</v>
      </c>
      <c r="L1240" s="431"/>
      <c r="M1240" s="431">
        <f t="shared" ref="M1240:M1245" si="387">ROUNDDOWN(L1240*F1240,0)</f>
        <v>0</v>
      </c>
      <c r="N1240" s="433"/>
    </row>
    <row r="1241" spans="2:14" ht="18" hidden="1" customHeight="1">
      <c r="B1241" s="428" t="s">
        <v>193</v>
      </c>
      <c r="C1241" s="429" t="s">
        <v>368</v>
      </c>
      <c r="D1241" s="447">
        <f>'단가적용(품)'!$I$81</f>
        <v>5.0999999999999997E-2</v>
      </c>
      <c r="E1241" s="429" t="s">
        <v>8</v>
      </c>
      <c r="F1241" s="431">
        <f>SUM(H1241+J1241+L1241)</f>
        <v>5000</v>
      </c>
      <c r="G1241" s="431">
        <f t="shared" ref="G1241:G1246" si="388">SUM(I1241+K1241+M1241)</f>
        <v>255</v>
      </c>
      <c r="H1241" s="432"/>
      <c r="I1241" s="431">
        <f t="shared" si="385"/>
        <v>0</v>
      </c>
      <c r="J1241" s="431">
        <f>자재단가!$F$21</f>
        <v>5000</v>
      </c>
      <c r="K1241" s="431">
        <f t="shared" si="386"/>
        <v>255</v>
      </c>
      <c r="L1241" s="431"/>
      <c r="M1241" s="431">
        <f t="shared" si="387"/>
        <v>0</v>
      </c>
      <c r="N1241" s="433"/>
    </row>
    <row r="1242" spans="2:14" ht="18" hidden="1" customHeight="1">
      <c r="B1242" s="428" t="s">
        <v>369</v>
      </c>
      <c r="C1242" s="429"/>
      <c r="D1242" s="436">
        <f>'단가적용(품)'!$J$81</f>
        <v>4.9500000000000004E-3</v>
      </c>
      <c r="E1242" s="429" t="s">
        <v>8</v>
      </c>
      <c r="F1242" s="431">
        <f>SUM(H1242+J1242+L1242)</f>
        <v>30000</v>
      </c>
      <c r="G1242" s="431">
        <f t="shared" si="388"/>
        <v>148</v>
      </c>
      <c r="H1242" s="432"/>
      <c r="I1242" s="431">
        <f t="shared" si="385"/>
        <v>0</v>
      </c>
      <c r="J1242" s="431">
        <f>자재단가!$F$19</f>
        <v>30000</v>
      </c>
      <c r="K1242" s="431">
        <f t="shared" si="386"/>
        <v>148</v>
      </c>
      <c r="L1242" s="431"/>
      <c r="M1242" s="431">
        <f t="shared" si="387"/>
        <v>0</v>
      </c>
      <c r="N1242" s="433"/>
    </row>
    <row r="1243" spans="2:14" ht="18" hidden="1" customHeight="1">
      <c r="B1243" s="428" t="s">
        <v>207</v>
      </c>
      <c r="C1243" s="429"/>
      <c r="D1243" s="447">
        <f>'단가적용(품)'!$E$70</f>
        <v>1E-3</v>
      </c>
      <c r="E1243" s="429" t="s">
        <v>13</v>
      </c>
      <c r="F1243" s="431">
        <f>SUM(H1243+J1243+L1243)</f>
        <v>336005.625</v>
      </c>
      <c r="G1243" s="431">
        <f t="shared" si="388"/>
        <v>336</v>
      </c>
      <c r="H1243" s="432">
        <f>변동입력!$C$13*1.875</f>
        <v>336005.625</v>
      </c>
      <c r="I1243" s="431">
        <f t="shared" si="385"/>
        <v>336</v>
      </c>
      <c r="J1243" s="431"/>
      <c r="K1243" s="431">
        <f t="shared" si="386"/>
        <v>0</v>
      </c>
      <c r="L1243" s="431"/>
      <c r="M1243" s="431">
        <f t="shared" si="387"/>
        <v>0</v>
      </c>
      <c r="N1243" s="433"/>
    </row>
    <row r="1244" spans="2:14" ht="18" hidden="1" customHeight="1">
      <c r="B1244" s="428" t="s">
        <v>24</v>
      </c>
      <c r="C1244" s="429"/>
      <c r="D1244" s="447">
        <f>'단가적용(품)'!$F$70</f>
        <v>1E-3</v>
      </c>
      <c r="E1244" s="429" t="s">
        <v>8</v>
      </c>
      <c r="F1244" s="431">
        <f>SUM(H1244+J1244+L1244)</f>
        <v>264555</v>
      </c>
      <c r="G1244" s="431">
        <f t="shared" si="388"/>
        <v>264</v>
      </c>
      <c r="H1244" s="432">
        <f>변동입력!$C$12*1.875</f>
        <v>264555</v>
      </c>
      <c r="I1244" s="431">
        <f t="shared" si="385"/>
        <v>264</v>
      </c>
      <c r="J1244" s="431"/>
      <c r="K1244" s="431">
        <f t="shared" si="386"/>
        <v>0</v>
      </c>
      <c r="L1244" s="431"/>
      <c r="M1244" s="431">
        <f t="shared" si="387"/>
        <v>0</v>
      </c>
      <c r="N1244" s="433"/>
    </row>
    <row r="1245" spans="2:14" ht="18" hidden="1" customHeight="1">
      <c r="B1245" s="428" t="s">
        <v>15</v>
      </c>
      <c r="C1245" s="429"/>
      <c r="D1245" s="447">
        <f>'단가적용(품)'!$G$70</f>
        <v>1E-3</v>
      </c>
      <c r="E1245" s="429" t="s">
        <v>8</v>
      </c>
      <c r="F1245" s="431">
        <f>SUM(H1245+J1245+L1245)</f>
        <v>211644</v>
      </c>
      <c r="G1245" s="431">
        <f t="shared" si="388"/>
        <v>211</v>
      </c>
      <c r="H1245" s="432">
        <f>변동입력!$C$12*1.5</f>
        <v>211644</v>
      </c>
      <c r="I1245" s="431">
        <f t="shared" si="385"/>
        <v>211</v>
      </c>
      <c r="J1245" s="431"/>
      <c r="K1245" s="431">
        <f t="shared" si="386"/>
        <v>0</v>
      </c>
      <c r="L1245" s="431"/>
      <c r="M1245" s="431">
        <f t="shared" si="387"/>
        <v>0</v>
      </c>
      <c r="N1245" s="433"/>
    </row>
    <row r="1246" spans="2:14" ht="18" hidden="1" customHeight="1">
      <c r="B1246" s="428" t="s">
        <v>20</v>
      </c>
      <c r="C1246" s="429" t="s">
        <v>21</v>
      </c>
      <c r="D1246" s="447">
        <f>'단가적용(품)'!$H$70</f>
        <v>2E-3</v>
      </c>
      <c r="E1246" s="429" t="s">
        <v>223</v>
      </c>
      <c r="F1246" s="431">
        <f>H1246+J1246+L1246</f>
        <v>50666</v>
      </c>
      <c r="G1246" s="431">
        <f t="shared" si="388"/>
        <v>100</v>
      </c>
      <c r="H1246" s="432">
        <f>기계경비!$P$98</f>
        <v>36210</v>
      </c>
      <c r="I1246" s="431">
        <f t="shared" si="385"/>
        <v>72</v>
      </c>
      <c r="J1246" s="431">
        <f>기계경비!$P$96</f>
        <v>7583</v>
      </c>
      <c r="K1246" s="431">
        <f>ROUNDDOWN(J1246*D1246,0)</f>
        <v>15</v>
      </c>
      <c r="L1246" s="431">
        <f>기계경비!$P$94</f>
        <v>6873</v>
      </c>
      <c r="M1246" s="431">
        <f>ROUNDDOWN(L1246*D1246,0)</f>
        <v>13</v>
      </c>
      <c r="N1246" s="433"/>
    </row>
    <row r="1247" spans="2:14" ht="18" hidden="1" customHeight="1">
      <c r="B1247" s="428" t="s">
        <v>20</v>
      </c>
      <c r="C1247" s="429" t="s">
        <v>286</v>
      </c>
      <c r="D1247" s="447">
        <f>'단가적용(품)'!$I$70</f>
        <v>4.0000000000000001E-3</v>
      </c>
      <c r="E1247" s="429" t="s">
        <v>8</v>
      </c>
      <c r="F1247" s="431">
        <f>H1247+J1247+L1247</f>
        <v>43677</v>
      </c>
      <c r="G1247" s="431">
        <f>SUM(I1247+K1247+M1247)</f>
        <v>174</v>
      </c>
      <c r="H1247" s="432"/>
      <c r="I1247" s="431">
        <f t="shared" si="385"/>
        <v>0</v>
      </c>
      <c r="J1247" s="431"/>
      <c r="K1247" s="431">
        <f>ROUNDDOWN(J1247*D1247,0)</f>
        <v>0</v>
      </c>
      <c r="L1247" s="431">
        <f>기계경비!$P$179</f>
        <v>43677</v>
      </c>
      <c r="M1247" s="431">
        <f>ROUNDDOWN(L1247*D1247,0)</f>
        <v>174</v>
      </c>
      <c r="N1247" s="433"/>
    </row>
    <row r="1248" spans="2:14" ht="18" hidden="1" customHeight="1">
      <c r="B1248" s="428" t="s">
        <v>777</v>
      </c>
      <c r="C1248" s="429" t="str">
        <f>$C$15</f>
        <v>주재료비의 1%</v>
      </c>
      <c r="D1248" s="434">
        <v>0.01</v>
      </c>
      <c r="E1248" s="429"/>
      <c r="F1248" s="431">
        <f>H1248+J1248+L1248</f>
        <v>2453</v>
      </c>
      <c r="G1248" s="431">
        <f>SUM(I1248+K1248+M1248)</f>
        <v>24</v>
      </c>
      <c r="H1248" s="431"/>
      <c r="I1248" s="431">
        <f t="shared" si="385"/>
        <v>0</v>
      </c>
      <c r="J1248" s="431">
        <f>SUM(K1240:K1242)</f>
        <v>2453</v>
      </c>
      <c r="K1248" s="431">
        <f>ROUNDDOWN(J1248*D1248,0)</f>
        <v>24</v>
      </c>
      <c r="L1248" s="431"/>
      <c r="M1248" s="431">
        <f>ROUNDDOWN(L1248*D1248,0)</f>
        <v>0</v>
      </c>
      <c r="N1248" s="433"/>
    </row>
    <row r="1249" spans="2:14" ht="18" hidden="1" customHeight="1">
      <c r="B1249" s="428" t="s">
        <v>778</v>
      </c>
      <c r="C1249" s="429" t="str">
        <f>$C$16</f>
        <v>노무비의 10%</v>
      </c>
      <c r="D1249" s="435">
        <v>0.1</v>
      </c>
      <c r="E1249" s="429"/>
      <c r="F1249" s="431">
        <f>H1249+J1249+L1249</f>
        <v>0</v>
      </c>
      <c r="G1249" s="431">
        <f>SUM(I1249+K1249+M1249)</f>
        <v>0</v>
      </c>
      <c r="H1249" s="431"/>
      <c r="I1249" s="431">
        <f t="shared" si="385"/>
        <v>0</v>
      </c>
      <c r="J1249" s="431"/>
      <c r="K1249" s="431">
        <f>ROUNDDOWN(J1249*D1249,0)</f>
        <v>0</v>
      </c>
      <c r="L1249" s="431">
        <f>SUBTOTAL(9,I1243:I1244)</f>
        <v>0</v>
      </c>
      <c r="M1249" s="431">
        <f>ROUNDDOWN(L1249*D1249,0)</f>
        <v>0</v>
      </c>
      <c r="N1249" s="433"/>
    </row>
    <row r="1250" spans="2:14" ht="18" hidden="1" customHeight="1">
      <c r="B1250" s="428" t="s">
        <v>17</v>
      </c>
      <c r="C1250" s="429"/>
      <c r="D1250" s="436"/>
      <c r="E1250" s="429"/>
      <c r="F1250" s="431"/>
      <c r="G1250" s="431">
        <f>SUM(I1250+K1250+M1250)</f>
        <v>3562</v>
      </c>
      <c r="H1250" s="431"/>
      <c r="I1250" s="431">
        <f>SUM(I1240:I1249)</f>
        <v>883</v>
      </c>
      <c r="J1250" s="431"/>
      <c r="K1250" s="431">
        <f>SUM(K1240:K1249)</f>
        <v>2492</v>
      </c>
      <c r="L1250" s="431"/>
      <c r="M1250" s="431">
        <f>SUM(M1240:M1249)</f>
        <v>187</v>
      </c>
      <c r="N1250" s="433"/>
    </row>
    <row r="1251" spans="2:14" ht="18" hidden="1" customHeight="1">
      <c r="B1251" s="443"/>
      <c r="C1251" s="446"/>
      <c r="D1251" s="446"/>
      <c r="E1251" s="446"/>
      <c r="F1251" s="446"/>
      <c r="G1251" s="446"/>
      <c r="H1251" s="446"/>
      <c r="I1251" s="446"/>
      <c r="J1251" s="429"/>
      <c r="K1251" s="429"/>
      <c r="L1251" s="429"/>
      <c r="M1251" s="429"/>
      <c r="N1251" s="433"/>
    </row>
    <row r="1252" spans="2:14" s="421" customFormat="1" ht="18" hidden="1" customHeight="1">
      <c r="B1252" s="437">
        <f>B1239+1</f>
        <v>97</v>
      </c>
      <c r="C1252" s="445" t="s">
        <v>480</v>
      </c>
      <c r="D1252" s="439"/>
      <c r="E1252" s="439"/>
      <c r="F1252" s="439"/>
      <c r="G1252" s="439"/>
      <c r="H1252" s="439"/>
      <c r="I1252" s="439"/>
      <c r="J1252" s="440"/>
      <c r="K1252" s="440"/>
      <c r="L1252" s="440"/>
      <c r="M1252" s="440"/>
      <c r="N1252" s="441"/>
    </row>
    <row r="1253" spans="2:14" ht="18" hidden="1" customHeight="1">
      <c r="B1253" s="428" t="s">
        <v>370</v>
      </c>
      <c r="C1253" s="429" t="s">
        <v>389</v>
      </c>
      <c r="D1253" s="447">
        <f>'단가적용(품)'!$H$81</f>
        <v>9.6000000000000002E-2</v>
      </c>
      <c r="E1253" s="429" t="s">
        <v>7</v>
      </c>
      <c r="F1253" s="431">
        <f>SUM(H1253+J1253+L1253)</f>
        <v>21360</v>
      </c>
      <c r="G1253" s="431">
        <f>SUM(I1253+K1253+M1253)</f>
        <v>2050</v>
      </c>
      <c r="H1253" s="432"/>
      <c r="I1253" s="431">
        <f t="shared" ref="I1253:I1262" si="389">ROUNDDOWN(D1253*H1253,0)</f>
        <v>0</v>
      </c>
      <c r="J1253" s="431">
        <f>자재단가!$F$17</f>
        <v>21360</v>
      </c>
      <c r="K1253" s="431">
        <f t="shared" ref="K1253:K1258" si="390">ROUNDDOWN(J1253*D1253,0)</f>
        <v>2050</v>
      </c>
      <c r="L1253" s="431"/>
      <c r="M1253" s="431">
        <f t="shared" ref="M1253:M1258" si="391">ROUNDDOWN(L1253*F1253,0)</f>
        <v>0</v>
      </c>
      <c r="N1253" s="433"/>
    </row>
    <row r="1254" spans="2:14" ht="18" hidden="1" customHeight="1">
      <c r="B1254" s="428" t="s">
        <v>193</v>
      </c>
      <c r="C1254" s="429" t="s">
        <v>368</v>
      </c>
      <c r="D1254" s="447">
        <f>'단가적용(품)'!$I$81</f>
        <v>5.0999999999999997E-2</v>
      </c>
      <c r="E1254" s="429" t="s">
        <v>8</v>
      </c>
      <c r="F1254" s="431">
        <f>SUM(H1254+J1254+L1254)</f>
        <v>5000</v>
      </c>
      <c r="G1254" s="431">
        <f t="shared" ref="G1254:G1259" si="392">SUM(I1254+K1254+M1254)</f>
        <v>255</v>
      </c>
      <c r="H1254" s="432"/>
      <c r="I1254" s="431">
        <f t="shared" si="389"/>
        <v>0</v>
      </c>
      <c r="J1254" s="431">
        <f>자재단가!$F$21</f>
        <v>5000</v>
      </c>
      <c r="K1254" s="431">
        <f t="shared" si="390"/>
        <v>255</v>
      </c>
      <c r="L1254" s="431"/>
      <c r="M1254" s="431">
        <f t="shared" si="391"/>
        <v>0</v>
      </c>
      <c r="N1254" s="433"/>
    </row>
    <row r="1255" spans="2:14" ht="18" hidden="1" customHeight="1">
      <c r="B1255" s="428" t="s">
        <v>369</v>
      </c>
      <c r="C1255" s="429"/>
      <c r="D1255" s="436">
        <f>'단가적용(품)'!$J$81</f>
        <v>4.9500000000000004E-3</v>
      </c>
      <c r="E1255" s="429" t="s">
        <v>8</v>
      </c>
      <c r="F1255" s="431">
        <f>SUM(H1255+J1255+L1255)</f>
        <v>30000</v>
      </c>
      <c r="G1255" s="431">
        <f t="shared" si="392"/>
        <v>148</v>
      </c>
      <c r="H1255" s="432"/>
      <c r="I1255" s="431">
        <f t="shared" si="389"/>
        <v>0</v>
      </c>
      <c r="J1255" s="431">
        <f>자재단가!$F$19</f>
        <v>30000</v>
      </c>
      <c r="K1255" s="431">
        <f t="shared" si="390"/>
        <v>148</v>
      </c>
      <c r="L1255" s="431"/>
      <c r="M1255" s="431">
        <f t="shared" si="391"/>
        <v>0</v>
      </c>
      <c r="N1255" s="433"/>
    </row>
    <row r="1256" spans="2:14" ht="18" hidden="1" customHeight="1">
      <c r="B1256" s="428" t="s">
        <v>207</v>
      </c>
      <c r="C1256" s="429"/>
      <c r="D1256" s="447">
        <f>'단가적용(품)'!$E$71</f>
        <v>2E-3</v>
      </c>
      <c r="E1256" s="429" t="s">
        <v>13</v>
      </c>
      <c r="F1256" s="431">
        <f>SUM(H1256+J1256+L1256)</f>
        <v>336005.625</v>
      </c>
      <c r="G1256" s="431">
        <f t="shared" si="392"/>
        <v>672</v>
      </c>
      <c r="H1256" s="432">
        <f>변동입력!$C$13*1.875</f>
        <v>336005.625</v>
      </c>
      <c r="I1256" s="431">
        <f t="shared" si="389"/>
        <v>672</v>
      </c>
      <c r="J1256" s="431"/>
      <c r="K1256" s="431">
        <f t="shared" si="390"/>
        <v>0</v>
      </c>
      <c r="L1256" s="431"/>
      <c r="M1256" s="431">
        <f t="shared" si="391"/>
        <v>0</v>
      </c>
      <c r="N1256" s="433"/>
    </row>
    <row r="1257" spans="2:14" ht="18" hidden="1" customHeight="1">
      <c r="B1257" s="428" t="s">
        <v>24</v>
      </c>
      <c r="C1257" s="429"/>
      <c r="D1257" s="447">
        <f>'단가적용(품)'!$F$71</f>
        <v>2E-3</v>
      </c>
      <c r="E1257" s="429" t="s">
        <v>8</v>
      </c>
      <c r="F1257" s="431">
        <f>SUM(H1257+J1257+L1257)</f>
        <v>264555</v>
      </c>
      <c r="G1257" s="431">
        <f t="shared" si="392"/>
        <v>529</v>
      </c>
      <c r="H1257" s="432">
        <f>변동입력!$C$12*1.875</f>
        <v>264555</v>
      </c>
      <c r="I1257" s="431">
        <f t="shared" si="389"/>
        <v>529</v>
      </c>
      <c r="J1257" s="431"/>
      <c r="K1257" s="431">
        <f t="shared" si="390"/>
        <v>0</v>
      </c>
      <c r="L1257" s="431"/>
      <c r="M1257" s="431">
        <f t="shared" si="391"/>
        <v>0</v>
      </c>
      <c r="N1257" s="433"/>
    </row>
    <row r="1258" spans="2:14" ht="18" hidden="1" customHeight="1">
      <c r="B1258" s="428" t="s">
        <v>15</v>
      </c>
      <c r="C1258" s="429"/>
      <c r="D1258" s="447">
        <f>'단가적용(품)'!$G$71</f>
        <v>2E-3</v>
      </c>
      <c r="E1258" s="429" t="s">
        <v>8</v>
      </c>
      <c r="F1258" s="431">
        <f>SUM(H1258+J1258+L1258)</f>
        <v>211644</v>
      </c>
      <c r="G1258" s="431">
        <f t="shared" si="392"/>
        <v>423</v>
      </c>
      <c r="H1258" s="432">
        <f>변동입력!$C$12*1.5</f>
        <v>211644</v>
      </c>
      <c r="I1258" s="431">
        <f t="shared" si="389"/>
        <v>423</v>
      </c>
      <c r="J1258" s="431"/>
      <c r="K1258" s="431">
        <f t="shared" si="390"/>
        <v>0</v>
      </c>
      <c r="L1258" s="431"/>
      <c r="M1258" s="431">
        <f t="shared" si="391"/>
        <v>0</v>
      </c>
      <c r="N1258" s="433"/>
    </row>
    <row r="1259" spans="2:14" ht="18" hidden="1" customHeight="1">
      <c r="B1259" s="428" t="s">
        <v>20</v>
      </c>
      <c r="C1259" s="429" t="s">
        <v>21</v>
      </c>
      <c r="D1259" s="447">
        <f>'단가적용(품)'!$H$71</f>
        <v>4.0000000000000001E-3</v>
      </c>
      <c r="E1259" s="429" t="s">
        <v>223</v>
      </c>
      <c r="F1259" s="431">
        <f>H1259+J1259+L1259</f>
        <v>50666</v>
      </c>
      <c r="G1259" s="431">
        <f t="shared" si="392"/>
        <v>201</v>
      </c>
      <c r="H1259" s="432">
        <f>기계경비!$P$98</f>
        <v>36210</v>
      </c>
      <c r="I1259" s="431">
        <f t="shared" si="389"/>
        <v>144</v>
      </c>
      <c r="J1259" s="431">
        <f>기계경비!$P$96</f>
        <v>7583</v>
      </c>
      <c r="K1259" s="431">
        <f>ROUNDDOWN(J1259*D1259,0)</f>
        <v>30</v>
      </c>
      <c r="L1259" s="431">
        <f>기계경비!$P$94</f>
        <v>6873</v>
      </c>
      <c r="M1259" s="431">
        <f>ROUNDDOWN(L1259*D1259,0)</f>
        <v>27</v>
      </c>
      <c r="N1259" s="433"/>
    </row>
    <row r="1260" spans="2:14" ht="18" hidden="1" customHeight="1">
      <c r="B1260" s="428" t="s">
        <v>20</v>
      </c>
      <c r="C1260" s="429" t="s">
        <v>286</v>
      </c>
      <c r="D1260" s="447">
        <f>'단가적용(품)'!$I$71</f>
        <v>8.0000000000000002E-3</v>
      </c>
      <c r="E1260" s="429" t="s">
        <v>8</v>
      </c>
      <c r="F1260" s="431">
        <f>H1260+J1260+L1260</f>
        <v>43677</v>
      </c>
      <c r="G1260" s="431">
        <f>SUM(I1260+K1260+M1260)</f>
        <v>349</v>
      </c>
      <c r="H1260" s="432"/>
      <c r="I1260" s="431">
        <f t="shared" si="389"/>
        <v>0</v>
      </c>
      <c r="J1260" s="431"/>
      <c r="K1260" s="431">
        <f>ROUNDDOWN(J1260*D1260,0)</f>
        <v>0</v>
      </c>
      <c r="L1260" s="431">
        <f>기계경비!$P$179</f>
        <v>43677</v>
      </c>
      <c r="M1260" s="431">
        <f>ROUNDDOWN(L1260*D1260,0)</f>
        <v>349</v>
      </c>
      <c r="N1260" s="433"/>
    </row>
    <row r="1261" spans="2:14" ht="18" hidden="1" customHeight="1">
      <c r="B1261" s="428" t="s">
        <v>777</v>
      </c>
      <c r="C1261" s="429" t="str">
        <f>$C$15</f>
        <v>주재료비의 1%</v>
      </c>
      <c r="D1261" s="434">
        <v>0.01</v>
      </c>
      <c r="E1261" s="429"/>
      <c r="F1261" s="431">
        <f>H1261+J1261+L1261</f>
        <v>2453</v>
      </c>
      <c r="G1261" s="431">
        <f>SUM(I1261+K1261+M1261)</f>
        <v>24</v>
      </c>
      <c r="H1261" s="431"/>
      <c r="I1261" s="431">
        <f t="shared" si="389"/>
        <v>0</v>
      </c>
      <c r="J1261" s="431">
        <f>SUM(K1253:K1255)</f>
        <v>2453</v>
      </c>
      <c r="K1261" s="431">
        <f>ROUNDDOWN(J1261*D1261,0)</f>
        <v>24</v>
      </c>
      <c r="L1261" s="431"/>
      <c r="M1261" s="431">
        <f>ROUNDDOWN(L1261*D1261,0)</f>
        <v>0</v>
      </c>
      <c r="N1261" s="433"/>
    </row>
    <row r="1262" spans="2:14" ht="18" hidden="1" customHeight="1">
      <c r="B1262" s="428" t="s">
        <v>778</v>
      </c>
      <c r="C1262" s="429" t="str">
        <f>$C$16</f>
        <v>노무비의 10%</v>
      </c>
      <c r="D1262" s="435">
        <v>0.1</v>
      </c>
      <c r="E1262" s="429"/>
      <c r="F1262" s="431">
        <f>H1262+J1262+L1262</f>
        <v>0</v>
      </c>
      <c r="G1262" s="431">
        <f>SUM(I1262+K1262+M1262)</f>
        <v>0</v>
      </c>
      <c r="H1262" s="431"/>
      <c r="I1262" s="431">
        <f t="shared" si="389"/>
        <v>0</v>
      </c>
      <c r="J1262" s="431"/>
      <c r="K1262" s="431">
        <f>ROUNDDOWN(J1262*D1262,0)</f>
        <v>0</v>
      </c>
      <c r="L1262" s="431">
        <f>SUBTOTAL(9,I1256:I1257)</f>
        <v>0</v>
      </c>
      <c r="M1262" s="431">
        <f>ROUNDDOWN(L1262*D1262,0)</f>
        <v>0</v>
      </c>
      <c r="N1262" s="433"/>
    </row>
    <row r="1263" spans="2:14" ht="18" hidden="1" customHeight="1">
      <c r="B1263" s="428" t="s">
        <v>17</v>
      </c>
      <c r="C1263" s="429"/>
      <c r="D1263" s="436"/>
      <c r="E1263" s="429"/>
      <c r="F1263" s="431"/>
      <c r="G1263" s="431">
        <f>SUM(I1263+K1263+M1263)</f>
        <v>4651</v>
      </c>
      <c r="H1263" s="431"/>
      <c r="I1263" s="431">
        <f>SUM(I1253:I1262)</f>
        <v>1768</v>
      </c>
      <c r="J1263" s="431"/>
      <c r="K1263" s="431">
        <f>SUM(K1253:K1262)</f>
        <v>2507</v>
      </c>
      <c r="L1263" s="431"/>
      <c r="M1263" s="431">
        <f>SUM(M1253:M1262)</f>
        <v>376</v>
      </c>
      <c r="N1263" s="433"/>
    </row>
    <row r="1264" spans="2:14" ht="18" hidden="1" customHeight="1">
      <c r="B1264" s="443"/>
      <c r="C1264" s="444"/>
      <c r="D1264" s="444"/>
      <c r="E1264" s="444"/>
      <c r="F1264" s="444"/>
      <c r="G1264" s="444"/>
      <c r="H1264" s="444"/>
      <c r="I1264" s="444"/>
      <c r="J1264" s="429"/>
      <c r="K1264" s="429"/>
      <c r="L1264" s="429"/>
      <c r="M1264" s="429"/>
      <c r="N1264" s="433"/>
    </row>
    <row r="1265" spans="2:14" s="421" customFormat="1" ht="18" hidden="1" customHeight="1">
      <c r="B1265" s="437">
        <f>B1252+1</f>
        <v>98</v>
      </c>
      <c r="C1265" s="445" t="s">
        <v>479</v>
      </c>
      <c r="D1265" s="442"/>
      <c r="E1265" s="442"/>
      <c r="F1265" s="442"/>
      <c r="G1265" s="442"/>
      <c r="H1265" s="442"/>
      <c r="I1265" s="442"/>
      <c r="J1265" s="440"/>
      <c r="K1265" s="440"/>
      <c r="L1265" s="440"/>
      <c r="M1265" s="440"/>
      <c r="N1265" s="441"/>
    </row>
    <row r="1266" spans="2:14" ht="18" hidden="1" customHeight="1">
      <c r="B1266" s="428" t="s">
        <v>370</v>
      </c>
      <c r="C1266" s="429" t="s">
        <v>367</v>
      </c>
      <c r="D1266" s="447">
        <f>'단가적용(품)'!$H$81</f>
        <v>9.6000000000000002E-2</v>
      </c>
      <c r="E1266" s="429" t="s">
        <v>7</v>
      </c>
      <c r="F1266" s="431">
        <f t="shared" ref="F1266:G1271" si="393">SUM(H1266+J1266+L1266)</f>
        <v>13537</v>
      </c>
      <c r="G1266" s="431">
        <f t="shared" si="393"/>
        <v>1299</v>
      </c>
      <c r="H1266" s="432"/>
      <c r="I1266" s="431">
        <f t="shared" ref="I1266:I1275" si="394">ROUNDDOWN(D1266*H1266,0)</f>
        <v>0</v>
      </c>
      <c r="J1266" s="431">
        <f>자재단가!$F$15</f>
        <v>13537</v>
      </c>
      <c r="K1266" s="431">
        <f t="shared" ref="K1266:K1275" si="395">ROUNDDOWN(J1266*D1266,0)</f>
        <v>1299</v>
      </c>
      <c r="L1266" s="431"/>
      <c r="M1266" s="431">
        <f>ROUNDDOWN(L1266*F1266,0)</f>
        <v>0</v>
      </c>
      <c r="N1266" s="433"/>
    </row>
    <row r="1267" spans="2:14" ht="18" hidden="1" customHeight="1">
      <c r="B1267" s="428" t="s">
        <v>193</v>
      </c>
      <c r="C1267" s="429" t="s">
        <v>368</v>
      </c>
      <c r="D1267" s="447">
        <f>'단가적용(품)'!$I$81</f>
        <v>5.0999999999999997E-2</v>
      </c>
      <c r="E1267" s="429" t="s">
        <v>8</v>
      </c>
      <c r="F1267" s="431">
        <f t="shared" si="393"/>
        <v>5000</v>
      </c>
      <c r="G1267" s="431">
        <f t="shared" si="393"/>
        <v>255</v>
      </c>
      <c r="H1267" s="432"/>
      <c r="I1267" s="431">
        <f t="shared" si="394"/>
        <v>0</v>
      </c>
      <c r="J1267" s="431">
        <f>자재단가!$F$21</f>
        <v>5000</v>
      </c>
      <c r="K1267" s="431">
        <f t="shared" si="395"/>
        <v>255</v>
      </c>
      <c r="L1267" s="431"/>
      <c r="M1267" s="431">
        <f>ROUNDDOWN(L1267*F1267,0)</f>
        <v>0</v>
      </c>
      <c r="N1267" s="433"/>
    </row>
    <row r="1268" spans="2:14" ht="18" hidden="1" customHeight="1">
      <c r="B1268" s="428" t="s">
        <v>369</v>
      </c>
      <c r="C1268" s="429"/>
      <c r="D1268" s="436">
        <f>'단가적용(품)'!$J$81</f>
        <v>4.9500000000000004E-3</v>
      </c>
      <c r="E1268" s="429" t="s">
        <v>8</v>
      </c>
      <c r="F1268" s="431">
        <f t="shared" si="393"/>
        <v>30000</v>
      </c>
      <c r="G1268" s="431">
        <f t="shared" si="393"/>
        <v>148</v>
      </c>
      <c r="H1268" s="432"/>
      <c r="I1268" s="431">
        <f t="shared" si="394"/>
        <v>0</v>
      </c>
      <c r="J1268" s="431">
        <f>자재단가!$F$19</f>
        <v>30000</v>
      </c>
      <c r="K1268" s="431">
        <f t="shared" si="395"/>
        <v>148</v>
      </c>
      <c r="L1268" s="431"/>
      <c r="M1268" s="431">
        <f>ROUNDDOWN(L1268*F1268,0)</f>
        <v>0</v>
      </c>
      <c r="N1268" s="433"/>
    </row>
    <row r="1269" spans="2:14" ht="18" hidden="1" customHeight="1">
      <c r="B1269" s="428" t="s">
        <v>207</v>
      </c>
      <c r="C1269" s="429"/>
      <c r="D1269" s="430">
        <f>'단가적용(품)'!$E$74</f>
        <v>5.0000000000000001E-4</v>
      </c>
      <c r="E1269" s="429" t="s">
        <v>13</v>
      </c>
      <c r="F1269" s="431">
        <f t="shared" si="393"/>
        <v>336005.625</v>
      </c>
      <c r="G1269" s="431">
        <f t="shared" si="393"/>
        <v>168</v>
      </c>
      <c r="H1269" s="432">
        <f>변동입력!$C$13*1.875</f>
        <v>336005.625</v>
      </c>
      <c r="I1269" s="431">
        <f t="shared" si="394"/>
        <v>168</v>
      </c>
      <c r="J1269" s="431"/>
      <c r="K1269" s="431">
        <f t="shared" si="395"/>
        <v>0</v>
      </c>
      <c r="L1269" s="431"/>
      <c r="M1269" s="431">
        <f>ROUNDDOWN(L1269*F1269,0)</f>
        <v>0</v>
      </c>
      <c r="N1269" s="433"/>
    </row>
    <row r="1270" spans="2:14" ht="18" hidden="1" customHeight="1">
      <c r="B1270" s="428" t="s">
        <v>24</v>
      </c>
      <c r="C1270" s="429"/>
      <c r="D1270" s="430">
        <f>'단가적용(품)'!$F$74</f>
        <v>5.0000000000000001E-4</v>
      </c>
      <c r="E1270" s="429" t="s">
        <v>8</v>
      </c>
      <c r="F1270" s="431">
        <f t="shared" si="393"/>
        <v>264555</v>
      </c>
      <c r="G1270" s="431">
        <f t="shared" si="393"/>
        <v>132</v>
      </c>
      <c r="H1270" s="432">
        <f>변동입력!$C$12*1.875</f>
        <v>264555</v>
      </c>
      <c r="I1270" s="431">
        <f t="shared" si="394"/>
        <v>132</v>
      </c>
      <c r="J1270" s="431"/>
      <c r="K1270" s="431">
        <f t="shared" si="395"/>
        <v>0</v>
      </c>
      <c r="L1270" s="431"/>
      <c r="M1270" s="431">
        <f>ROUNDDOWN(L1270*F1270,0)</f>
        <v>0</v>
      </c>
      <c r="N1270" s="433"/>
    </row>
    <row r="1271" spans="2:14" ht="18" hidden="1" customHeight="1">
      <c r="B1271" s="428" t="s">
        <v>15</v>
      </c>
      <c r="C1271" s="429"/>
      <c r="D1271" s="430">
        <f>'단가적용(품)'!$G$74</f>
        <v>5.0000000000000001E-4</v>
      </c>
      <c r="E1271" s="429" t="s">
        <v>8</v>
      </c>
      <c r="F1271" s="431">
        <f t="shared" si="393"/>
        <v>211644</v>
      </c>
      <c r="G1271" s="431">
        <f t="shared" si="393"/>
        <v>105</v>
      </c>
      <c r="H1271" s="432">
        <f>변동입력!$C$12*1.5</f>
        <v>211644</v>
      </c>
      <c r="I1271" s="431">
        <f t="shared" si="394"/>
        <v>105</v>
      </c>
      <c r="J1271" s="431"/>
      <c r="K1271" s="431">
        <f t="shared" si="395"/>
        <v>0</v>
      </c>
      <c r="L1271" s="431"/>
      <c r="M1271" s="431">
        <f>ROUNDDOWN(L1271*D1271,0)</f>
        <v>0</v>
      </c>
      <c r="N1271" s="433"/>
    </row>
    <row r="1272" spans="2:14" ht="18" hidden="1" customHeight="1">
      <c r="B1272" s="428" t="s">
        <v>20</v>
      </c>
      <c r="C1272" s="429" t="s">
        <v>21</v>
      </c>
      <c r="D1272" s="447">
        <f>'단가적용(품)'!$H$74</f>
        <v>2E-3</v>
      </c>
      <c r="E1272" s="429" t="s">
        <v>223</v>
      </c>
      <c r="F1272" s="431">
        <f>H1272+J1272+L1272</f>
        <v>50666</v>
      </c>
      <c r="G1272" s="431">
        <f>SUM(I1272+K1272+M1272)</f>
        <v>100</v>
      </c>
      <c r="H1272" s="432">
        <f>기계경비!$P$98</f>
        <v>36210</v>
      </c>
      <c r="I1272" s="431">
        <f t="shared" si="394"/>
        <v>72</v>
      </c>
      <c r="J1272" s="431">
        <f>기계경비!$P$96</f>
        <v>7583</v>
      </c>
      <c r="K1272" s="431">
        <f t="shared" si="395"/>
        <v>15</v>
      </c>
      <c r="L1272" s="431">
        <f>기계경비!$P$94</f>
        <v>6873</v>
      </c>
      <c r="M1272" s="431">
        <f>ROUNDDOWN(L1272*D1272,0)</f>
        <v>13</v>
      </c>
      <c r="N1272" s="433"/>
    </row>
    <row r="1273" spans="2:14" ht="18" hidden="1" customHeight="1">
      <c r="B1273" s="428" t="s">
        <v>222</v>
      </c>
      <c r="C1273" s="429" t="s">
        <v>286</v>
      </c>
      <c r="D1273" s="447">
        <f>'단가적용(품)'!$I$74</f>
        <v>2E-3</v>
      </c>
      <c r="E1273" s="429" t="s">
        <v>8</v>
      </c>
      <c r="F1273" s="431">
        <f>H1273+J1273+L1273</f>
        <v>43677</v>
      </c>
      <c r="G1273" s="431">
        <f>SUM(I1273+K1273+M1273)</f>
        <v>87</v>
      </c>
      <c r="H1273" s="432"/>
      <c r="I1273" s="431">
        <f t="shared" si="394"/>
        <v>0</v>
      </c>
      <c r="J1273" s="431"/>
      <c r="K1273" s="431">
        <f t="shared" si="395"/>
        <v>0</v>
      </c>
      <c r="L1273" s="431">
        <f>기계경비!$P$179</f>
        <v>43677</v>
      </c>
      <c r="M1273" s="431">
        <f>ROUNDDOWN(L1273*D1273,0)</f>
        <v>87</v>
      </c>
      <c r="N1273" s="433"/>
    </row>
    <row r="1274" spans="2:14" ht="18" hidden="1" customHeight="1">
      <c r="B1274" s="428" t="s">
        <v>777</v>
      </c>
      <c r="C1274" s="429" t="s">
        <v>215</v>
      </c>
      <c r="D1274" s="434">
        <v>0.01</v>
      </c>
      <c r="E1274" s="429"/>
      <c r="F1274" s="431">
        <f>H1274+J1274+L1274</f>
        <v>1702</v>
      </c>
      <c r="G1274" s="431">
        <f>SUM(I1274+K1274+M1274)</f>
        <v>17</v>
      </c>
      <c r="H1274" s="431"/>
      <c r="I1274" s="431">
        <f t="shared" si="394"/>
        <v>0</v>
      </c>
      <c r="J1274" s="431">
        <f>SUM(K1266:K1268)</f>
        <v>1702</v>
      </c>
      <c r="K1274" s="431">
        <f t="shared" si="395"/>
        <v>17</v>
      </c>
      <c r="L1274" s="431"/>
      <c r="M1274" s="431">
        <f>ROUNDDOWN(L1274*D1274,0)</f>
        <v>0</v>
      </c>
      <c r="N1274" s="433"/>
    </row>
    <row r="1275" spans="2:14" ht="18" hidden="1" customHeight="1">
      <c r="B1275" s="428" t="s">
        <v>778</v>
      </c>
      <c r="C1275" s="429" t="s">
        <v>214</v>
      </c>
      <c r="D1275" s="435">
        <v>0.1</v>
      </c>
      <c r="E1275" s="429"/>
      <c r="F1275" s="431">
        <f>H1275+J1275+L1275</f>
        <v>0</v>
      </c>
      <c r="G1275" s="431">
        <f>SUM(I1275+K1275+M1275)</f>
        <v>0</v>
      </c>
      <c r="H1275" s="431"/>
      <c r="I1275" s="431">
        <f t="shared" si="394"/>
        <v>0</v>
      </c>
      <c r="J1275" s="431"/>
      <c r="K1275" s="431">
        <f t="shared" si="395"/>
        <v>0</v>
      </c>
      <c r="L1275" s="431">
        <f>SUBTOTAL(9,I1269:I1270)</f>
        <v>0</v>
      </c>
      <c r="M1275" s="431">
        <f>ROUNDDOWN(L1275*D1275,0)</f>
        <v>0</v>
      </c>
      <c r="N1275" s="433"/>
    </row>
    <row r="1276" spans="2:14" ht="18" hidden="1" customHeight="1">
      <c r="B1276" s="428" t="s">
        <v>17</v>
      </c>
      <c r="C1276" s="429"/>
      <c r="D1276" s="436"/>
      <c r="E1276" s="429"/>
      <c r="F1276" s="431"/>
      <c r="G1276" s="431">
        <f>SUM(I1276+K1276+M1276)</f>
        <v>2311</v>
      </c>
      <c r="H1276" s="431"/>
      <c r="I1276" s="431">
        <f>SUM(I1266:I1275)</f>
        <v>477</v>
      </c>
      <c r="J1276" s="431"/>
      <c r="K1276" s="431">
        <f>SUM(K1266:K1275)</f>
        <v>1734</v>
      </c>
      <c r="L1276" s="431"/>
      <c r="M1276" s="431">
        <f>SUM(M1266:M1275)</f>
        <v>100</v>
      </c>
      <c r="N1276" s="433"/>
    </row>
    <row r="1277" spans="2:14" ht="18" hidden="1" customHeight="1">
      <c r="B1277" s="443"/>
      <c r="C1277" s="444"/>
      <c r="D1277" s="444"/>
      <c r="E1277" s="444"/>
      <c r="F1277" s="444"/>
      <c r="G1277" s="444"/>
      <c r="H1277" s="444"/>
      <c r="I1277" s="444"/>
      <c r="J1277" s="429"/>
      <c r="K1277" s="429"/>
      <c r="L1277" s="429"/>
      <c r="M1277" s="429"/>
      <c r="N1277" s="433"/>
    </row>
    <row r="1278" spans="2:14" s="421" customFormat="1" ht="18" hidden="1" customHeight="1">
      <c r="B1278" s="437">
        <f>B1265+1</f>
        <v>99</v>
      </c>
      <c r="C1278" s="445" t="s">
        <v>478</v>
      </c>
      <c r="D1278" s="442"/>
      <c r="E1278" s="442"/>
      <c r="F1278" s="442"/>
      <c r="G1278" s="442"/>
      <c r="H1278" s="442"/>
      <c r="I1278" s="442"/>
      <c r="J1278" s="440"/>
      <c r="K1278" s="440"/>
      <c r="L1278" s="440"/>
      <c r="M1278" s="440"/>
      <c r="N1278" s="441"/>
    </row>
    <row r="1279" spans="2:14" ht="18" hidden="1" customHeight="1">
      <c r="B1279" s="428" t="s">
        <v>370</v>
      </c>
      <c r="C1279" s="429" t="s">
        <v>367</v>
      </c>
      <c r="D1279" s="447">
        <f>'단가적용(품)'!$H$82</f>
        <v>9.6000000000000002E-2</v>
      </c>
      <c r="E1279" s="429" t="s">
        <v>7</v>
      </c>
      <c r="F1279" s="429">
        <f t="shared" ref="F1279:G1284" si="396">SUM(H1279+J1279+L1279)</f>
        <v>13537</v>
      </c>
      <c r="G1279" s="431">
        <f t="shared" si="396"/>
        <v>1299</v>
      </c>
      <c r="H1279" s="432"/>
      <c r="I1279" s="431">
        <f t="shared" ref="I1279:I1288" si="397">ROUNDDOWN(D1279*H1279,0)</f>
        <v>0</v>
      </c>
      <c r="J1279" s="431">
        <f>자재단가!$F$15</f>
        <v>13537</v>
      </c>
      <c r="K1279" s="431">
        <f t="shared" ref="K1279:K1288" si="398">ROUNDDOWN(J1279*D1279,0)</f>
        <v>1299</v>
      </c>
      <c r="L1279" s="431"/>
      <c r="M1279" s="431">
        <f>ROUNDDOWN(L1279*F1279,0)</f>
        <v>0</v>
      </c>
      <c r="N1279" s="433"/>
    </row>
    <row r="1280" spans="2:14" ht="18" hidden="1" customHeight="1">
      <c r="B1280" s="428" t="s">
        <v>193</v>
      </c>
      <c r="C1280" s="429" t="s">
        <v>368</v>
      </c>
      <c r="D1280" s="447">
        <f>'단가적용(품)'!$I$82</f>
        <v>5.0999999999999997E-2</v>
      </c>
      <c r="E1280" s="429" t="s">
        <v>8</v>
      </c>
      <c r="F1280" s="429">
        <f t="shared" si="396"/>
        <v>5000</v>
      </c>
      <c r="G1280" s="431">
        <f t="shared" si="396"/>
        <v>255</v>
      </c>
      <c r="H1280" s="432"/>
      <c r="I1280" s="431">
        <f t="shared" si="397"/>
        <v>0</v>
      </c>
      <c r="J1280" s="431">
        <f>자재단가!$F$21</f>
        <v>5000</v>
      </c>
      <c r="K1280" s="431">
        <f t="shared" si="398"/>
        <v>255</v>
      </c>
      <c r="L1280" s="431"/>
      <c r="M1280" s="431">
        <f>ROUNDDOWN(L1280*F1280,0)</f>
        <v>0</v>
      </c>
      <c r="N1280" s="433"/>
    </row>
    <row r="1281" spans="2:14" ht="18" hidden="1" customHeight="1">
      <c r="B1281" s="428" t="s">
        <v>369</v>
      </c>
      <c r="C1281" s="429"/>
      <c r="D1281" s="436">
        <f>'단가적용(품)'!$J$82</f>
        <v>4.9500000000000004E-3</v>
      </c>
      <c r="E1281" s="429" t="s">
        <v>8</v>
      </c>
      <c r="F1281" s="429">
        <f t="shared" si="396"/>
        <v>30000</v>
      </c>
      <c r="G1281" s="431">
        <f t="shared" si="396"/>
        <v>148</v>
      </c>
      <c r="H1281" s="432"/>
      <c r="I1281" s="431">
        <f t="shared" si="397"/>
        <v>0</v>
      </c>
      <c r="J1281" s="431">
        <f>자재단가!$F$19</f>
        <v>30000</v>
      </c>
      <c r="K1281" s="431">
        <f t="shared" si="398"/>
        <v>148</v>
      </c>
      <c r="L1281" s="431"/>
      <c r="M1281" s="431">
        <f>ROUNDDOWN(L1281*F1281,0)</f>
        <v>0</v>
      </c>
      <c r="N1281" s="433"/>
    </row>
    <row r="1282" spans="2:14" ht="18" hidden="1" customHeight="1">
      <c r="B1282" s="428" t="s">
        <v>207</v>
      </c>
      <c r="C1282" s="429"/>
      <c r="D1282" s="447">
        <f>'단가적용(품)'!$E$75</f>
        <v>1E-3</v>
      </c>
      <c r="E1282" s="429" t="s">
        <v>13</v>
      </c>
      <c r="F1282" s="429">
        <f t="shared" si="396"/>
        <v>336005.625</v>
      </c>
      <c r="G1282" s="431">
        <f t="shared" si="396"/>
        <v>336</v>
      </c>
      <c r="H1282" s="432">
        <f>변동입력!$C$13*1.875</f>
        <v>336005.625</v>
      </c>
      <c r="I1282" s="431">
        <f t="shared" si="397"/>
        <v>336</v>
      </c>
      <c r="J1282" s="431"/>
      <c r="K1282" s="431">
        <f t="shared" si="398"/>
        <v>0</v>
      </c>
      <c r="L1282" s="431"/>
      <c r="M1282" s="431">
        <f>ROUNDDOWN(L1282*F1282,0)</f>
        <v>0</v>
      </c>
      <c r="N1282" s="433"/>
    </row>
    <row r="1283" spans="2:14" ht="18" hidden="1" customHeight="1">
      <c r="B1283" s="428" t="s">
        <v>24</v>
      </c>
      <c r="C1283" s="429"/>
      <c r="D1283" s="447">
        <f>'단가적용(품)'!$F$75</f>
        <v>1E-3</v>
      </c>
      <c r="E1283" s="429" t="s">
        <v>8</v>
      </c>
      <c r="F1283" s="429">
        <f t="shared" si="396"/>
        <v>264555</v>
      </c>
      <c r="G1283" s="431">
        <f t="shared" si="396"/>
        <v>264</v>
      </c>
      <c r="H1283" s="432">
        <f>변동입력!$C$12*1.875</f>
        <v>264555</v>
      </c>
      <c r="I1283" s="431">
        <f t="shared" si="397"/>
        <v>264</v>
      </c>
      <c r="J1283" s="431"/>
      <c r="K1283" s="431">
        <f t="shared" si="398"/>
        <v>0</v>
      </c>
      <c r="L1283" s="431"/>
      <c r="M1283" s="431">
        <f>ROUNDDOWN(L1283*F1283,0)</f>
        <v>0</v>
      </c>
      <c r="N1283" s="433"/>
    </row>
    <row r="1284" spans="2:14" ht="18" hidden="1" customHeight="1">
      <c r="B1284" s="428" t="s">
        <v>785</v>
      </c>
      <c r="C1284" s="429"/>
      <c r="D1284" s="447">
        <f>'단가적용(품)'!$G$75</f>
        <v>1E-3</v>
      </c>
      <c r="E1284" s="429" t="s">
        <v>8</v>
      </c>
      <c r="F1284" s="429">
        <f t="shared" si="396"/>
        <v>211644</v>
      </c>
      <c r="G1284" s="431">
        <f t="shared" si="396"/>
        <v>211</v>
      </c>
      <c r="H1284" s="432">
        <f>변동입력!$C$12*1.5</f>
        <v>211644</v>
      </c>
      <c r="I1284" s="431">
        <f t="shared" si="397"/>
        <v>211</v>
      </c>
      <c r="J1284" s="431"/>
      <c r="K1284" s="431">
        <f t="shared" si="398"/>
        <v>0</v>
      </c>
      <c r="L1284" s="431"/>
      <c r="M1284" s="431">
        <f>ROUNDDOWN(L1284*D1284,0)</f>
        <v>0</v>
      </c>
      <c r="N1284" s="433"/>
    </row>
    <row r="1285" spans="2:14" ht="18" hidden="1" customHeight="1">
      <c r="B1285" s="428" t="s">
        <v>20</v>
      </c>
      <c r="C1285" s="429" t="s">
        <v>21</v>
      </c>
      <c r="D1285" s="447">
        <f>'단가적용(품)'!$H$75</f>
        <v>4.0000000000000001E-3</v>
      </c>
      <c r="E1285" s="429" t="s">
        <v>223</v>
      </c>
      <c r="F1285" s="429">
        <f>H1285+J1285+L1285</f>
        <v>50666</v>
      </c>
      <c r="G1285" s="431">
        <f>SUM(I1285+K1285+M1285)</f>
        <v>201</v>
      </c>
      <c r="H1285" s="432">
        <f>기계경비!$P$98</f>
        <v>36210</v>
      </c>
      <c r="I1285" s="431">
        <f t="shared" si="397"/>
        <v>144</v>
      </c>
      <c r="J1285" s="431">
        <f>기계경비!$P$96</f>
        <v>7583</v>
      </c>
      <c r="K1285" s="431">
        <f t="shared" si="398"/>
        <v>30</v>
      </c>
      <c r="L1285" s="431">
        <f>기계경비!$P$94</f>
        <v>6873</v>
      </c>
      <c r="M1285" s="431">
        <f>ROUNDDOWN(L1285*D1285,0)</f>
        <v>27</v>
      </c>
      <c r="N1285" s="433"/>
    </row>
    <row r="1286" spans="2:14" ht="18" hidden="1" customHeight="1">
      <c r="B1286" s="428" t="s">
        <v>222</v>
      </c>
      <c r="C1286" s="429" t="s">
        <v>286</v>
      </c>
      <c r="D1286" s="447">
        <f>'단가적용(품)'!$I$75</f>
        <v>4.0000000000000001E-3</v>
      </c>
      <c r="E1286" s="429" t="s">
        <v>8</v>
      </c>
      <c r="F1286" s="429">
        <f>H1286+J1286+L1286</f>
        <v>43677</v>
      </c>
      <c r="G1286" s="431">
        <f>SUM(I1286+K1286+M1286)</f>
        <v>174</v>
      </c>
      <c r="H1286" s="432"/>
      <c r="I1286" s="431">
        <f t="shared" si="397"/>
        <v>0</v>
      </c>
      <c r="J1286" s="431"/>
      <c r="K1286" s="431">
        <f t="shared" si="398"/>
        <v>0</v>
      </c>
      <c r="L1286" s="431">
        <f>기계경비!$P$179</f>
        <v>43677</v>
      </c>
      <c r="M1286" s="431">
        <f>ROUNDDOWN(L1286*D1286,0)</f>
        <v>174</v>
      </c>
      <c r="N1286" s="433"/>
    </row>
    <row r="1287" spans="2:14" ht="18" hidden="1" customHeight="1">
      <c r="B1287" s="428" t="s">
        <v>777</v>
      </c>
      <c r="C1287" s="429" t="s">
        <v>215</v>
      </c>
      <c r="D1287" s="434">
        <v>0.01</v>
      </c>
      <c r="E1287" s="429"/>
      <c r="F1287" s="429">
        <f>H1287+J1287+L1287</f>
        <v>1702</v>
      </c>
      <c r="G1287" s="431">
        <f>SUM(I1287+K1287+M1287)</f>
        <v>17</v>
      </c>
      <c r="H1287" s="431"/>
      <c r="I1287" s="431">
        <f t="shared" si="397"/>
        <v>0</v>
      </c>
      <c r="J1287" s="431">
        <f>SUM(K1279:K1281)</f>
        <v>1702</v>
      </c>
      <c r="K1287" s="431">
        <f t="shared" si="398"/>
        <v>17</v>
      </c>
      <c r="L1287" s="431"/>
      <c r="M1287" s="431">
        <f>ROUNDDOWN(L1287*D1287,0)</f>
        <v>0</v>
      </c>
      <c r="N1287" s="433"/>
    </row>
    <row r="1288" spans="2:14" ht="18" hidden="1" customHeight="1">
      <c r="B1288" s="428" t="s">
        <v>778</v>
      </c>
      <c r="C1288" s="429" t="s">
        <v>214</v>
      </c>
      <c r="D1288" s="435">
        <v>0.1</v>
      </c>
      <c r="E1288" s="429"/>
      <c r="F1288" s="429">
        <f>H1288+J1288+L1288</f>
        <v>0</v>
      </c>
      <c r="G1288" s="431">
        <f>SUM(I1288+K1288+M1288)</f>
        <v>0</v>
      </c>
      <c r="H1288" s="431"/>
      <c r="I1288" s="431">
        <f t="shared" si="397"/>
        <v>0</v>
      </c>
      <c r="J1288" s="431"/>
      <c r="K1288" s="431">
        <f t="shared" si="398"/>
        <v>0</v>
      </c>
      <c r="L1288" s="431">
        <f>SUBTOTAL(9,I1282:I1283)</f>
        <v>0</v>
      </c>
      <c r="M1288" s="431">
        <f>ROUNDDOWN(L1288*D1288,0)</f>
        <v>0</v>
      </c>
      <c r="N1288" s="433"/>
    </row>
    <row r="1289" spans="2:14" ht="18" hidden="1" customHeight="1">
      <c r="B1289" s="428" t="s">
        <v>17</v>
      </c>
      <c r="C1289" s="429"/>
      <c r="D1289" s="436"/>
      <c r="E1289" s="429"/>
      <c r="F1289" s="429"/>
      <c r="G1289" s="431">
        <f>SUM(I1289+K1289+M1289)</f>
        <v>2905</v>
      </c>
      <c r="H1289" s="431"/>
      <c r="I1289" s="431">
        <f>SUM(I1279:I1288)</f>
        <v>955</v>
      </c>
      <c r="J1289" s="431"/>
      <c r="K1289" s="431">
        <f>SUM(K1279:K1288)</f>
        <v>1749</v>
      </c>
      <c r="L1289" s="431"/>
      <c r="M1289" s="431">
        <f>SUM(M1279:M1288)</f>
        <v>201</v>
      </c>
      <c r="N1289" s="433"/>
    </row>
    <row r="1290" spans="2:14" ht="18" hidden="1" customHeight="1">
      <c r="B1290" s="443"/>
      <c r="C1290" s="444"/>
      <c r="D1290" s="444"/>
      <c r="E1290" s="444"/>
      <c r="F1290" s="444"/>
      <c r="G1290" s="444"/>
      <c r="H1290" s="444"/>
      <c r="I1290" s="444"/>
      <c r="J1290" s="429"/>
      <c r="K1290" s="429"/>
      <c r="L1290" s="429"/>
      <c r="M1290" s="429"/>
      <c r="N1290" s="433"/>
    </row>
    <row r="1291" spans="2:14" s="421" customFormat="1" ht="18" hidden="1" customHeight="1">
      <c r="B1291" s="437">
        <f>B1278+1</f>
        <v>100</v>
      </c>
      <c r="C1291" s="445" t="s">
        <v>477</v>
      </c>
      <c r="D1291" s="442"/>
      <c r="E1291" s="442"/>
      <c r="F1291" s="442"/>
      <c r="G1291" s="442"/>
      <c r="H1291" s="442"/>
      <c r="I1291" s="442"/>
      <c r="J1291" s="440"/>
      <c r="K1291" s="440"/>
      <c r="L1291" s="440"/>
      <c r="M1291" s="440"/>
      <c r="N1291" s="441"/>
    </row>
    <row r="1292" spans="2:14" ht="18" hidden="1" customHeight="1">
      <c r="B1292" s="428" t="s">
        <v>370</v>
      </c>
      <c r="C1292" s="429" t="s">
        <v>367</v>
      </c>
      <c r="D1292" s="447">
        <f>'단가적용(품)'!$H$83</f>
        <v>9.6000000000000002E-2</v>
      </c>
      <c r="E1292" s="429" t="s">
        <v>7</v>
      </c>
      <c r="F1292" s="431">
        <f t="shared" ref="F1292:G1297" si="399">SUM(H1292+J1292+L1292)</f>
        <v>13537</v>
      </c>
      <c r="G1292" s="431">
        <f t="shared" si="399"/>
        <v>1299</v>
      </c>
      <c r="H1292" s="432"/>
      <c r="I1292" s="431">
        <f t="shared" ref="I1292:I1301" si="400">ROUNDDOWN(D1292*H1292,0)</f>
        <v>0</v>
      </c>
      <c r="J1292" s="431">
        <f>자재단가!$F$15</f>
        <v>13537</v>
      </c>
      <c r="K1292" s="431">
        <f t="shared" ref="K1292:K1301" si="401">ROUNDDOWN(J1292*D1292,0)</f>
        <v>1299</v>
      </c>
      <c r="L1292" s="431"/>
      <c r="M1292" s="431">
        <f>ROUNDDOWN(L1292*F1292,0)</f>
        <v>0</v>
      </c>
      <c r="N1292" s="433"/>
    </row>
    <row r="1293" spans="2:14" ht="18" hidden="1" customHeight="1">
      <c r="B1293" s="428" t="s">
        <v>193</v>
      </c>
      <c r="C1293" s="429" t="s">
        <v>368</v>
      </c>
      <c r="D1293" s="447">
        <f>'단가적용(품)'!$I$83</f>
        <v>5.0999999999999997E-2</v>
      </c>
      <c r="E1293" s="429" t="s">
        <v>8</v>
      </c>
      <c r="F1293" s="431">
        <f t="shared" si="399"/>
        <v>5000</v>
      </c>
      <c r="G1293" s="431">
        <f t="shared" si="399"/>
        <v>255</v>
      </c>
      <c r="H1293" s="432"/>
      <c r="I1293" s="431">
        <f t="shared" si="400"/>
        <v>0</v>
      </c>
      <c r="J1293" s="431">
        <f>자재단가!$F$21</f>
        <v>5000</v>
      </c>
      <c r="K1293" s="431">
        <f t="shared" si="401"/>
        <v>255</v>
      </c>
      <c r="L1293" s="431"/>
      <c r="M1293" s="431">
        <f>ROUNDDOWN(L1293*F1293,0)</f>
        <v>0</v>
      </c>
      <c r="N1293" s="433"/>
    </row>
    <row r="1294" spans="2:14" ht="18" hidden="1" customHeight="1">
      <c r="B1294" s="428" t="s">
        <v>369</v>
      </c>
      <c r="C1294" s="429"/>
      <c r="D1294" s="436">
        <f>'단가적용(품)'!$J$83</f>
        <v>4.9500000000000004E-3</v>
      </c>
      <c r="E1294" s="429" t="s">
        <v>8</v>
      </c>
      <c r="F1294" s="431">
        <f t="shared" si="399"/>
        <v>30000</v>
      </c>
      <c r="G1294" s="431">
        <f t="shared" si="399"/>
        <v>148</v>
      </c>
      <c r="H1294" s="432"/>
      <c r="I1294" s="431">
        <f t="shared" si="400"/>
        <v>0</v>
      </c>
      <c r="J1294" s="431">
        <f>자재단가!$F$19</f>
        <v>30000</v>
      </c>
      <c r="K1294" s="431">
        <f t="shared" si="401"/>
        <v>148</v>
      </c>
      <c r="L1294" s="431"/>
      <c r="M1294" s="431">
        <f>ROUNDDOWN(L1294*F1294,0)</f>
        <v>0</v>
      </c>
      <c r="N1294" s="433"/>
    </row>
    <row r="1295" spans="2:14" ht="18" hidden="1" customHeight="1">
      <c r="B1295" s="428" t="s">
        <v>207</v>
      </c>
      <c r="C1295" s="429"/>
      <c r="D1295" s="436">
        <f>'단가적용(품)'!$E$76</f>
        <v>1.31E-3</v>
      </c>
      <c r="E1295" s="429" t="s">
        <v>13</v>
      </c>
      <c r="F1295" s="431">
        <f t="shared" si="399"/>
        <v>336005.625</v>
      </c>
      <c r="G1295" s="431">
        <f t="shared" si="399"/>
        <v>440</v>
      </c>
      <c r="H1295" s="432">
        <f>변동입력!$C$13*1.875</f>
        <v>336005.625</v>
      </c>
      <c r="I1295" s="431">
        <f t="shared" si="400"/>
        <v>440</v>
      </c>
      <c r="J1295" s="431"/>
      <c r="K1295" s="431">
        <f t="shared" si="401"/>
        <v>0</v>
      </c>
      <c r="L1295" s="431"/>
      <c r="M1295" s="431">
        <f>ROUNDDOWN(L1295*F1295,0)</f>
        <v>0</v>
      </c>
      <c r="N1295" s="433"/>
    </row>
    <row r="1296" spans="2:14" ht="18" hidden="1" customHeight="1">
      <c r="B1296" s="428" t="s">
        <v>24</v>
      </c>
      <c r="C1296" s="429"/>
      <c r="D1296" s="436">
        <f>'단가적용(품)'!$F$76</f>
        <v>1.31E-3</v>
      </c>
      <c r="E1296" s="429" t="s">
        <v>8</v>
      </c>
      <c r="F1296" s="431">
        <f t="shared" si="399"/>
        <v>264555</v>
      </c>
      <c r="G1296" s="431">
        <f t="shared" si="399"/>
        <v>346</v>
      </c>
      <c r="H1296" s="432">
        <f>변동입력!$C$12*1.875</f>
        <v>264555</v>
      </c>
      <c r="I1296" s="431">
        <f t="shared" si="400"/>
        <v>346</v>
      </c>
      <c r="J1296" s="431"/>
      <c r="K1296" s="431">
        <f t="shared" si="401"/>
        <v>0</v>
      </c>
      <c r="L1296" s="431"/>
      <c r="M1296" s="431">
        <f>ROUNDDOWN(L1296*F1296,0)</f>
        <v>0</v>
      </c>
      <c r="N1296" s="433"/>
    </row>
    <row r="1297" spans="2:14" ht="18" hidden="1" customHeight="1">
      <c r="B1297" s="428" t="s">
        <v>15</v>
      </c>
      <c r="C1297" s="429"/>
      <c r="D1297" s="436">
        <f>'단가적용(품)'!$G$76</f>
        <v>1.31E-3</v>
      </c>
      <c r="E1297" s="429" t="s">
        <v>8</v>
      </c>
      <c r="F1297" s="431">
        <f t="shared" si="399"/>
        <v>211644</v>
      </c>
      <c r="G1297" s="431">
        <f t="shared" si="399"/>
        <v>277</v>
      </c>
      <c r="H1297" s="432">
        <f>변동입력!$C$12*1.5</f>
        <v>211644</v>
      </c>
      <c r="I1297" s="431">
        <f t="shared" si="400"/>
        <v>277</v>
      </c>
      <c r="J1297" s="431"/>
      <c r="K1297" s="431">
        <f t="shared" si="401"/>
        <v>0</v>
      </c>
      <c r="L1297" s="431"/>
      <c r="M1297" s="431">
        <f>ROUNDDOWN(L1297*D1297,0)</f>
        <v>0</v>
      </c>
      <c r="N1297" s="433"/>
    </row>
    <row r="1298" spans="2:14" ht="18" hidden="1" customHeight="1">
      <c r="B1298" s="428" t="s">
        <v>20</v>
      </c>
      <c r="C1298" s="429" t="s">
        <v>21</v>
      </c>
      <c r="D1298" s="436">
        <f>'단가적용(품)'!$H$76</f>
        <v>5.2599999999999999E-3</v>
      </c>
      <c r="E1298" s="429" t="s">
        <v>223</v>
      </c>
      <c r="F1298" s="431">
        <f>H1298+J1298+L1298</f>
        <v>50666</v>
      </c>
      <c r="G1298" s="431">
        <f>SUM(I1298+K1298+M1298)</f>
        <v>265</v>
      </c>
      <c r="H1298" s="432">
        <f>기계경비!$P$98</f>
        <v>36210</v>
      </c>
      <c r="I1298" s="431">
        <f t="shared" si="400"/>
        <v>190</v>
      </c>
      <c r="J1298" s="431">
        <f>기계경비!$P$96</f>
        <v>7583</v>
      </c>
      <c r="K1298" s="431">
        <f t="shared" si="401"/>
        <v>39</v>
      </c>
      <c r="L1298" s="431">
        <f>기계경비!$P$94</f>
        <v>6873</v>
      </c>
      <c r="M1298" s="431">
        <f>ROUNDDOWN(L1298*D1298,0)</f>
        <v>36</v>
      </c>
      <c r="N1298" s="433"/>
    </row>
    <row r="1299" spans="2:14" ht="18" hidden="1" customHeight="1">
      <c r="B1299" s="428" t="s">
        <v>222</v>
      </c>
      <c r="C1299" s="429" t="s">
        <v>286</v>
      </c>
      <c r="D1299" s="436">
        <f>'단가적용(품)'!$I$76</f>
        <v>5.2599999999999999E-3</v>
      </c>
      <c r="E1299" s="429" t="s">
        <v>8</v>
      </c>
      <c r="F1299" s="431">
        <f>H1299+J1299+L1299</f>
        <v>43677</v>
      </c>
      <c r="G1299" s="431">
        <f>SUM(I1299+K1299+M1299)</f>
        <v>229</v>
      </c>
      <c r="H1299" s="432"/>
      <c r="I1299" s="431">
        <f t="shared" si="400"/>
        <v>0</v>
      </c>
      <c r="J1299" s="431"/>
      <c r="K1299" s="431">
        <f t="shared" si="401"/>
        <v>0</v>
      </c>
      <c r="L1299" s="431">
        <f>기계경비!$P$179</f>
        <v>43677</v>
      </c>
      <c r="M1299" s="431">
        <f>ROUNDDOWN(L1299*D1299,0)</f>
        <v>229</v>
      </c>
      <c r="N1299" s="433"/>
    </row>
    <row r="1300" spans="2:14" ht="18" hidden="1" customHeight="1">
      <c r="B1300" s="428" t="s">
        <v>777</v>
      </c>
      <c r="C1300" s="429" t="s">
        <v>215</v>
      </c>
      <c r="D1300" s="434">
        <v>0.01</v>
      </c>
      <c r="E1300" s="429"/>
      <c r="F1300" s="431">
        <f>H1300+J1300+L1300</f>
        <v>1702</v>
      </c>
      <c r="G1300" s="431">
        <f>SUM(I1300+K1300+M1300)</f>
        <v>17</v>
      </c>
      <c r="H1300" s="431"/>
      <c r="I1300" s="431">
        <f t="shared" si="400"/>
        <v>0</v>
      </c>
      <c r="J1300" s="431">
        <f>SUM(K1292:K1294)</f>
        <v>1702</v>
      </c>
      <c r="K1300" s="431">
        <f t="shared" si="401"/>
        <v>17</v>
      </c>
      <c r="L1300" s="431"/>
      <c r="M1300" s="431">
        <f>ROUNDDOWN(L1300*D1300,0)</f>
        <v>0</v>
      </c>
      <c r="N1300" s="433"/>
    </row>
    <row r="1301" spans="2:14" ht="18" hidden="1" customHeight="1">
      <c r="B1301" s="428" t="s">
        <v>778</v>
      </c>
      <c r="C1301" s="429" t="s">
        <v>214</v>
      </c>
      <c r="D1301" s="435">
        <v>0.1</v>
      </c>
      <c r="E1301" s="429"/>
      <c r="F1301" s="431">
        <f>H1301+J1301+L1301</f>
        <v>0</v>
      </c>
      <c r="G1301" s="431">
        <f>SUM(I1301+K1301+M1301)</f>
        <v>0</v>
      </c>
      <c r="H1301" s="431"/>
      <c r="I1301" s="431">
        <f t="shared" si="400"/>
        <v>0</v>
      </c>
      <c r="J1301" s="431"/>
      <c r="K1301" s="431">
        <f t="shared" si="401"/>
        <v>0</v>
      </c>
      <c r="L1301" s="431">
        <f>SUBTOTAL(9,I1295:I1296)</f>
        <v>0</v>
      </c>
      <c r="M1301" s="431">
        <f>ROUNDDOWN(L1301*D1301,0)</f>
        <v>0</v>
      </c>
      <c r="N1301" s="433"/>
    </row>
    <row r="1302" spans="2:14" ht="18" hidden="1" customHeight="1">
      <c r="B1302" s="428" t="s">
        <v>17</v>
      </c>
      <c r="C1302" s="429"/>
      <c r="D1302" s="436"/>
      <c r="E1302" s="429"/>
      <c r="F1302" s="431"/>
      <c r="G1302" s="431">
        <f>SUM(I1302+K1302+M1302)</f>
        <v>3276</v>
      </c>
      <c r="H1302" s="431"/>
      <c r="I1302" s="431">
        <f>SUM(I1292:I1301)</f>
        <v>1253</v>
      </c>
      <c r="J1302" s="431"/>
      <c r="K1302" s="431">
        <f>SUM(K1292:K1301)</f>
        <v>1758</v>
      </c>
      <c r="L1302" s="431"/>
      <c r="M1302" s="431">
        <f>SUM(M1292:M1301)</f>
        <v>265</v>
      </c>
      <c r="N1302" s="433"/>
    </row>
    <row r="1303" spans="2:14" ht="18" hidden="1" customHeight="1">
      <c r="B1303" s="443"/>
      <c r="C1303" s="444"/>
      <c r="D1303" s="444"/>
      <c r="E1303" s="444"/>
      <c r="F1303" s="444"/>
      <c r="G1303" s="444"/>
      <c r="H1303" s="444"/>
      <c r="I1303" s="444"/>
      <c r="J1303" s="429"/>
      <c r="K1303" s="429"/>
      <c r="L1303" s="429"/>
      <c r="M1303" s="429"/>
      <c r="N1303" s="433"/>
    </row>
    <row r="1304" spans="2:14" s="421" customFormat="1" ht="18" hidden="1" customHeight="1">
      <c r="B1304" s="437">
        <f>B1291+1</f>
        <v>101</v>
      </c>
      <c r="C1304" s="445" t="s">
        <v>476</v>
      </c>
      <c r="D1304" s="442"/>
      <c r="E1304" s="442"/>
      <c r="F1304" s="442"/>
      <c r="G1304" s="442"/>
      <c r="H1304" s="442"/>
      <c r="I1304" s="442"/>
      <c r="J1304" s="440"/>
      <c r="K1304" s="440"/>
      <c r="L1304" s="440"/>
      <c r="M1304" s="440"/>
      <c r="N1304" s="441"/>
    </row>
    <row r="1305" spans="2:14" ht="18" hidden="1" customHeight="1">
      <c r="B1305" s="428" t="s">
        <v>370</v>
      </c>
      <c r="C1305" s="429" t="s">
        <v>367</v>
      </c>
      <c r="D1305" s="447">
        <f>'단가적용(품)'!$H$84</f>
        <v>9.6000000000000002E-2</v>
      </c>
      <c r="E1305" s="429" t="s">
        <v>7</v>
      </c>
      <c r="F1305" s="431">
        <f t="shared" ref="F1305:G1310" si="402">SUM(H1305+J1305+L1305)</f>
        <v>13537</v>
      </c>
      <c r="G1305" s="431">
        <f t="shared" si="402"/>
        <v>1299</v>
      </c>
      <c r="H1305" s="432"/>
      <c r="I1305" s="431">
        <f t="shared" ref="I1305:I1314" si="403">ROUNDDOWN(D1305*H1305,0)</f>
        <v>0</v>
      </c>
      <c r="J1305" s="431">
        <f>자재단가!$F$15</f>
        <v>13537</v>
      </c>
      <c r="K1305" s="431">
        <f t="shared" ref="K1305:K1314" si="404">ROUNDDOWN(J1305*D1305,0)</f>
        <v>1299</v>
      </c>
      <c r="L1305" s="431"/>
      <c r="M1305" s="431">
        <f>ROUNDDOWN(L1305*F1305,0)</f>
        <v>0</v>
      </c>
      <c r="N1305" s="433"/>
    </row>
    <row r="1306" spans="2:14" ht="18" hidden="1" customHeight="1">
      <c r="B1306" s="428" t="s">
        <v>193</v>
      </c>
      <c r="C1306" s="429" t="s">
        <v>368</v>
      </c>
      <c r="D1306" s="447">
        <f>'단가적용(품)'!$I$84</f>
        <v>5.0999999999999997E-2</v>
      </c>
      <c r="E1306" s="429" t="s">
        <v>8</v>
      </c>
      <c r="F1306" s="431">
        <f t="shared" si="402"/>
        <v>5000</v>
      </c>
      <c r="G1306" s="431">
        <f t="shared" si="402"/>
        <v>255</v>
      </c>
      <c r="H1306" s="432"/>
      <c r="I1306" s="431">
        <f t="shared" si="403"/>
        <v>0</v>
      </c>
      <c r="J1306" s="431">
        <f>자재단가!$F$21</f>
        <v>5000</v>
      </c>
      <c r="K1306" s="431">
        <f t="shared" si="404"/>
        <v>255</v>
      </c>
      <c r="L1306" s="431"/>
      <c r="M1306" s="431">
        <f>ROUNDDOWN(L1306*F1306,0)</f>
        <v>0</v>
      </c>
      <c r="N1306" s="433"/>
    </row>
    <row r="1307" spans="2:14" ht="18" hidden="1" customHeight="1">
      <c r="B1307" s="428" t="s">
        <v>369</v>
      </c>
      <c r="C1307" s="429"/>
      <c r="D1307" s="436">
        <f>'단가적용(품)'!$J$84</f>
        <v>4.9500000000000004E-3</v>
      </c>
      <c r="E1307" s="429" t="s">
        <v>8</v>
      </c>
      <c r="F1307" s="431">
        <f t="shared" si="402"/>
        <v>30000</v>
      </c>
      <c r="G1307" s="431">
        <f t="shared" si="402"/>
        <v>148</v>
      </c>
      <c r="H1307" s="432"/>
      <c r="I1307" s="431">
        <f t="shared" si="403"/>
        <v>0</v>
      </c>
      <c r="J1307" s="431">
        <f>자재단가!$F$19</f>
        <v>30000</v>
      </c>
      <c r="K1307" s="431">
        <f t="shared" si="404"/>
        <v>148</v>
      </c>
      <c r="L1307" s="431"/>
      <c r="M1307" s="431">
        <f>ROUNDDOWN(L1307*F1307,0)</f>
        <v>0</v>
      </c>
      <c r="N1307" s="433"/>
    </row>
    <row r="1308" spans="2:14" ht="18" hidden="1" customHeight="1">
      <c r="B1308" s="428" t="s">
        <v>207</v>
      </c>
      <c r="C1308" s="429"/>
      <c r="D1308" s="436">
        <f>'단가적용(품)'!$E$77</f>
        <v>2.7699999999999999E-3</v>
      </c>
      <c r="E1308" s="429" t="s">
        <v>13</v>
      </c>
      <c r="F1308" s="431">
        <f t="shared" si="402"/>
        <v>336005.625</v>
      </c>
      <c r="G1308" s="431">
        <f t="shared" si="402"/>
        <v>930</v>
      </c>
      <c r="H1308" s="432">
        <f>변동입력!$C$13*1.875</f>
        <v>336005.625</v>
      </c>
      <c r="I1308" s="431">
        <f t="shared" si="403"/>
        <v>930</v>
      </c>
      <c r="J1308" s="431"/>
      <c r="K1308" s="431">
        <f t="shared" si="404"/>
        <v>0</v>
      </c>
      <c r="L1308" s="431"/>
      <c r="M1308" s="431">
        <f>ROUNDDOWN(L1308*F1308,0)</f>
        <v>0</v>
      </c>
      <c r="N1308" s="433"/>
    </row>
    <row r="1309" spans="2:14" ht="18" hidden="1" customHeight="1">
      <c r="B1309" s="428" t="s">
        <v>24</v>
      </c>
      <c r="C1309" s="429"/>
      <c r="D1309" s="436">
        <f>'단가적용(품)'!$F$77</f>
        <v>2.7699999999999999E-3</v>
      </c>
      <c r="E1309" s="429" t="s">
        <v>8</v>
      </c>
      <c r="F1309" s="431">
        <f t="shared" si="402"/>
        <v>264555</v>
      </c>
      <c r="G1309" s="431">
        <f t="shared" si="402"/>
        <v>732</v>
      </c>
      <c r="H1309" s="432">
        <f>변동입력!$C$12*1.875</f>
        <v>264555</v>
      </c>
      <c r="I1309" s="431">
        <f t="shared" si="403"/>
        <v>732</v>
      </c>
      <c r="J1309" s="431"/>
      <c r="K1309" s="431">
        <f t="shared" si="404"/>
        <v>0</v>
      </c>
      <c r="L1309" s="431"/>
      <c r="M1309" s="431">
        <f>ROUNDDOWN(L1309*F1309,0)</f>
        <v>0</v>
      </c>
      <c r="N1309" s="433"/>
    </row>
    <row r="1310" spans="2:14" ht="18" hidden="1" customHeight="1">
      <c r="B1310" s="428" t="s">
        <v>15</v>
      </c>
      <c r="C1310" s="429"/>
      <c r="D1310" s="436">
        <f>'단가적용(품)'!$G$77</f>
        <v>2.7699999999999999E-3</v>
      </c>
      <c r="E1310" s="429" t="s">
        <v>8</v>
      </c>
      <c r="F1310" s="431">
        <f t="shared" si="402"/>
        <v>211644</v>
      </c>
      <c r="G1310" s="431">
        <f t="shared" si="402"/>
        <v>586</v>
      </c>
      <c r="H1310" s="432">
        <f>변동입력!$C$12*1.5</f>
        <v>211644</v>
      </c>
      <c r="I1310" s="431">
        <f t="shared" si="403"/>
        <v>586</v>
      </c>
      <c r="J1310" s="431"/>
      <c r="K1310" s="431">
        <f t="shared" si="404"/>
        <v>0</v>
      </c>
      <c r="L1310" s="431"/>
      <c r="M1310" s="431">
        <f>ROUNDDOWN(L1310*D1310,0)</f>
        <v>0</v>
      </c>
      <c r="N1310" s="433"/>
    </row>
    <row r="1311" spans="2:14" ht="18" hidden="1" customHeight="1">
      <c r="B1311" s="428" t="s">
        <v>20</v>
      </c>
      <c r="C1311" s="429" t="s">
        <v>21</v>
      </c>
      <c r="D1311" s="436">
        <f>'단가적용(품)'!$H$77</f>
        <v>1.111E-2</v>
      </c>
      <c r="E1311" s="429" t="s">
        <v>223</v>
      </c>
      <c r="F1311" s="431">
        <f>H1311+J1311+L1311</f>
        <v>50666</v>
      </c>
      <c r="G1311" s="431">
        <f>SUM(I1311+K1311+M1311)</f>
        <v>562</v>
      </c>
      <c r="H1311" s="432">
        <f>기계경비!$P$98</f>
        <v>36210</v>
      </c>
      <c r="I1311" s="431">
        <f t="shared" si="403"/>
        <v>402</v>
      </c>
      <c r="J1311" s="431">
        <f>기계경비!$P$96</f>
        <v>7583</v>
      </c>
      <c r="K1311" s="431">
        <f t="shared" si="404"/>
        <v>84</v>
      </c>
      <c r="L1311" s="431">
        <f>기계경비!$P$94</f>
        <v>6873</v>
      </c>
      <c r="M1311" s="431">
        <f>ROUNDDOWN(L1311*D1311,0)</f>
        <v>76</v>
      </c>
      <c r="N1311" s="433"/>
    </row>
    <row r="1312" spans="2:14" ht="18" hidden="1" customHeight="1">
      <c r="B1312" s="428" t="s">
        <v>222</v>
      </c>
      <c r="C1312" s="429" t="s">
        <v>286</v>
      </c>
      <c r="D1312" s="436">
        <f>'단가적용(품)'!$I$77</f>
        <v>1.111E-2</v>
      </c>
      <c r="E1312" s="429" t="s">
        <v>8</v>
      </c>
      <c r="F1312" s="431">
        <f>H1312+J1312+L1312</f>
        <v>43677</v>
      </c>
      <c r="G1312" s="431">
        <f>SUM(I1312+K1312+M1312)</f>
        <v>485</v>
      </c>
      <c r="H1312" s="432"/>
      <c r="I1312" s="431">
        <f t="shared" si="403"/>
        <v>0</v>
      </c>
      <c r="J1312" s="431"/>
      <c r="K1312" s="431">
        <f t="shared" si="404"/>
        <v>0</v>
      </c>
      <c r="L1312" s="431">
        <f>기계경비!$P$179</f>
        <v>43677</v>
      </c>
      <c r="M1312" s="431">
        <f>ROUNDDOWN(L1312*D1312,0)</f>
        <v>485</v>
      </c>
      <c r="N1312" s="433"/>
    </row>
    <row r="1313" spans="2:14" ht="18" hidden="1" customHeight="1">
      <c r="B1313" s="428" t="s">
        <v>777</v>
      </c>
      <c r="C1313" s="429" t="s">
        <v>215</v>
      </c>
      <c r="D1313" s="434">
        <v>0.01</v>
      </c>
      <c r="E1313" s="429"/>
      <c r="F1313" s="431">
        <f>H1313+J1313+L1313</f>
        <v>1702</v>
      </c>
      <c r="G1313" s="431">
        <f>SUM(I1313+K1313+M1313)</f>
        <v>17</v>
      </c>
      <c r="H1313" s="431"/>
      <c r="I1313" s="431">
        <f t="shared" si="403"/>
        <v>0</v>
      </c>
      <c r="J1313" s="431">
        <f>SUM(K1305:K1307)</f>
        <v>1702</v>
      </c>
      <c r="K1313" s="431">
        <f t="shared" si="404"/>
        <v>17</v>
      </c>
      <c r="L1313" s="431"/>
      <c r="M1313" s="431">
        <f>ROUNDDOWN(L1313*D1313,0)</f>
        <v>0</v>
      </c>
      <c r="N1313" s="433"/>
    </row>
    <row r="1314" spans="2:14" ht="18" hidden="1" customHeight="1">
      <c r="B1314" s="428" t="s">
        <v>778</v>
      </c>
      <c r="C1314" s="429" t="s">
        <v>214</v>
      </c>
      <c r="D1314" s="435">
        <v>0.1</v>
      </c>
      <c r="E1314" s="429"/>
      <c r="F1314" s="431">
        <f>H1314+J1314+L1314</f>
        <v>0</v>
      </c>
      <c r="G1314" s="431">
        <f>SUM(I1314+K1314+M1314)</f>
        <v>0</v>
      </c>
      <c r="H1314" s="431"/>
      <c r="I1314" s="431">
        <f t="shared" si="403"/>
        <v>0</v>
      </c>
      <c r="J1314" s="431"/>
      <c r="K1314" s="431">
        <f t="shared" si="404"/>
        <v>0</v>
      </c>
      <c r="L1314" s="431">
        <f>SUBTOTAL(9,I1308:I1309)</f>
        <v>0</v>
      </c>
      <c r="M1314" s="431">
        <f>ROUNDDOWN(L1314*D1314,0)</f>
        <v>0</v>
      </c>
      <c r="N1314" s="433"/>
    </row>
    <row r="1315" spans="2:14" ht="18" hidden="1" customHeight="1">
      <c r="B1315" s="428" t="s">
        <v>17</v>
      </c>
      <c r="C1315" s="429"/>
      <c r="D1315" s="436"/>
      <c r="E1315" s="429"/>
      <c r="F1315" s="431"/>
      <c r="G1315" s="431">
        <f>SUM(I1315+K1315+M1315)</f>
        <v>5014</v>
      </c>
      <c r="H1315" s="431"/>
      <c r="I1315" s="431">
        <f>SUM(I1305:I1314)</f>
        <v>2650</v>
      </c>
      <c r="J1315" s="431"/>
      <c r="K1315" s="431">
        <f>SUM(K1305:K1314)</f>
        <v>1803</v>
      </c>
      <c r="L1315" s="431"/>
      <c r="M1315" s="431">
        <f>SUM(M1305:M1314)</f>
        <v>561</v>
      </c>
      <c r="N1315" s="433"/>
    </row>
    <row r="1316" spans="2:14" ht="18" hidden="1" customHeight="1">
      <c r="B1316" s="443"/>
      <c r="C1316" s="446"/>
      <c r="D1316" s="446"/>
      <c r="E1316" s="446"/>
      <c r="F1316" s="446"/>
      <c r="G1316" s="446"/>
      <c r="H1316" s="446"/>
      <c r="I1316" s="446"/>
      <c r="J1316" s="429"/>
      <c r="K1316" s="429"/>
      <c r="L1316" s="429"/>
      <c r="M1316" s="429"/>
      <c r="N1316" s="433"/>
    </row>
    <row r="1317" spans="2:14" s="421" customFormat="1" ht="18" hidden="1" customHeight="1">
      <c r="B1317" s="437">
        <f>B1304+1</f>
        <v>102</v>
      </c>
      <c r="C1317" s="445" t="s">
        <v>475</v>
      </c>
      <c r="D1317" s="439"/>
      <c r="E1317" s="439"/>
      <c r="F1317" s="439"/>
      <c r="G1317" s="439"/>
      <c r="H1317" s="439"/>
      <c r="I1317" s="439"/>
      <c r="J1317" s="440"/>
      <c r="K1317" s="440"/>
      <c r="L1317" s="440"/>
      <c r="M1317" s="440"/>
      <c r="N1317" s="441"/>
    </row>
    <row r="1318" spans="2:14" ht="18" hidden="1" customHeight="1">
      <c r="B1318" s="428" t="s">
        <v>370</v>
      </c>
      <c r="C1318" s="429" t="s">
        <v>371</v>
      </c>
      <c r="D1318" s="447">
        <f>'단가적용(품)'!$H$81</f>
        <v>9.6000000000000002E-2</v>
      </c>
      <c r="E1318" s="429" t="s">
        <v>7</v>
      </c>
      <c r="F1318" s="431">
        <f>SUM(H1318+J1318+L1318)</f>
        <v>15327</v>
      </c>
      <c r="G1318" s="431">
        <f>SUM(I1318+K1318+M1318)</f>
        <v>1471</v>
      </c>
      <c r="H1318" s="432"/>
      <c r="I1318" s="431">
        <f t="shared" ref="I1318:I1327" si="405">ROUNDDOWN(D1318*H1318,0)</f>
        <v>0</v>
      </c>
      <c r="J1318" s="431">
        <f>자재단가!$F$16</f>
        <v>15327</v>
      </c>
      <c r="K1318" s="431">
        <f t="shared" ref="K1318:K1323" si="406">ROUNDDOWN(J1318*D1318,0)</f>
        <v>1471</v>
      </c>
      <c r="L1318" s="431"/>
      <c r="M1318" s="431">
        <f t="shared" ref="M1318:M1323" si="407">ROUNDDOWN(L1318*F1318,0)</f>
        <v>0</v>
      </c>
      <c r="N1318" s="433"/>
    </row>
    <row r="1319" spans="2:14" ht="18" hidden="1" customHeight="1">
      <c r="B1319" s="428" t="s">
        <v>193</v>
      </c>
      <c r="C1319" s="429" t="s">
        <v>368</v>
      </c>
      <c r="D1319" s="447">
        <f>'단가적용(품)'!$I$81</f>
        <v>5.0999999999999997E-2</v>
      </c>
      <c r="E1319" s="429" t="s">
        <v>8</v>
      </c>
      <c r="F1319" s="431">
        <f>SUM(H1319+J1319+L1319)</f>
        <v>5000</v>
      </c>
      <c r="G1319" s="431">
        <f t="shared" ref="G1319:G1324" si="408">SUM(I1319+K1319+M1319)</f>
        <v>255</v>
      </c>
      <c r="H1319" s="432"/>
      <c r="I1319" s="431">
        <f t="shared" si="405"/>
        <v>0</v>
      </c>
      <c r="J1319" s="431">
        <f>자재단가!$F$21</f>
        <v>5000</v>
      </c>
      <c r="K1319" s="431">
        <f t="shared" si="406"/>
        <v>255</v>
      </c>
      <c r="L1319" s="431"/>
      <c r="M1319" s="431">
        <f t="shared" si="407"/>
        <v>0</v>
      </c>
      <c r="N1319" s="433"/>
    </row>
    <row r="1320" spans="2:14" ht="18" hidden="1" customHeight="1">
      <c r="B1320" s="428" t="s">
        <v>369</v>
      </c>
      <c r="C1320" s="429"/>
      <c r="D1320" s="436">
        <f>'단가적용(품)'!$J$81</f>
        <v>4.9500000000000004E-3</v>
      </c>
      <c r="E1320" s="429" t="s">
        <v>8</v>
      </c>
      <c r="F1320" s="431">
        <f>SUM(H1320+J1320+L1320)</f>
        <v>30000</v>
      </c>
      <c r="G1320" s="431">
        <f t="shared" si="408"/>
        <v>148</v>
      </c>
      <c r="H1320" s="432"/>
      <c r="I1320" s="431">
        <f t="shared" si="405"/>
        <v>0</v>
      </c>
      <c r="J1320" s="431">
        <f>자재단가!$F$19</f>
        <v>30000</v>
      </c>
      <c r="K1320" s="431">
        <f t="shared" si="406"/>
        <v>148</v>
      </c>
      <c r="L1320" s="431"/>
      <c r="M1320" s="431">
        <f t="shared" si="407"/>
        <v>0</v>
      </c>
      <c r="N1320" s="433"/>
    </row>
    <row r="1321" spans="2:14" ht="18" hidden="1" customHeight="1">
      <c r="B1321" s="428" t="s">
        <v>207</v>
      </c>
      <c r="C1321" s="429"/>
      <c r="D1321" s="430">
        <f>'단가적용(품)'!$E$74</f>
        <v>5.0000000000000001E-4</v>
      </c>
      <c r="E1321" s="429" t="s">
        <v>13</v>
      </c>
      <c r="F1321" s="431">
        <f>SUM(H1321+J1321+L1321)</f>
        <v>336005.625</v>
      </c>
      <c r="G1321" s="431">
        <f t="shared" si="408"/>
        <v>168</v>
      </c>
      <c r="H1321" s="432">
        <f>변동입력!$C$13*1.875</f>
        <v>336005.625</v>
      </c>
      <c r="I1321" s="431">
        <f t="shared" si="405"/>
        <v>168</v>
      </c>
      <c r="J1321" s="431"/>
      <c r="K1321" s="431">
        <f t="shared" si="406"/>
        <v>0</v>
      </c>
      <c r="L1321" s="431"/>
      <c r="M1321" s="431">
        <f t="shared" si="407"/>
        <v>0</v>
      </c>
      <c r="N1321" s="433"/>
    </row>
    <row r="1322" spans="2:14" ht="18" hidden="1" customHeight="1">
      <c r="B1322" s="428" t="s">
        <v>24</v>
      </c>
      <c r="C1322" s="429"/>
      <c r="D1322" s="430">
        <f>'단가적용(품)'!$F$74</f>
        <v>5.0000000000000001E-4</v>
      </c>
      <c r="E1322" s="429" t="s">
        <v>8</v>
      </c>
      <c r="F1322" s="431">
        <f>SUM(H1322+J1322+L1322)</f>
        <v>264555</v>
      </c>
      <c r="G1322" s="431">
        <f t="shared" si="408"/>
        <v>132</v>
      </c>
      <c r="H1322" s="432">
        <f>변동입력!$C$12*1.875</f>
        <v>264555</v>
      </c>
      <c r="I1322" s="431">
        <f t="shared" si="405"/>
        <v>132</v>
      </c>
      <c r="J1322" s="431"/>
      <c r="K1322" s="431">
        <f t="shared" si="406"/>
        <v>0</v>
      </c>
      <c r="L1322" s="431"/>
      <c r="M1322" s="431">
        <f t="shared" si="407"/>
        <v>0</v>
      </c>
      <c r="N1322" s="433"/>
    </row>
    <row r="1323" spans="2:14" ht="18" hidden="1" customHeight="1">
      <c r="B1323" s="428" t="s">
        <v>785</v>
      </c>
      <c r="C1323" s="429"/>
      <c r="D1323" s="430">
        <f>'단가적용(품)'!$G$74</f>
        <v>5.0000000000000001E-4</v>
      </c>
      <c r="E1323" s="429" t="s">
        <v>8</v>
      </c>
      <c r="F1323" s="431">
        <f>SUM(H1323+J1323+L1323)</f>
        <v>211644</v>
      </c>
      <c r="G1323" s="431">
        <f t="shared" si="408"/>
        <v>105</v>
      </c>
      <c r="H1323" s="432">
        <f>변동입력!$C$12*1.5</f>
        <v>211644</v>
      </c>
      <c r="I1323" s="431">
        <f t="shared" si="405"/>
        <v>105</v>
      </c>
      <c r="J1323" s="431"/>
      <c r="K1323" s="431">
        <f t="shared" si="406"/>
        <v>0</v>
      </c>
      <c r="L1323" s="431"/>
      <c r="M1323" s="431">
        <f t="shared" si="407"/>
        <v>0</v>
      </c>
      <c r="N1323" s="433"/>
    </row>
    <row r="1324" spans="2:14" ht="18" hidden="1" customHeight="1">
      <c r="B1324" s="428" t="s">
        <v>20</v>
      </c>
      <c r="C1324" s="429" t="s">
        <v>21</v>
      </c>
      <c r="D1324" s="447">
        <f>'단가적용(품)'!$H$74</f>
        <v>2E-3</v>
      </c>
      <c r="E1324" s="429" t="s">
        <v>223</v>
      </c>
      <c r="F1324" s="431">
        <f>H1324+J1324+L1324</f>
        <v>50666</v>
      </c>
      <c r="G1324" s="431">
        <f t="shared" si="408"/>
        <v>100</v>
      </c>
      <c r="H1324" s="432">
        <f>기계경비!$P$98</f>
        <v>36210</v>
      </c>
      <c r="I1324" s="431">
        <f t="shared" si="405"/>
        <v>72</v>
      </c>
      <c r="J1324" s="431">
        <f>기계경비!$P$96</f>
        <v>7583</v>
      </c>
      <c r="K1324" s="431">
        <f>ROUNDDOWN(J1324*D1324,0)</f>
        <v>15</v>
      </c>
      <c r="L1324" s="431">
        <f>기계경비!$P$94</f>
        <v>6873</v>
      </c>
      <c r="M1324" s="431">
        <f>ROUNDDOWN(L1324*D1324,0)</f>
        <v>13</v>
      </c>
      <c r="N1324" s="433"/>
    </row>
    <row r="1325" spans="2:14" ht="18" hidden="1" customHeight="1">
      <c r="B1325" s="428" t="s">
        <v>20</v>
      </c>
      <c r="C1325" s="429" t="s">
        <v>286</v>
      </c>
      <c r="D1325" s="447">
        <f>'단가적용(품)'!$I$70</f>
        <v>4.0000000000000001E-3</v>
      </c>
      <c r="E1325" s="429" t="s">
        <v>8</v>
      </c>
      <c r="F1325" s="431">
        <f>H1325+J1325+L1325</f>
        <v>43677</v>
      </c>
      <c r="G1325" s="431">
        <f>SUM(I1325+K1325+M1325)</f>
        <v>174</v>
      </c>
      <c r="H1325" s="432"/>
      <c r="I1325" s="431">
        <f t="shared" si="405"/>
        <v>0</v>
      </c>
      <c r="J1325" s="431"/>
      <c r="K1325" s="431">
        <f>ROUNDDOWN(J1325*D1325,0)</f>
        <v>0</v>
      </c>
      <c r="L1325" s="431">
        <f>기계경비!$P$179</f>
        <v>43677</v>
      </c>
      <c r="M1325" s="431">
        <f>ROUNDDOWN(L1325*D1325,0)</f>
        <v>174</v>
      </c>
      <c r="N1325" s="433"/>
    </row>
    <row r="1326" spans="2:14" ht="18" hidden="1" customHeight="1">
      <c r="B1326" s="428" t="s">
        <v>777</v>
      </c>
      <c r="C1326" s="429" t="str">
        <f>$C$15</f>
        <v>주재료비의 1%</v>
      </c>
      <c r="D1326" s="434">
        <v>0.01</v>
      </c>
      <c r="E1326" s="429"/>
      <c r="F1326" s="431">
        <f>H1326+J1326+L1326</f>
        <v>1874</v>
      </c>
      <c r="G1326" s="431">
        <f>SUM(I1326+K1326+M1326)</f>
        <v>18</v>
      </c>
      <c r="H1326" s="431"/>
      <c r="I1326" s="431">
        <f t="shared" si="405"/>
        <v>0</v>
      </c>
      <c r="J1326" s="431">
        <f>SUM(K1318:K1320)</f>
        <v>1874</v>
      </c>
      <c r="K1326" s="431">
        <f>ROUNDDOWN(J1326*D1326,0)</f>
        <v>18</v>
      </c>
      <c r="L1326" s="431"/>
      <c r="M1326" s="431">
        <f>ROUNDDOWN(L1326*D1326,0)</f>
        <v>0</v>
      </c>
      <c r="N1326" s="433"/>
    </row>
    <row r="1327" spans="2:14" ht="18" hidden="1" customHeight="1">
      <c r="B1327" s="428" t="s">
        <v>778</v>
      </c>
      <c r="C1327" s="429" t="str">
        <f>$C$16</f>
        <v>노무비의 10%</v>
      </c>
      <c r="D1327" s="435">
        <v>0.1</v>
      </c>
      <c r="E1327" s="429"/>
      <c r="F1327" s="431">
        <f>H1327+J1327+L1327</f>
        <v>0</v>
      </c>
      <c r="G1327" s="431">
        <f>SUM(I1327+K1327+M1327)</f>
        <v>0</v>
      </c>
      <c r="H1327" s="431"/>
      <c r="I1327" s="431">
        <f t="shared" si="405"/>
        <v>0</v>
      </c>
      <c r="J1327" s="431"/>
      <c r="K1327" s="431">
        <f>ROUNDDOWN(J1327*D1327,0)</f>
        <v>0</v>
      </c>
      <c r="L1327" s="431">
        <f>SUBTOTAL(9,I1321:I1322)</f>
        <v>0</v>
      </c>
      <c r="M1327" s="431">
        <f>ROUNDDOWN(L1327*D1327,0)</f>
        <v>0</v>
      </c>
      <c r="N1327" s="433"/>
    </row>
    <row r="1328" spans="2:14" ht="18" hidden="1" customHeight="1">
      <c r="B1328" s="428" t="s">
        <v>17</v>
      </c>
      <c r="C1328" s="429"/>
      <c r="D1328" s="436"/>
      <c r="E1328" s="429"/>
      <c r="F1328" s="431"/>
      <c r="G1328" s="431">
        <f>SUM(I1328+K1328+M1328)</f>
        <v>2571</v>
      </c>
      <c r="H1328" s="431"/>
      <c r="I1328" s="431">
        <f>SUM(I1318:I1327)</f>
        <v>477</v>
      </c>
      <c r="J1328" s="431"/>
      <c r="K1328" s="431">
        <f>SUM(K1318:K1327)</f>
        <v>1907</v>
      </c>
      <c r="L1328" s="431"/>
      <c r="M1328" s="431">
        <f>SUM(M1318:M1327)</f>
        <v>187</v>
      </c>
      <c r="N1328" s="433"/>
    </row>
    <row r="1329" spans="2:14" ht="18" hidden="1" customHeight="1">
      <c r="B1329" s="443"/>
      <c r="C1329" s="446"/>
      <c r="D1329" s="446"/>
      <c r="E1329" s="446"/>
      <c r="F1329" s="446"/>
      <c r="G1329" s="446"/>
      <c r="H1329" s="446"/>
      <c r="I1329" s="446"/>
      <c r="J1329" s="429"/>
      <c r="K1329" s="429"/>
      <c r="L1329" s="429"/>
      <c r="M1329" s="429"/>
      <c r="N1329" s="433"/>
    </row>
    <row r="1330" spans="2:14" s="421" customFormat="1" ht="18" hidden="1" customHeight="1">
      <c r="B1330" s="437">
        <f>B1317+1</f>
        <v>103</v>
      </c>
      <c r="C1330" s="445" t="s">
        <v>474</v>
      </c>
      <c r="D1330" s="439"/>
      <c r="E1330" s="439"/>
      <c r="F1330" s="439"/>
      <c r="G1330" s="439"/>
      <c r="H1330" s="439"/>
      <c r="I1330" s="439"/>
      <c r="J1330" s="440"/>
      <c r="K1330" s="440"/>
      <c r="L1330" s="440"/>
      <c r="M1330" s="440"/>
      <c r="N1330" s="441"/>
    </row>
    <row r="1331" spans="2:14" ht="18" hidden="1" customHeight="1">
      <c r="B1331" s="428" t="s">
        <v>370</v>
      </c>
      <c r="C1331" s="429" t="s">
        <v>371</v>
      </c>
      <c r="D1331" s="447">
        <f>'단가적용(품)'!$H$81</f>
        <v>9.6000000000000002E-2</v>
      </c>
      <c r="E1331" s="429" t="s">
        <v>7</v>
      </c>
      <c r="F1331" s="431">
        <f>SUM(H1331+J1331+L1331)</f>
        <v>15327</v>
      </c>
      <c r="G1331" s="431">
        <f>SUM(I1331+K1331+M1331)</f>
        <v>1471</v>
      </c>
      <c r="H1331" s="432"/>
      <c r="I1331" s="431">
        <f t="shared" ref="I1331:I1340" si="409">ROUNDDOWN(D1331*H1331,0)</f>
        <v>0</v>
      </c>
      <c r="J1331" s="431">
        <f>자재단가!$F$16</f>
        <v>15327</v>
      </c>
      <c r="K1331" s="431">
        <f t="shared" ref="K1331:K1336" si="410">ROUNDDOWN(J1331*D1331,0)</f>
        <v>1471</v>
      </c>
      <c r="L1331" s="431"/>
      <c r="M1331" s="431">
        <f t="shared" ref="M1331:M1336" si="411">ROUNDDOWN(L1331*F1331,0)</f>
        <v>0</v>
      </c>
      <c r="N1331" s="433"/>
    </row>
    <row r="1332" spans="2:14" ht="18" hidden="1" customHeight="1">
      <c r="B1332" s="428" t="s">
        <v>193</v>
      </c>
      <c r="C1332" s="429" t="s">
        <v>368</v>
      </c>
      <c r="D1332" s="447">
        <f>'단가적용(품)'!$I$81</f>
        <v>5.0999999999999997E-2</v>
      </c>
      <c r="E1332" s="429" t="s">
        <v>8</v>
      </c>
      <c r="F1332" s="431">
        <f>SUM(H1332+J1332+L1332)</f>
        <v>5000</v>
      </c>
      <c r="G1332" s="431">
        <f t="shared" ref="G1332:G1337" si="412">SUM(I1332+K1332+M1332)</f>
        <v>255</v>
      </c>
      <c r="H1332" s="432"/>
      <c r="I1332" s="431">
        <f t="shared" si="409"/>
        <v>0</v>
      </c>
      <c r="J1332" s="431">
        <f>자재단가!$F$21</f>
        <v>5000</v>
      </c>
      <c r="K1332" s="431">
        <f t="shared" si="410"/>
        <v>255</v>
      </c>
      <c r="L1332" s="431"/>
      <c r="M1332" s="431">
        <f t="shared" si="411"/>
        <v>0</v>
      </c>
      <c r="N1332" s="433"/>
    </row>
    <row r="1333" spans="2:14" ht="18" hidden="1" customHeight="1">
      <c r="B1333" s="428" t="s">
        <v>369</v>
      </c>
      <c r="C1333" s="429"/>
      <c r="D1333" s="436">
        <f>'단가적용(품)'!$J$81</f>
        <v>4.9500000000000004E-3</v>
      </c>
      <c r="E1333" s="429" t="s">
        <v>8</v>
      </c>
      <c r="F1333" s="431">
        <f>SUM(H1333+J1333+L1333)</f>
        <v>30000</v>
      </c>
      <c r="G1333" s="431">
        <f t="shared" si="412"/>
        <v>148</v>
      </c>
      <c r="H1333" s="432"/>
      <c r="I1333" s="431">
        <f t="shared" si="409"/>
        <v>0</v>
      </c>
      <c r="J1333" s="431">
        <f>자재단가!$F$19</f>
        <v>30000</v>
      </c>
      <c r="K1333" s="431">
        <f t="shared" si="410"/>
        <v>148</v>
      </c>
      <c r="L1333" s="431"/>
      <c r="M1333" s="431">
        <f t="shared" si="411"/>
        <v>0</v>
      </c>
      <c r="N1333" s="433"/>
    </row>
    <row r="1334" spans="2:14" ht="18" hidden="1" customHeight="1">
      <c r="B1334" s="428" t="s">
        <v>207</v>
      </c>
      <c r="C1334" s="429"/>
      <c r="D1334" s="447">
        <f>'단가적용(품)'!$E$75</f>
        <v>1E-3</v>
      </c>
      <c r="E1334" s="429" t="s">
        <v>13</v>
      </c>
      <c r="F1334" s="431">
        <f>SUM(H1334+J1334+L1334)</f>
        <v>336005.625</v>
      </c>
      <c r="G1334" s="431">
        <f t="shared" si="412"/>
        <v>336</v>
      </c>
      <c r="H1334" s="432">
        <f>변동입력!$C$13*1.875</f>
        <v>336005.625</v>
      </c>
      <c r="I1334" s="431">
        <f t="shared" si="409"/>
        <v>336</v>
      </c>
      <c r="J1334" s="431"/>
      <c r="K1334" s="431">
        <f t="shared" si="410"/>
        <v>0</v>
      </c>
      <c r="L1334" s="431"/>
      <c r="M1334" s="431">
        <f t="shared" si="411"/>
        <v>0</v>
      </c>
      <c r="N1334" s="433"/>
    </row>
    <row r="1335" spans="2:14" ht="18" hidden="1" customHeight="1">
      <c r="B1335" s="428" t="s">
        <v>24</v>
      </c>
      <c r="C1335" s="429"/>
      <c r="D1335" s="447">
        <f>'단가적용(품)'!$F$75</f>
        <v>1E-3</v>
      </c>
      <c r="E1335" s="429" t="s">
        <v>8</v>
      </c>
      <c r="F1335" s="431">
        <f>SUM(H1335+J1335+L1335)</f>
        <v>264555</v>
      </c>
      <c r="G1335" s="431">
        <f t="shared" si="412"/>
        <v>264</v>
      </c>
      <c r="H1335" s="432">
        <f>변동입력!$C$12*1.875</f>
        <v>264555</v>
      </c>
      <c r="I1335" s="431">
        <f t="shared" si="409"/>
        <v>264</v>
      </c>
      <c r="J1335" s="431"/>
      <c r="K1335" s="431">
        <f t="shared" si="410"/>
        <v>0</v>
      </c>
      <c r="L1335" s="431"/>
      <c r="M1335" s="431">
        <f t="shared" si="411"/>
        <v>0</v>
      </c>
      <c r="N1335" s="433"/>
    </row>
    <row r="1336" spans="2:14" ht="18" hidden="1" customHeight="1">
      <c r="B1336" s="428" t="s">
        <v>15</v>
      </c>
      <c r="C1336" s="429"/>
      <c r="D1336" s="447">
        <f>'단가적용(품)'!$G$75</f>
        <v>1E-3</v>
      </c>
      <c r="E1336" s="429" t="s">
        <v>8</v>
      </c>
      <c r="F1336" s="431">
        <f>SUM(H1336+J1336+L1336)</f>
        <v>211644</v>
      </c>
      <c r="G1336" s="431">
        <f t="shared" si="412"/>
        <v>211</v>
      </c>
      <c r="H1336" s="432">
        <f>변동입력!$C$12*1.5</f>
        <v>211644</v>
      </c>
      <c r="I1336" s="431">
        <f t="shared" si="409"/>
        <v>211</v>
      </c>
      <c r="J1336" s="431"/>
      <c r="K1336" s="431">
        <f t="shared" si="410"/>
        <v>0</v>
      </c>
      <c r="L1336" s="431"/>
      <c r="M1336" s="431">
        <f t="shared" si="411"/>
        <v>0</v>
      </c>
      <c r="N1336" s="433"/>
    </row>
    <row r="1337" spans="2:14" ht="18" hidden="1" customHeight="1">
      <c r="B1337" s="428" t="s">
        <v>20</v>
      </c>
      <c r="C1337" s="429" t="s">
        <v>21</v>
      </c>
      <c r="D1337" s="447">
        <f>'단가적용(품)'!$H$75</f>
        <v>4.0000000000000001E-3</v>
      </c>
      <c r="E1337" s="429" t="s">
        <v>223</v>
      </c>
      <c r="F1337" s="431">
        <f>H1337+J1337+L1337</f>
        <v>50666</v>
      </c>
      <c r="G1337" s="431">
        <f t="shared" si="412"/>
        <v>201</v>
      </c>
      <c r="H1337" s="432">
        <f>기계경비!$P$98</f>
        <v>36210</v>
      </c>
      <c r="I1337" s="431">
        <f t="shared" si="409"/>
        <v>144</v>
      </c>
      <c r="J1337" s="431">
        <f>기계경비!$P$96</f>
        <v>7583</v>
      </c>
      <c r="K1337" s="431">
        <f>ROUNDDOWN(J1337*D1337,0)</f>
        <v>30</v>
      </c>
      <c r="L1337" s="431">
        <f>기계경비!$P$94</f>
        <v>6873</v>
      </c>
      <c r="M1337" s="431">
        <f>ROUNDDOWN(L1337*D1337,0)</f>
        <v>27</v>
      </c>
      <c r="N1337" s="433"/>
    </row>
    <row r="1338" spans="2:14" ht="18" hidden="1" customHeight="1">
      <c r="B1338" s="428" t="s">
        <v>20</v>
      </c>
      <c r="C1338" s="429" t="s">
        <v>286</v>
      </c>
      <c r="D1338" s="447">
        <f>'단가적용(품)'!$I$75</f>
        <v>4.0000000000000001E-3</v>
      </c>
      <c r="E1338" s="429" t="s">
        <v>8</v>
      </c>
      <c r="F1338" s="431">
        <f>H1338+J1338+L1338</f>
        <v>43677</v>
      </c>
      <c r="G1338" s="431">
        <f>SUM(I1338+K1338+M1338)</f>
        <v>174</v>
      </c>
      <c r="H1338" s="432"/>
      <c r="I1338" s="431">
        <f t="shared" si="409"/>
        <v>0</v>
      </c>
      <c r="J1338" s="431"/>
      <c r="K1338" s="431">
        <f>ROUNDDOWN(J1338*D1338,0)</f>
        <v>0</v>
      </c>
      <c r="L1338" s="431">
        <f>기계경비!$P$179</f>
        <v>43677</v>
      </c>
      <c r="M1338" s="431">
        <f>ROUNDDOWN(L1338*D1338,0)</f>
        <v>174</v>
      </c>
      <c r="N1338" s="433"/>
    </row>
    <row r="1339" spans="2:14" ht="18" hidden="1" customHeight="1">
      <c r="B1339" s="428" t="s">
        <v>777</v>
      </c>
      <c r="C1339" s="429" t="str">
        <f>$C$15</f>
        <v>주재료비의 1%</v>
      </c>
      <c r="D1339" s="434">
        <v>0.01</v>
      </c>
      <c r="E1339" s="429"/>
      <c r="F1339" s="431">
        <f>H1339+J1339+L1339</f>
        <v>1874</v>
      </c>
      <c r="G1339" s="431">
        <f>SUM(I1339+K1339+M1339)</f>
        <v>18</v>
      </c>
      <c r="H1339" s="431"/>
      <c r="I1339" s="431">
        <f t="shared" si="409"/>
        <v>0</v>
      </c>
      <c r="J1339" s="431">
        <f>SUM(K1331:K1333)</f>
        <v>1874</v>
      </c>
      <c r="K1339" s="431">
        <f>ROUNDDOWN(J1339*D1339,0)</f>
        <v>18</v>
      </c>
      <c r="L1339" s="431"/>
      <c r="M1339" s="431">
        <f>ROUNDDOWN(L1339*D1339,0)</f>
        <v>0</v>
      </c>
      <c r="N1339" s="433"/>
    </row>
    <row r="1340" spans="2:14" ht="18" hidden="1" customHeight="1">
      <c r="B1340" s="428" t="s">
        <v>778</v>
      </c>
      <c r="C1340" s="429" t="str">
        <f>$C$16</f>
        <v>노무비의 10%</v>
      </c>
      <c r="D1340" s="435">
        <v>0.1</v>
      </c>
      <c r="E1340" s="429"/>
      <c r="F1340" s="431">
        <f>H1340+J1340+L1340</f>
        <v>0</v>
      </c>
      <c r="G1340" s="431">
        <f>SUM(I1340+K1340+M1340)</f>
        <v>0</v>
      </c>
      <c r="H1340" s="431"/>
      <c r="I1340" s="431">
        <f t="shared" si="409"/>
        <v>0</v>
      </c>
      <c r="J1340" s="431"/>
      <c r="K1340" s="431">
        <f>ROUNDDOWN(J1340*D1340,0)</f>
        <v>0</v>
      </c>
      <c r="L1340" s="431">
        <f>SUBTOTAL(9,I1334:I1335)</f>
        <v>0</v>
      </c>
      <c r="M1340" s="431">
        <f>ROUNDDOWN(L1340*D1340,0)</f>
        <v>0</v>
      </c>
      <c r="N1340" s="433"/>
    </row>
    <row r="1341" spans="2:14" ht="18" hidden="1" customHeight="1">
      <c r="B1341" s="428" t="s">
        <v>17</v>
      </c>
      <c r="C1341" s="429"/>
      <c r="D1341" s="436"/>
      <c r="E1341" s="429"/>
      <c r="F1341" s="431"/>
      <c r="G1341" s="431">
        <f>SUM(I1341+K1341+M1341)</f>
        <v>3078</v>
      </c>
      <c r="H1341" s="431"/>
      <c r="I1341" s="431">
        <f>SUM(I1331:I1340)</f>
        <v>955</v>
      </c>
      <c r="J1341" s="431"/>
      <c r="K1341" s="431">
        <f>SUM(K1331:K1340)</f>
        <v>1922</v>
      </c>
      <c r="L1341" s="431"/>
      <c r="M1341" s="431">
        <f>SUM(M1331:M1340)</f>
        <v>201</v>
      </c>
      <c r="N1341" s="433"/>
    </row>
    <row r="1342" spans="2:14" ht="18" hidden="1" customHeight="1">
      <c r="B1342" s="443"/>
      <c r="C1342" s="446"/>
      <c r="D1342" s="446"/>
      <c r="E1342" s="446"/>
      <c r="F1342" s="446"/>
      <c r="G1342" s="446"/>
      <c r="H1342" s="446"/>
      <c r="I1342" s="446"/>
      <c r="J1342" s="429"/>
      <c r="K1342" s="429"/>
      <c r="L1342" s="429"/>
      <c r="M1342" s="429"/>
      <c r="N1342" s="433"/>
    </row>
    <row r="1343" spans="2:14" s="421" customFormat="1" ht="18" hidden="1" customHeight="1">
      <c r="B1343" s="437">
        <f>B1330+1</f>
        <v>104</v>
      </c>
      <c r="C1343" s="445" t="s">
        <v>473</v>
      </c>
      <c r="D1343" s="439"/>
      <c r="E1343" s="439"/>
      <c r="F1343" s="439"/>
      <c r="G1343" s="439"/>
      <c r="H1343" s="439"/>
      <c r="I1343" s="439"/>
      <c r="J1343" s="440"/>
      <c r="K1343" s="440"/>
      <c r="L1343" s="440"/>
      <c r="M1343" s="440"/>
      <c r="N1343" s="441"/>
    </row>
    <row r="1344" spans="2:14" ht="18" hidden="1" customHeight="1">
      <c r="B1344" s="428" t="s">
        <v>370</v>
      </c>
      <c r="C1344" s="429" t="s">
        <v>389</v>
      </c>
      <c r="D1344" s="447">
        <f>'단가적용(품)'!$H$81</f>
        <v>9.6000000000000002E-2</v>
      </c>
      <c r="E1344" s="429" t="s">
        <v>7</v>
      </c>
      <c r="F1344" s="431">
        <f>SUM(H1344+J1344+L1344)</f>
        <v>21360</v>
      </c>
      <c r="G1344" s="431">
        <f>SUM(I1344+K1344+M1344)</f>
        <v>2050</v>
      </c>
      <c r="H1344" s="432"/>
      <c r="I1344" s="431">
        <f t="shared" ref="I1344:I1353" si="413">ROUNDDOWN(D1344*H1344,0)</f>
        <v>0</v>
      </c>
      <c r="J1344" s="431">
        <f>자재단가!$F$17</f>
        <v>21360</v>
      </c>
      <c r="K1344" s="431">
        <f t="shared" ref="K1344:K1349" si="414">ROUNDDOWN(J1344*D1344,0)</f>
        <v>2050</v>
      </c>
      <c r="L1344" s="431"/>
      <c r="M1344" s="431">
        <f t="shared" ref="M1344:M1349" si="415">ROUNDDOWN(L1344*F1344,0)</f>
        <v>0</v>
      </c>
      <c r="N1344" s="433"/>
    </row>
    <row r="1345" spans="2:14" ht="18" hidden="1" customHeight="1">
      <c r="B1345" s="428" t="s">
        <v>193</v>
      </c>
      <c r="C1345" s="429" t="s">
        <v>368</v>
      </c>
      <c r="D1345" s="447">
        <f>'단가적용(품)'!$I$81</f>
        <v>5.0999999999999997E-2</v>
      </c>
      <c r="E1345" s="429" t="s">
        <v>8</v>
      </c>
      <c r="F1345" s="431">
        <f>SUM(H1345+J1345+L1345)</f>
        <v>5000</v>
      </c>
      <c r="G1345" s="431">
        <f t="shared" ref="G1345:G1350" si="416">SUM(I1345+K1345+M1345)</f>
        <v>255</v>
      </c>
      <c r="H1345" s="432"/>
      <c r="I1345" s="431">
        <f t="shared" si="413"/>
        <v>0</v>
      </c>
      <c r="J1345" s="431">
        <f>자재단가!$F$21</f>
        <v>5000</v>
      </c>
      <c r="K1345" s="431">
        <f t="shared" si="414"/>
        <v>255</v>
      </c>
      <c r="L1345" s="431"/>
      <c r="M1345" s="431">
        <f t="shared" si="415"/>
        <v>0</v>
      </c>
      <c r="N1345" s="433"/>
    </row>
    <row r="1346" spans="2:14" ht="18" hidden="1" customHeight="1">
      <c r="B1346" s="428" t="s">
        <v>369</v>
      </c>
      <c r="C1346" s="429"/>
      <c r="D1346" s="436">
        <f>'단가적용(품)'!$J$81</f>
        <v>4.9500000000000004E-3</v>
      </c>
      <c r="E1346" s="429" t="s">
        <v>8</v>
      </c>
      <c r="F1346" s="431">
        <f>SUM(H1346+J1346+L1346)</f>
        <v>30000</v>
      </c>
      <c r="G1346" s="431">
        <f t="shared" si="416"/>
        <v>148</v>
      </c>
      <c r="H1346" s="432"/>
      <c r="I1346" s="431">
        <f t="shared" si="413"/>
        <v>0</v>
      </c>
      <c r="J1346" s="431">
        <f>자재단가!$F$19</f>
        <v>30000</v>
      </c>
      <c r="K1346" s="431">
        <f t="shared" si="414"/>
        <v>148</v>
      </c>
      <c r="L1346" s="431"/>
      <c r="M1346" s="431">
        <f t="shared" si="415"/>
        <v>0</v>
      </c>
      <c r="N1346" s="433"/>
    </row>
    <row r="1347" spans="2:14" ht="18" hidden="1" customHeight="1">
      <c r="B1347" s="428" t="s">
        <v>207</v>
      </c>
      <c r="C1347" s="429"/>
      <c r="D1347" s="430">
        <f>'단가적용(품)'!$E$74</f>
        <v>5.0000000000000001E-4</v>
      </c>
      <c r="E1347" s="429" t="s">
        <v>13</v>
      </c>
      <c r="F1347" s="431">
        <f>SUM(H1347+J1347+L1347)</f>
        <v>336005.625</v>
      </c>
      <c r="G1347" s="431">
        <f t="shared" si="416"/>
        <v>168</v>
      </c>
      <c r="H1347" s="432">
        <f>변동입력!$C$13*1.875</f>
        <v>336005.625</v>
      </c>
      <c r="I1347" s="431">
        <f t="shared" si="413"/>
        <v>168</v>
      </c>
      <c r="J1347" s="431"/>
      <c r="K1347" s="431">
        <f t="shared" si="414"/>
        <v>0</v>
      </c>
      <c r="L1347" s="431"/>
      <c r="M1347" s="431">
        <f t="shared" si="415"/>
        <v>0</v>
      </c>
      <c r="N1347" s="433"/>
    </row>
    <row r="1348" spans="2:14" ht="18" hidden="1" customHeight="1">
      <c r="B1348" s="428" t="s">
        <v>24</v>
      </c>
      <c r="C1348" s="429"/>
      <c r="D1348" s="430">
        <f>'단가적용(품)'!$F$74</f>
        <v>5.0000000000000001E-4</v>
      </c>
      <c r="E1348" s="429" t="s">
        <v>8</v>
      </c>
      <c r="F1348" s="431">
        <f>SUM(H1348+J1348+L1348)</f>
        <v>264555</v>
      </c>
      <c r="G1348" s="431">
        <f t="shared" si="416"/>
        <v>132</v>
      </c>
      <c r="H1348" s="432">
        <f>변동입력!$C$12*1.875</f>
        <v>264555</v>
      </c>
      <c r="I1348" s="431">
        <f t="shared" si="413"/>
        <v>132</v>
      </c>
      <c r="J1348" s="431"/>
      <c r="K1348" s="431">
        <f t="shared" si="414"/>
        <v>0</v>
      </c>
      <c r="L1348" s="431"/>
      <c r="M1348" s="431">
        <f t="shared" si="415"/>
        <v>0</v>
      </c>
      <c r="N1348" s="433"/>
    </row>
    <row r="1349" spans="2:14" ht="18" hidden="1" customHeight="1">
      <c r="B1349" s="428" t="s">
        <v>15</v>
      </c>
      <c r="C1349" s="429"/>
      <c r="D1349" s="430">
        <f>'단가적용(품)'!$G$74</f>
        <v>5.0000000000000001E-4</v>
      </c>
      <c r="E1349" s="429" t="s">
        <v>8</v>
      </c>
      <c r="F1349" s="431">
        <f>SUM(H1349+J1349+L1349)</f>
        <v>211644</v>
      </c>
      <c r="G1349" s="431">
        <f t="shared" si="416"/>
        <v>105</v>
      </c>
      <c r="H1349" s="432">
        <f>변동입력!$C$12*1.5</f>
        <v>211644</v>
      </c>
      <c r="I1349" s="431">
        <f t="shared" si="413"/>
        <v>105</v>
      </c>
      <c r="J1349" s="431"/>
      <c r="K1349" s="431">
        <f t="shared" si="414"/>
        <v>0</v>
      </c>
      <c r="L1349" s="431"/>
      <c r="M1349" s="431">
        <f t="shared" si="415"/>
        <v>0</v>
      </c>
      <c r="N1349" s="433"/>
    </row>
    <row r="1350" spans="2:14" ht="18" hidden="1" customHeight="1">
      <c r="B1350" s="428" t="s">
        <v>20</v>
      </c>
      <c r="C1350" s="429" t="s">
        <v>21</v>
      </c>
      <c r="D1350" s="447">
        <f>'단가적용(품)'!$H$74</f>
        <v>2E-3</v>
      </c>
      <c r="E1350" s="429" t="s">
        <v>223</v>
      </c>
      <c r="F1350" s="431">
        <f>H1350+J1350+L1350</f>
        <v>50666</v>
      </c>
      <c r="G1350" s="431">
        <f t="shared" si="416"/>
        <v>100</v>
      </c>
      <c r="H1350" s="432">
        <f>기계경비!$P$98</f>
        <v>36210</v>
      </c>
      <c r="I1350" s="431">
        <f t="shared" si="413"/>
        <v>72</v>
      </c>
      <c r="J1350" s="431">
        <f>기계경비!$P$96</f>
        <v>7583</v>
      </c>
      <c r="K1350" s="431">
        <f>ROUNDDOWN(J1350*D1350,0)</f>
        <v>15</v>
      </c>
      <c r="L1350" s="431">
        <f>기계경비!$P$94</f>
        <v>6873</v>
      </c>
      <c r="M1350" s="431">
        <f>ROUNDDOWN(L1350*D1350,0)</f>
        <v>13</v>
      </c>
      <c r="N1350" s="433"/>
    </row>
    <row r="1351" spans="2:14" ht="18" hidden="1" customHeight="1">
      <c r="B1351" s="428" t="s">
        <v>20</v>
      </c>
      <c r="C1351" s="429" t="s">
        <v>286</v>
      </c>
      <c r="D1351" s="447">
        <f>'단가적용(품)'!$I$70</f>
        <v>4.0000000000000001E-3</v>
      </c>
      <c r="E1351" s="429" t="s">
        <v>8</v>
      </c>
      <c r="F1351" s="431">
        <f>H1351+J1351+L1351</f>
        <v>43677</v>
      </c>
      <c r="G1351" s="431">
        <f>SUM(I1351+K1351+M1351)</f>
        <v>174</v>
      </c>
      <c r="H1351" s="432"/>
      <c r="I1351" s="431">
        <f t="shared" si="413"/>
        <v>0</v>
      </c>
      <c r="J1351" s="431"/>
      <c r="K1351" s="431">
        <f>ROUNDDOWN(J1351*D1351,0)</f>
        <v>0</v>
      </c>
      <c r="L1351" s="431">
        <f>기계경비!$P$179</f>
        <v>43677</v>
      </c>
      <c r="M1351" s="431">
        <f>ROUNDDOWN(L1351*D1351,0)</f>
        <v>174</v>
      </c>
      <c r="N1351" s="433"/>
    </row>
    <row r="1352" spans="2:14" ht="18" hidden="1" customHeight="1">
      <c r="B1352" s="428" t="s">
        <v>777</v>
      </c>
      <c r="C1352" s="429" t="str">
        <f>$C$15</f>
        <v>주재료비의 1%</v>
      </c>
      <c r="D1352" s="434">
        <v>0.01</v>
      </c>
      <c r="E1352" s="429"/>
      <c r="F1352" s="431">
        <f>H1352+J1352+L1352</f>
        <v>2453</v>
      </c>
      <c r="G1352" s="431">
        <f>SUM(I1352+K1352+M1352)</f>
        <v>24</v>
      </c>
      <c r="H1352" s="431"/>
      <c r="I1352" s="431">
        <f t="shared" si="413"/>
        <v>0</v>
      </c>
      <c r="J1352" s="431">
        <f>SUM(K1344:K1346)</f>
        <v>2453</v>
      </c>
      <c r="K1352" s="431">
        <f>ROUNDDOWN(J1352*D1352,0)</f>
        <v>24</v>
      </c>
      <c r="L1352" s="431"/>
      <c r="M1352" s="431">
        <f>ROUNDDOWN(L1352*D1352,0)</f>
        <v>0</v>
      </c>
      <c r="N1352" s="433"/>
    </row>
    <row r="1353" spans="2:14" ht="18" hidden="1" customHeight="1">
      <c r="B1353" s="428" t="s">
        <v>778</v>
      </c>
      <c r="C1353" s="429" t="str">
        <f>$C$16</f>
        <v>노무비의 10%</v>
      </c>
      <c r="D1353" s="435">
        <v>0.1</v>
      </c>
      <c r="E1353" s="429"/>
      <c r="F1353" s="431">
        <f>H1353+J1353+L1353</f>
        <v>0</v>
      </c>
      <c r="G1353" s="431">
        <f>SUM(I1353+K1353+M1353)</f>
        <v>0</v>
      </c>
      <c r="H1353" s="431"/>
      <c r="I1353" s="431">
        <f t="shared" si="413"/>
        <v>0</v>
      </c>
      <c r="J1353" s="431"/>
      <c r="K1353" s="431">
        <f>ROUNDDOWN(J1353*D1353,0)</f>
        <v>0</v>
      </c>
      <c r="L1353" s="431">
        <f>SUBTOTAL(9,I1347:I1348)</f>
        <v>0</v>
      </c>
      <c r="M1353" s="431">
        <f>ROUNDDOWN(L1353*D1353,0)</f>
        <v>0</v>
      </c>
      <c r="N1353" s="433"/>
    </row>
    <row r="1354" spans="2:14" ht="18" hidden="1" customHeight="1">
      <c r="B1354" s="428" t="s">
        <v>17</v>
      </c>
      <c r="C1354" s="429"/>
      <c r="D1354" s="436"/>
      <c r="E1354" s="429"/>
      <c r="F1354" s="431"/>
      <c r="G1354" s="431">
        <f>SUM(I1354+K1354+M1354)</f>
        <v>3156</v>
      </c>
      <c r="H1354" s="431"/>
      <c r="I1354" s="431">
        <f>SUM(I1344:I1353)</f>
        <v>477</v>
      </c>
      <c r="J1354" s="431"/>
      <c r="K1354" s="431">
        <f>SUM(K1344:K1353)</f>
        <v>2492</v>
      </c>
      <c r="L1354" s="431"/>
      <c r="M1354" s="431">
        <f>SUM(M1344:M1353)</f>
        <v>187</v>
      </c>
      <c r="N1354" s="433"/>
    </row>
    <row r="1355" spans="2:14" ht="18" hidden="1" customHeight="1">
      <c r="B1355" s="443"/>
      <c r="C1355" s="446"/>
      <c r="D1355" s="446"/>
      <c r="E1355" s="446"/>
      <c r="F1355" s="446"/>
      <c r="G1355" s="446"/>
      <c r="H1355" s="446"/>
      <c r="I1355" s="446"/>
      <c r="J1355" s="429"/>
      <c r="K1355" s="429"/>
      <c r="L1355" s="429"/>
      <c r="M1355" s="429"/>
      <c r="N1355" s="433"/>
    </row>
    <row r="1356" spans="2:14" s="421" customFormat="1" ht="18" hidden="1" customHeight="1">
      <c r="B1356" s="437">
        <f>B1343+1</f>
        <v>105</v>
      </c>
      <c r="C1356" s="445" t="s">
        <v>472</v>
      </c>
      <c r="D1356" s="439"/>
      <c r="E1356" s="439"/>
      <c r="F1356" s="439"/>
      <c r="G1356" s="439"/>
      <c r="H1356" s="439"/>
      <c r="I1356" s="439"/>
      <c r="J1356" s="440"/>
      <c r="K1356" s="440"/>
      <c r="L1356" s="440"/>
      <c r="M1356" s="440"/>
      <c r="N1356" s="441"/>
    </row>
    <row r="1357" spans="2:14" ht="18" hidden="1" customHeight="1">
      <c r="B1357" s="428" t="s">
        <v>370</v>
      </c>
      <c r="C1357" s="429" t="s">
        <v>389</v>
      </c>
      <c r="D1357" s="447">
        <f>'단가적용(품)'!$H$81</f>
        <v>9.6000000000000002E-2</v>
      </c>
      <c r="E1357" s="429" t="s">
        <v>7</v>
      </c>
      <c r="F1357" s="431">
        <f>SUM(H1357+J1357+L1357)</f>
        <v>21360</v>
      </c>
      <c r="G1357" s="431">
        <f>SUM(I1357+K1357+M1357)</f>
        <v>2050</v>
      </c>
      <c r="H1357" s="432"/>
      <c r="I1357" s="431">
        <f t="shared" ref="I1357:I1366" si="417">ROUNDDOWN(D1357*H1357,0)</f>
        <v>0</v>
      </c>
      <c r="J1357" s="431">
        <f>자재단가!$F$17</f>
        <v>21360</v>
      </c>
      <c r="K1357" s="431">
        <f t="shared" ref="K1357:K1362" si="418">ROUNDDOWN(J1357*D1357,0)</f>
        <v>2050</v>
      </c>
      <c r="L1357" s="431"/>
      <c r="M1357" s="431">
        <f t="shared" ref="M1357:M1362" si="419">ROUNDDOWN(L1357*F1357,0)</f>
        <v>0</v>
      </c>
      <c r="N1357" s="433"/>
    </row>
    <row r="1358" spans="2:14" ht="18" hidden="1" customHeight="1">
      <c r="B1358" s="428" t="s">
        <v>193</v>
      </c>
      <c r="C1358" s="429" t="s">
        <v>368</v>
      </c>
      <c r="D1358" s="447">
        <f>'단가적용(품)'!$I$81</f>
        <v>5.0999999999999997E-2</v>
      </c>
      <c r="E1358" s="429" t="s">
        <v>8</v>
      </c>
      <c r="F1358" s="431">
        <f>SUM(H1358+J1358+L1358)</f>
        <v>5000</v>
      </c>
      <c r="G1358" s="431">
        <f t="shared" ref="G1358:G1363" si="420">SUM(I1358+K1358+M1358)</f>
        <v>255</v>
      </c>
      <c r="H1358" s="432"/>
      <c r="I1358" s="431">
        <f t="shared" si="417"/>
        <v>0</v>
      </c>
      <c r="J1358" s="431">
        <f>자재단가!$F$21</f>
        <v>5000</v>
      </c>
      <c r="K1358" s="431">
        <f t="shared" si="418"/>
        <v>255</v>
      </c>
      <c r="L1358" s="431"/>
      <c r="M1358" s="431">
        <f t="shared" si="419"/>
        <v>0</v>
      </c>
      <c r="N1358" s="433"/>
    </row>
    <row r="1359" spans="2:14" ht="18" hidden="1" customHeight="1">
      <c r="B1359" s="428" t="s">
        <v>369</v>
      </c>
      <c r="C1359" s="429"/>
      <c r="D1359" s="436">
        <f>'단가적용(품)'!$J$81</f>
        <v>4.9500000000000004E-3</v>
      </c>
      <c r="E1359" s="429" t="s">
        <v>8</v>
      </c>
      <c r="F1359" s="431">
        <f>SUM(H1359+J1359+L1359)</f>
        <v>30000</v>
      </c>
      <c r="G1359" s="431">
        <f t="shared" si="420"/>
        <v>148</v>
      </c>
      <c r="H1359" s="432"/>
      <c r="I1359" s="431">
        <f t="shared" si="417"/>
        <v>0</v>
      </c>
      <c r="J1359" s="431">
        <f>자재단가!$F$19</f>
        <v>30000</v>
      </c>
      <c r="K1359" s="431">
        <f t="shared" si="418"/>
        <v>148</v>
      </c>
      <c r="L1359" s="431"/>
      <c r="M1359" s="431">
        <f t="shared" si="419"/>
        <v>0</v>
      </c>
      <c r="N1359" s="433"/>
    </row>
    <row r="1360" spans="2:14" ht="18" hidden="1" customHeight="1">
      <c r="B1360" s="428" t="s">
        <v>207</v>
      </c>
      <c r="C1360" s="429"/>
      <c r="D1360" s="447">
        <f>'단가적용(품)'!$E$75</f>
        <v>1E-3</v>
      </c>
      <c r="E1360" s="429" t="s">
        <v>13</v>
      </c>
      <c r="F1360" s="431">
        <f>SUM(H1360+J1360+L1360)</f>
        <v>336005.625</v>
      </c>
      <c r="G1360" s="431">
        <f t="shared" si="420"/>
        <v>336</v>
      </c>
      <c r="H1360" s="432">
        <f>변동입력!$C$13*1.875</f>
        <v>336005.625</v>
      </c>
      <c r="I1360" s="431">
        <f t="shared" si="417"/>
        <v>336</v>
      </c>
      <c r="J1360" s="431"/>
      <c r="K1360" s="431">
        <f t="shared" si="418"/>
        <v>0</v>
      </c>
      <c r="L1360" s="431"/>
      <c r="M1360" s="431">
        <f t="shared" si="419"/>
        <v>0</v>
      </c>
      <c r="N1360" s="433"/>
    </row>
    <row r="1361" spans="2:14" ht="18" hidden="1" customHeight="1">
      <c r="B1361" s="428" t="s">
        <v>24</v>
      </c>
      <c r="C1361" s="429"/>
      <c r="D1361" s="447">
        <f>'단가적용(품)'!$F$75</f>
        <v>1E-3</v>
      </c>
      <c r="E1361" s="429" t="s">
        <v>8</v>
      </c>
      <c r="F1361" s="431">
        <f>SUM(H1361+J1361+L1361)</f>
        <v>264555</v>
      </c>
      <c r="G1361" s="431">
        <f t="shared" si="420"/>
        <v>264</v>
      </c>
      <c r="H1361" s="432">
        <f>변동입력!$C$12*1.875</f>
        <v>264555</v>
      </c>
      <c r="I1361" s="431">
        <f t="shared" si="417"/>
        <v>264</v>
      </c>
      <c r="J1361" s="431"/>
      <c r="K1361" s="431">
        <f t="shared" si="418"/>
        <v>0</v>
      </c>
      <c r="L1361" s="431"/>
      <c r="M1361" s="431">
        <f t="shared" si="419"/>
        <v>0</v>
      </c>
      <c r="N1361" s="433"/>
    </row>
    <row r="1362" spans="2:14" ht="18" hidden="1" customHeight="1">
      <c r="B1362" s="428" t="s">
        <v>15</v>
      </c>
      <c r="C1362" s="429"/>
      <c r="D1362" s="447">
        <f>'단가적용(품)'!$G$75</f>
        <v>1E-3</v>
      </c>
      <c r="E1362" s="429" t="s">
        <v>8</v>
      </c>
      <c r="F1362" s="431">
        <f>SUM(H1362+J1362+L1362)</f>
        <v>211644</v>
      </c>
      <c r="G1362" s="431">
        <f t="shared" si="420"/>
        <v>211</v>
      </c>
      <c r="H1362" s="432">
        <f>변동입력!$C$12*1.5</f>
        <v>211644</v>
      </c>
      <c r="I1362" s="431">
        <f t="shared" si="417"/>
        <v>211</v>
      </c>
      <c r="J1362" s="431"/>
      <c r="K1362" s="431">
        <f t="shared" si="418"/>
        <v>0</v>
      </c>
      <c r="L1362" s="431"/>
      <c r="M1362" s="431">
        <f t="shared" si="419"/>
        <v>0</v>
      </c>
      <c r="N1362" s="433"/>
    </row>
    <row r="1363" spans="2:14" ht="18" hidden="1" customHeight="1">
      <c r="B1363" s="428" t="s">
        <v>20</v>
      </c>
      <c r="C1363" s="429" t="s">
        <v>21</v>
      </c>
      <c r="D1363" s="447">
        <f>'단가적용(품)'!$H$75</f>
        <v>4.0000000000000001E-3</v>
      </c>
      <c r="E1363" s="429" t="s">
        <v>223</v>
      </c>
      <c r="F1363" s="431">
        <f>H1363+J1363+L1363</f>
        <v>50666</v>
      </c>
      <c r="G1363" s="431">
        <f t="shared" si="420"/>
        <v>201</v>
      </c>
      <c r="H1363" s="432">
        <f>기계경비!$P$98</f>
        <v>36210</v>
      </c>
      <c r="I1363" s="431">
        <f t="shared" si="417"/>
        <v>144</v>
      </c>
      <c r="J1363" s="431">
        <f>기계경비!$P$96</f>
        <v>7583</v>
      </c>
      <c r="K1363" s="431">
        <f>ROUNDDOWN(J1363*D1363,0)</f>
        <v>30</v>
      </c>
      <c r="L1363" s="431">
        <f>기계경비!$P$94</f>
        <v>6873</v>
      </c>
      <c r="M1363" s="431">
        <f>ROUNDDOWN(L1363*D1363,0)</f>
        <v>27</v>
      </c>
      <c r="N1363" s="433"/>
    </row>
    <row r="1364" spans="2:14" ht="18" hidden="1" customHeight="1">
      <c r="B1364" s="428" t="s">
        <v>20</v>
      </c>
      <c r="C1364" s="429" t="s">
        <v>286</v>
      </c>
      <c r="D1364" s="447">
        <f>'단가적용(품)'!$I$75</f>
        <v>4.0000000000000001E-3</v>
      </c>
      <c r="E1364" s="429" t="s">
        <v>8</v>
      </c>
      <c r="F1364" s="431">
        <f>H1364+J1364+L1364</f>
        <v>43677</v>
      </c>
      <c r="G1364" s="431">
        <f>SUM(I1364+K1364+M1364)</f>
        <v>174</v>
      </c>
      <c r="H1364" s="432"/>
      <c r="I1364" s="431">
        <f t="shared" si="417"/>
        <v>0</v>
      </c>
      <c r="J1364" s="431"/>
      <c r="K1364" s="431">
        <f>ROUNDDOWN(J1364*D1364,0)</f>
        <v>0</v>
      </c>
      <c r="L1364" s="431">
        <f>기계경비!$P$179</f>
        <v>43677</v>
      </c>
      <c r="M1364" s="431">
        <f>ROUNDDOWN(L1364*D1364,0)</f>
        <v>174</v>
      </c>
      <c r="N1364" s="433"/>
    </row>
    <row r="1365" spans="2:14" ht="18" hidden="1" customHeight="1">
      <c r="B1365" s="428" t="s">
        <v>777</v>
      </c>
      <c r="C1365" s="429" t="str">
        <f>$C$15</f>
        <v>주재료비의 1%</v>
      </c>
      <c r="D1365" s="434">
        <v>0.01</v>
      </c>
      <c r="E1365" s="429"/>
      <c r="F1365" s="431">
        <f>H1365+J1365+L1365</f>
        <v>2453</v>
      </c>
      <c r="G1365" s="431">
        <f>SUM(I1365+K1365+M1365)</f>
        <v>24</v>
      </c>
      <c r="H1365" s="431"/>
      <c r="I1365" s="431">
        <f t="shared" si="417"/>
        <v>0</v>
      </c>
      <c r="J1365" s="431">
        <f>SUM(K1357:K1359)</f>
        <v>2453</v>
      </c>
      <c r="K1365" s="431">
        <f>ROUNDDOWN(J1365*D1365,0)</f>
        <v>24</v>
      </c>
      <c r="L1365" s="431"/>
      <c r="M1365" s="431">
        <f>ROUNDDOWN(L1365*D1365,0)</f>
        <v>0</v>
      </c>
      <c r="N1365" s="433"/>
    </row>
    <row r="1366" spans="2:14" ht="18" hidden="1" customHeight="1">
      <c r="B1366" s="428" t="s">
        <v>778</v>
      </c>
      <c r="C1366" s="429" t="str">
        <f>$C$16</f>
        <v>노무비의 10%</v>
      </c>
      <c r="D1366" s="435">
        <v>0.1</v>
      </c>
      <c r="E1366" s="429"/>
      <c r="F1366" s="431">
        <f>H1366+J1366+L1366</f>
        <v>0</v>
      </c>
      <c r="G1366" s="431">
        <f>SUM(I1366+K1366+M1366)</f>
        <v>0</v>
      </c>
      <c r="H1366" s="431"/>
      <c r="I1366" s="431">
        <f t="shared" si="417"/>
        <v>0</v>
      </c>
      <c r="J1366" s="431"/>
      <c r="K1366" s="431">
        <f>ROUNDDOWN(J1366*D1366,0)</f>
        <v>0</v>
      </c>
      <c r="L1366" s="431">
        <f>SUBTOTAL(9,I1360:I1361)</f>
        <v>0</v>
      </c>
      <c r="M1366" s="431">
        <f>ROUNDDOWN(L1366*D1366,0)</f>
        <v>0</v>
      </c>
      <c r="N1366" s="433"/>
    </row>
    <row r="1367" spans="2:14" ht="18" hidden="1" customHeight="1">
      <c r="B1367" s="428" t="s">
        <v>17</v>
      </c>
      <c r="C1367" s="429"/>
      <c r="D1367" s="436"/>
      <c r="E1367" s="429"/>
      <c r="F1367" s="431"/>
      <c r="G1367" s="431">
        <f>SUM(I1367+K1367+M1367)</f>
        <v>3663</v>
      </c>
      <c r="H1367" s="431"/>
      <c r="I1367" s="431">
        <f>SUM(I1357:I1366)</f>
        <v>955</v>
      </c>
      <c r="J1367" s="431"/>
      <c r="K1367" s="431">
        <f>SUM(K1357:K1366)</f>
        <v>2507</v>
      </c>
      <c r="L1367" s="431"/>
      <c r="M1367" s="431">
        <f>SUM(M1357:M1366)</f>
        <v>201</v>
      </c>
      <c r="N1367" s="433"/>
    </row>
    <row r="1368" spans="2:14" ht="18" hidden="1" customHeight="1">
      <c r="B1368" s="443"/>
      <c r="C1368" s="444"/>
      <c r="D1368" s="444"/>
      <c r="E1368" s="444"/>
      <c r="F1368" s="444"/>
      <c r="G1368" s="444"/>
      <c r="H1368" s="444"/>
      <c r="I1368" s="444"/>
      <c r="J1368" s="444"/>
      <c r="K1368" s="429"/>
      <c r="L1368" s="429"/>
      <c r="M1368" s="429"/>
      <c r="N1368" s="433"/>
    </row>
    <row r="1369" spans="2:14" s="421" customFormat="1" ht="18" hidden="1" customHeight="1">
      <c r="B1369" s="437">
        <f>B1356+1</f>
        <v>106</v>
      </c>
      <c r="C1369" s="445" t="s">
        <v>471</v>
      </c>
      <c r="D1369" s="442"/>
      <c r="E1369" s="442"/>
      <c r="F1369" s="442"/>
      <c r="G1369" s="442"/>
      <c r="H1369" s="442"/>
      <c r="I1369" s="442"/>
      <c r="J1369" s="442"/>
      <c r="K1369" s="440"/>
      <c r="L1369" s="440"/>
      <c r="M1369" s="440"/>
      <c r="N1369" s="441"/>
    </row>
    <row r="1370" spans="2:14" ht="18" hidden="1" customHeight="1">
      <c r="B1370" s="428" t="s">
        <v>216</v>
      </c>
      <c r="C1370" s="429" t="s">
        <v>335</v>
      </c>
      <c r="D1370" s="447">
        <f>'단가적용(품)'!$H$113</f>
        <v>9.6000000000000002E-2</v>
      </c>
      <c r="E1370" s="429" t="s">
        <v>10</v>
      </c>
      <c r="F1370" s="431">
        <f t="shared" ref="F1370:G1375" si="421">SUM(H1370+J1370+L1370)</f>
        <v>13537</v>
      </c>
      <c r="G1370" s="431">
        <f t="shared" si="421"/>
        <v>1299</v>
      </c>
      <c r="H1370" s="432"/>
      <c r="I1370" s="431">
        <f t="shared" ref="I1370:I1375" si="422">ROUNDDOWN(D1370*H1370,0)</f>
        <v>0</v>
      </c>
      <c r="J1370" s="431">
        <f>자재단가!$F$15</f>
        <v>13537</v>
      </c>
      <c r="K1370" s="431">
        <f t="shared" ref="K1370:K1375" si="423">ROUNDDOWN(J1370*D1370,0)</f>
        <v>1299</v>
      </c>
      <c r="L1370" s="431"/>
      <c r="M1370" s="431">
        <f>ROUNDDOWN(L1370*F1370,0)</f>
        <v>0</v>
      </c>
      <c r="N1370" s="433"/>
    </row>
    <row r="1371" spans="2:14" ht="18" hidden="1" customHeight="1">
      <c r="B1371" s="428" t="s">
        <v>217</v>
      </c>
      <c r="C1371" s="429" t="s">
        <v>336</v>
      </c>
      <c r="D1371" s="447">
        <f>'단가적용(품)'!$I$113</f>
        <v>6.9000000000000006E-2</v>
      </c>
      <c r="E1371" s="429" t="s">
        <v>7</v>
      </c>
      <c r="F1371" s="431">
        <f t="shared" si="421"/>
        <v>5000</v>
      </c>
      <c r="G1371" s="431">
        <f t="shared" si="421"/>
        <v>345</v>
      </c>
      <c r="H1371" s="432"/>
      <c r="I1371" s="431">
        <f t="shared" si="422"/>
        <v>0</v>
      </c>
      <c r="J1371" s="431">
        <f>자재단가!$F$21</f>
        <v>5000</v>
      </c>
      <c r="K1371" s="431">
        <f t="shared" si="423"/>
        <v>345</v>
      </c>
      <c r="L1371" s="431"/>
      <c r="M1371" s="431">
        <f>ROUNDDOWN(L1371*F1371,0)</f>
        <v>0</v>
      </c>
      <c r="N1371" s="433"/>
    </row>
    <row r="1372" spans="2:14" ht="18" hidden="1" customHeight="1">
      <c r="B1372" s="428" t="s">
        <v>218</v>
      </c>
      <c r="C1372" s="429"/>
      <c r="D1372" s="436">
        <f>'단가적용(품)'!$J$113</f>
        <v>4.9500000000000004E-3</v>
      </c>
      <c r="E1372" s="429" t="s">
        <v>8</v>
      </c>
      <c r="F1372" s="431">
        <f t="shared" si="421"/>
        <v>30000</v>
      </c>
      <c r="G1372" s="431">
        <f t="shared" si="421"/>
        <v>148</v>
      </c>
      <c r="H1372" s="432"/>
      <c r="I1372" s="431">
        <f t="shared" si="422"/>
        <v>0</v>
      </c>
      <c r="J1372" s="431">
        <f>자재단가!$F$19</f>
        <v>30000</v>
      </c>
      <c r="K1372" s="431">
        <f t="shared" si="423"/>
        <v>148</v>
      </c>
      <c r="L1372" s="431"/>
      <c r="M1372" s="431">
        <f>ROUNDDOWN(L1372*F1372,0)</f>
        <v>0</v>
      </c>
      <c r="N1372" s="433"/>
    </row>
    <row r="1373" spans="2:14" ht="18" hidden="1" customHeight="1">
      <c r="B1373" s="428" t="s">
        <v>207</v>
      </c>
      <c r="C1373" s="429"/>
      <c r="D1373" s="436">
        <f>'단가적용(품)'!$E$106</f>
        <v>5.6999999999999998E-4</v>
      </c>
      <c r="E1373" s="429" t="s">
        <v>13</v>
      </c>
      <c r="F1373" s="431">
        <f t="shared" si="421"/>
        <v>336005.625</v>
      </c>
      <c r="G1373" s="431">
        <f t="shared" si="421"/>
        <v>191</v>
      </c>
      <c r="H1373" s="432">
        <f>변동입력!$C$13*1.875</f>
        <v>336005.625</v>
      </c>
      <c r="I1373" s="431">
        <f t="shared" si="422"/>
        <v>191</v>
      </c>
      <c r="J1373" s="431"/>
      <c r="K1373" s="431">
        <f t="shared" si="423"/>
        <v>0</v>
      </c>
      <c r="L1373" s="431"/>
      <c r="M1373" s="431">
        <f>ROUNDDOWN(L1373*F1373,0)</f>
        <v>0</v>
      </c>
      <c r="N1373" s="433"/>
    </row>
    <row r="1374" spans="2:14" ht="18" hidden="1" customHeight="1">
      <c r="B1374" s="428" t="s">
        <v>24</v>
      </c>
      <c r="C1374" s="429"/>
      <c r="D1374" s="436">
        <f>'단가적용(품)'!$F$106</f>
        <v>5.6999999999999998E-4</v>
      </c>
      <c r="E1374" s="429" t="s">
        <v>8</v>
      </c>
      <c r="F1374" s="431">
        <f t="shared" si="421"/>
        <v>264555</v>
      </c>
      <c r="G1374" s="431">
        <f t="shared" si="421"/>
        <v>150</v>
      </c>
      <c r="H1374" s="432">
        <f>변동입력!$C$12*1.875</f>
        <v>264555</v>
      </c>
      <c r="I1374" s="431">
        <f t="shared" si="422"/>
        <v>150</v>
      </c>
      <c r="J1374" s="431"/>
      <c r="K1374" s="431">
        <f t="shared" si="423"/>
        <v>0</v>
      </c>
      <c r="L1374" s="431"/>
      <c r="M1374" s="431">
        <f>ROUNDDOWN(L1374*F1374,0)</f>
        <v>0</v>
      </c>
      <c r="N1374" s="433"/>
    </row>
    <row r="1375" spans="2:14" ht="18" hidden="1" customHeight="1">
      <c r="B1375" s="428" t="s">
        <v>15</v>
      </c>
      <c r="C1375" s="429"/>
      <c r="D1375" s="436">
        <f>'단가적용(품)'!$G$106</f>
        <v>6.4999999999999997E-4</v>
      </c>
      <c r="E1375" s="429" t="s">
        <v>8</v>
      </c>
      <c r="F1375" s="431">
        <f t="shared" si="421"/>
        <v>211644</v>
      </c>
      <c r="G1375" s="431">
        <f t="shared" si="421"/>
        <v>137</v>
      </c>
      <c r="H1375" s="432">
        <f>변동입력!$C$12*1.5</f>
        <v>211644</v>
      </c>
      <c r="I1375" s="431">
        <f t="shared" si="422"/>
        <v>137</v>
      </c>
      <c r="J1375" s="431"/>
      <c r="K1375" s="431">
        <f t="shared" si="423"/>
        <v>0</v>
      </c>
      <c r="L1375" s="431"/>
      <c r="M1375" s="431">
        <f>ROUNDDOWN(L1375*D1375,0)</f>
        <v>0</v>
      </c>
      <c r="N1375" s="433"/>
    </row>
    <row r="1376" spans="2:14" ht="18" hidden="1" customHeight="1">
      <c r="B1376" s="428" t="s">
        <v>784</v>
      </c>
      <c r="C1376" s="429" t="s">
        <v>508</v>
      </c>
      <c r="D1376" s="430">
        <f>'단가적용(품)'!$H$106</f>
        <v>5.9999999999999995E-4</v>
      </c>
      <c r="E1376" s="429" t="s">
        <v>223</v>
      </c>
      <c r="F1376" s="431">
        <f>H1376+J1376+L1376</f>
        <v>117493</v>
      </c>
      <c r="G1376" s="431">
        <f>SUM(I1376+K1376+M1376)</f>
        <v>69</v>
      </c>
      <c r="H1376" s="432">
        <f>기계경비!$P$65</f>
        <v>36210</v>
      </c>
      <c r="I1376" s="431">
        <f>ROUNDDOWN(D1376*H1376,0)</f>
        <v>21</v>
      </c>
      <c r="J1376" s="432">
        <f>기계경비!$P$63</f>
        <v>23658</v>
      </c>
      <c r="K1376" s="431">
        <f>ROUNDDOWN(J1376*D1376,0)</f>
        <v>14</v>
      </c>
      <c r="L1376" s="432">
        <f>기계경비!$P$61</f>
        <v>57625</v>
      </c>
      <c r="M1376" s="431">
        <f>ROUNDDOWN(L1376*D1376,0)</f>
        <v>34</v>
      </c>
      <c r="N1376" s="433"/>
    </row>
    <row r="1377" spans="2:14" ht="18" hidden="1" customHeight="1">
      <c r="B1377" s="428" t="s">
        <v>20</v>
      </c>
      <c r="C1377" s="429" t="s">
        <v>22</v>
      </c>
      <c r="D1377" s="430">
        <f>'단가적용(품)'!$I$106</f>
        <v>2.5999999999999999E-3</v>
      </c>
      <c r="E1377" s="429" t="s">
        <v>8</v>
      </c>
      <c r="F1377" s="431">
        <f>H1377+J1377+L1377</f>
        <v>46495</v>
      </c>
      <c r="G1377" s="431">
        <f>SUM(I1377+K1377+M1377)</f>
        <v>120</v>
      </c>
      <c r="H1377" s="432">
        <f>기계경비!$P$137</f>
        <v>36210</v>
      </c>
      <c r="I1377" s="431">
        <f>ROUNDDOWN(D1377*H1377,0)</f>
        <v>94</v>
      </c>
      <c r="J1377" s="432">
        <f>기계경비!$P$135</f>
        <v>4398</v>
      </c>
      <c r="K1377" s="431">
        <f>ROUNDDOWN(J1377*D1377,0)</f>
        <v>11</v>
      </c>
      <c r="L1377" s="432">
        <f>기계경비!$P$133</f>
        <v>5887</v>
      </c>
      <c r="M1377" s="431">
        <f>ROUNDDOWN(L1377*D1377,0)</f>
        <v>15</v>
      </c>
      <c r="N1377" s="433"/>
    </row>
    <row r="1378" spans="2:14" ht="18" hidden="1" customHeight="1">
      <c r="B1378" s="428" t="s">
        <v>777</v>
      </c>
      <c r="C1378" s="429" t="s">
        <v>215</v>
      </c>
      <c r="D1378" s="434">
        <v>0.01</v>
      </c>
      <c r="E1378" s="429"/>
      <c r="F1378" s="431">
        <f>H1378+J1378+L1378</f>
        <v>1792</v>
      </c>
      <c r="G1378" s="431">
        <f>SUM(I1378+K1378+M1378)</f>
        <v>17</v>
      </c>
      <c r="H1378" s="431"/>
      <c r="I1378" s="431">
        <f>ROUNDDOWN(D1378*H1378,0)</f>
        <v>0</v>
      </c>
      <c r="J1378" s="431">
        <f>SUM(K1370:K1372)</f>
        <v>1792</v>
      </c>
      <c r="K1378" s="431">
        <f>ROUNDDOWN(J1378*D1378,0)</f>
        <v>17</v>
      </c>
      <c r="L1378" s="431"/>
      <c r="M1378" s="431">
        <f>ROUNDDOWN(L1378*D1378,0)</f>
        <v>0</v>
      </c>
      <c r="N1378" s="433"/>
    </row>
    <row r="1379" spans="2:14" ht="18" hidden="1" customHeight="1">
      <c r="B1379" s="428" t="s">
        <v>17</v>
      </c>
      <c r="C1379" s="429"/>
      <c r="D1379" s="436"/>
      <c r="E1379" s="429"/>
      <c r="F1379" s="431"/>
      <c r="G1379" s="431">
        <f>SUM(I1379+K1379+M1379)</f>
        <v>2476</v>
      </c>
      <c r="H1379" s="431"/>
      <c r="I1379" s="431">
        <f>SUM(I1370:I1378)</f>
        <v>593</v>
      </c>
      <c r="J1379" s="431"/>
      <c r="K1379" s="431">
        <f>SUM(K1370:K1378)</f>
        <v>1834</v>
      </c>
      <c r="L1379" s="431"/>
      <c r="M1379" s="431">
        <f>SUM(M1370:M1378)</f>
        <v>49</v>
      </c>
      <c r="N1379" s="433"/>
    </row>
    <row r="1380" spans="2:14" ht="18" hidden="1" customHeight="1">
      <c r="B1380" s="443"/>
      <c r="C1380" s="444"/>
      <c r="D1380" s="444"/>
      <c r="E1380" s="444"/>
      <c r="F1380" s="444"/>
      <c r="G1380" s="444"/>
      <c r="H1380" s="444"/>
      <c r="I1380" s="444"/>
      <c r="J1380" s="444"/>
      <c r="K1380" s="429"/>
      <c r="L1380" s="429"/>
      <c r="M1380" s="429"/>
      <c r="N1380" s="433"/>
    </row>
    <row r="1381" spans="2:14" s="421" customFormat="1" ht="18" hidden="1" customHeight="1">
      <c r="B1381" s="437">
        <f>B1369+1</f>
        <v>107</v>
      </c>
      <c r="C1381" s="445" t="s">
        <v>470</v>
      </c>
      <c r="D1381" s="442"/>
      <c r="E1381" s="442"/>
      <c r="F1381" s="442"/>
      <c r="G1381" s="442"/>
      <c r="H1381" s="442"/>
      <c r="I1381" s="442"/>
      <c r="J1381" s="442"/>
      <c r="K1381" s="440"/>
      <c r="L1381" s="440"/>
      <c r="M1381" s="440"/>
      <c r="N1381" s="441"/>
    </row>
    <row r="1382" spans="2:14" ht="18" hidden="1" customHeight="1">
      <c r="B1382" s="428" t="s">
        <v>216</v>
      </c>
      <c r="C1382" s="429" t="s">
        <v>335</v>
      </c>
      <c r="D1382" s="447">
        <f>'단가적용(품)'!$H$113</f>
        <v>9.6000000000000002E-2</v>
      </c>
      <c r="E1382" s="429" t="s">
        <v>10</v>
      </c>
      <c r="F1382" s="431">
        <f t="shared" ref="F1382:G1387" si="424">SUM(H1382+J1382+L1382)</f>
        <v>13537</v>
      </c>
      <c r="G1382" s="431">
        <f t="shared" si="424"/>
        <v>1299</v>
      </c>
      <c r="H1382" s="432"/>
      <c r="I1382" s="431">
        <f t="shared" ref="I1382:I1387" si="425">ROUNDDOWN(D1382*H1382,0)</f>
        <v>0</v>
      </c>
      <c r="J1382" s="431">
        <f>자재단가!$F$15</f>
        <v>13537</v>
      </c>
      <c r="K1382" s="431">
        <f t="shared" ref="K1382:K1387" si="426">ROUNDDOWN(J1382*D1382,0)</f>
        <v>1299</v>
      </c>
      <c r="L1382" s="431"/>
      <c r="M1382" s="431">
        <f>ROUNDDOWN(L1382*F1382,0)</f>
        <v>0</v>
      </c>
      <c r="N1382" s="433"/>
    </row>
    <row r="1383" spans="2:14" ht="18" hidden="1" customHeight="1">
      <c r="B1383" s="428" t="s">
        <v>217</v>
      </c>
      <c r="C1383" s="429" t="s">
        <v>336</v>
      </c>
      <c r="D1383" s="447">
        <f>'단가적용(품)'!$I$113</f>
        <v>6.9000000000000006E-2</v>
      </c>
      <c r="E1383" s="429" t="s">
        <v>7</v>
      </c>
      <c r="F1383" s="431">
        <f t="shared" si="424"/>
        <v>5000</v>
      </c>
      <c r="G1383" s="431">
        <f t="shared" si="424"/>
        <v>345</v>
      </c>
      <c r="H1383" s="432"/>
      <c r="I1383" s="431">
        <f t="shared" si="425"/>
        <v>0</v>
      </c>
      <c r="J1383" s="431">
        <f>자재단가!$F$21</f>
        <v>5000</v>
      </c>
      <c r="K1383" s="431">
        <f t="shared" si="426"/>
        <v>345</v>
      </c>
      <c r="L1383" s="431"/>
      <c r="M1383" s="431">
        <f>ROUNDDOWN(L1383*F1383,0)</f>
        <v>0</v>
      </c>
      <c r="N1383" s="433"/>
    </row>
    <row r="1384" spans="2:14" ht="18" hidden="1" customHeight="1">
      <c r="B1384" s="428" t="s">
        <v>218</v>
      </c>
      <c r="C1384" s="429"/>
      <c r="D1384" s="436">
        <f>'단가적용(품)'!$J$113</f>
        <v>4.9500000000000004E-3</v>
      </c>
      <c r="E1384" s="429" t="s">
        <v>8</v>
      </c>
      <c r="F1384" s="431">
        <f t="shared" si="424"/>
        <v>30000</v>
      </c>
      <c r="G1384" s="431">
        <f t="shared" si="424"/>
        <v>148</v>
      </c>
      <c r="H1384" s="432"/>
      <c r="I1384" s="431">
        <f t="shared" si="425"/>
        <v>0</v>
      </c>
      <c r="J1384" s="431">
        <f>자재단가!$F$19</f>
        <v>30000</v>
      </c>
      <c r="K1384" s="431">
        <f t="shared" si="426"/>
        <v>148</v>
      </c>
      <c r="L1384" s="431"/>
      <c r="M1384" s="431">
        <f>ROUNDDOWN(L1384*F1384,0)</f>
        <v>0</v>
      </c>
      <c r="N1384" s="433"/>
    </row>
    <row r="1385" spans="2:14" ht="18" hidden="1" customHeight="1">
      <c r="B1385" s="428" t="s">
        <v>207</v>
      </c>
      <c r="C1385" s="429"/>
      <c r="D1385" s="436">
        <f>'단가적용(품)'!$E$107</f>
        <v>1.15E-3</v>
      </c>
      <c r="E1385" s="429" t="s">
        <v>13</v>
      </c>
      <c r="F1385" s="431">
        <f t="shared" si="424"/>
        <v>336005.625</v>
      </c>
      <c r="G1385" s="431">
        <f t="shared" si="424"/>
        <v>386</v>
      </c>
      <c r="H1385" s="432">
        <f>변동입력!$C$13*1.875</f>
        <v>336005.625</v>
      </c>
      <c r="I1385" s="431">
        <f t="shared" si="425"/>
        <v>386</v>
      </c>
      <c r="J1385" s="431"/>
      <c r="K1385" s="431">
        <f t="shared" si="426"/>
        <v>0</v>
      </c>
      <c r="L1385" s="431"/>
      <c r="M1385" s="431">
        <f>ROUNDDOWN(L1385*F1385,0)</f>
        <v>0</v>
      </c>
      <c r="N1385" s="433"/>
    </row>
    <row r="1386" spans="2:14" ht="18" hidden="1" customHeight="1">
      <c r="B1386" s="428" t="s">
        <v>24</v>
      </c>
      <c r="C1386" s="429"/>
      <c r="D1386" s="436">
        <f>'단가적용(품)'!$F$107</f>
        <v>1.15E-3</v>
      </c>
      <c r="E1386" s="429" t="s">
        <v>8</v>
      </c>
      <c r="F1386" s="431">
        <f t="shared" si="424"/>
        <v>264555</v>
      </c>
      <c r="G1386" s="431">
        <f t="shared" si="424"/>
        <v>304</v>
      </c>
      <c r="H1386" s="432">
        <f>변동입력!$C$12*1.875</f>
        <v>264555</v>
      </c>
      <c r="I1386" s="431">
        <f t="shared" si="425"/>
        <v>304</v>
      </c>
      <c r="J1386" s="431"/>
      <c r="K1386" s="431">
        <f t="shared" si="426"/>
        <v>0</v>
      </c>
      <c r="L1386" s="431"/>
      <c r="M1386" s="431">
        <f>ROUNDDOWN(L1386*F1386,0)</f>
        <v>0</v>
      </c>
      <c r="N1386" s="433"/>
    </row>
    <row r="1387" spans="2:14" ht="18" hidden="1" customHeight="1">
      <c r="B1387" s="428" t="s">
        <v>15</v>
      </c>
      <c r="C1387" s="429"/>
      <c r="D1387" s="430">
        <f>'단가적용(품)'!$G$107</f>
        <v>1.2999999999999999E-3</v>
      </c>
      <c r="E1387" s="429" t="s">
        <v>8</v>
      </c>
      <c r="F1387" s="431">
        <f t="shared" si="424"/>
        <v>211644</v>
      </c>
      <c r="G1387" s="431">
        <f t="shared" si="424"/>
        <v>275</v>
      </c>
      <c r="H1387" s="432">
        <f>변동입력!$C$12*1.5</f>
        <v>211644</v>
      </c>
      <c r="I1387" s="431">
        <f t="shared" si="425"/>
        <v>275</v>
      </c>
      <c r="J1387" s="431"/>
      <c r="K1387" s="431">
        <f t="shared" si="426"/>
        <v>0</v>
      </c>
      <c r="L1387" s="431"/>
      <c r="M1387" s="431">
        <f>ROUNDDOWN(L1387*D1387,0)</f>
        <v>0</v>
      </c>
      <c r="N1387" s="433"/>
    </row>
    <row r="1388" spans="2:14" ht="18" hidden="1" customHeight="1">
      <c r="B1388" s="428" t="s">
        <v>784</v>
      </c>
      <c r="C1388" s="429" t="s">
        <v>508</v>
      </c>
      <c r="D1388" s="430">
        <f>'단가적용(품)'!$H$107</f>
        <v>1.1999999999999999E-3</v>
      </c>
      <c r="E1388" s="429" t="s">
        <v>223</v>
      </c>
      <c r="F1388" s="431">
        <f>H1388+J1388+L1388</f>
        <v>117493</v>
      </c>
      <c r="G1388" s="431">
        <f>SUM(I1388+K1388+M1388)</f>
        <v>140</v>
      </c>
      <c r="H1388" s="432">
        <f>기계경비!$P$65</f>
        <v>36210</v>
      </c>
      <c r="I1388" s="431">
        <f>ROUNDDOWN(D1388*H1388,0)</f>
        <v>43</v>
      </c>
      <c r="J1388" s="432">
        <f>기계경비!$P$63</f>
        <v>23658</v>
      </c>
      <c r="K1388" s="431">
        <f>ROUNDDOWN(J1388*D1388,0)</f>
        <v>28</v>
      </c>
      <c r="L1388" s="432">
        <f>기계경비!$P$61</f>
        <v>57625</v>
      </c>
      <c r="M1388" s="431">
        <f>ROUNDDOWN(L1388*D1388,0)</f>
        <v>69</v>
      </c>
      <c r="N1388" s="433"/>
    </row>
    <row r="1389" spans="2:14" ht="18" hidden="1" customHeight="1">
      <c r="B1389" s="428" t="s">
        <v>20</v>
      </c>
      <c r="C1389" s="429" t="s">
        <v>22</v>
      </c>
      <c r="D1389" s="430">
        <f>'단가적용(품)'!$I$107</f>
        <v>5.1999999999999998E-3</v>
      </c>
      <c r="E1389" s="429" t="s">
        <v>8</v>
      </c>
      <c r="F1389" s="431">
        <f>H1389+J1389+L1389</f>
        <v>46495</v>
      </c>
      <c r="G1389" s="431">
        <f>SUM(I1389+K1389+M1389)</f>
        <v>240</v>
      </c>
      <c r="H1389" s="432">
        <f>기계경비!$P$137</f>
        <v>36210</v>
      </c>
      <c r="I1389" s="431">
        <f>ROUNDDOWN(D1389*H1389,0)</f>
        <v>188</v>
      </c>
      <c r="J1389" s="432">
        <f>기계경비!$P$135</f>
        <v>4398</v>
      </c>
      <c r="K1389" s="431">
        <f>ROUNDDOWN(J1389*D1389,0)</f>
        <v>22</v>
      </c>
      <c r="L1389" s="432">
        <f>기계경비!$P$133</f>
        <v>5887</v>
      </c>
      <c r="M1389" s="431">
        <f>ROUNDDOWN(L1389*D1389,0)</f>
        <v>30</v>
      </c>
      <c r="N1389" s="433"/>
    </row>
    <row r="1390" spans="2:14" ht="18" hidden="1" customHeight="1">
      <c r="B1390" s="428" t="s">
        <v>777</v>
      </c>
      <c r="C1390" s="429" t="s">
        <v>215</v>
      </c>
      <c r="D1390" s="434">
        <v>0.01</v>
      </c>
      <c r="E1390" s="429"/>
      <c r="F1390" s="431">
        <f>H1390+J1390+L1390</f>
        <v>1792</v>
      </c>
      <c r="G1390" s="431">
        <f>SUM(I1390+K1390+M1390)</f>
        <v>17</v>
      </c>
      <c r="H1390" s="431"/>
      <c r="I1390" s="431">
        <f>ROUNDDOWN(D1390*H1390,0)</f>
        <v>0</v>
      </c>
      <c r="J1390" s="431">
        <f>SUM(K1382:K1384)</f>
        <v>1792</v>
      </c>
      <c r="K1390" s="431">
        <f>ROUNDDOWN(J1390*D1390,0)</f>
        <v>17</v>
      </c>
      <c r="L1390" s="431"/>
      <c r="M1390" s="431">
        <f>ROUNDDOWN(L1390*D1390,0)</f>
        <v>0</v>
      </c>
      <c r="N1390" s="433"/>
    </row>
    <row r="1391" spans="2:14" ht="18" hidden="1" customHeight="1">
      <c r="B1391" s="428" t="s">
        <v>17</v>
      </c>
      <c r="C1391" s="429"/>
      <c r="D1391" s="436"/>
      <c r="E1391" s="429"/>
      <c r="F1391" s="431"/>
      <c r="G1391" s="431">
        <f>SUM(I1391+K1391+M1391)</f>
        <v>3154</v>
      </c>
      <c r="H1391" s="431"/>
      <c r="I1391" s="431">
        <f>SUM(I1382:I1390)</f>
        <v>1196</v>
      </c>
      <c r="J1391" s="431"/>
      <c r="K1391" s="431">
        <f>SUM(K1382:K1390)</f>
        <v>1859</v>
      </c>
      <c r="L1391" s="431"/>
      <c r="M1391" s="431">
        <f>SUM(M1382:M1390)</f>
        <v>99</v>
      </c>
      <c r="N1391" s="433"/>
    </row>
    <row r="1392" spans="2:14" ht="18" hidden="1" customHeight="1">
      <c r="B1392" s="443"/>
      <c r="C1392" s="444"/>
      <c r="D1392" s="444"/>
      <c r="E1392" s="444"/>
      <c r="F1392" s="444"/>
      <c r="G1392" s="444"/>
      <c r="H1392" s="444"/>
      <c r="I1392" s="444"/>
      <c r="J1392" s="444"/>
      <c r="K1392" s="429"/>
      <c r="L1392" s="429"/>
      <c r="M1392" s="429"/>
      <c r="N1392" s="433"/>
    </row>
    <row r="1393" spans="2:14" s="421" customFormat="1" ht="18" hidden="1" customHeight="1">
      <c r="B1393" s="437">
        <f>B1381+1</f>
        <v>108</v>
      </c>
      <c r="C1393" s="445" t="s">
        <v>469</v>
      </c>
      <c r="D1393" s="442"/>
      <c r="E1393" s="442"/>
      <c r="F1393" s="442"/>
      <c r="G1393" s="442"/>
      <c r="H1393" s="442"/>
      <c r="I1393" s="442"/>
      <c r="J1393" s="442"/>
      <c r="K1393" s="440"/>
      <c r="L1393" s="440"/>
      <c r="M1393" s="440"/>
      <c r="N1393" s="441"/>
    </row>
    <row r="1394" spans="2:14" ht="18" hidden="1" customHeight="1">
      <c r="B1394" s="428" t="s">
        <v>216</v>
      </c>
      <c r="C1394" s="429" t="s">
        <v>339</v>
      </c>
      <c r="D1394" s="447">
        <f>'단가적용(품)'!$H$113</f>
        <v>9.6000000000000002E-2</v>
      </c>
      <c r="E1394" s="429" t="s">
        <v>10</v>
      </c>
      <c r="F1394" s="431">
        <f t="shared" ref="F1394:G1399" si="427">SUM(H1394+J1394+L1394)</f>
        <v>15327</v>
      </c>
      <c r="G1394" s="431">
        <f t="shared" si="427"/>
        <v>1471</v>
      </c>
      <c r="H1394" s="432"/>
      <c r="I1394" s="431">
        <f t="shared" ref="I1394:I1399" si="428">ROUNDDOWN(D1394*H1394,0)</f>
        <v>0</v>
      </c>
      <c r="J1394" s="431">
        <f>자재단가!$F$16</f>
        <v>15327</v>
      </c>
      <c r="K1394" s="431">
        <f t="shared" ref="K1394:K1399" si="429">ROUNDDOWN(J1394*D1394,0)</f>
        <v>1471</v>
      </c>
      <c r="L1394" s="431"/>
      <c r="M1394" s="431">
        <f>ROUNDDOWN(L1394*F1394,0)</f>
        <v>0</v>
      </c>
      <c r="N1394" s="433"/>
    </row>
    <row r="1395" spans="2:14" ht="18" hidden="1" customHeight="1">
      <c r="B1395" s="428" t="s">
        <v>217</v>
      </c>
      <c r="C1395" s="429" t="s">
        <v>336</v>
      </c>
      <c r="D1395" s="447">
        <f>'단가적용(품)'!$I$113</f>
        <v>6.9000000000000006E-2</v>
      </c>
      <c r="E1395" s="429" t="s">
        <v>7</v>
      </c>
      <c r="F1395" s="431">
        <f t="shared" si="427"/>
        <v>5000</v>
      </c>
      <c r="G1395" s="431">
        <f t="shared" si="427"/>
        <v>345</v>
      </c>
      <c r="H1395" s="432"/>
      <c r="I1395" s="431">
        <f t="shared" si="428"/>
        <v>0</v>
      </c>
      <c r="J1395" s="431">
        <f>자재단가!$F$21</f>
        <v>5000</v>
      </c>
      <c r="K1395" s="431">
        <f t="shared" si="429"/>
        <v>345</v>
      </c>
      <c r="L1395" s="431"/>
      <c r="M1395" s="431">
        <f>ROUNDDOWN(L1395*F1395,0)</f>
        <v>0</v>
      </c>
      <c r="N1395" s="433"/>
    </row>
    <row r="1396" spans="2:14" ht="18" hidden="1" customHeight="1">
      <c r="B1396" s="428" t="s">
        <v>218</v>
      </c>
      <c r="C1396" s="429"/>
      <c r="D1396" s="436">
        <f>'단가적용(품)'!$J$113</f>
        <v>4.9500000000000004E-3</v>
      </c>
      <c r="E1396" s="429" t="s">
        <v>8</v>
      </c>
      <c r="F1396" s="431">
        <f t="shared" si="427"/>
        <v>30000</v>
      </c>
      <c r="G1396" s="431">
        <f t="shared" si="427"/>
        <v>148</v>
      </c>
      <c r="H1396" s="432"/>
      <c r="I1396" s="431">
        <f t="shared" si="428"/>
        <v>0</v>
      </c>
      <c r="J1396" s="431">
        <f>자재단가!$F$19</f>
        <v>30000</v>
      </c>
      <c r="K1396" s="431">
        <f t="shared" si="429"/>
        <v>148</v>
      </c>
      <c r="L1396" s="431"/>
      <c r="M1396" s="431">
        <f>ROUNDDOWN(L1396*F1396,0)</f>
        <v>0</v>
      </c>
      <c r="N1396" s="433"/>
    </row>
    <row r="1397" spans="2:14" ht="18" hidden="1" customHeight="1">
      <c r="B1397" s="428" t="s">
        <v>207</v>
      </c>
      <c r="C1397" s="429"/>
      <c r="D1397" s="436">
        <f>'단가적용(품)'!$E$106</f>
        <v>5.6999999999999998E-4</v>
      </c>
      <c r="E1397" s="429" t="s">
        <v>13</v>
      </c>
      <c r="F1397" s="431">
        <f t="shared" si="427"/>
        <v>336005.625</v>
      </c>
      <c r="G1397" s="431">
        <f t="shared" si="427"/>
        <v>191</v>
      </c>
      <c r="H1397" s="432">
        <f>변동입력!$C$13*1.875</f>
        <v>336005.625</v>
      </c>
      <c r="I1397" s="431">
        <f t="shared" si="428"/>
        <v>191</v>
      </c>
      <c r="J1397" s="431"/>
      <c r="K1397" s="431">
        <f t="shared" si="429"/>
        <v>0</v>
      </c>
      <c r="L1397" s="431"/>
      <c r="M1397" s="431">
        <f>ROUNDDOWN(L1397*F1397,0)</f>
        <v>0</v>
      </c>
      <c r="N1397" s="433"/>
    </row>
    <row r="1398" spans="2:14" ht="18" hidden="1" customHeight="1">
      <c r="B1398" s="428" t="s">
        <v>24</v>
      </c>
      <c r="C1398" s="429"/>
      <c r="D1398" s="436">
        <f>'단가적용(품)'!$F$106</f>
        <v>5.6999999999999998E-4</v>
      </c>
      <c r="E1398" s="429" t="s">
        <v>8</v>
      </c>
      <c r="F1398" s="431">
        <f t="shared" si="427"/>
        <v>264555</v>
      </c>
      <c r="G1398" s="431">
        <f t="shared" si="427"/>
        <v>150</v>
      </c>
      <c r="H1398" s="432">
        <f>변동입력!$C$12*1.875</f>
        <v>264555</v>
      </c>
      <c r="I1398" s="431">
        <f t="shared" si="428"/>
        <v>150</v>
      </c>
      <c r="J1398" s="431"/>
      <c r="K1398" s="431">
        <f t="shared" si="429"/>
        <v>0</v>
      </c>
      <c r="L1398" s="431"/>
      <c r="M1398" s="431">
        <f>ROUNDDOWN(L1398*F1398,0)</f>
        <v>0</v>
      </c>
      <c r="N1398" s="433"/>
    </row>
    <row r="1399" spans="2:14" ht="18" hidden="1" customHeight="1">
      <c r="B1399" s="428" t="s">
        <v>15</v>
      </c>
      <c r="C1399" s="429"/>
      <c r="D1399" s="436">
        <f>'단가적용(품)'!$G$106</f>
        <v>6.4999999999999997E-4</v>
      </c>
      <c r="E1399" s="429" t="s">
        <v>8</v>
      </c>
      <c r="F1399" s="431">
        <f t="shared" si="427"/>
        <v>211644</v>
      </c>
      <c r="G1399" s="431">
        <f t="shared" si="427"/>
        <v>137</v>
      </c>
      <c r="H1399" s="432">
        <f>변동입력!$C$12*1.5</f>
        <v>211644</v>
      </c>
      <c r="I1399" s="431">
        <f t="shared" si="428"/>
        <v>137</v>
      </c>
      <c r="J1399" s="431"/>
      <c r="K1399" s="431">
        <f t="shared" si="429"/>
        <v>0</v>
      </c>
      <c r="L1399" s="431"/>
      <c r="M1399" s="431">
        <f>ROUNDDOWN(L1399*D1399,0)</f>
        <v>0</v>
      </c>
      <c r="N1399" s="433"/>
    </row>
    <row r="1400" spans="2:14" ht="18" hidden="1" customHeight="1">
      <c r="B1400" s="428" t="s">
        <v>784</v>
      </c>
      <c r="C1400" s="429" t="s">
        <v>508</v>
      </c>
      <c r="D1400" s="430">
        <f>'단가적용(품)'!$H$106</f>
        <v>5.9999999999999995E-4</v>
      </c>
      <c r="E1400" s="429" t="s">
        <v>223</v>
      </c>
      <c r="F1400" s="431">
        <f>H1400+J1400+L1400</f>
        <v>117493</v>
      </c>
      <c r="G1400" s="431">
        <f>SUM(I1400+K1400+M1400)</f>
        <v>69</v>
      </c>
      <c r="H1400" s="432">
        <f>기계경비!$P$65</f>
        <v>36210</v>
      </c>
      <c r="I1400" s="431">
        <f>ROUNDDOWN(D1400*H1400,0)</f>
        <v>21</v>
      </c>
      <c r="J1400" s="432">
        <f>기계경비!$P$63</f>
        <v>23658</v>
      </c>
      <c r="K1400" s="431">
        <f>ROUNDDOWN(J1400*D1400,0)</f>
        <v>14</v>
      </c>
      <c r="L1400" s="432">
        <f>기계경비!$P$61</f>
        <v>57625</v>
      </c>
      <c r="M1400" s="431">
        <f>ROUNDDOWN(L1400*D1400,0)</f>
        <v>34</v>
      </c>
      <c r="N1400" s="433"/>
    </row>
    <row r="1401" spans="2:14" ht="18" hidden="1" customHeight="1">
      <c r="B1401" s="428" t="s">
        <v>20</v>
      </c>
      <c r="C1401" s="429" t="s">
        <v>22</v>
      </c>
      <c r="D1401" s="430">
        <f>'단가적용(품)'!$I$106</f>
        <v>2.5999999999999999E-3</v>
      </c>
      <c r="E1401" s="429" t="s">
        <v>8</v>
      </c>
      <c r="F1401" s="431">
        <f>H1401+J1401+L1401</f>
        <v>46495</v>
      </c>
      <c r="G1401" s="431">
        <f>SUM(I1401+K1401+M1401)</f>
        <v>120</v>
      </c>
      <c r="H1401" s="432">
        <f>기계경비!$P$137</f>
        <v>36210</v>
      </c>
      <c r="I1401" s="431">
        <f>ROUNDDOWN(D1401*H1401,0)</f>
        <v>94</v>
      </c>
      <c r="J1401" s="432">
        <f>기계경비!$P$135</f>
        <v>4398</v>
      </c>
      <c r="K1401" s="431">
        <f>ROUNDDOWN(J1401*D1401,0)</f>
        <v>11</v>
      </c>
      <c r="L1401" s="432">
        <f>기계경비!$P$133</f>
        <v>5887</v>
      </c>
      <c r="M1401" s="431">
        <f>ROUNDDOWN(L1401*D1401,0)</f>
        <v>15</v>
      </c>
      <c r="N1401" s="433"/>
    </row>
    <row r="1402" spans="2:14" ht="18" hidden="1" customHeight="1">
      <c r="B1402" s="428" t="s">
        <v>777</v>
      </c>
      <c r="C1402" s="429" t="s">
        <v>215</v>
      </c>
      <c r="D1402" s="434">
        <v>0.01</v>
      </c>
      <c r="E1402" s="429"/>
      <c r="F1402" s="431">
        <f>H1402+J1402+L1402</f>
        <v>1964</v>
      </c>
      <c r="G1402" s="431">
        <f>SUM(I1402+K1402+M1402)</f>
        <v>19</v>
      </c>
      <c r="H1402" s="431"/>
      <c r="I1402" s="431">
        <f>ROUNDDOWN(D1402*H1402,0)</f>
        <v>0</v>
      </c>
      <c r="J1402" s="431">
        <f>SUM(K1394:K1396)</f>
        <v>1964</v>
      </c>
      <c r="K1402" s="431">
        <f>ROUNDDOWN(J1402*D1402,0)</f>
        <v>19</v>
      </c>
      <c r="L1402" s="431"/>
      <c r="M1402" s="431">
        <f>ROUNDDOWN(L1402*D1402,0)</f>
        <v>0</v>
      </c>
      <c r="N1402" s="433"/>
    </row>
    <row r="1403" spans="2:14" ht="18" hidden="1" customHeight="1">
      <c r="B1403" s="428" t="s">
        <v>17</v>
      </c>
      <c r="C1403" s="429"/>
      <c r="D1403" s="436"/>
      <c r="E1403" s="429"/>
      <c r="F1403" s="431"/>
      <c r="G1403" s="431">
        <f>SUM(I1403+K1403+M1403)</f>
        <v>2650</v>
      </c>
      <c r="H1403" s="431"/>
      <c r="I1403" s="431">
        <f>SUM(I1394:I1402)</f>
        <v>593</v>
      </c>
      <c r="J1403" s="431"/>
      <c r="K1403" s="431">
        <f>SUM(K1394:K1402)</f>
        <v>2008</v>
      </c>
      <c r="L1403" s="431"/>
      <c r="M1403" s="431">
        <f>SUM(M1394:M1402)</f>
        <v>49</v>
      </c>
      <c r="N1403" s="433"/>
    </row>
    <row r="1404" spans="2:14" ht="18" hidden="1" customHeight="1">
      <c r="B1404" s="443"/>
      <c r="C1404" s="444"/>
      <c r="D1404" s="444"/>
      <c r="E1404" s="444"/>
      <c r="F1404" s="444"/>
      <c r="G1404" s="444"/>
      <c r="H1404" s="444"/>
      <c r="I1404" s="444"/>
      <c r="J1404" s="444"/>
      <c r="K1404" s="429"/>
      <c r="L1404" s="429"/>
      <c r="M1404" s="429"/>
      <c r="N1404" s="433"/>
    </row>
    <row r="1405" spans="2:14" s="421" customFormat="1" ht="18" hidden="1" customHeight="1">
      <c r="B1405" s="437">
        <f>B1393+1</f>
        <v>109</v>
      </c>
      <c r="C1405" s="445" t="s">
        <v>468</v>
      </c>
      <c r="D1405" s="442"/>
      <c r="E1405" s="442"/>
      <c r="F1405" s="442"/>
      <c r="G1405" s="442"/>
      <c r="H1405" s="442"/>
      <c r="I1405" s="442"/>
      <c r="J1405" s="442"/>
      <c r="K1405" s="440"/>
      <c r="L1405" s="440"/>
      <c r="M1405" s="440"/>
      <c r="N1405" s="441"/>
    </row>
    <row r="1406" spans="2:14" ht="18" hidden="1" customHeight="1">
      <c r="B1406" s="428" t="s">
        <v>216</v>
      </c>
      <c r="C1406" s="429" t="s">
        <v>339</v>
      </c>
      <c r="D1406" s="447">
        <f>'단가적용(품)'!$H$113</f>
        <v>9.6000000000000002E-2</v>
      </c>
      <c r="E1406" s="429" t="s">
        <v>10</v>
      </c>
      <c r="F1406" s="431">
        <f t="shared" ref="F1406:G1411" si="430">SUM(H1406+J1406+L1406)</f>
        <v>15327</v>
      </c>
      <c r="G1406" s="431">
        <f t="shared" si="430"/>
        <v>1471</v>
      </c>
      <c r="H1406" s="432"/>
      <c r="I1406" s="431">
        <f t="shared" ref="I1406:I1411" si="431">ROUNDDOWN(D1406*H1406,0)</f>
        <v>0</v>
      </c>
      <c r="J1406" s="431">
        <f>자재단가!$F$16</f>
        <v>15327</v>
      </c>
      <c r="K1406" s="431">
        <f t="shared" ref="K1406:K1411" si="432">ROUNDDOWN(J1406*D1406,0)</f>
        <v>1471</v>
      </c>
      <c r="L1406" s="431"/>
      <c r="M1406" s="431">
        <f>ROUNDDOWN(L1406*F1406,0)</f>
        <v>0</v>
      </c>
      <c r="N1406" s="433"/>
    </row>
    <row r="1407" spans="2:14" ht="18" hidden="1" customHeight="1">
      <c r="B1407" s="428" t="s">
        <v>217</v>
      </c>
      <c r="C1407" s="429" t="s">
        <v>336</v>
      </c>
      <c r="D1407" s="447">
        <f>'단가적용(품)'!$I$113</f>
        <v>6.9000000000000006E-2</v>
      </c>
      <c r="E1407" s="429" t="s">
        <v>7</v>
      </c>
      <c r="F1407" s="431">
        <f t="shared" si="430"/>
        <v>5000</v>
      </c>
      <c r="G1407" s="431">
        <f t="shared" si="430"/>
        <v>345</v>
      </c>
      <c r="H1407" s="432"/>
      <c r="I1407" s="431">
        <f t="shared" si="431"/>
        <v>0</v>
      </c>
      <c r="J1407" s="431">
        <f>자재단가!$F$21</f>
        <v>5000</v>
      </c>
      <c r="K1407" s="431">
        <f t="shared" si="432"/>
        <v>345</v>
      </c>
      <c r="L1407" s="431"/>
      <c r="M1407" s="431">
        <f>ROUNDDOWN(L1407*F1407,0)</f>
        <v>0</v>
      </c>
      <c r="N1407" s="433"/>
    </row>
    <row r="1408" spans="2:14" ht="18" hidden="1" customHeight="1">
      <c r="B1408" s="428" t="s">
        <v>218</v>
      </c>
      <c r="C1408" s="429"/>
      <c r="D1408" s="436">
        <f>'단가적용(품)'!$J$113</f>
        <v>4.9500000000000004E-3</v>
      </c>
      <c r="E1408" s="429" t="s">
        <v>8</v>
      </c>
      <c r="F1408" s="431">
        <f t="shared" si="430"/>
        <v>30000</v>
      </c>
      <c r="G1408" s="431">
        <f t="shared" si="430"/>
        <v>148</v>
      </c>
      <c r="H1408" s="432"/>
      <c r="I1408" s="431">
        <f t="shared" si="431"/>
        <v>0</v>
      </c>
      <c r="J1408" s="431">
        <f>자재단가!$F$19</f>
        <v>30000</v>
      </c>
      <c r="K1408" s="431">
        <f t="shared" si="432"/>
        <v>148</v>
      </c>
      <c r="L1408" s="431"/>
      <c r="M1408" s="431">
        <f>ROUNDDOWN(L1408*F1408,0)</f>
        <v>0</v>
      </c>
      <c r="N1408" s="433"/>
    </row>
    <row r="1409" spans="2:14" ht="18" hidden="1" customHeight="1">
      <c r="B1409" s="428" t="s">
        <v>207</v>
      </c>
      <c r="C1409" s="429"/>
      <c r="D1409" s="436">
        <f>'단가적용(품)'!$E$107</f>
        <v>1.15E-3</v>
      </c>
      <c r="E1409" s="429" t="s">
        <v>13</v>
      </c>
      <c r="F1409" s="431">
        <f t="shared" si="430"/>
        <v>336005.625</v>
      </c>
      <c r="G1409" s="431">
        <f t="shared" si="430"/>
        <v>386</v>
      </c>
      <c r="H1409" s="432">
        <f>변동입력!$C$13*1.875</f>
        <v>336005.625</v>
      </c>
      <c r="I1409" s="431">
        <f t="shared" si="431"/>
        <v>386</v>
      </c>
      <c r="J1409" s="431"/>
      <c r="K1409" s="431">
        <f t="shared" si="432"/>
        <v>0</v>
      </c>
      <c r="L1409" s="431"/>
      <c r="M1409" s="431">
        <f>ROUNDDOWN(L1409*F1409,0)</f>
        <v>0</v>
      </c>
      <c r="N1409" s="433"/>
    </row>
    <row r="1410" spans="2:14" ht="18" hidden="1" customHeight="1">
      <c r="B1410" s="428" t="s">
        <v>24</v>
      </c>
      <c r="C1410" s="429"/>
      <c r="D1410" s="436">
        <f>'단가적용(품)'!$F$107</f>
        <v>1.15E-3</v>
      </c>
      <c r="E1410" s="429" t="s">
        <v>8</v>
      </c>
      <c r="F1410" s="431">
        <f t="shared" si="430"/>
        <v>264555</v>
      </c>
      <c r="G1410" s="431">
        <f t="shared" si="430"/>
        <v>304</v>
      </c>
      <c r="H1410" s="432">
        <f>변동입력!$C$12*1.875</f>
        <v>264555</v>
      </c>
      <c r="I1410" s="431">
        <f t="shared" si="431"/>
        <v>304</v>
      </c>
      <c r="J1410" s="431"/>
      <c r="K1410" s="431">
        <f t="shared" si="432"/>
        <v>0</v>
      </c>
      <c r="L1410" s="431"/>
      <c r="M1410" s="431">
        <f>ROUNDDOWN(L1410*F1410,0)</f>
        <v>0</v>
      </c>
      <c r="N1410" s="433"/>
    </row>
    <row r="1411" spans="2:14" ht="18" hidden="1" customHeight="1">
      <c r="B1411" s="428" t="s">
        <v>15</v>
      </c>
      <c r="C1411" s="429"/>
      <c r="D1411" s="430">
        <f>'단가적용(품)'!$G$107</f>
        <v>1.2999999999999999E-3</v>
      </c>
      <c r="E1411" s="429" t="s">
        <v>8</v>
      </c>
      <c r="F1411" s="431">
        <f t="shared" si="430"/>
        <v>211644</v>
      </c>
      <c r="G1411" s="431">
        <f t="shared" si="430"/>
        <v>275</v>
      </c>
      <c r="H1411" s="432">
        <f>변동입력!$C$12*1.5</f>
        <v>211644</v>
      </c>
      <c r="I1411" s="431">
        <f t="shared" si="431"/>
        <v>275</v>
      </c>
      <c r="J1411" s="431"/>
      <c r="K1411" s="431">
        <f t="shared" si="432"/>
        <v>0</v>
      </c>
      <c r="L1411" s="431"/>
      <c r="M1411" s="431">
        <f>ROUNDDOWN(L1411*D1411,0)</f>
        <v>0</v>
      </c>
      <c r="N1411" s="433"/>
    </row>
    <row r="1412" spans="2:14" ht="18" hidden="1" customHeight="1">
      <c r="B1412" s="428" t="s">
        <v>784</v>
      </c>
      <c r="C1412" s="429" t="s">
        <v>508</v>
      </c>
      <c r="D1412" s="430">
        <f>'단가적용(품)'!$H$107</f>
        <v>1.1999999999999999E-3</v>
      </c>
      <c r="E1412" s="429" t="s">
        <v>223</v>
      </c>
      <c r="F1412" s="431">
        <f>H1412+J1412+L1412</f>
        <v>117493</v>
      </c>
      <c r="G1412" s="431">
        <f>SUM(I1412+K1412+M1412)</f>
        <v>140</v>
      </c>
      <c r="H1412" s="432">
        <f>기계경비!$P$65</f>
        <v>36210</v>
      </c>
      <c r="I1412" s="431">
        <f>ROUNDDOWN(D1412*H1412,0)</f>
        <v>43</v>
      </c>
      <c r="J1412" s="432">
        <f>기계경비!$P$63</f>
        <v>23658</v>
      </c>
      <c r="K1412" s="431">
        <f>ROUNDDOWN(J1412*D1412,0)</f>
        <v>28</v>
      </c>
      <c r="L1412" s="432">
        <f>기계경비!$P$61</f>
        <v>57625</v>
      </c>
      <c r="M1412" s="431">
        <f>ROUNDDOWN(L1412*D1412,0)</f>
        <v>69</v>
      </c>
      <c r="N1412" s="433"/>
    </row>
    <row r="1413" spans="2:14" ht="18" hidden="1" customHeight="1">
      <c r="B1413" s="428" t="s">
        <v>20</v>
      </c>
      <c r="C1413" s="429" t="s">
        <v>22</v>
      </c>
      <c r="D1413" s="430">
        <f>'단가적용(품)'!$I$107</f>
        <v>5.1999999999999998E-3</v>
      </c>
      <c r="E1413" s="429" t="s">
        <v>8</v>
      </c>
      <c r="F1413" s="431">
        <f>H1413+J1413+L1413</f>
        <v>46495</v>
      </c>
      <c r="G1413" s="431">
        <f>SUM(I1413+K1413+M1413)</f>
        <v>240</v>
      </c>
      <c r="H1413" s="432">
        <f>기계경비!$P$137</f>
        <v>36210</v>
      </c>
      <c r="I1413" s="431">
        <f>ROUNDDOWN(D1413*H1413,0)</f>
        <v>188</v>
      </c>
      <c r="J1413" s="432">
        <f>기계경비!$P$135</f>
        <v>4398</v>
      </c>
      <c r="K1413" s="431">
        <f>ROUNDDOWN(J1413*D1413,0)</f>
        <v>22</v>
      </c>
      <c r="L1413" s="432">
        <f>기계경비!$P$133</f>
        <v>5887</v>
      </c>
      <c r="M1413" s="431">
        <f>ROUNDDOWN(L1413*D1413,0)</f>
        <v>30</v>
      </c>
      <c r="N1413" s="433"/>
    </row>
    <row r="1414" spans="2:14" ht="18" hidden="1" customHeight="1">
      <c r="B1414" s="428" t="s">
        <v>777</v>
      </c>
      <c r="C1414" s="429" t="s">
        <v>215</v>
      </c>
      <c r="D1414" s="434">
        <v>0.01</v>
      </c>
      <c r="E1414" s="429"/>
      <c r="F1414" s="431">
        <f>H1414+J1414+L1414</f>
        <v>1964</v>
      </c>
      <c r="G1414" s="431">
        <f>SUM(I1414+K1414+M1414)</f>
        <v>19</v>
      </c>
      <c r="H1414" s="431"/>
      <c r="I1414" s="431">
        <f>ROUNDDOWN(D1414*H1414,0)</f>
        <v>0</v>
      </c>
      <c r="J1414" s="431">
        <f>SUM(K1406:K1408)</f>
        <v>1964</v>
      </c>
      <c r="K1414" s="431">
        <f>ROUNDDOWN(J1414*D1414,0)</f>
        <v>19</v>
      </c>
      <c r="L1414" s="431"/>
      <c r="M1414" s="431">
        <f>ROUNDDOWN(L1414*D1414,0)</f>
        <v>0</v>
      </c>
      <c r="N1414" s="433"/>
    </row>
    <row r="1415" spans="2:14" ht="18" hidden="1" customHeight="1">
      <c r="B1415" s="428" t="s">
        <v>17</v>
      </c>
      <c r="C1415" s="429"/>
      <c r="D1415" s="436"/>
      <c r="E1415" s="429"/>
      <c r="F1415" s="431"/>
      <c r="G1415" s="431">
        <f>SUM(I1415+K1415+M1415)</f>
        <v>3328</v>
      </c>
      <c r="H1415" s="431"/>
      <c r="I1415" s="431">
        <f>SUM(I1406:I1414)</f>
        <v>1196</v>
      </c>
      <c r="J1415" s="431"/>
      <c r="K1415" s="431">
        <f>SUM(K1406:K1414)</f>
        <v>2033</v>
      </c>
      <c r="L1415" s="431"/>
      <c r="M1415" s="431">
        <f>SUM(M1406:M1414)</f>
        <v>99</v>
      </c>
      <c r="N1415" s="433"/>
    </row>
    <row r="1416" spans="2:14" ht="18" hidden="1" customHeight="1">
      <c r="B1416" s="443"/>
      <c r="C1416" s="444"/>
      <c r="D1416" s="444"/>
      <c r="E1416" s="444"/>
      <c r="F1416" s="444"/>
      <c r="G1416" s="444"/>
      <c r="H1416" s="444"/>
      <c r="I1416" s="444"/>
      <c r="J1416" s="444"/>
      <c r="K1416" s="429"/>
      <c r="L1416" s="429"/>
      <c r="M1416" s="429"/>
      <c r="N1416" s="433"/>
    </row>
    <row r="1417" spans="2:14" s="421" customFormat="1" ht="18" hidden="1" customHeight="1">
      <c r="B1417" s="437">
        <f>B1405+1</f>
        <v>110</v>
      </c>
      <c r="C1417" s="445" t="s">
        <v>467</v>
      </c>
      <c r="D1417" s="442"/>
      <c r="E1417" s="442"/>
      <c r="F1417" s="442"/>
      <c r="G1417" s="442"/>
      <c r="H1417" s="442"/>
      <c r="I1417" s="442"/>
      <c r="J1417" s="442"/>
      <c r="K1417" s="440"/>
      <c r="L1417" s="440"/>
      <c r="M1417" s="440"/>
      <c r="N1417" s="441"/>
    </row>
    <row r="1418" spans="2:14" ht="18" hidden="1" customHeight="1">
      <c r="B1418" s="428" t="s">
        <v>216</v>
      </c>
      <c r="C1418" s="429" t="s">
        <v>360</v>
      </c>
      <c r="D1418" s="447">
        <f>'단가적용(품)'!$H$113</f>
        <v>9.6000000000000002E-2</v>
      </c>
      <c r="E1418" s="429" t="s">
        <v>10</v>
      </c>
      <c r="F1418" s="431">
        <f t="shared" ref="F1418:G1423" si="433">SUM(H1418+J1418+L1418)</f>
        <v>21360</v>
      </c>
      <c r="G1418" s="431">
        <f t="shared" si="433"/>
        <v>2050</v>
      </c>
      <c r="H1418" s="432"/>
      <c r="I1418" s="431">
        <f t="shared" ref="I1418:I1423" si="434">ROUNDDOWN(D1418*H1418,0)</f>
        <v>0</v>
      </c>
      <c r="J1418" s="431">
        <f>자재단가!$F$17</f>
        <v>21360</v>
      </c>
      <c r="K1418" s="431">
        <f t="shared" ref="K1418:K1423" si="435">ROUNDDOWN(J1418*D1418,0)</f>
        <v>2050</v>
      </c>
      <c r="L1418" s="431"/>
      <c r="M1418" s="431">
        <f>ROUNDDOWN(L1418*F1418,0)</f>
        <v>0</v>
      </c>
      <c r="N1418" s="433"/>
    </row>
    <row r="1419" spans="2:14" ht="18" hidden="1" customHeight="1">
      <c r="B1419" s="428" t="s">
        <v>217</v>
      </c>
      <c r="C1419" s="429" t="s">
        <v>336</v>
      </c>
      <c r="D1419" s="447">
        <f>'단가적용(품)'!$I$113</f>
        <v>6.9000000000000006E-2</v>
      </c>
      <c r="E1419" s="429" t="s">
        <v>7</v>
      </c>
      <c r="F1419" s="431">
        <f t="shared" si="433"/>
        <v>5000</v>
      </c>
      <c r="G1419" s="431">
        <f t="shared" si="433"/>
        <v>345</v>
      </c>
      <c r="H1419" s="432"/>
      <c r="I1419" s="431">
        <f t="shared" si="434"/>
        <v>0</v>
      </c>
      <c r="J1419" s="431">
        <f>자재단가!$F$21</f>
        <v>5000</v>
      </c>
      <c r="K1419" s="431">
        <f t="shared" si="435"/>
        <v>345</v>
      </c>
      <c r="L1419" s="431"/>
      <c r="M1419" s="431">
        <f>ROUNDDOWN(L1419*F1419,0)</f>
        <v>0</v>
      </c>
      <c r="N1419" s="433"/>
    </row>
    <row r="1420" spans="2:14" ht="18" hidden="1" customHeight="1">
      <c r="B1420" s="428" t="s">
        <v>218</v>
      </c>
      <c r="C1420" s="429"/>
      <c r="D1420" s="436">
        <f>'단가적용(품)'!$J$113</f>
        <v>4.9500000000000004E-3</v>
      </c>
      <c r="E1420" s="429" t="s">
        <v>8</v>
      </c>
      <c r="F1420" s="431">
        <f t="shared" si="433"/>
        <v>30000</v>
      </c>
      <c r="G1420" s="431">
        <f t="shared" si="433"/>
        <v>148</v>
      </c>
      <c r="H1420" s="432"/>
      <c r="I1420" s="431">
        <f t="shared" si="434"/>
        <v>0</v>
      </c>
      <c r="J1420" s="431">
        <f>자재단가!$F$19</f>
        <v>30000</v>
      </c>
      <c r="K1420" s="431">
        <f t="shared" si="435"/>
        <v>148</v>
      </c>
      <c r="L1420" s="431"/>
      <c r="M1420" s="431">
        <f>ROUNDDOWN(L1420*F1420,0)</f>
        <v>0</v>
      </c>
      <c r="N1420" s="433"/>
    </row>
    <row r="1421" spans="2:14" ht="18" hidden="1" customHeight="1">
      <c r="B1421" s="428" t="s">
        <v>207</v>
      </c>
      <c r="C1421" s="429"/>
      <c r="D1421" s="436">
        <f>'단가적용(품)'!$E$106</f>
        <v>5.6999999999999998E-4</v>
      </c>
      <c r="E1421" s="429" t="s">
        <v>13</v>
      </c>
      <c r="F1421" s="431">
        <f t="shared" si="433"/>
        <v>336005.625</v>
      </c>
      <c r="G1421" s="431">
        <f t="shared" si="433"/>
        <v>191</v>
      </c>
      <c r="H1421" s="432">
        <f>변동입력!$C$13*1.875</f>
        <v>336005.625</v>
      </c>
      <c r="I1421" s="431">
        <f t="shared" si="434"/>
        <v>191</v>
      </c>
      <c r="J1421" s="431"/>
      <c r="K1421" s="431">
        <f t="shared" si="435"/>
        <v>0</v>
      </c>
      <c r="L1421" s="431"/>
      <c r="M1421" s="431">
        <f>ROUNDDOWN(L1421*F1421,0)</f>
        <v>0</v>
      </c>
      <c r="N1421" s="433"/>
    </row>
    <row r="1422" spans="2:14" ht="18" hidden="1" customHeight="1">
      <c r="B1422" s="428" t="s">
        <v>24</v>
      </c>
      <c r="C1422" s="429"/>
      <c r="D1422" s="436">
        <f>'단가적용(품)'!$F$106</f>
        <v>5.6999999999999998E-4</v>
      </c>
      <c r="E1422" s="429" t="s">
        <v>8</v>
      </c>
      <c r="F1422" s="431">
        <f t="shared" si="433"/>
        <v>264555</v>
      </c>
      <c r="G1422" s="431">
        <f t="shared" si="433"/>
        <v>150</v>
      </c>
      <c r="H1422" s="432">
        <f>변동입력!$C$12*1.875</f>
        <v>264555</v>
      </c>
      <c r="I1422" s="431">
        <f t="shared" si="434"/>
        <v>150</v>
      </c>
      <c r="J1422" s="431"/>
      <c r="K1422" s="431">
        <f t="shared" si="435"/>
        <v>0</v>
      </c>
      <c r="L1422" s="431"/>
      <c r="M1422" s="431">
        <f>ROUNDDOWN(L1422*F1422,0)</f>
        <v>0</v>
      </c>
      <c r="N1422" s="433"/>
    </row>
    <row r="1423" spans="2:14" ht="18" hidden="1" customHeight="1">
      <c r="B1423" s="428" t="s">
        <v>15</v>
      </c>
      <c r="C1423" s="429"/>
      <c r="D1423" s="436">
        <f>'단가적용(품)'!$G$106</f>
        <v>6.4999999999999997E-4</v>
      </c>
      <c r="E1423" s="429" t="s">
        <v>8</v>
      </c>
      <c r="F1423" s="431">
        <f t="shared" si="433"/>
        <v>211644</v>
      </c>
      <c r="G1423" s="431">
        <f t="shared" si="433"/>
        <v>137</v>
      </c>
      <c r="H1423" s="432">
        <f>변동입력!$C$12*1.5</f>
        <v>211644</v>
      </c>
      <c r="I1423" s="431">
        <f t="shared" si="434"/>
        <v>137</v>
      </c>
      <c r="J1423" s="431"/>
      <c r="K1423" s="431">
        <f t="shared" si="435"/>
        <v>0</v>
      </c>
      <c r="L1423" s="431"/>
      <c r="M1423" s="431">
        <f>ROUNDDOWN(L1423*D1423,0)</f>
        <v>0</v>
      </c>
      <c r="N1423" s="433"/>
    </row>
    <row r="1424" spans="2:14" ht="18" hidden="1" customHeight="1">
      <c r="B1424" s="428" t="s">
        <v>784</v>
      </c>
      <c r="C1424" s="429" t="s">
        <v>508</v>
      </c>
      <c r="D1424" s="430">
        <f>'단가적용(품)'!$H$106</f>
        <v>5.9999999999999995E-4</v>
      </c>
      <c r="E1424" s="429" t="s">
        <v>223</v>
      </c>
      <c r="F1424" s="431">
        <f>H1424+J1424+L1424</f>
        <v>117493</v>
      </c>
      <c r="G1424" s="431">
        <f>SUM(I1424+K1424+M1424)</f>
        <v>69</v>
      </c>
      <c r="H1424" s="432">
        <f>기계경비!$P$65</f>
        <v>36210</v>
      </c>
      <c r="I1424" s="431">
        <f>ROUNDDOWN(D1424*H1424,0)</f>
        <v>21</v>
      </c>
      <c r="J1424" s="432">
        <f>기계경비!$P$63</f>
        <v>23658</v>
      </c>
      <c r="K1424" s="431">
        <f>ROUNDDOWN(J1424*D1424,0)</f>
        <v>14</v>
      </c>
      <c r="L1424" s="432">
        <f>기계경비!$P$61</f>
        <v>57625</v>
      </c>
      <c r="M1424" s="431">
        <f>ROUNDDOWN(L1424*D1424,0)</f>
        <v>34</v>
      </c>
      <c r="N1424" s="433"/>
    </row>
    <row r="1425" spans="2:14" ht="18" hidden="1" customHeight="1">
      <c r="B1425" s="428" t="s">
        <v>20</v>
      </c>
      <c r="C1425" s="429" t="s">
        <v>22</v>
      </c>
      <c r="D1425" s="430">
        <f>'단가적용(품)'!$I$106</f>
        <v>2.5999999999999999E-3</v>
      </c>
      <c r="E1425" s="429" t="s">
        <v>8</v>
      </c>
      <c r="F1425" s="431">
        <f>H1425+J1425+L1425</f>
        <v>46495</v>
      </c>
      <c r="G1425" s="431">
        <f>SUM(I1425+K1425+M1425)</f>
        <v>120</v>
      </c>
      <c r="H1425" s="432">
        <f>기계경비!$P$137</f>
        <v>36210</v>
      </c>
      <c r="I1425" s="431">
        <f>ROUNDDOWN(D1425*H1425,0)</f>
        <v>94</v>
      </c>
      <c r="J1425" s="432">
        <f>기계경비!$P$135</f>
        <v>4398</v>
      </c>
      <c r="K1425" s="431">
        <f>ROUNDDOWN(J1425*D1425,0)</f>
        <v>11</v>
      </c>
      <c r="L1425" s="432">
        <f>기계경비!$P$133</f>
        <v>5887</v>
      </c>
      <c r="M1425" s="431">
        <f>ROUNDDOWN(L1425*D1425,0)</f>
        <v>15</v>
      </c>
      <c r="N1425" s="433"/>
    </row>
    <row r="1426" spans="2:14" ht="18" hidden="1" customHeight="1">
      <c r="B1426" s="428" t="s">
        <v>777</v>
      </c>
      <c r="C1426" s="429" t="s">
        <v>215</v>
      </c>
      <c r="D1426" s="434">
        <v>0.01</v>
      </c>
      <c r="E1426" s="429"/>
      <c r="F1426" s="431">
        <f>H1426+J1426+L1426</f>
        <v>2543</v>
      </c>
      <c r="G1426" s="431">
        <f>SUM(I1426+K1426+M1426)</f>
        <v>25</v>
      </c>
      <c r="H1426" s="431"/>
      <c r="I1426" s="431">
        <f>ROUNDDOWN(D1426*H1426,0)</f>
        <v>0</v>
      </c>
      <c r="J1426" s="431">
        <f>SUM(K1418:K1420)</f>
        <v>2543</v>
      </c>
      <c r="K1426" s="431">
        <f>ROUNDDOWN(J1426*D1426,0)</f>
        <v>25</v>
      </c>
      <c r="L1426" s="431"/>
      <c r="M1426" s="431">
        <f>ROUNDDOWN(L1426*D1426,0)</f>
        <v>0</v>
      </c>
      <c r="N1426" s="433"/>
    </row>
    <row r="1427" spans="2:14" ht="18" hidden="1" customHeight="1">
      <c r="B1427" s="428" t="s">
        <v>17</v>
      </c>
      <c r="C1427" s="429"/>
      <c r="D1427" s="436"/>
      <c r="E1427" s="429"/>
      <c r="F1427" s="431"/>
      <c r="G1427" s="431">
        <f>SUM(I1427+K1427+M1427)</f>
        <v>3235</v>
      </c>
      <c r="H1427" s="431"/>
      <c r="I1427" s="431">
        <f>SUM(I1418:I1426)</f>
        <v>593</v>
      </c>
      <c r="J1427" s="431"/>
      <c r="K1427" s="431">
        <f>SUM(K1418:K1426)</f>
        <v>2593</v>
      </c>
      <c r="L1427" s="431"/>
      <c r="M1427" s="431">
        <f>SUM(M1418:M1426)</f>
        <v>49</v>
      </c>
      <c r="N1427" s="433"/>
    </row>
    <row r="1428" spans="2:14" ht="18" hidden="1" customHeight="1">
      <c r="B1428" s="428"/>
      <c r="C1428" s="429"/>
      <c r="D1428" s="436"/>
      <c r="E1428" s="429"/>
      <c r="F1428" s="431"/>
      <c r="G1428" s="431"/>
      <c r="H1428" s="431"/>
      <c r="I1428" s="431"/>
      <c r="J1428" s="431"/>
      <c r="K1428" s="431"/>
      <c r="L1428" s="431"/>
      <c r="M1428" s="431"/>
      <c r="N1428" s="433"/>
    </row>
    <row r="1429" spans="2:14" s="421" customFormat="1" ht="18" hidden="1" customHeight="1">
      <c r="B1429" s="437">
        <f>B1417+1</f>
        <v>111</v>
      </c>
      <c r="C1429" s="445" t="s">
        <v>466</v>
      </c>
      <c r="D1429" s="442"/>
      <c r="E1429" s="442"/>
      <c r="F1429" s="442"/>
      <c r="G1429" s="442"/>
      <c r="H1429" s="442"/>
      <c r="I1429" s="442"/>
      <c r="J1429" s="442"/>
      <c r="K1429" s="440"/>
      <c r="L1429" s="440"/>
      <c r="M1429" s="440"/>
      <c r="N1429" s="441"/>
    </row>
    <row r="1430" spans="2:14" ht="18" hidden="1" customHeight="1">
      <c r="B1430" s="428" t="s">
        <v>216</v>
      </c>
      <c r="C1430" s="429" t="s">
        <v>360</v>
      </c>
      <c r="D1430" s="447">
        <f>'단가적용(품)'!$H$113</f>
        <v>9.6000000000000002E-2</v>
      </c>
      <c r="E1430" s="429" t="s">
        <v>10</v>
      </c>
      <c r="F1430" s="431">
        <f t="shared" ref="F1430:G1435" si="436">SUM(H1430+J1430+L1430)</f>
        <v>21360</v>
      </c>
      <c r="G1430" s="431">
        <f t="shared" si="436"/>
        <v>2050</v>
      </c>
      <c r="H1430" s="432"/>
      <c r="I1430" s="431">
        <f t="shared" ref="I1430:I1435" si="437">ROUNDDOWN(D1430*H1430,0)</f>
        <v>0</v>
      </c>
      <c r="J1430" s="431">
        <f>자재단가!$F$17</f>
        <v>21360</v>
      </c>
      <c r="K1430" s="431">
        <f t="shared" ref="K1430:K1435" si="438">ROUNDDOWN(J1430*D1430,0)</f>
        <v>2050</v>
      </c>
      <c r="L1430" s="431"/>
      <c r="M1430" s="431">
        <f>ROUNDDOWN(L1430*F1430,0)</f>
        <v>0</v>
      </c>
      <c r="N1430" s="433"/>
    </row>
    <row r="1431" spans="2:14" ht="18" hidden="1" customHeight="1">
      <c r="B1431" s="428" t="s">
        <v>217</v>
      </c>
      <c r="C1431" s="429" t="s">
        <v>336</v>
      </c>
      <c r="D1431" s="447">
        <f>'단가적용(품)'!$I$113</f>
        <v>6.9000000000000006E-2</v>
      </c>
      <c r="E1431" s="429" t="s">
        <v>7</v>
      </c>
      <c r="F1431" s="431">
        <f t="shared" si="436"/>
        <v>5000</v>
      </c>
      <c r="G1431" s="431">
        <f t="shared" si="436"/>
        <v>345</v>
      </c>
      <c r="H1431" s="432"/>
      <c r="I1431" s="431">
        <f t="shared" si="437"/>
        <v>0</v>
      </c>
      <c r="J1431" s="431">
        <f>자재단가!$F$21</f>
        <v>5000</v>
      </c>
      <c r="K1431" s="431">
        <f t="shared" si="438"/>
        <v>345</v>
      </c>
      <c r="L1431" s="431"/>
      <c r="M1431" s="431">
        <f>ROUNDDOWN(L1431*F1431,0)</f>
        <v>0</v>
      </c>
      <c r="N1431" s="433"/>
    </row>
    <row r="1432" spans="2:14" ht="18" hidden="1" customHeight="1">
      <c r="B1432" s="428" t="s">
        <v>218</v>
      </c>
      <c r="C1432" s="429"/>
      <c r="D1432" s="436">
        <f>'단가적용(품)'!$J$113</f>
        <v>4.9500000000000004E-3</v>
      </c>
      <c r="E1432" s="429" t="s">
        <v>8</v>
      </c>
      <c r="F1432" s="431">
        <f t="shared" si="436"/>
        <v>30000</v>
      </c>
      <c r="G1432" s="431">
        <f t="shared" si="436"/>
        <v>148</v>
      </c>
      <c r="H1432" s="432"/>
      <c r="I1432" s="431">
        <f t="shared" si="437"/>
        <v>0</v>
      </c>
      <c r="J1432" s="431">
        <f>자재단가!$F$19</f>
        <v>30000</v>
      </c>
      <c r="K1432" s="431">
        <f t="shared" si="438"/>
        <v>148</v>
      </c>
      <c r="L1432" s="431"/>
      <c r="M1432" s="431">
        <f>ROUNDDOWN(L1432*F1432,0)</f>
        <v>0</v>
      </c>
      <c r="N1432" s="433"/>
    </row>
    <row r="1433" spans="2:14" ht="18" hidden="1" customHeight="1">
      <c r="B1433" s="428" t="s">
        <v>207</v>
      </c>
      <c r="C1433" s="429"/>
      <c r="D1433" s="436">
        <f>'단가적용(품)'!$E$107</f>
        <v>1.15E-3</v>
      </c>
      <c r="E1433" s="429" t="s">
        <v>13</v>
      </c>
      <c r="F1433" s="431">
        <f t="shared" si="436"/>
        <v>336005.625</v>
      </c>
      <c r="G1433" s="431">
        <f t="shared" si="436"/>
        <v>386</v>
      </c>
      <c r="H1433" s="432">
        <f>변동입력!$C$13*1.875</f>
        <v>336005.625</v>
      </c>
      <c r="I1433" s="431">
        <f t="shared" si="437"/>
        <v>386</v>
      </c>
      <c r="J1433" s="431"/>
      <c r="K1433" s="431">
        <f t="shared" si="438"/>
        <v>0</v>
      </c>
      <c r="L1433" s="431"/>
      <c r="M1433" s="431">
        <f>ROUNDDOWN(L1433*F1433,0)</f>
        <v>0</v>
      </c>
      <c r="N1433" s="433"/>
    </row>
    <row r="1434" spans="2:14" ht="18" hidden="1" customHeight="1">
      <c r="B1434" s="428" t="s">
        <v>24</v>
      </c>
      <c r="C1434" s="429"/>
      <c r="D1434" s="436">
        <f>'단가적용(품)'!$F$107</f>
        <v>1.15E-3</v>
      </c>
      <c r="E1434" s="429" t="s">
        <v>8</v>
      </c>
      <c r="F1434" s="431">
        <f t="shared" si="436"/>
        <v>264555</v>
      </c>
      <c r="G1434" s="431">
        <f t="shared" si="436"/>
        <v>304</v>
      </c>
      <c r="H1434" s="432">
        <f>변동입력!$C$12*1.875</f>
        <v>264555</v>
      </c>
      <c r="I1434" s="431">
        <f t="shared" si="437"/>
        <v>304</v>
      </c>
      <c r="J1434" s="431"/>
      <c r="K1434" s="431">
        <f t="shared" si="438"/>
        <v>0</v>
      </c>
      <c r="L1434" s="431"/>
      <c r="M1434" s="431">
        <f>ROUNDDOWN(L1434*F1434,0)</f>
        <v>0</v>
      </c>
      <c r="N1434" s="433"/>
    </row>
    <row r="1435" spans="2:14" ht="18" hidden="1" customHeight="1">
      <c r="B1435" s="428" t="s">
        <v>15</v>
      </c>
      <c r="C1435" s="429"/>
      <c r="D1435" s="430">
        <f>'단가적용(품)'!$G$107</f>
        <v>1.2999999999999999E-3</v>
      </c>
      <c r="E1435" s="429" t="s">
        <v>8</v>
      </c>
      <c r="F1435" s="431">
        <f t="shared" si="436"/>
        <v>211644</v>
      </c>
      <c r="G1435" s="431">
        <f t="shared" si="436"/>
        <v>275</v>
      </c>
      <c r="H1435" s="432">
        <f>변동입력!$C$12*1.5</f>
        <v>211644</v>
      </c>
      <c r="I1435" s="431">
        <f t="shared" si="437"/>
        <v>275</v>
      </c>
      <c r="J1435" s="431"/>
      <c r="K1435" s="431">
        <f t="shared" si="438"/>
        <v>0</v>
      </c>
      <c r="L1435" s="431"/>
      <c r="M1435" s="431">
        <f>ROUNDDOWN(L1435*D1435,0)</f>
        <v>0</v>
      </c>
      <c r="N1435" s="433"/>
    </row>
    <row r="1436" spans="2:14" ht="18" hidden="1" customHeight="1">
      <c r="B1436" s="428" t="s">
        <v>784</v>
      </c>
      <c r="C1436" s="429" t="s">
        <v>508</v>
      </c>
      <c r="D1436" s="430">
        <f>'단가적용(품)'!$H$107</f>
        <v>1.1999999999999999E-3</v>
      </c>
      <c r="E1436" s="429" t="s">
        <v>223</v>
      </c>
      <c r="F1436" s="431">
        <f>H1436+J1436+L1436</f>
        <v>117493</v>
      </c>
      <c r="G1436" s="431">
        <f>SUM(I1436+K1436+M1436)</f>
        <v>140</v>
      </c>
      <c r="H1436" s="432">
        <f>기계경비!$P$65</f>
        <v>36210</v>
      </c>
      <c r="I1436" s="431">
        <f>ROUNDDOWN(D1436*H1436,0)</f>
        <v>43</v>
      </c>
      <c r="J1436" s="432">
        <f>기계경비!$P$63</f>
        <v>23658</v>
      </c>
      <c r="K1436" s="431">
        <f>ROUNDDOWN(J1436*D1436,0)</f>
        <v>28</v>
      </c>
      <c r="L1436" s="432">
        <f>기계경비!$P$61</f>
        <v>57625</v>
      </c>
      <c r="M1436" s="431">
        <f>ROUNDDOWN(L1436*D1436,0)</f>
        <v>69</v>
      </c>
      <c r="N1436" s="433"/>
    </row>
    <row r="1437" spans="2:14" ht="18" hidden="1" customHeight="1">
      <c r="B1437" s="428" t="s">
        <v>20</v>
      </c>
      <c r="C1437" s="429" t="s">
        <v>22</v>
      </c>
      <c r="D1437" s="430">
        <f>'단가적용(품)'!$I$107</f>
        <v>5.1999999999999998E-3</v>
      </c>
      <c r="E1437" s="429" t="s">
        <v>8</v>
      </c>
      <c r="F1437" s="431">
        <f>H1437+J1437+L1437</f>
        <v>46495</v>
      </c>
      <c r="G1437" s="431">
        <f>SUM(I1437+K1437+M1437)</f>
        <v>240</v>
      </c>
      <c r="H1437" s="432">
        <f>기계경비!$P$137</f>
        <v>36210</v>
      </c>
      <c r="I1437" s="431">
        <f>ROUNDDOWN(D1437*H1437,0)</f>
        <v>188</v>
      </c>
      <c r="J1437" s="432">
        <f>기계경비!$P$135</f>
        <v>4398</v>
      </c>
      <c r="K1437" s="431">
        <f>ROUNDDOWN(J1437*D1437,0)</f>
        <v>22</v>
      </c>
      <c r="L1437" s="432">
        <f>기계경비!$P$133</f>
        <v>5887</v>
      </c>
      <c r="M1437" s="431">
        <f>ROUNDDOWN(L1437*D1437,0)</f>
        <v>30</v>
      </c>
      <c r="N1437" s="433"/>
    </row>
    <row r="1438" spans="2:14" ht="18" hidden="1" customHeight="1">
      <c r="B1438" s="428" t="s">
        <v>777</v>
      </c>
      <c r="C1438" s="429" t="s">
        <v>215</v>
      </c>
      <c r="D1438" s="434">
        <v>0.01</v>
      </c>
      <c r="E1438" s="429"/>
      <c r="F1438" s="431">
        <f>H1438+J1438+L1438</f>
        <v>2543</v>
      </c>
      <c r="G1438" s="431">
        <f>SUM(I1438+K1438+M1438)</f>
        <v>25</v>
      </c>
      <c r="H1438" s="431"/>
      <c r="I1438" s="431">
        <f>ROUNDDOWN(D1438*H1438,0)</f>
        <v>0</v>
      </c>
      <c r="J1438" s="431">
        <f>SUM(K1430:K1432)</f>
        <v>2543</v>
      </c>
      <c r="K1438" s="431">
        <f>ROUNDDOWN(J1438*D1438,0)</f>
        <v>25</v>
      </c>
      <c r="L1438" s="431"/>
      <c r="M1438" s="431">
        <f>ROUNDDOWN(L1438*D1438,0)</f>
        <v>0</v>
      </c>
      <c r="N1438" s="433"/>
    </row>
    <row r="1439" spans="2:14" ht="18" hidden="1" customHeight="1">
      <c r="B1439" s="428" t="s">
        <v>17</v>
      </c>
      <c r="C1439" s="429"/>
      <c r="D1439" s="436"/>
      <c r="E1439" s="429"/>
      <c r="F1439" s="431"/>
      <c r="G1439" s="431">
        <f>SUM(I1439+K1439+M1439)</f>
        <v>3913</v>
      </c>
      <c r="H1439" s="431"/>
      <c r="I1439" s="431">
        <f>SUM(I1430:I1438)</f>
        <v>1196</v>
      </c>
      <c r="J1439" s="431"/>
      <c r="K1439" s="431">
        <f>SUM(K1430:K1438)</f>
        <v>2618</v>
      </c>
      <c r="L1439" s="431"/>
      <c r="M1439" s="431">
        <f>SUM(M1430:M1438)</f>
        <v>99</v>
      </c>
      <c r="N1439" s="433"/>
    </row>
    <row r="1440" spans="2:14" ht="18" hidden="1" customHeight="1">
      <c r="B1440" s="443"/>
      <c r="C1440" s="444"/>
      <c r="D1440" s="444"/>
      <c r="E1440" s="444"/>
      <c r="F1440" s="444"/>
      <c r="G1440" s="444"/>
      <c r="H1440" s="444"/>
      <c r="I1440" s="444"/>
      <c r="J1440" s="444"/>
      <c r="K1440" s="429"/>
      <c r="L1440" s="429"/>
      <c r="M1440" s="429"/>
      <c r="N1440" s="433"/>
    </row>
    <row r="1441" spans="2:14" s="421" customFormat="1" ht="18" hidden="1" customHeight="1">
      <c r="B1441" s="437">
        <f>B1429+1</f>
        <v>112</v>
      </c>
      <c r="C1441" s="445" t="s">
        <v>465</v>
      </c>
      <c r="D1441" s="442"/>
      <c r="E1441" s="442"/>
      <c r="F1441" s="442"/>
      <c r="G1441" s="442"/>
      <c r="H1441" s="442"/>
      <c r="I1441" s="442"/>
      <c r="J1441" s="442"/>
      <c r="K1441" s="440"/>
      <c r="L1441" s="440"/>
      <c r="M1441" s="440"/>
      <c r="N1441" s="441"/>
    </row>
    <row r="1442" spans="2:14" ht="18" hidden="1" customHeight="1">
      <c r="B1442" s="428" t="s">
        <v>216</v>
      </c>
      <c r="C1442" s="429" t="s">
        <v>335</v>
      </c>
      <c r="D1442" s="447">
        <f>'단가적용(품)'!$H$113</f>
        <v>9.6000000000000002E-2</v>
      </c>
      <c r="E1442" s="429" t="s">
        <v>10</v>
      </c>
      <c r="F1442" s="431">
        <f t="shared" ref="F1442:G1447" si="439">SUM(H1442+J1442+L1442)</f>
        <v>13537</v>
      </c>
      <c r="G1442" s="431">
        <f t="shared" si="439"/>
        <v>1299</v>
      </c>
      <c r="H1442" s="432"/>
      <c r="I1442" s="431">
        <f t="shared" ref="I1442:I1447" si="440">ROUNDDOWN(D1442*H1442,0)</f>
        <v>0</v>
      </c>
      <c r="J1442" s="431">
        <f>자재단가!$F$15</f>
        <v>13537</v>
      </c>
      <c r="K1442" s="431">
        <f t="shared" ref="K1442:K1447" si="441">ROUNDDOWN(J1442*D1442,0)</f>
        <v>1299</v>
      </c>
      <c r="L1442" s="431"/>
      <c r="M1442" s="431">
        <f>ROUNDDOWN(L1442*F1442,0)</f>
        <v>0</v>
      </c>
      <c r="N1442" s="433"/>
    </row>
    <row r="1443" spans="2:14" ht="18" hidden="1" customHeight="1">
      <c r="B1443" s="428" t="s">
        <v>217</v>
      </c>
      <c r="C1443" s="429" t="s">
        <v>336</v>
      </c>
      <c r="D1443" s="447">
        <f>'단가적용(품)'!$I$113</f>
        <v>6.9000000000000006E-2</v>
      </c>
      <c r="E1443" s="429" t="s">
        <v>7</v>
      </c>
      <c r="F1443" s="431">
        <f t="shared" si="439"/>
        <v>5000</v>
      </c>
      <c r="G1443" s="431">
        <f t="shared" si="439"/>
        <v>345</v>
      </c>
      <c r="H1443" s="432"/>
      <c r="I1443" s="431">
        <f t="shared" si="440"/>
        <v>0</v>
      </c>
      <c r="J1443" s="431">
        <f>자재단가!$F$21</f>
        <v>5000</v>
      </c>
      <c r="K1443" s="431">
        <f t="shared" si="441"/>
        <v>345</v>
      </c>
      <c r="L1443" s="431"/>
      <c r="M1443" s="431">
        <f>ROUNDDOWN(L1443*F1443,0)</f>
        <v>0</v>
      </c>
      <c r="N1443" s="433"/>
    </row>
    <row r="1444" spans="2:14" ht="18" hidden="1" customHeight="1">
      <c r="B1444" s="428" t="s">
        <v>218</v>
      </c>
      <c r="C1444" s="429"/>
      <c r="D1444" s="436">
        <f>'단가적용(품)'!$J$113</f>
        <v>4.9500000000000004E-3</v>
      </c>
      <c r="E1444" s="429" t="s">
        <v>8</v>
      </c>
      <c r="F1444" s="431">
        <f t="shared" si="439"/>
        <v>30000</v>
      </c>
      <c r="G1444" s="431">
        <f t="shared" si="439"/>
        <v>148</v>
      </c>
      <c r="H1444" s="432"/>
      <c r="I1444" s="431">
        <f t="shared" si="440"/>
        <v>0</v>
      </c>
      <c r="J1444" s="431">
        <f>자재단가!$F$19</f>
        <v>30000</v>
      </c>
      <c r="K1444" s="431">
        <f t="shared" si="441"/>
        <v>148</v>
      </c>
      <c r="L1444" s="431"/>
      <c r="M1444" s="431">
        <f>ROUNDDOWN(L1444*F1444,0)</f>
        <v>0</v>
      </c>
      <c r="N1444" s="433"/>
    </row>
    <row r="1445" spans="2:14" ht="18" hidden="1" customHeight="1">
      <c r="B1445" s="428" t="s">
        <v>207</v>
      </c>
      <c r="C1445" s="429"/>
      <c r="D1445" s="436">
        <f>'단가적용(품)'!$E$108</f>
        <v>6.9999999999999994E-5</v>
      </c>
      <c r="E1445" s="429" t="s">
        <v>13</v>
      </c>
      <c r="F1445" s="431">
        <f t="shared" si="439"/>
        <v>336005.625</v>
      </c>
      <c r="G1445" s="431">
        <f t="shared" si="439"/>
        <v>23</v>
      </c>
      <c r="H1445" s="432">
        <f>변동입력!$C$13*1.875</f>
        <v>336005.625</v>
      </c>
      <c r="I1445" s="431">
        <f t="shared" si="440"/>
        <v>23</v>
      </c>
      <c r="J1445" s="431"/>
      <c r="K1445" s="431">
        <f t="shared" si="441"/>
        <v>0</v>
      </c>
      <c r="L1445" s="431"/>
      <c r="M1445" s="431">
        <f>ROUNDDOWN(L1445*F1445,0)</f>
        <v>0</v>
      </c>
      <c r="N1445" s="433"/>
    </row>
    <row r="1446" spans="2:14" ht="18" hidden="1" customHeight="1">
      <c r="B1446" s="428" t="s">
        <v>24</v>
      </c>
      <c r="C1446" s="429"/>
      <c r="D1446" s="436">
        <f>'단가적용(품)'!$F$108</f>
        <v>6.9999999999999994E-5</v>
      </c>
      <c r="E1446" s="429" t="s">
        <v>8</v>
      </c>
      <c r="F1446" s="431">
        <f t="shared" si="439"/>
        <v>264555</v>
      </c>
      <c r="G1446" s="431">
        <f t="shared" si="439"/>
        <v>18</v>
      </c>
      <c r="H1446" s="432">
        <f>변동입력!$C$12*1.875</f>
        <v>264555</v>
      </c>
      <c r="I1446" s="431">
        <f t="shared" si="440"/>
        <v>18</v>
      </c>
      <c r="J1446" s="431"/>
      <c r="K1446" s="431">
        <f t="shared" si="441"/>
        <v>0</v>
      </c>
      <c r="L1446" s="431"/>
      <c r="M1446" s="431">
        <f>ROUNDDOWN(L1446*F1446,0)</f>
        <v>0</v>
      </c>
      <c r="N1446" s="433"/>
    </row>
    <row r="1447" spans="2:14" ht="18" hidden="1" customHeight="1">
      <c r="B1447" s="428" t="s">
        <v>15</v>
      </c>
      <c r="C1447" s="429"/>
      <c r="D1447" s="436">
        <f>'단가적용(품)'!$G$108</f>
        <v>1.4999999999999999E-4</v>
      </c>
      <c r="E1447" s="429" t="s">
        <v>8</v>
      </c>
      <c r="F1447" s="431">
        <f t="shared" si="439"/>
        <v>211644</v>
      </c>
      <c r="G1447" s="431">
        <f t="shared" si="439"/>
        <v>31</v>
      </c>
      <c r="H1447" s="432">
        <f>변동입력!$C$12*1.5</f>
        <v>211644</v>
      </c>
      <c r="I1447" s="431">
        <f t="shared" si="440"/>
        <v>31</v>
      </c>
      <c r="J1447" s="431"/>
      <c r="K1447" s="431">
        <f t="shared" si="441"/>
        <v>0</v>
      </c>
      <c r="L1447" s="431"/>
      <c r="M1447" s="431">
        <f>ROUNDDOWN(L1447*D1447,0)</f>
        <v>0</v>
      </c>
      <c r="N1447" s="433"/>
    </row>
    <row r="1448" spans="2:14" ht="18" hidden="1" customHeight="1">
      <c r="B1448" s="428" t="s">
        <v>784</v>
      </c>
      <c r="C1448" s="429" t="s">
        <v>508</v>
      </c>
      <c r="D1448" s="430">
        <f>'단가적용(품)'!$H$108</f>
        <v>5.9999999999999995E-4</v>
      </c>
      <c r="E1448" s="429" t="s">
        <v>223</v>
      </c>
      <c r="F1448" s="431">
        <f>H1448+J1448+L1448</f>
        <v>117493</v>
      </c>
      <c r="G1448" s="431">
        <f>SUM(I1448+K1448+M1448)</f>
        <v>69</v>
      </c>
      <c r="H1448" s="432">
        <f>기계경비!$P$65</f>
        <v>36210</v>
      </c>
      <c r="I1448" s="431">
        <f>ROUNDDOWN(D1448*H1448,0)</f>
        <v>21</v>
      </c>
      <c r="J1448" s="432">
        <f>기계경비!$P$63</f>
        <v>23658</v>
      </c>
      <c r="K1448" s="431">
        <f>ROUNDDOWN(J1448*D1448,0)</f>
        <v>14</v>
      </c>
      <c r="L1448" s="432">
        <f>기계경비!$P$61</f>
        <v>57625</v>
      </c>
      <c r="M1448" s="431">
        <f>ROUNDDOWN(L1448*D1448,0)</f>
        <v>34</v>
      </c>
      <c r="N1448" s="433"/>
    </row>
    <row r="1449" spans="2:14" ht="18" hidden="1" customHeight="1">
      <c r="B1449" s="428" t="s">
        <v>20</v>
      </c>
      <c r="C1449" s="429" t="s">
        <v>22</v>
      </c>
      <c r="D1449" s="430">
        <f>'단가적용(품)'!$I$108</f>
        <v>5.9999999999999995E-4</v>
      </c>
      <c r="E1449" s="429" t="s">
        <v>8</v>
      </c>
      <c r="F1449" s="431">
        <f>H1449+J1449+L1449</f>
        <v>46495</v>
      </c>
      <c r="G1449" s="431">
        <f>SUM(I1449+K1449+M1449)</f>
        <v>26</v>
      </c>
      <c r="H1449" s="432">
        <f>기계경비!$P$137</f>
        <v>36210</v>
      </c>
      <c r="I1449" s="431">
        <f>ROUNDDOWN(D1449*H1449,0)</f>
        <v>21</v>
      </c>
      <c r="J1449" s="432">
        <f>기계경비!$P$135</f>
        <v>4398</v>
      </c>
      <c r="K1449" s="431">
        <f>ROUNDDOWN(J1449*D1449,0)</f>
        <v>2</v>
      </c>
      <c r="L1449" s="432">
        <f>기계경비!$P$133</f>
        <v>5887</v>
      </c>
      <c r="M1449" s="431">
        <f>ROUNDDOWN(L1449*D1449,0)</f>
        <v>3</v>
      </c>
      <c r="N1449" s="433"/>
    </row>
    <row r="1450" spans="2:14" ht="18" hidden="1" customHeight="1">
      <c r="B1450" s="428" t="s">
        <v>777</v>
      </c>
      <c r="C1450" s="429" t="s">
        <v>215</v>
      </c>
      <c r="D1450" s="434">
        <v>0.01</v>
      </c>
      <c r="E1450" s="429"/>
      <c r="F1450" s="431">
        <f>H1450+J1450+L1450</f>
        <v>1792</v>
      </c>
      <c r="G1450" s="431">
        <f>SUM(I1450+K1450+M1450)</f>
        <v>17</v>
      </c>
      <c r="H1450" s="431"/>
      <c r="I1450" s="431">
        <f>ROUNDDOWN(D1450*H1450,0)</f>
        <v>0</v>
      </c>
      <c r="J1450" s="431">
        <f>SUM(K1442:K1444)</f>
        <v>1792</v>
      </c>
      <c r="K1450" s="431">
        <f>ROUNDDOWN(J1450*D1450,0)</f>
        <v>17</v>
      </c>
      <c r="L1450" s="431"/>
      <c r="M1450" s="431">
        <f>ROUNDDOWN(L1450*D1450,0)</f>
        <v>0</v>
      </c>
      <c r="N1450" s="433"/>
    </row>
    <row r="1451" spans="2:14" ht="18" hidden="1" customHeight="1">
      <c r="B1451" s="428" t="s">
        <v>17</v>
      </c>
      <c r="C1451" s="429"/>
      <c r="D1451" s="436"/>
      <c r="E1451" s="429"/>
      <c r="F1451" s="431"/>
      <c r="G1451" s="431">
        <f>SUM(I1451+K1451+M1451)</f>
        <v>1976</v>
      </c>
      <c r="H1451" s="431"/>
      <c r="I1451" s="431">
        <f>SUM(I1442:I1450)</f>
        <v>114</v>
      </c>
      <c r="J1451" s="431"/>
      <c r="K1451" s="431">
        <f>SUM(K1442:K1450)</f>
        <v>1825</v>
      </c>
      <c r="L1451" s="431"/>
      <c r="M1451" s="431">
        <f>SUM(M1442:M1450)</f>
        <v>37</v>
      </c>
      <c r="N1451" s="433"/>
    </row>
    <row r="1452" spans="2:14" ht="18" hidden="1" customHeight="1">
      <c r="B1452" s="443"/>
      <c r="C1452" s="444"/>
      <c r="D1452" s="444"/>
      <c r="E1452" s="444"/>
      <c r="F1452" s="444"/>
      <c r="G1452" s="444"/>
      <c r="H1452" s="444"/>
      <c r="I1452" s="444"/>
      <c r="J1452" s="444"/>
      <c r="K1452" s="429"/>
      <c r="L1452" s="429"/>
      <c r="M1452" s="429"/>
      <c r="N1452" s="433"/>
    </row>
    <row r="1453" spans="2:14" s="421" customFormat="1" ht="18" hidden="1" customHeight="1">
      <c r="B1453" s="437">
        <f>B1441+1</f>
        <v>113</v>
      </c>
      <c r="C1453" s="445" t="s">
        <v>464</v>
      </c>
      <c r="D1453" s="442"/>
      <c r="E1453" s="442"/>
      <c r="F1453" s="442"/>
      <c r="G1453" s="442"/>
      <c r="H1453" s="442"/>
      <c r="I1453" s="442"/>
      <c r="J1453" s="442"/>
      <c r="K1453" s="440"/>
      <c r="L1453" s="440"/>
      <c r="M1453" s="440"/>
      <c r="N1453" s="441"/>
    </row>
    <row r="1454" spans="2:14" ht="18" hidden="1" customHeight="1">
      <c r="B1454" s="428" t="s">
        <v>216</v>
      </c>
      <c r="C1454" s="429" t="s">
        <v>335</v>
      </c>
      <c r="D1454" s="447">
        <f>'단가적용(품)'!$H$113</f>
        <v>9.6000000000000002E-2</v>
      </c>
      <c r="E1454" s="429" t="s">
        <v>10</v>
      </c>
      <c r="F1454" s="429">
        <f t="shared" ref="F1454:G1459" si="442">SUM(H1454+J1454+L1454)</f>
        <v>13537</v>
      </c>
      <c r="G1454" s="431">
        <f t="shared" si="442"/>
        <v>1299</v>
      </c>
      <c r="H1454" s="432"/>
      <c r="I1454" s="431">
        <f t="shared" ref="I1454:I1459" si="443">ROUNDDOWN(D1454*H1454,0)</f>
        <v>0</v>
      </c>
      <c r="J1454" s="431">
        <f>자재단가!$F$15</f>
        <v>13537</v>
      </c>
      <c r="K1454" s="431">
        <f t="shared" ref="K1454:K1459" si="444">ROUNDDOWN(J1454*D1454,0)</f>
        <v>1299</v>
      </c>
      <c r="L1454" s="431"/>
      <c r="M1454" s="431">
        <f>ROUNDDOWN(L1454*F1454,0)</f>
        <v>0</v>
      </c>
      <c r="N1454" s="433"/>
    </row>
    <row r="1455" spans="2:14" ht="18" hidden="1" customHeight="1">
      <c r="B1455" s="428" t="s">
        <v>217</v>
      </c>
      <c r="C1455" s="429" t="s">
        <v>336</v>
      </c>
      <c r="D1455" s="447">
        <f>'단가적용(품)'!$I$113</f>
        <v>6.9000000000000006E-2</v>
      </c>
      <c r="E1455" s="429" t="s">
        <v>7</v>
      </c>
      <c r="F1455" s="429">
        <f t="shared" si="442"/>
        <v>5000</v>
      </c>
      <c r="G1455" s="431">
        <f t="shared" si="442"/>
        <v>345</v>
      </c>
      <c r="H1455" s="432"/>
      <c r="I1455" s="431">
        <f t="shared" si="443"/>
        <v>0</v>
      </c>
      <c r="J1455" s="431">
        <f>자재단가!$F$21</f>
        <v>5000</v>
      </c>
      <c r="K1455" s="431">
        <f t="shared" si="444"/>
        <v>345</v>
      </c>
      <c r="L1455" s="431"/>
      <c r="M1455" s="431">
        <f>ROUNDDOWN(L1455*F1455,0)</f>
        <v>0</v>
      </c>
      <c r="N1455" s="433"/>
    </row>
    <row r="1456" spans="2:14" ht="18" hidden="1" customHeight="1">
      <c r="B1456" s="428" t="s">
        <v>218</v>
      </c>
      <c r="C1456" s="429"/>
      <c r="D1456" s="436">
        <f>'단가적용(품)'!$J$113</f>
        <v>4.9500000000000004E-3</v>
      </c>
      <c r="E1456" s="429" t="s">
        <v>8</v>
      </c>
      <c r="F1456" s="429">
        <f t="shared" si="442"/>
        <v>30000</v>
      </c>
      <c r="G1456" s="431">
        <f t="shared" si="442"/>
        <v>148</v>
      </c>
      <c r="H1456" s="432"/>
      <c r="I1456" s="431">
        <f t="shared" si="443"/>
        <v>0</v>
      </c>
      <c r="J1456" s="431">
        <f>자재단가!$F$19</f>
        <v>30000</v>
      </c>
      <c r="K1456" s="431">
        <f t="shared" si="444"/>
        <v>148</v>
      </c>
      <c r="L1456" s="431"/>
      <c r="M1456" s="431">
        <f>ROUNDDOWN(L1456*F1456,0)</f>
        <v>0</v>
      </c>
      <c r="N1456" s="433"/>
    </row>
    <row r="1457" spans="2:14" ht="18" hidden="1" customHeight="1">
      <c r="B1457" s="428" t="s">
        <v>207</v>
      </c>
      <c r="C1457" s="429"/>
      <c r="D1457" s="436">
        <f>'단가적용(품)'!$E$109</f>
        <v>1.4999999999999999E-4</v>
      </c>
      <c r="E1457" s="429" t="s">
        <v>13</v>
      </c>
      <c r="F1457" s="429">
        <f t="shared" si="442"/>
        <v>336005.625</v>
      </c>
      <c r="G1457" s="431">
        <f t="shared" si="442"/>
        <v>50</v>
      </c>
      <c r="H1457" s="432">
        <f>변동입력!$C$13*1.875</f>
        <v>336005.625</v>
      </c>
      <c r="I1457" s="431">
        <f t="shared" si="443"/>
        <v>50</v>
      </c>
      <c r="J1457" s="431"/>
      <c r="K1457" s="431">
        <f t="shared" si="444"/>
        <v>0</v>
      </c>
      <c r="L1457" s="431"/>
      <c r="M1457" s="431">
        <f>ROUNDDOWN(L1457*F1457,0)</f>
        <v>0</v>
      </c>
      <c r="N1457" s="433"/>
    </row>
    <row r="1458" spans="2:14" ht="18" hidden="1" customHeight="1">
      <c r="B1458" s="428" t="s">
        <v>24</v>
      </c>
      <c r="C1458" s="429"/>
      <c r="D1458" s="436">
        <f>'단가적용(품)'!$F$109</f>
        <v>1.4999999999999999E-4</v>
      </c>
      <c r="E1458" s="429" t="s">
        <v>8</v>
      </c>
      <c r="F1458" s="429">
        <f t="shared" si="442"/>
        <v>264555</v>
      </c>
      <c r="G1458" s="431">
        <f t="shared" si="442"/>
        <v>39</v>
      </c>
      <c r="H1458" s="432">
        <f>변동입력!$C$12*1.875</f>
        <v>264555</v>
      </c>
      <c r="I1458" s="431">
        <f t="shared" si="443"/>
        <v>39</v>
      </c>
      <c r="J1458" s="431"/>
      <c r="K1458" s="431">
        <f t="shared" si="444"/>
        <v>0</v>
      </c>
      <c r="L1458" s="431"/>
      <c r="M1458" s="431">
        <f>ROUNDDOWN(L1458*F1458,0)</f>
        <v>0</v>
      </c>
      <c r="N1458" s="433"/>
    </row>
    <row r="1459" spans="2:14" ht="18" hidden="1" customHeight="1">
      <c r="B1459" s="428" t="s">
        <v>15</v>
      </c>
      <c r="C1459" s="429"/>
      <c r="D1459" s="430">
        <f>'단가적용(품)'!$G$109</f>
        <v>2.9999999999999997E-4</v>
      </c>
      <c r="E1459" s="429" t="s">
        <v>8</v>
      </c>
      <c r="F1459" s="429">
        <f t="shared" si="442"/>
        <v>211644</v>
      </c>
      <c r="G1459" s="431">
        <f t="shared" si="442"/>
        <v>63</v>
      </c>
      <c r="H1459" s="432">
        <f>변동입력!$C$12*1.5</f>
        <v>211644</v>
      </c>
      <c r="I1459" s="431">
        <f t="shared" si="443"/>
        <v>63</v>
      </c>
      <c r="J1459" s="431"/>
      <c r="K1459" s="431">
        <f t="shared" si="444"/>
        <v>0</v>
      </c>
      <c r="L1459" s="431"/>
      <c r="M1459" s="431">
        <f>ROUNDDOWN(L1459*D1459,0)</f>
        <v>0</v>
      </c>
      <c r="N1459" s="433"/>
    </row>
    <row r="1460" spans="2:14" ht="18" hidden="1" customHeight="1">
      <c r="B1460" s="428" t="s">
        <v>784</v>
      </c>
      <c r="C1460" s="429" t="s">
        <v>508</v>
      </c>
      <c r="D1460" s="430">
        <f>'단가적용(품)'!$H$109</f>
        <v>1.1999999999999999E-3</v>
      </c>
      <c r="E1460" s="429" t="s">
        <v>223</v>
      </c>
      <c r="F1460" s="429">
        <f>H1460+J1460+L1460</f>
        <v>117493</v>
      </c>
      <c r="G1460" s="431">
        <f>SUM(I1460+K1460+M1460)</f>
        <v>140</v>
      </c>
      <c r="H1460" s="432">
        <f>기계경비!$P$65</f>
        <v>36210</v>
      </c>
      <c r="I1460" s="431">
        <f>ROUNDDOWN(D1460*H1460,0)</f>
        <v>43</v>
      </c>
      <c r="J1460" s="432">
        <f>기계경비!$P$63</f>
        <v>23658</v>
      </c>
      <c r="K1460" s="431">
        <f>ROUNDDOWN(J1460*D1460,0)</f>
        <v>28</v>
      </c>
      <c r="L1460" s="432">
        <f>기계경비!$P$61</f>
        <v>57625</v>
      </c>
      <c r="M1460" s="431">
        <f>ROUNDDOWN(L1460*D1460,0)</f>
        <v>69</v>
      </c>
      <c r="N1460" s="433"/>
    </row>
    <row r="1461" spans="2:14" ht="18" hidden="1" customHeight="1">
      <c r="B1461" s="428" t="s">
        <v>20</v>
      </c>
      <c r="C1461" s="429" t="s">
        <v>22</v>
      </c>
      <c r="D1461" s="430">
        <f>'단가적용(품)'!$I$109</f>
        <v>1.1999999999999999E-3</v>
      </c>
      <c r="E1461" s="429" t="s">
        <v>8</v>
      </c>
      <c r="F1461" s="429">
        <f>H1461+J1461+L1461</f>
        <v>46495</v>
      </c>
      <c r="G1461" s="431">
        <f>SUM(I1461+K1461+M1461)</f>
        <v>55</v>
      </c>
      <c r="H1461" s="432">
        <f>기계경비!$P$137</f>
        <v>36210</v>
      </c>
      <c r="I1461" s="431">
        <f>ROUNDDOWN(D1461*H1461,0)</f>
        <v>43</v>
      </c>
      <c r="J1461" s="432">
        <f>기계경비!$P$135</f>
        <v>4398</v>
      </c>
      <c r="K1461" s="431">
        <f>ROUNDDOWN(J1461*D1461,0)</f>
        <v>5</v>
      </c>
      <c r="L1461" s="432">
        <f>기계경비!$P$133</f>
        <v>5887</v>
      </c>
      <c r="M1461" s="431">
        <f>ROUNDDOWN(L1461*D1461,0)</f>
        <v>7</v>
      </c>
      <c r="N1461" s="433"/>
    </row>
    <row r="1462" spans="2:14" ht="18" hidden="1" customHeight="1">
      <c r="B1462" s="428" t="s">
        <v>777</v>
      </c>
      <c r="C1462" s="429" t="s">
        <v>215</v>
      </c>
      <c r="D1462" s="434">
        <v>0.01</v>
      </c>
      <c r="E1462" s="429"/>
      <c r="F1462" s="429">
        <f>H1462+J1462+L1462</f>
        <v>1792</v>
      </c>
      <c r="G1462" s="431">
        <f>SUM(I1462+K1462+M1462)</f>
        <v>17</v>
      </c>
      <c r="H1462" s="431"/>
      <c r="I1462" s="431">
        <f>ROUNDDOWN(D1462*H1462,0)</f>
        <v>0</v>
      </c>
      <c r="J1462" s="431">
        <f>SUM(K1454:K1456)</f>
        <v>1792</v>
      </c>
      <c r="K1462" s="431">
        <f>ROUNDDOWN(J1462*D1462,0)</f>
        <v>17</v>
      </c>
      <c r="L1462" s="431"/>
      <c r="M1462" s="431">
        <f>ROUNDDOWN(L1462*D1462,0)</f>
        <v>0</v>
      </c>
      <c r="N1462" s="433"/>
    </row>
    <row r="1463" spans="2:14" ht="18" hidden="1" customHeight="1">
      <c r="B1463" s="428" t="s">
        <v>17</v>
      </c>
      <c r="C1463" s="429"/>
      <c r="D1463" s="436"/>
      <c r="E1463" s="429"/>
      <c r="F1463" s="429"/>
      <c r="G1463" s="431">
        <f>SUM(I1463+K1463+M1463)</f>
        <v>2156</v>
      </c>
      <c r="H1463" s="431"/>
      <c r="I1463" s="431">
        <f>SUM(I1454:I1462)</f>
        <v>238</v>
      </c>
      <c r="J1463" s="431"/>
      <c r="K1463" s="431">
        <f>SUM(K1454:K1462)</f>
        <v>1842</v>
      </c>
      <c r="L1463" s="431"/>
      <c r="M1463" s="431">
        <f>SUM(M1454:M1462)</f>
        <v>76</v>
      </c>
      <c r="N1463" s="433"/>
    </row>
    <row r="1464" spans="2:14" ht="18" hidden="1" customHeight="1">
      <c r="B1464" s="443"/>
      <c r="C1464" s="444"/>
      <c r="D1464" s="444"/>
      <c r="E1464" s="444"/>
      <c r="F1464" s="444"/>
      <c r="G1464" s="444"/>
      <c r="H1464" s="444"/>
      <c r="I1464" s="444"/>
      <c r="J1464" s="444"/>
      <c r="K1464" s="429"/>
      <c r="L1464" s="429"/>
      <c r="M1464" s="429"/>
      <c r="N1464" s="433"/>
    </row>
    <row r="1465" spans="2:14" s="421" customFormat="1" ht="18" hidden="1" customHeight="1">
      <c r="B1465" s="437">
        <f>B1453+1</f>
        <v>114</v>
      </c>
      <c r="C1465" s="445" t="s">
        <v>463</v>
      </c>
      <c r="D1465" s="442"/>
      <c r="E1465" s="442"/>
      <c r="F1465" s="442"/>
      <c r="G1465" s="442"/>
      <c r="H1465" s="442"/>
      <c r="I1465" s="442"/>
      <c r="J1465" s="442"/>
      <c r="K1465" s="440"/>
      <c r="L1465" s="440"/>
      <c r="M1465" s="440"/>
      <c r="N1465" s="441"/>
    </row>
    <row r="1466" spans="2:14" ht="18" hidden="1" customHeight="1">
      <c r="B1466" s="428" t="s">
        <v>216</v>
      </c>
      <c r="C1466" s="429" t="s">
        <v>339</v>
      </c>
      <c r="D1466" s="447">
        <f>'단가적용(품)'!$H$113</f>
        <v>9.6000000000000002E-2</v>
      </c>
      <c r="E1466" s="429" t="s">
        <v>10</v>
      </c>
      <c r="F1466" s="431">
        <f t="shared" ref="F1466:G1471" si="445">SUM(H1466+J1466+L1466)</f>
        <v>15327</v>
      </c>
      <c r="G1466" s="431">
        <f t="shared" si="445"/>
        <v>1471</v>
      </c>
      <c r="H1466" s="432"/>
      <c r="I1466" s="431">
        <f t="shared" ref="I1466:I1471" si="446">ROUNDDOWN(D1466*H1466,0)</f>
        <v>0</v>
      </c>
      <c r="J1466" s="431">
        <f>자재단가!$F$16</f>
        <v>15327</v>
      </c>
      <c r="K1466" s="431">
        <f t="shared" ref="K1466:K1471" si="447">ROUNDDOWN(J1466*D1466,0)</f>
        <v>1471</v>
      </c>
      <c r="L1466" s="431"/>
      <c r="M1466" s="431">
        <f>ROUNDDOWN(L1466*F1466,0)</f>
        <v>0</v>
      </c>
      <c r="N1466" s="433"/>
    </row>
    <row r="1467" spans="2:14" ht="18" hidden="1" customHeight="1">
      <c r="B1467" s="428" t="s">
        <v>217</v>
      </c>
      <c r="C1467" s="429" t="s">
        <v>336</v>
      </c>
      <c r="D1467" s="447">
        <f>'단가적용(품)'!$I$113</f>
        <v>6.9000000000000006E-2</v>
      </c>
      <c r="E1467" s="429" t="s">
        <v>7</v>
      </c>
      <c r="F1467" s="431">
        <f t="shared" si="445"/>
        <v>5000</v>
      </c>
      <c r="G1467" s="431">
        <f t="shared" si="445"/>
        <v>345</v>
      </c>
      <c r="H1467" s="432"/>
      <c r="I1467" s="431">
        <f t="shared" si="446"/>
        <v>0</v>
      </c>
      <c r="J1467" s="431">
        <f>자재단가!$F$21</f>
        <v>5000</v>
      </c>
      <c r="K1467" s="431">
        <f t="shared" si="447"/>
        <v>345</v>
      </c>
      <c r="L1467" s="431"/>
      <c r="M1467" s="431">
        <f>ROUNDDOWN(L1467*F1467,0)</f>
        <v>0</v>
      </c>
      <c r="N1467" s="433"/>
    </row>
    <row r="1468" spans="2:14" ht="18" hidden="1" customHeight="1">
      <c r="B1468" s="428" t="s">
        <v>218</v>
      </c>
      <c r="C1468" s="429"/>
      <c r="D1468" s="436">
        <f>'단가적용(품)'!$J$113</f>
        <v>4.9500000000000004E-3</v>
      </c>
      <c r="E1468" s="429" t="s">
        <v>8</v>
      </c>
      <c r="F1468" s="431">
        <f t="shared" si="445"/>
        <v>30000</v>
      </c>
      <c r="G1468" s="431">
        <f t="shared" si="445"/>
        <v>148</v>
      </c>
      <c r="H1468" s="432"/>
      <c r="I1468" s="431">
        <f t="shared" si="446"/>
        <v>0</v>
      </c>
      <c r="J1468" s="431">
        <f>자재단가!$F$19</f>
        <v>30000</v>
      </c>
      <c r="K1468" s="431">
        <f t="shared" si="447"/>
        <v>148</v>
      </c>
      <c r="L1468" s="431"/>
      <c r="M1468" s="431">
        <f>ROUNDDOWN(L1468*F1468,0)</f>
        <v>0</v>
      </c>
      <c r="N1468" s="433"/>
    </row>
    <row r="1469" spans="2:14" ht="18" hidden="1" customHeight="1">
      <c r="B1469" s="428" t="s">
        <v>207</v>
      </c>
      <c r="C1469" s="429"/>
      <c r="D1469" s="436">
        <f>'단가적용(품)'!$E$108</f>
        <v>6.9999999999999994E-5</v>
      </c>
      <c r="E1469" s="429" t="s">
        <v>13</v>
      </c>
      <c r="F1469" s="431">
        <f t="shared" si="445"/>
        <v>336005.625</v>
      </c>
      <c r="G1469" s="431">
        <f t="shared" si="445"/>
        <v>23</v>
      </c>
      <c r="H1469" s="432">
        <f>변동입력!$C$13*1.875</f>
        <v>336005.625</v>
      </c>
      <c r="I1469" s="431">
        <f t="shared" si="446"/>
        <v>23</v>
      </c>
      <c r="J1469" s="431"/>
      <c r="K1469" s="431">
        <f t="shared" si="447"/>
        <v>0</v>
      </c>
      <c r="L1469" s="431"/>
      <c r="M1469" s="431">
        <f>ROUNDDOWN(L1469*F1469,0)</f>
        <v>0</v>
      </c>
      <c r="N1469" s="433"/>
    </row>
    <row r="1470" spans="2:14" ht="18" hidden="1" customHeight="1">
      <c r="B1470" s="428" t="s">
        <v>24</v>
      </c>
      <c r="C1470" s="429"/>
      <c r="D1470" s="436">
        <f>'단가적용(품)'!$F$108</f>
        <v>6.9999999999999994E-5</v>
      </c>
      <c r="E1470" s="429" t="s">
        <v>8</v>
      </c>
      <c r="F1470" s="431">
        <f t="shared" si="445"/>
        <v>264555</v>
      </c>
      <c r="G1470" s="431">
        <f t="shared" si="445"/>
        <v>18</v>
      </c>
      <c r="H1470" s="432">
        <f>변동입력!$C$12*1.875</f>
        <v>264555</v>
      </c>
      <c r="I1470" s="431">
        <f t="shared" si="446"/>
        <v>18</v>
      </c>
      <c r="J1470" s="431"/>
      <c r="K1470" s="431">
        <f t="shared" si="447"/>
        <v>0</v>
      </c>
      <c r="L1470" s="431"/>
      <c r="M1470" s="431">
        <f>ROUNDDOWN(L1470*F1470,0)</f>
        <v>0</v>
      </c>
      <c r="N1470" s="433"/>
    </row>
    <row r="1471" spans="2:14" ht="18" hidden="1" customHeight="1">
      <c r="B1471" s="428" t="s">
        <v>15</v>
      </c>
      <c r="C1471" s="429"/>
      <c r="D1471" s="436">
        <f>'단가적용(품)'!$G$108</f>
        <v>1.4999999999999999E-4</v>
      </c>
      <c r="E1471" s="429" t="s">
        <v>8</v>
      </c>
      <c r="F1471" s="431">
        <f t="shared" si="445"/>
        <v>211644</v>
      </c>
      <c r="G1471" s="431">
        <f t="shared" si="445"/>
        <v>31</v>
      </c>
      <c r="H1471" s="432">
        <f>변동입력!$C$12*1.5</f>
        <v>211644</v>
      </c>
      <c r="I1471" s="431">
        <f t="shared" si="446"/>
        <v>31</v>
      </c>
      <c r="J1471" s="431"/>
      <c r="K1471" s="431">
        <f t="shared" si="447"/>
        <v>0</v>
      </c>
      <c r="L1471" s="431"/>
      <c r="M1471" s="431">
        <f>ROUNDDOWN(L1471*D1471,0)</f>
        <v>0</v>
      </c>
      <c r="N1471" s="433"/>
    </row>
    <row r="1472" spans="2:14" ht="18" hidden="1" customHeight="1">
      <c r="B1472" s="428" t="s">
        <v>784</v>
      </c>
      <c r="C1472" s="429" t="s">
        <v>508</v>
      </c>
      <c r="D1472" s="430">
        <f>'단가적용(품)'!$H$108</f>
        <v>5.9999999999999995E-4</v>
      </c>
      <c r="E1472" s="429" t="s">
        <v>223</v>
      </c>
      <c r="F1472" s="431">
        <f>H1472+J1472+L1472</f>
        <v>117493</v>
      </c>
      <c r="G1472" s="431">
        <f>SUM(I1472+K1472+M1472)</f>
        <v>69</v>
      </c>
      <c r="H1472" s="432">
        <f>기계경비!$P$65</f>
        <v>36210</v>
      </c>
      <c r="I1472" s="431">
        <f>ROUNDDOWN(D1472*H1472,0)</f>
        <v>21</v>
      </c>
      <c r="J1472" s="432">
        <f>기계경비!$P$63</f>
        <v>23658</v>
      </c>
      <c r="K1472" s="431">
        <f>ROUNDDOWN(J1472*D1472,0)</f>
        <v>14</v>
      </c>
      <c r="L1472" s="432">
        <f>기계경비!$P$61</f>
        <v>57625</v>
      </c>
      <c r="M1472" s="431">
        <f>ROUNDDOWN(L1472*D1472,0)</f>
        <v>34</v>
      </c>
      <c r="N1472" s="433"/>
    </row>
    <row r="1473" spans="2:14" ht="18" hidden="1" customHeight="1">
      <c r="B1473" s="428" t="s">
        <v>20</v>
      </c>
      <c r="C1473" s="429" t="s">
        <v>22</v>
      </c>
      <c r="D1473" s="430">
        <f>'단가적용(품)'!$I$108</f>
        <v>5.9999999999999995E-4</v>
      </c>
      <c r="E1473" s="429" t="s">
        <v>8</v>
      </c>
      <c r="F1473" s="431">
        <f>H1473+J1473+L1473</f>
        <v>46495</v>
      </c>
      <c r="G1473" s="431">
        <f>SUM(I1473+K1473+M1473)</f>
        <v>26</v>
      </c>
      <c r="H1473" s="432">
        <f>기계경비!$P$137</f>
        <v>36210</v>
      </c>
      <c r="I1473" s="431">
        <f>ROUNDDOWN(D1473*H1473,0)</f>
        <v>21</v>
      </c>
      <c r="J1473" s="432">
        <f>기계경비!$P$135</f>
        <v>4398</v>
      </c>
      <c r="K1473" s="431">
        <f>ROUNDDOWN(J1473*D1473,0)</f>
        <v>2</v>
      </c>
      <c r="L1473" s="432">
        <f>기계경비!$P$133</f>
        <v>5887</v>
      </c>
      <c r="M1473" s="431">
        <f>ROUNDDOWN(L1473*D1473,0)</f>
        <v>3</v>
      </c>
      <c r="N1473" s="433"/>
    </row>
    <row r="1474" spans="2:14" ht="18" hidden="1" customHeight="1">
      <c r="B1474" s="428" t="s">
        <v>777</v>
      </c>
      <c r="C1474" s="429" t="s">
        <v>215</v>
      </c>
      <c r="D1474" s="434">
        <v>0.01</v>
      </c>
      <c r="E1474" s="429"/>
      <c r="F1474" s="431">
        <f>H1474+J1474+L1474</f>
        <v>1964</v>
      </c>
      <c r="G1474" s="431">
        <f>SUM(I1474+K1474+M1474)</f>
        <v>19</v>
      </c>
      <c r="H1474" s="431"/>
      <c r="I1474" s="431">
        <f>ROUNDDOWN(D1474*H1474,0)</f>
        <v>0</v>
      </c>
      <c r="J1474" s="431">
        <f>SUM(K1466:K1468)</f>
        <v>1964</v>
      </c>
      <c r="K1474" s="431">
        <f>ROUNDDOWN(J1474*D1474,0)</f>
        <v>19</v>
      </c>
      <c r="L1474" s="431"/>
      <c r="M1474" s="431">
        <f>ROUNDDOWN(L1474*D1474,0)</f>
        <v>0</v>
      </c>
      <c r="N1474" s="433"/>
    </row>
    <row r="1475" spans="2:14" ht="18" hidden="1" customHeight="1">
      <c r="B1475" s="428" t="s">
        <v>17</v>
      </c>
      <c r="C1475" s="429"/>
      <c r="D1475" s="436"/>
      <c r="E1475" s="429"/>
      <c r="F1475" s="431"/>
      <c r="G1475" s="431">
        <f>SUM(I1475+K1475+M1475)</f>
        <v>2150</v>
      </c>
      <c r="H1475" s="431"/>
      <c r="I1475" s="431">
        <f>SUM(I1466:I1474)</f>
        <v>114</v>
      </c>
      <c r="J1475" s="431"/>
      <c r="K1475" s="431">
        <f>SUM(K1466:K1474)</f>
        <v>1999</v>
      </c>
      <c r="L1475" s="431"/>
      <c r="M1475" s="431">
        <f>SUM(M1466:M1474)</f>
        <v>37</v>
      </c>
      <c r="N1475" s="433"/>
    </row>
    <row r="1476" spans="2:14" ht="18" hidden="1" customHeight="1">
      <c r="B1476" s="443"/>
      <c r="C1476" s="444"/>
      <c r="D1476" s="444"/>
      <c r="E1476" s="444"/>
      <c r="F1476" s="444"/>
      <c r="G1476" s="444"/>
      <c r="H1476" s="444"/>
      <c r="I1476" s="444"/>
      <c r="J1476" s="444"/>
      <c r="K1476" s="429"/>
      <c r="L1476" s="429"/>
      <c r="M1476" s="429"/>
      <c r="N1476" s="433"/>
    </row>
    <row r="1477" spans="2:14" s="421" customFormat="1" ht="18" hidden="1" customHeight="1">
      <c r="B1477" s="437">
        <f>B1465+1</f>
        <v>115</v>
      </c>
      <c r="C1477" s="445" t="s">
        <v>462</v>
      </c>
      <c r="D1477" s="442"/>
      <c r="E1477" s="442"/>
      <c r="F1477" s="442"/>
      <c r="G1477" s="442"/>
      <c r="H1477" s="442"/>
      <c r="I1477" s="442"/>
      <c r="J1477" s="442"/>
      <c r="K1477" s="440"/>
      <c r="L1477" s="440"/>
      <c r="M1477" s="440"/>
      <c r="N1477" s="441"/>
    </row>
    <row r="1478" spans="2:14" ht="18" hidden="1" customHeight="1">
      <c r="B1478" s="428" t="s">
        <v>216</v>
      </c>
      <c r="C1478" s="429" t="s">
        <v>339</v>
      </c>
      <c r="D1478" s="447">
        <f>'단가적용(품)'!$H$113</f>
        <v>9.6000000000000002E-2</v>
      </c>
      <c r="E1478" s="429" t="s">
        <v>10</v>
      </c>
      <c r="F1478" s="431">
        <f t="shared" ref="F1478:G1483" si="448">SUM(H1478+J1478+L1478)</f>
        <v>15327</v>
      </c>
      <c r="G1478" s="431">
        <f t="shared" si="448"/>
        <v>1471</v>
      </c>
      <c r="H1478" s="432"/>
      <c r="I1478" s="431">
        <f t="shared" ref="I1478:I1483" si="449">ROUNDDOWN(D1478*H1478,0)</f>
        <v>0</v>
      </c>
      <c r="J1478" s="431">
        <f>자재단가!$F$16</f>
        <v>15327</v>
      </c>
      <c r="K1478" s="431">
        <f t="shared" ref="K1478:K1483" si="450">ROUNDDOWN(J1478*D1478,0)</f>
        <v>1471</v>
      </c>
      <c r="L1478" s="431"/>
      <c r="M1478" s="431">
        <f>ROUNDDOWN(L1478*F1478,0)</f>
        <v>0</v>
      </c>
      <c r="N1478" s="433"/>
    </row>
    <row r="1479" spans="2:14" ht="18" hidden="1" customHeight="1">
      <c r="B1479" s="428" t="s">
        <v>217</v>
      </c>
      <c r="C1479" s="429" t="s">
        <v>336</v>
      </c>
      <c r="D1479" s="447">
        <f>'단가적용(품)'!$I$113</f>
        <v>6.9000000000000006E-2</v>
      </c>
      <c r="E1479" s="429" t="s">
        <v>7</v>
      </c>
      <c r="F1479" s="431">
        <f t="shared" si="448"/>
        <v>5000</v>
      </c>
      <c r="G1479" s="431">
        <f t="shared" si="448"/>
        <v>345</v>
      </c>
      <c r="H1479" s="432"/>
      <c r="I1479" s="431">
        <f t="shared" si="449"/>
        <v>0</v>
      </c>
      <c r="J1479" s="431">
        <f>자재단가!$F$21</f>
        <v>5000</v>
      </c>
      <c r="K1479" s="431">
        <f t="shared" si="450"/>
        <v>345</v>
      </c>
      <c r="L1479" s="431"/>
      <c r="M1479" s="431">
        <f>ROUNDDOWN(L1479*F1479,0)</f>
        <v>0</v>
      </c>
      <c r="N1479" s="433"/>
    </row>
    <row r="1480" spans="2:14" ht="18" hidden="1" customHeight="1">
      <c r="B1480" s="428" t="s">
        <v>218</v>
      </c>
      <c r="C1480" s="429"/>
      <c r="D1480" s="436">
        <f>'단가적용(품)'!$J$113</f>
        <v>4.9500000000000004E-3</v>
      </c>
      <c r="E1480" s="429" t="s">
        <v>8</v>
      </c>
      <c r="F1480" s="431">
        <f t="shared" si="448"/>
        <v>30000</v>
      </c>
      <c r="G1480" s="431">
        <f t="shared" si="448"/>
        <v>148</v>
      </c>
      <c r="H1480" s="432"/>
      <c r="I1480" s="431">
        <f t="shared" si="449"/>
        <v>0</v>
      </c>
      <c r="J1480" s="431">
        <f>자재단가!$F$19</f>
        <v>30000</v>
      </c>
      <c r="K1480" s="431">
        <f t="shared" si="450"/>
        <v>148</v>
      </c>
      <c r="L1480" s="431"/>
      <c r="M1480" s="431">
        <f>ROUNDDOWN(L1480*F1480,0)</f>
        <v>0</v>
      </c>
      <c r="N1480" s="433"/>
    </row>
    <row r="1481" spans="2:14" ht="18" hidden="1" customHeight="1">
      <c r="B1481" s="428" t="s">
        <v>207</v>
      </c>
      <c r="C1481" s="429"/>
      <c r="D1481" s="436">
        <f>'단가적용(품)'!$E$109</f>
        <v>1.4999999999999999E-4</v>
      </c>
      <c r="E1481" s="429" t="s">
        <v>13</v>
      </c>
      <c r="F1481" s="431">
        <f t="shared" si="448"/>
        <v>336005.625</v>
      </c>
      <c r="G1481" s="431">
        <f t="shared" si="448"/>
        <v>50</v>
      </c>
      <c r="H1481" s="432">
        <f>변동입력!$C$13*1.875</f>
        <v>336005.625</v>
      </c>
      <c r="I1481" s="431">
        <f t="shared" si="449"/>
        <v>50</v>
      </c>
      <c r="J1481" s="431"/>
      <c r="K1481" s="431">
        <f t="shared" si="450"/>
        <v>0</v>
      </c>
      <c r="L1481" s="431"/>
      <c r="M1481" s="431">
        <f>ROUNDDOWN(L1481*F1481,0)</f>
        <v>0</v>
      </c>
      <c r="N1481" s="433"/>
    </row>
    <row r="1482" spans="2:14" ht="18" hidden="1" customHeight="1">
      <c r="B1482" s="428" t="s">
        <v>24</v>
      </c>
      <c r="C1482" s="429"/>
      <c r="D1482" s="436">
        <f>'단가적용(품)'!$F$109</f>
        <v>1.4999999999999999E-4</v>
      </c>
      <c r="E1482" s="429" t="s">
        <v>8</v>
      </c>
      <c r="F1482" s="431">
        <f t="shared" si="448"/>
        <v>264555</v>
      </c>
      <c r="G1482" s="431">
        <f t="shared" si="448"/>
        <v>39</v>
      </c>
      <c r="H1482" s="432">
        <f>변동입력!$C$12*1.875</f>
        <v>264555</v>
      </c>
      <c r="I1482" s="431">
        <f t="shared" si="449"/>
        <v>39</v>
      </c>
      <c r="J1482" s="431"/>
      <c r="K1482" s="431">
        <f t="shared" si="450"/>
        <v>0</v>
      </c>
      <c r="L1482" s="431"/>
      <c r="M1482" s="431">
        <f>ROUNDDOWN(L1482*F1482,0)</f>
        <v>0</v>
      </c>
      <c r="N1482" s="433"/>
    </row>
    <row r="1483" spans="2:14" ht="18" hidden="1" customHeight="1">
      <c r="B1483" s="428" t="s">
        <v>15</v>
      </c>
      <c r="C1483" s="429"/>
      <c r="D1483" s="430">
        <f>'단가적용(품)'!$G$109</f>
        <v>2.9999999999999997E-4</v>
      </c>
      <c r="E1483" s="429" t="s">
        <v>8</v>
      </c>
      <c r="F1483" s="431">
        <f t="shared" si="448"/>
        <v>211644</v>
      </c>
      <c r="G1483" s="431">
        <f t="shared" si="448"/>
        <v>63</v>
      </c>
      <c r="H1483" s="432">
        <f>변동입력!$C$12*1.5</f>
        <v>211644</v>
      </c>
      <c r="I1483" s="431">
        <f t="shared" si="449"/>
        <v>63</v>
      </c>
      <c r="J1483" s="431"/>
      <c r="K1483" s="431">
        <f t="shared" si="450"/>
        <v>0</v>
      </c>
      <c r="L1483" s="431"/>
      <c r="M1483" s="431">
        <f>ROUNDDOWN(L1483*D1483,0)</f>
        <v>0</v>
      </c>
      <c r="N1483" s="433"/>
    </row>
    <row r="1484" spans="2:14" ht="18" hidden="1" customHeight="1">
      <c r="B1484" s="428" t="s">
        <v>784</v>
      </c>
      <c r="C1484" s="429" t="s">
        <v>508</v>
      </c>
      <c r="D1484" s="430">
        <f>'단가적용(품)'!$H$109</f>
        <v>1.1999999999999999E-3</v>
      </c>
      <c r="E1484" s="429" t="s">
        <v>223</v>
      </c>
      <c r="F1484" s="431">
        <f>H1484+J1484+L1484</f>
        <v>117493</v>
      </c>
      <c r="G1484" s="431">
        <f>SUM(I1484+K1484+M1484)</f>
        <v>140</v>
      </c>
      <c r="H1484" s="432">
        <f>기계경비!$P$65</f>
        <v>36210</v>
      </c>
      <c r="I1484" s="431">
        <f>ROUNDDOWN(D1484*H1484,0)</f>
        <v>43</v>
      </c>
      <c r="J1484" s="432">
        <f>기계경비!$P$63</f>
        <v>23658</v>
      </c>
      <c r="K1484" s="431">
        <f>ROUNDDOWN(J1484*D1484,0)</f>
        <v>28</v>
      </c>
      <c r="L1484" s="432">
        <f>기계경비!$P$61</f>
        <v>57625</v>
      </c>
      <c r="M1484" s="431">
        <f>ROUNDDOWN(L1484*D1484,0)</f>
        <v>69</v>
      </c>
      <c r="N1484" s="433"/>
    </row>
    <row r="1485" spans="2:14" ht="18" hidden="1" customHeight="1">
      <c r="B1485" s="428" t="s">
        <v>20</v>
      </c>
      <c r="C1485" s="429" t="s">
        <v>22</v>
      </c>
      <c r="D1485" s="430">
        <f>'단가적용(품)'!$I$109</f>
        <v>1.1999999999999999E-3</v>
      </c>
      <c r="E1485" s="429" t="s">
        <v>8</v>
      </c>
      <c r="F1485" s="431">
        <f>H1485+J1485+L1485</f>
        <v>46495</v>
      </c>
      <c r="G1485" s="431">
        <f>SUM(I1485+K1485+M1485)</f>
        <v>55</v>
      </c>
      <c r="H1485" s="432">
        <f>기계경비!$P$137</f>
        <v>36210</v>
      </c>
      <c r="I1485" s="431">
        <f>ROUNDDOWN(D1485*H1485,0)</f>
        <v>43</v>
      </c>
      <c r="J1485" s="432">
        <f>기계경비!$P$135</f>
        <v>4398</v>
      </c>
      <c r="K1485" s="431">
        <f>ROUNDDOWN(J1485*D1485,0)</f>
        <v>5</v>
      </c>
      <c r="L1485" s="432">
        <f>기계경비!$P$133</f>
        <v>5887</v>
      </c>
      <c r="M1485" s="431">
        <f>ROUNDDOWN(L1485*D1485,0)</f>
        <v>7</v>
      </c>
      <c r="N1485" s="433"/>
    </row>
    <row r="1486" spans="2:14" ht="18" hidden="1" customHeight="1">
      <c r="B1486" s="428" t="s">
        <v>777</v>
      </c>
      <c r="C1486" s="429" t="s">
        <v>215</v>
      </c>
      <c r="D1486" s="434">
        <v>0.01</v>
      </c>
      <c r="E1486" s="429"/>
      <c r="F1486" s="431">
        <f>H1486+J1486+L1486</f>
        <v>1964</v>
      </c>
      <c r="G1486" s="431">
        <f>SUM(I1486+K1486+M1486)</f>
        <v>19</v>
      </c>
      <c r="H1486" s="431"/>
      <c r="I1486" s="431">
        <f>ROUNDDOWN(D1486*H1486,0)</f>
        <v>0</v>
      </c>
      <c r="J1486" s="431">
        <f>SUM(K1478:K1480)</f>
        <v>1964</v>
      </c>
      <c r="K1486" s="431">
        <f>ROUNDDOWN(J1486*D1486,0)</f>
        <v>19</v>
      </c>
      <c r="L1486" s="431"/>
      <c r="M1486" s="431">
        <f>ROUNDDOWN(L1486*D1486,0)</f>
        <v>0</v>
      </c>
      <c r="N1486" s="433"/>
    </row>
    <row r="1487" spans="2:14" ht="18" hidden="1" customHeight="1">
      <c r="B1487" s="428" t="s">
        <v>17</v>
      </c>
      <c r="C1487" s="429"/>
      <c r="D1487" s="436"/>
      <c r="E1487" s="429"/>
      <c r="F1487" s="431"/>
      <c r="G1487" s="431">
        <f>SUM(I1487+K1487+M1487)</f>
        <v>2330</v>
      </c>
      <c r="H1487" s="431"/>
      <c r="I1487" s="431">
        <f>SUM(I1478:I1486)</f>
        <v>238</v>
      </c>
      <c r="J1487" s="431"/>
      <c r="K1487" s="431">
        <f>SUM(K1478:K1486)</f>
        <v>2016</v>
      </c>
      <c r="L1487" s="431"/>
      <c r="M1487" s="431">
        <f>SUM(M1478:M1486)</f>
        <v>76</v>
      </c>
      <c r="N1487" s="433"/>
    </row>
    <row r="1488" spans="2:14" ht="18" hidden="1" customHeight="1">
      <c r="B1488" s="443"/>
      <c r="C1488" s="444"/>
      <c r="D1488" s="444"/>
      <c r="E1488" s="444"/>
      <c r="F1488" s="444"/>
      <c r="G1488" s="444"/>
      <c r="H1488" s="444"/>
      <c r="I1488" s="444"/>
      <c r="J1488" s="444"/>
      <c r="K1488" s="429"/>
      <c r="L1488" s="429"/>
      <c r="M1488" s="429"/>
      <c r="N1488" s="433"/>
    </row>
    <row r="1489" spans="2:14" s="421" customFormat="1" ht="18" hidden="1" customHeight="1">
      <c r="B1489" s="437">
        <f>B1477+1</f>
        <v>116</v>
      </c>
      <c r="C1489" s="445" t="s">
        <v>461</v>
      </c>
      <c r="D1489" s="442"/>
      <c r="E1489" s="442"/>
      <c r="F1489" s="442"/>
      <c r="G1489" s="442"/>
      <c r="H1489" s="442"/>
      <c r="I1489" s="442"/>
      <c r="J1489" s="442"/>
      <c r="K1489" s="440"/>
      <c r="L1489" s="440"/>
      <c r="M1489" s="440"/>
      <c r="N1489" s="441"/>
    </row>
    <row r="1490" spans="2:14" ht="18" hidden="1" customHeight="1">
      <c r="B1490" s="428" t="s">
        <v>216</v>
      </c>
      <c r="C1490" s="429" t="s">
        <v>360</v>
      </c>
      <c r="D1490" s="447">
        <f>'단가적용(품)'!$H$113</f>
        <v>9.6000000000000002E-2</v>
      </c>
      <c r="E1490" s="429" t="s">
        <v>10</v>
      </c>
      <c r="F1490" s="431">
        <f t="shared" ref="F1490:G1495" si="451">SUM(H1490+J1490+L1490)</f>
        <v>21360</v>
      </c>
      <c r="G1490" s="431">
        <f t="shared" si="451"/>
        <v>2050</v>
      </c>
      <c r="H1490" s="432"/>
      <c r="I1490" s="431">
        <f t="shared" ref="I1490:I1495" si="452">ROUNDDOWN(D1490*H1490,0)</f>
        <v>0</v>
      </c>
      <c r="J1490" s="431">
        <f>자재단가!$F$17</f>
        <v>21360</v>
      </c>
      <c r="K1490" s="431">
        <f t="shared" ref="K1490:K1495" si="453">ROUNDDOWN(J1490*D1490,0)</f>
        <v>2050</v>
      </c>
      <c r="L1490" s="431"/>
      <c r="M1490" s="431">
        <f>ROUNDDOWN(L1490*F1490,0)</f>
        <v>0</v>
      </c>
      <c r="N1490" s="433"/>
    </row>
    <row r="1491" spans="2:14" ht="18" hidden="1" customHeight="1">
      <c r="B1491" s="428" t="s">
        <v>217</v>
      </c>
      <c r="C1491" s="429" t="s">
        <v>336</v>
      </c>
      <c r="D1491" s="447">
        <f>'단가적용(품)'!$I$113</f>
        <v>6.9000000000000006E-2</v>
      </c>
      <c r="E1491" s="429" t="s">
        <v>7</v>
      </c>
      <c r="F1491" s="431">
        <f t="shared" si="451"/>
        <v>5000</v>
      </c>
      <c r="G1491" s="431">
        <f t="shared" si="451"/>
        <v>345</v>
      </c>
      <c r="H1491" s="432"/>
      <c r="I1491" s="431">
        <f t="shared" si="452"/>
        <v>0</v>
      </c>
      <c r="J1491" s="431">
        <f>자재단가!$F$21</f>
        <v>5000</v>
      </c>
      <c r="K1491" s="431">
        <f t="shared" si="453"/>
        <v>345</v>
      </c>
      <c r="L1491" s="431"/>
      <c r="M1491" s="431">
        <f>ROUNDDOWN(L1491*F1491,0)</f>
        <v>0</v>
      </c>
      <c r="N1491" s="433"/>
    </row>
    <row r="1492" spans="2:14" ht="18" hidden="1" customHeight="1">
      <c r="B1492" s="428" t="s">
        <v>218</v>
      </c>
      <c r="C1492" s="429"/>
      <c r="D1492" s="436">
        <f>'단가적용(품)'!$J$113</f>
        <v>4.9500000000000004E-3</v>
      </c>
      <c r="E1492" s="429" t="s">
        <v>8</v>
      </c>
      <c r="F1492" s="431">
        <f t="shared" si="451"/>
        <v>30000</v>
      </c>
      <c r="G1492" s="431">
        <f t="shared" si="451"/>
        <v>148</v>
      </c>
      <c r="H1492" s="432"/>
      <c r="I1492" s="431">
        <f t="shared" si="452"/>
        <v>0</v>
      </c>
      <c r="J1492" s="431">
        <f>자재단가!$F$19</f>
        <v>30000</v>
      </c>
      <c r="K1492" s="431">
        <f t="shared" si="453"/>
        <v>148</v>
      </c>
      <c r="L1492" s="431"/>
      <c r="M1492" s="431">
        <f>ROUNDDOWN(L1492*F1492,0)</f>
        <v>0</v>
      </c>
      <c r="N1492" s="433"/>
    </row>
    <row r="1493" spans="2:14" ht="18" hidden="1" customHeight="1">
      <c r="B1493" s="428" t="s">
        <v>207</v>
      </c>
      <c r="C1493" s="429"/>
      <c r="D1493" s="436">
        <f>'단가적용(품)'!$E$108</f>
        <v>6.9999999999999994E-5</v>
      </c>
      <c r="E1493" s="429" t="s">
        <v>13</v>
      </c>
      <c r="F1493" s="431">
        <f t="shared" si="451"/>
        <v>336005.625</v>
      </c>
      <c r="G1493" s="431">
        <f t="shared" si="451"/>
        <v>23</v>
      </c>
      <c r="H1493" s="432">
        <f>변동입력!$C$13*1.875</f>
        <v>336005.625</v>
      </c>
      <c r="I1493" s="431">
        <f t="shared" si="452"/>
        <v>23</v>
      </c>
      <c r="J1493" s="431"/>
      <c r="K1493" s="431">
        <f t="shared" si="453"/>
        <v>0</v>
      </c>
      <c r="L1493" s="431"/>
      <c r="M1493" s="431">
        <f>ROUNDDOWN(L1493*F1493,0)</f>
        <v>0</v>
      </c>
      <c r="N1493" s="433"/>
    </row>
    <row r="1494" spans="2:14" ht="18" hidden="1" customHeight="1">
      <c r="B1494" s="428" t="s">
        <v>24</v>
      </c>
      <c r="C1494" s="429"/>
      <c r="D1494" s="436">
        <f>'단가적용(품)'!$F$108</f>
        <v>6.9999999999999994E-5</v>
      </c>
      <c r="E1494" s="429" t="s">
        <v>8</v>
      </c>
      <c r="F1494" s="431">
        <f t="shared" si="451"/>
        <v>264555</v>
      </c>
      <c r="G1494" s="431">
        <f t="shared" si="451"/>
        <v>18</v>
      </c>
      <c r="H1494" s="432">
        <f>변동입력!$C$12*1.875</f>
        <v>264555</v>
      </c>
      <c r="I1494" s="431">
        <f t="shared" si="452"/>
        <v>18</v>
      </c>
      <c r="J1494" s="431"/>
      <c r="K1494" s="431">
        <f t="shared" si="453"/>
        <v>0</v>
      </c>
      <c r="L1494" s="431"/>
      <c r="M1494" s="431">
        <f>ROUNDDOWN(L1494*F1494,0)</f>
        <v>0</v>
      </c>
      <c r="N1494" s="433"/>
    </row>
    <row r="1495" spans="2:14" ht="18" hidden="1" customHeight="1">
      <c r="B1495" s="428" t="s">
        <v>15</v>
      </c>
      <c r="C1495" s="429"/>
      <c r="D1495" s="436">
        <f>'단가적용(품)'!$G$108</f>
        <v>1.4999999999999999E-4</v>
      </c>
      <c r="E1495" s="429" t="s">
        <v>8</v>
      </c>
      <c r="F1495" s="431">
        <f t="shared" si="451"/>
        <v>211644</v>
      </c>
      <c r="G1495" s="431">
        <f t="shared" si="451"/>
        <v>31</v>
      </c>
      <c r="H1495" s="432">
        <f>변동입력!$C$12*1.5</f>
        <v>211644</v>
      </c>
      <c r="I1495" s="431">
        <f t="shared" si="452"/>
        <v>31</v>
      </c>
      <c r="J1495" s="431"/>
      <c r="K1495" s="431">
        <f t="shared" si="453"/>
        <v>0</v>
      </c>
      <c r="L1495" s="431"/>
      <c r="M1495" s="431">
        <f>ROUNDDOWN(L1495*D1495,0)</f>
        <v>0</v>
      </c>
      <c r="N1495" s="433"/>
    </row>
    <row r="1496" spans="2:14" ht="18" hidden="1" customHeight="1">
      <c r="B1496" s="428" t="s">
        <v>784</v>
      </c>
      <c r="C1496" s="429" t="s">
        <v>508</v>
      </c>
      <c r="D1496" s="430">
        <f>'단가적용(품)'!$H$108</f>
        <v>5.9999999999999995E-4</v>
      </c>
      <c r="E1496" s="429" t="s">
        <v>223</v>
      </c>
      <c r="F1496" s="431">
        <f>H1496+J1496+L1496</f>
        <v>117493</v>
      </c>
      <c r="G1496" s="431">
        <f>SUM(I1496+K1496+M1496)</f>
        <v>69</v>
      </c>
      <c r="H1496" s="432">
        <f>기계경비!$P$65</f>
        <v>36210</v>
      </c>
      <c r="I1496" s="431">
        <f>ROUNDDOWN(D1496*H1496,0)</f>
        <v>21</v>
      </c>
      <c r="J1496" s="432">
        <f>기계경비!$P$63</f>
        <v>23658</v>
      </c>
      <c r="K1496" s="431">
        <f>ROUNDDOWN(J1496*D1496,0)</f>
        <v>14</v>
      </c>
      <c r="L1496" s="432">
        <f>기계경비!$P$61</f>
        <v>57625</v>
      </c>
      <c r="M1496" s="431">
        <f>ROUNDDOWN(L1496*D1496,0)</f>
        <v>34</v>
      </c>
      <c r="N1496" s="433"/>
    </row>
    <row r="1497" spans="2:14" ht="18" hidden="1" customHeight="1">
      <c r="B1497" s="428" t="s">
        <v>20</v>
      </c>
      <c r="C1497" s="429" t="s">
        <v>22</v>
      </c>
      <c r="D1497" s="430">
        <f>'단가적용(품)'!$I$108</f>
        <v>5.9999999999999995E-4</v>
      </c>
      <c r="E1497" s="429" t="s">
        <v>8</v>
      </c>
      <c r="F1497" s="431">
        <f>H1497+J1497+L1497</f>
        <v>46495</v>
      </c>
      <c r="G1497" s="431">
        <f>SUM(I1497+K1497+M1497)</f>
        <v>26</v>
      </c>
      <c r="H1497" s="432">
        <f>기계경비!$P$137</f>
        <v>36210</v>
      </c>
      <c r="I1497" s="431">
        <f>ROUNDDOWN(D1497*H1497,0)</f>
        <v>21</v>
      </c>
      <c r="J1497" s="432">
        <f>기계경비!$P$135</f>
        <v>4398</v>
      </c>
      <c r="K1497" s="431">
        <f>ROUNDDOWN(J1497*D1497,0)</f>
        <v>2</v>
      </c>
      <c r="L1497" s="432">
        <f>기계경비!$P$133</f>
        <v>5887</v>
      </c>
      <c r="M1497" s="431">
        <f>ROUNDDOWN(L1497*D1497,0)</f>
        <v>3</v>
      </c>
      <c r="N1497" s="433"/>
    </row>
    <row r="1498" spans="2:14" ht="18" hidden="1" customHeight="1">
      <c r="B1498" s="428" t="s">
        <v>777</v>
      </c>
      <c r="C1498" s="429" t="s">
        <v>215</v>
      </c>
      <c r="D1498" s="434">
        <v>0.01</v>
      </c>
      <c r="E1498" s="429"/>
      <c r="F1498" s="431">
        <f>H1498+J1498+L1498</f>
        <v>2543</v>
      </c>
      <c r="G1498" s="431">
        <f>SUM(I1498+K1498+M1498)</f>
        <v>25</v>
      </c>
      <c r="H1498" s="431"/>
      <c r="I1498" s="431">
        <f>ROUNDDOWN(D1498*H1498,0)</f>
        <v>0</v>
      </c>
      <c r="J1498" s="431">
        <f>SUM(K1490:K1492)</f>
        <v>2543</v>
      </c>
      <c r="K1498" s="431">
        <f>ROUNDDOWN(J1498*D1498,0)</f>
        <v>25</v>
      </c>
      <c r="L1498" s="431"/>
      <c r="M1498" s="431">
        <f>ROUNDDOWN(L1498*D1498,0)</f>
        <v>0</v>
      </c>
      <c r="N1498" s="433"/>
    </row>
    <row r="1499" spans="2:14" ht="18" hidden="1" customHeight="1">
      <c r="B1499" s="428" t="s">
        <v>17</v>
      </c>
      <c r="C1499" s="429"/>
      <c r="D1499" s="436"/>
      <c r="E1499" s="429"/>
      <c r="F1499" s="431"/>
      <c r="G1499" s="431">
        <f>SUM(I1499+K1499+M1499)</f>
        <v>2735</v>
      </c>
      <c r="H1499" s="431"/>
      <c r="I1499" s="431">
        <f>SUM(I1490:I1498)</f>
        <v>114</v>
      </c>
      <c r="J1499" s="431"/>
      <c r="K1499" s="431">
        <f>SUM(K1490:K1498)</f>
        <v>2584</v>
      </c>
      <c r="L1499" s="431"/>
      <c r="M1499" s="431">
        <f>SUM(M1490:M1498)</f>
        <v>37</v>
      </c>
      <c r="N1499" s="433"/>
    </row>
    <row r="1500" spans="2:14" ht="18" hidden="1" customHeight="1">
      <c r="B1500" s="428"/>
      <c r="C1500" s="429"/>
      <c r="D1500" s="436"/>
      <c r="E1500" s="429"/>
      <c r="F1500" s="431"/>
      <c r="G1500" s="431"/>
      <c r="H1500" s="431"/>
      <c r="I1500" s="431"/>
      <c r="J1500" s="431"/>
      <c r="K1500" s="431"/>
      <c r="L1500" s="431"/>
      <c r="M1500" s="431"/>
      <c r="N1500" s="433"/>
    </row>
    <row r="1501" spans="2:14" s="421" customFormat="1" ht="18" hidden="1" customHeight="1">
      <c r="B1501" s="437">
        <f>B1489+1</f>
        <v>117</v>
      </c>
      <c r="C1501" s="445" t="s">
        <v>460</v>
      </c>
      <c r="D1501" s="442"/>
      <c r="E1501" s="442"/>
      <c r="F1501" s="442"/>
      <c r="G1501" s="442"/>
      <c r="H1501" s="442"/>
      <c r="I1501" s="442"/>
      <c r="J1501" s="442"/>
      <c r="K1501" s="440"/>
      <c r="L1501" s="440"/>
      <c r="M1501" s="440"/>
      <c r="N1501" s="441"/>
    </row>
    <row r="1502" spans="2:14" ht="18" hidden="1" customHeight="1">
      <c r="B1502" s="428" t="s">
        <v>216</v>
      </c>
      <c r="C1502" s="429" t="s">
        <v>360</v>
      </c>
      <c r="D1502" s="447">
        <f>'단가적용(품)'!$H$113</f>
        <v>9.6000000000000002E-2</v>
      </c>
      <c r="E1502" s="429" t="s">
        <v>10</v>
      </c>
      <c r="F1502" s="431">
        <f t="shared" ref="F1502:G1507" si="454">SUM(H1502+J1502+L1502)</f>
        <v>21360</v>
      </c>
      <c r="G1502" s="431">
        <f t="shared" si="454"/>
        <v>2050</v>
      </c>
      <c r="H1502" s="432"/>
      <c r="I1502" s="431">
        <f t="shared" ref="I1502:I1507" si="455">ROUNDDOWN(D1502*H1502,0)</f>
        <v>0</v>
      </c>
      <c r="J1502" s="431">
        <f>자재단가!$F$17</f>
        <v>21360</v>
      </c>
      <c r="K1502" s="431">
        <f t="shared" ref="K1502:K1507" si="456">ROUNDDOWN(J1502*D1502,0)</f>
        <v>2050</v>
      </c>
      <c r="L1502" s="431"/>
      <c r="M1502" s="431">
        <f>ROUNDDOWN(L1502*F1502,0)</f>
        <v>0</v>
      </c>
      <c r="N1502" s="433"/>
    </row>
    <row r="1503" spans="2:14" ht="18" hidden="1" customHeight="1">
      <c r="B1503" s="428" t="s">
        <v>217</v>
      </c>
      <c r="C1503" s="429" t="s">
        <v>336</v>
      </c>
      <c r="D1503" s="447">
        <f>'단가적용(품)'!$I$113</f>
        <v>6.9000000000000006E-2</v>
      </c>
      <c r="E1503" s="429" t="s">
        <v>7</v>
      </c>
      <c r="F1503" s="431">
        <f t="shared" si="454"/>
        <v>5000</v>
      </c>
      <c r="G1503" s="431">
        <f t="shared" si="454"/>
        <v>345</v>
      </c>
      <c r="H1503" s="432"/>
      <c r="I1503" s="431">
        <f t="shared" si="455"/>
        <v>0</v>
      </c>
      <c r="J1503" s="431">
        <f>자재단가!$F$21</f>
        <v>5000</v>
      </c>
      <c r="K1503" s="431">
        <f t="shared" si="456"/>
        <v>345</v>
      </c>
      <c r="L1503" s="431"/>
      <c r="M1503" s="431">
        <f>ROUNDDOWN(L1503*F1503,0)</f>
        <v>0</v>
      </c>
      <c r="N1503" s="433"/>
    </row>
    <row r="1504" spans="2:14" ht="18" hidden="1" customHeight="1">
      <c r="B1504" s="428" t="s">
        <v>218</v>
      </c>
      <c r="C1504" s="429"/>
      <c r="D1504" s="436">
        <f>'단가적용(품)'!$J$113</f>
        <v>4.9500000000000004E-3</v>
      </c>
      <c r="E1504" s="429" t="s">
        <v>8</v>
      </c>
      <c r="F1504" s="431">
        <f t="shared" si="454"/>
        <v>30000</v>
      </c>
      <c r="G1504" s="431">
        <f t="shared" si="454"/>
        <v>148</v>
      </c>
      <c r="H1504" s="432"/>
      <c r="I1504" s="431">
        <f t="shared" si="455"/>
        <v>0</v>
      </c>
      <c r="J1504" s="431">
        <f>자재단가!$F$19</f>
        <v>30000</v>
      </c>
      <c r="K1504" s="431">
        <f t="shared" si="456"/>
        <v>148</v>
      </c>
      <c r="L1504" s="431"/>
      <c r="M1504" s="431">
        <f>ROUNDDOWN(L1504*F1504,0)</f>
        <v>0</v>
      </c>
      <c r="N1504" s="433"/>
    </row>
    <row r="1505" spans="2:14" ht="18" hidden="1" customHeight="1">
      <c r="B1505" s="428" t="s">
        <v>207</v>
      </c>
      <c r="C1505" s="429"/>
      <c r="D1505" s="436">
        <f>'단가적용(품)'!$E$109</f>
        <v>1.4999999999999999E-4</v>
      </c>
      <c r="E1505" s="429" t="s">
        <v>13</v>
      </c>
      <c r="F1505" s="431">
        <f t="shared" si="454"/>
        <v>336005.625</v>
      </c>
      <c r="G1505" s="431">
        <f t="shared" si="454"/>
        <v>50</v>
      </c>
      <c r="H1505" s="432">
        <f>변동입력!$C$13*1.875</f>
        <v>336005.625</v>
      </c>
      <c r="I1505" s="431">
        <f t="shared" si="455"/>
        <v>50</v>
      </c>
      <c r="J1505" s="431"/>
      <c r="K1505" s="431">
        <f t="shared" si="456"/>
        <v>0</v>
      </c>
      <c r="L1505" s="431"/>
      <c r="M1505" s="431">
        <f>ROUNDDOWN(L1505*F1505,0)</f>
        <v>0</v>
      </c>
      <c r="N1505" s="433"/>
    </row>
    <row r="1506" spans="2:14" ht="18" hidden="1" customHeight="1">
      <c r="B1506" s="428" t="s">
        <v>24</v>
      </c>
      <c r="C1506" s="429"/>
      <c r="D1506" s="436">
        <f>'단가적용(품)'!$F$109</f>
        <v>1.4999999999999999E-4</v>
      </c>
      <c r="E1506" s="429" t="s">
        <v>8</v>
      </c>
      <c r="F1506" s="431">
        <f t="shared" si="454"/>
        <v>264555</v>
      </c>
      <c r="G1506" s="431">
        <f t="shared" si="454"/>
        <v>39</v>
      </c>
      <c r="H1506" s="432">
        <f>변동입력!$C$12*1.875</f>
        <v>264555</v>
      </c>
      <c r="I1506" s="431">
        <f t="shared" si="455"/>
        <v>39</v>
      </c>
      <c r="J1506" s="431"/>
      <c r="K1506" s="431">
        <f t="shared" si="456"/>
        <v>0</v>
      </c>
      <c r="L1506" s="431"/>
      <c r="M1506" s="431">
        <f>ROUNDDOWN(L1506*F1506,0)</f>
        <v>0</v>
      </c>
      <c r="N1506" s="433"/>
    </row>
    <row r="1507" spans="2:14" ht="18" hidden="1" customHeight="1">
      <c r="B1507" s="428" t="s">
        <v>15</v>
      </c>
      <c r="C1507" s="429"/>
      <c r="D1507" s="430">
        <f>'단가적용(품)'!$G$109</f>
        <v>2.9999999999999997E-4</v>
      </c>
      <c r="E1507" s="429" t="s">
        <v>8</v>
      </c>
      <c r="F1507" s="431">
        <f t="shared" si="454"/>
        <v>211644</v>
      </c>
      <c r="G1507" s="431">
        <f t="shared" si="454"/>
        <v>63</v>
      </c>
      <c r="H1507" s="432">
        <f>변동입력!$C$12*1.5</f>
        <v>211644</v>
      </c>
      <c r="I1507" s="431">
        <f t="shared" si="455"/>
        <v>63</v>
      </c>
      <c r="J1507" s="431"/>
      <c r="K1507" s="431">
        <f t="shared" si="456"/>
        <v>0</v>
      </c>
      <c r="L1507" s="431"/>
      <c r="M1507" s="431">
        <f>ROUNDDOWN(L1507*D1507,0)</f>
        <v>0</v>
      </c>
      <c r="N1507" s="433"/>
    </row>
    <row r="1508" spans="2:14" ht="18" hidden="1" customHeight="1">
      <c r="B1508" s="428" t="s">
        <v>784</v>
      </c>
      <c r="C1508" s="429" t="s">
        <v>508</v>
      </c>
      <c r="D1508" s="430">
        <f>'단가적용(품)'!$H$109</f>
        <v>1.1999999999999999E-3</v>
      </c>
      <c r="E1508" s="429" t="s">
        <v>223</v>
      </c>
      <c r="F1508" s="431">
        <f>H1508+J1508+L1508</f>
        <v>117493</v>
      </c>
      <c r="G1508" s="431">
        <f>SUM(I1508+K1508+M1508)</f>
        <v>140</v>
      </c>
      <c r="H1508" s="432">
        <f>기계경비!$P$65</f>
        <v>36210</v>
      </c>
      <c r="I1508" s="431">
        <f>ROUNDDOWN(D1508*H1508,0)</f>
        <v>43</v>
      </c>
      <c r="J1508" s="432">
        <f>기계경비!$P$63</f>
        <v>23658</v>
      </c>
      <c r="K1508" s="431">
        <f>ROUNDDOWN(J1508*D1508,0)</f>
        <v>28</v>
      </c>
      <c r="L1508" s="432">
        <f>기계경비!$P$61</f>
        <v>57625</v>
      </c>
      <c r="M1508" s="431">
        <f>ROUNDDOWN(L1508*D1508,0)</f>
        <v>69</v>
      </c>
      <c r="N1508" s="433"/>
    </row>
    <row r="1509" spans="2:14" ht="18" hidden="1" customHeight="1">
      <c r="B1509" s="428" t="s">
        <v>20</v>
      </c>
      <c r="C1509" s="429" t="s">
        <v>22</v>
      </c>
      <c r="D1509" s="430">
        <f>'단가적용(품)'!$I$109</f>
        <v>1.1999999999999999E-3</v>
      </c>
      <c r="E1509" s="429" t="s">
        <v>8</v>
      </c>
      <c r="F1509" s="431">
        <f>H1509+J1509+L1509</f>
        <v>46495</v>
      </c>
      <c r="G1509" s="431">
        <f>SUM(I1509+K1509+M1509)</f>
        <v>55</v>
      </c>
      <c r="H1509" s="432">
        <f>기계경비!$P$137</f>
        <v>36210</v>
      </c>
      <c r="I1509" s="431">
        <f>ROUNDDOWN(D1509*H1509,0)</f>
        <v>43</v>
      </c>
      <c r="J1509" s="432">
        <f>기계경비!$P$135</f>
        <v>4398</v>
      </c>
      <c r="K1509" s="431">
        <f>ROUNDDOWN(J1509*D1509,0)</f>
        <v>5</v>
      </c>
      <c r="L1509" s="432">
        <f>기계경비!$P$133</f>
        <v>5887</v>
      </c>
      <c r="M1509" s="431">
        <f>ROUNDDOWN(L1509*D1509,0)</f>
        <v>7</v>
      </c>
      <c r="N1509" s="433"/>
    </row>
    <row r="1510" spans="2:14" ht="18" hidden="1" customHeight="1">
      <c r="B1510" s="428" t="s">
        <v>777</v>
      </c>
      <c r="C1510" s="429" t="s">
        <v>215</v>
      </c>
      <c r="D1510" s="434">
        <v>0.01</v>
      </c>
      <c r="E1510" s="429"/>
      <c r="F1510" s="431">
        <f>H1510+J1510+L1510</f>
        <v>2543</v>
      </c>
      <c r="G1510" s="431">
        <f>SUM(I1510+K1510+M1510)</f>
        <v>25</v>
      </c>
      <c r="H1510" s="431"/>
      <c r="I1510" s="431">
        <f>ROUNDDOWN(D1510*H1510,0)</f>
        <v>0</v>
      </c>
      <c r="J1510" s="431">
        <f>SUM(K1502:K1504)</f>
        <v>2543</v>
      </c>
      <c r="K1510" s="431">
        <f>ROUNDDOWN(J1510*D1510,0)</f>
        <v>25</v>
      </c>
      <c r="L1510" s="431"/>
      <c r="M1510" s="431">
        <f>ROUNDDOWN(L1510*D1510,0)</f>
        <v>0</v>
      </c>
      <c r="N1510" s="433"/>
    </row>
    <row r="1511" spans="2:14" ht="18" hidden="1" customHeight="1">
      <c r="B1511" s="428" t="s">
        <v>17</v>
      </c>
      <c r="C1511" s="429"/>
      <c r="D1511" s="436"/>
      <c r="E1511" s="429"/>
      <c r="F1511" s="431"/>
      <c r="G1511" s="431">
        <f>SUM(I1511+K1511+M1511)</f>
        <v>2915</v>
      </c>
      <c r="H1511" s="431"/>
      <c r="I1511" s="431">
        <f>SUM(I1502:I1510)</f>
        <v>238</v>
      </c>
      <c r="J1511" s="431"/>
      <c r="K1511" s="431">
        <f>SUM(K1502:K1510)</f>
        <v>2601</v>
      </c>
      <c r="L1511" s="431"/>
      <c r="M1511" s="431">
        <f>SUM(M1502:M1510)</f>
        <v>76</v>
      </c>
      <c r="N1511" s="433"/>
    </row>
    <row r="1512" spans="2:14" ht="18" hidden="1" customHeight="1">
      <c r="B1512" s="428"/>
      <c r="C1512" s="429"/>
      <c r="D1512" s="436"/>
      <c r="E1512" s="429"/>
      <c r="F1512" s="431"/>
      <c r="G1512" s="431"/>
      <c r="H1512" s="431"/>
      <c r="I1512" s="431"/>
      <c r="J1512" s="431"/>
      <c r="K1512" s="431"/>
      <c r="L1512" s="431"/>
      <c r="M1512" s="431"/>
      <c r="N1512" s="433"/>
    </row>
    <row r="1513" spans="2:14" s="421" customFormat="1" ht="18" hidden="1" customHeight="1">
      <c r="B1513" s="437">
        <f>B1501+1</f>
        <v>118</v>
      </c>
      <c r="C1513" s="445" t="s">
        <v>459</v>
      </c>
      <c r="D1513" s="442"/>
      <c r="E1513" s="442"/>
      <c r="F1513" s="442"/>
      <c r="G1513" s="442"/>
      <c r="H1513" s="442"/>
      <c r="I1513" s="442"/>
      <c r="J1513" s="440"/>
      <c r="K1513" s="440"/>
      <c r="L1513" s="440"/>
      <c r="M1513" s="440"/>
      <c r="N1513" s="441"/>
    </row>
    <row r="1514" spans="2:14" ht="18" hidden="1" customHeight="1">
      <c r="B1514" s="428" t="s">
        <v>12</v>
      </c>
      <c r="C1514" s="429"/>
      <c r="D1514" s="436">
        <f>'단가적용(품)'!$E$169</f>
        <v>4.2900000000000004E-3</v>
      </c>
      <c r="E1514" s="429" t="s">
        <v>8</v>
      </c>
      <c r="F1514" s="431">
        <f t="shared" ref="F1514:F1519" si="457">SUM(H1514+J1514+L1514)</f>
        <v>336005.625</v>
      </c>
      <c r="G1514" s="431">
        <f t="shared" ref="G1514:G1519" si="458">SUM(I1514+K1514+M1514)</f>
        <v>1441</v>
      </c>
      <c r="H1514" s="432">
        <f>변동입력!$C$13*1.875</f>
        <v>336005.625</v>
      </c>
      <c r="I1514" s="431">
        <f t="shared" ref="I1514:I1519" si="459">ROUNDDOWN(D1514*H1514,0)</f>
        <v>1441</v>
      </c>
      <c r="J1514" s="431"/>
      <c r="K1514" s="431">
        <f t="shared" ref="K1514:K1519" si="460">ROUNDDOWN(J1514*D1514,0)</f>
        <v>0</v>
      </c>
      <c r="L1514" s="431"/>
      <c r="M1514" s="431">
        <f>ROUNDDOWN(L1514*F1514,0)</f>
        <v>0</v>
      </c>
      <c r="N1514" s="433"/>
    </row>
    <row r="1515" spans="2:14" ht="18" hidden="1" customHeight="1">
      <c r="B1515" s="428" t="s">
        <v>14</v>
      </c>
      <c r="C1515" s="429"/>
      <c r="D1515" s="436">
        <f>'단가적용(품)'!$F$169</f>
        <v>8.5800000000000008E-3</v>
      </c>
      <c r="E1515" s="429" t="s">
        <v>8</v>
      </c>
      <c r="F1515" s="431">
        <f t="shared" si="457"/>
        <v>264555</v>
      </c>
      <c r="G1515" s="431">
        <f t="shared" si="458"/>
        <v>2269</v>
      </c>
      <c r="H1515" s="432">
        <f>변동입력!$C$12*1.875</f>
        <v>264555</v>
      </c>
      <c r="I1515" s="431">
        <f t="shared" si="459"/>
        <v>2269</v>
      </c>
      <c r="J1515" s="431"/>
      <c r="K1515" s="431">
        <f t="shared" si="460"/>
        <v>0</v>
      </c>
      <c r="L1515" s="431"/>
      <c r="M1515" s="431">
        <f>ROUNDDOWN(L1515*F1515,0)</f>
        <v>0</v>
      </c>
      <c r="N1515" s="433"/>
    </row>
    <row r="1516" spans="2:14" ht="18" hidden="1" customHeight="1">
      <c r="B1516" s="428" t="s">
        <v>15</v>
      </c>
      <c r="C1516" s="429"/>
      <c r="D1516" s="436">
        <f>'단가적용(품)'!$G$169</f>
        <v>8.5800000000000008E-3</v>
      </c>
      <c r="E1516" s="429" t="s">
        <v>8</v>
      </c>
      <c r="F1516" s="431">
        <f t="shared" si="457"/>
        <v>211644</v>
      </c>
      <c r="G1516" s="431">
        <f t="shared" si="458"/>
        <v>1815</v>
      </c>
      <c r="H1516" s="432">
        <f>변동입력!$C$12*1.5</f>
        <v>211644</v>
      </c>
      <c r="I1516" s="431">
        <f t="shared" si="459"/>
        <v>1815</v>
      </c>
      <c r="J1516" s="431"/>
      <c r="K1516" s="431">
        <f t="shared" si="460"/>
        <v>0</v>
      </c>
      <c r="L1516" s="431"/>
      <c r="M1516" s="431">
        <f>ROUNDDOWN(L1516*D1516,0)</f>
        <v>0</v>
      </c>
      <c r="N1516" s="433"/>
    </row>
    <row r="1517" spans="2:14" ht="18" hidden="1" customHeight="1">
      <c r="B1517" s="428" t="s">
        <v>26</v>
      </c>
      <c r="C1517" s="429" t="s">
        <v>285</v>
      </c>
      <c r="D1517" s="436">
        <f>'단가적용(품)'!$H$169</f>
        <v>3.4329999999999999E-2</v>
      </c>
      <c r="E1517" s="429" t="s">
        <v>223</v>
      </c>
      <c r="F1517" s="431">
        <f t="shared" si="457"/>
        <v>40377</v>
      </c>
      <c r="G1517" s="431">
        <f t="shared" si="458"/>
        <v>1385</v>
      </c>
      <c r="H1517" s="432">
        <f>기계경비!$P$217</f>
        <v>28560</v>
      </c>
      <c r="I1517" s="431">
        <f t="shared" si="459"/>
        <v>980</v>
      </c>
      <c r="J1517" s="431">
        <f>기계경비!$P$215</f>
        <v>8486</v>
      </c>
      <c r="K1517" s="431">
        <f t="shared" si="460"/>
        <v>291</v>
      </c>
      <c r="L1517" s="431">
        <f>기계경비!$P$213</f>
        <v>3331</v>
      </c>
      <c r="M1517" s="431">
        <f>ROUNDDOWN(L1517*D1517,0)</f>
        <v>114</v>
      </c>
      <c r="N1517" s="433"/>
    </row>
    <row r="1518" spans="2:14" ht="18" hidden="1" customHeight="1">
      <c r="B1518" s="428" t="s">
        <v>222</v>
      </c>
      <c r="C1518" s="429" t="s">
        <v>442</v>
      </c>
      <c r="D1518" s="436">
        <f>'단가적용(품)'!$I$169</f>
        <v>3.4329999999999999E-2</v>
      </c>
      <c r="E1518" s="429" t="s">
        <v>8</v>
      </c>
      <c r="F1518" s="431">
        <f t="shared" si="457"/>
        <v>46495</v>
      </c>
      <c r="G1518" s="431">
        <f t="shared" si="458"/>
        <v>1596</v>
      </c>
      <c r="H1518" s="432"/>
      <c r="I1518" s="431">
        <f t="shared" si="459"/>
        <v>0</v>
      </c>
      <c r="J1518" s="431"/>
      <c r="K1518" s="431">
        <f t="shared" si="460"/>
        <v>0</v>
      </c>
      <c r="L1518" s="431">
        <f>기계경비!$P$139</f>
        <v>46495</v>
      </c>
      <c r="M1518" s="431">
        <f>ROUNDDOWN(L1518*D1518,0)</f>
        <v>1596</v>
      </c>
      <c r="N1518" s="433"/>
    </row>
    <row r="1519" spans="2:14" ht="18" hidden="1" customHeight="1">
      <c r="B1519" s="428" t="s">
        <v>222</v>
      </c>
      <c r="C1519" s="429" t="s">
        <v>286</v>
      </c>
      <c r="D1519" s="436">
        <f>'단가적용(품)'!$J$169</f>
        <v>3.4329999999999999E-2</v>
      </c>
      <c r="E1519" s="429" t="s">
        <v>8</v>
      </c>
      <c r="F1519" s="431">
        <f t="shared" si="457"/>
        <v>43677</v>
      </c>
      <c r="G1519" s="431">
        <f t="shared" si="458"/>
        <v>1499</v>
      </c>
      <c r="H1519" s="432"/>
      <c r="I1519" s="431">
        <f t="shared" si="459"/>
        <v>0</v>
      </c>
      <c r="J1519" s="431"/>
      <c r="K1519" s="431">
        <f t="shared" si="460"/>
        <v>0</v>
      </c>
      <c r="L1519" s="431">
        <f>기계경비!$P$179</f>
        <v>43677</v>
      </c>
      <c r="M1519" s="431">
        <f>ROUNDDOWN(L1519*D1519,0)</f>
        <v>1499</v>
      </c>
      <c r="N1519" s="433"/>
    </row>
    <row r="1520" spans="2:14" ht="18" hidden="1" customHeight="1">
      <c r="B1520" s="428" t="s">
        <v>17</v>
      </c>
      <c r="C1520" s="429"/>
      <c r="D1520" s="436"/>
      <c r="E1520" s="429"/>
      <c r="F1520" s="431"/>
      <c r="G1520" s="431">
        <f>SUM(I1520+K1520+M1520)</f>
        <v>10005</v>
      </c>
      <c r="H1520" s="431"/>
      <c r="I1520" s="431">
        <f>SUM(I1514:I1519)</f>
        <v>6505</v>
      </c>
      <c r="J1520" s="431"/>
      <c r="K1520" s="431">
        <f>SUM(K1514:K1519)</f>
        <v>291</v>
      </c>
      <c r="L1520" s="431"/>
      <c r="M1520" s="431">
        <f>SUM(M1514:M1519)</f>
        <v>3209</v>
      </c>
      <c r="N1520" s="433"/>
    </row>
    <row r="1521" spans="2:14" ht="18" hidden="1" customHeight="1">
      <c r="B1521" s="428"/>
      <c r="C1521" s="429"/>
      <c r="D1521" s="436"/>
      <c r="E1521" s="429"/>
      <c r="F1521" s="431"/>
      <c r="G1521" s="431"/>
      <c r="H1521" s="431"/>
      <c r="I1521" s="431"/>
      <c r="J1521" s="431"/>
      <c r="K1521" s="431"/>
      <c r="L1521" s="431"/>
      <c r="M1521" s="431"/>
      <c r="N1521" s="433"/>
    </row>
    <row r="1522" spans="2:14" s="421" customFormat="1" ht="18" hidden="1" customHeight="1">
      <c r="B1522" s="437">
        <f>B1513+1</f>
        <v>119</v>
      </c>
      <c r="C1522" s="445" t="s">
        <v>395</v>
      </c>
      <c r="D1522" s="442"/>
      <c r="E1522" s="442"/>
      <c r="F1522" s="442"/>
      <c r="G1522" s="442"/>
      <c r="H1522" s="442"/>
      <c r="I1522" s="442"/>
      <c r="J1522" s="440"/>
      <c r="K1522" s="440"/>
      <c r="L1522" s="440"/>
      <c r="M1522" s="440"/>
      <c r="N1522" s="441"/>
    </row>
    <row r="1523" spans="2:14" ht="18" hidden="1" customHeight="1">
      <c r="B1523" s="428" t="s">
        <v>6</v>
      </c>
      <c r="C1523" s="429" t="s">
        <v>303</v>
      </c>
      <c r="D1523" s="430">
        <f>'단가적용(품)'!$H$37</f>
        <v>0.67949999999999999</v>
      </c>
      <c r="E1523" s="429" t="s">
        <v>7</v>
      </c>
      <c r="F1523" s="431">
        <f>SUM(H1523+J1523+L1523)</f>
        <v>4000</v>
      </c>
      <c r="G1523" s="431">
        <f>SUM(I1523+K1523+M1523)</f>
        <v>2718</v>
      </c>
      <c r="H1523" s="432"/>
      <c r="I1523" s="431">
        <f>ROUNDDOWN(D1523*H1523,0)</f>
        <v>0</v>
      </c>
      <c r="J1523" s="431">
        <f>자재단가!$F$23</f>
        <v>4000</v>
      </c>
      <c r="K1523" s="431">
        <f>ROUNDDOWN(J1523*D1523,0)</f>
        <v>2718</v>
      </c>
      <c r="L1523" s="431"/>
      <c r="M1523" s="431">
        <f t="shared" ref="M1523:M1528" si="461">ROUNDDOWN(L1523*F1523,0)</f>
        <v>0</v>
      </c>
      <c r="N1523" s="433"/>
    </row>
    <row r="1524" spans="2:14" ht="18" hidden="1" customHeight="1">
      <c r="B1524" s="428" t="s">
        <v>193</v>
      </c>
      <c r="C1524" s="429" t="s">
        <v>304</v>
      </c>
      <c r="D1524" s="430">
        <f>'단가적용(품)'!$I$37</f>
        <v>4.65E-2</v>
      </c>
      <c r="E1524" s="429" t="s">
        <v>8</v>
      </c>
      <c r="F1524" s="431">
        <f t="shared" ref="F1524:F1529" si="462">SUM(H1524+J1524+L1524)</f>
        <v>5000</v>
      </c>
      <c r="G1524" s="431">
        <f t="shared" ref="G1524:G1529" si="463">SUM(I1524+K1524+M1524)</f>
        <v>232</v>
      </c>
      <c r="H1524" s="432"/>
      <c r="I1524" s="431">
        <f t="shared" ref="I1524:I1529" si="464">ROUNDDOWN(D1524*H1524,0)</f>
        <v>0</v>
      </c>
      <c r="J1524" s="431">
        <f>자재단가!$F$21</f>
        <v>5000</v>
      </c>
      <c r="K1524" s="431">
        <f t="shared" ref="K1524:K1529" si="465">ROUNDDOWN(J1524*D1524,0)</f>
        <v>232</v>
      </c>
      <c r="L1524" s="431"/>
      <c r="M1524" s="431">
        <f t="shared" si="461"/>
        <v>0</v>
      </c>
      <c r="N1524" s="433"/>
    </row>
    <row r="1525" spans="2:14" ht="18" hidden="1" customHeight="1">
      <c r="B1525" s="428" t="s">
        <v>782</v>
      </c>
      <c r="C1525" s="429" t="s">
        <v>9</v>
      </c>
      <c r="D1525" s="434">
        <f>'단가적용(품)'!$K$37</f>
        <v>0.03</v>
      </c>
      <c r="E1525" s="429" t="s">
        <v>8</v>
      </c>
      <c r="F1525" s="431">
        <f t="shared" si="462"/>
        <v>3520</v>
      </c>
      <c r="G1525" s="431">
        <f t="shared" si="463"/>
        <v>105</v>
      </c>
      <c r="H1525" s="432"/>
      <c r="I1525" s="431">
        <f t="shared" si="464"/>
        <v>0</v>
      </c>
      <c r="J1525" s="431">
        <f>자재단가!$F$18</f>
        <v>3520</v>
      </c>
      <c r="K1525" s="431">
        <f t="shared" si="465"/>
        <v>105</v>
      </c>
      <c r="L1525" s="431"/>
      <c r="M1525" s="431">
        <f t="shared" si="461"/>
        <v>0</v>
      </c>
      <c r="N1525" s="433"/>
    </row>
    <row r="1526" spans="2:14" ht="18" hidden="1" customHeight="1">
      <c r="B1526" s="428" t="s">
        <v>435</v>
      </c>
      <c r="C1526" s="429"/>
      <c r="D1526" s="434">
        <f>'단가적용(품)'!$J$37</f>
        <v>0.03</v>
      </c>
      <c r="E1526" s="429" t="s">
        <v>8</v>
      </c>
      <c r="F1526" s="431">
        <f t="shared" si="462"/>
        <v>984</v>
      </c>
      <c r="G1526" s="431">
        <f t="shared" si="463"/>
        <v>29</v>
      </c>
      <c r="H1526" s="432"/>
      <c r="I1526" s="431">
        <f t="shared" si="464"/>
        <v>0</v>
      </c>
      <c r="J1526" s="431">
        <f>자재단가!$F$20</f>
        <v>984</v>
      </c>
      <c r="K1526" s="431">
        <f t="shared" si="465"/>
        <v>29</v>
      </c>
      <c r="L1526" s="431"/>
      <c r="M1526" s="431">
        <f t="shared" si="461"/>
        <v>0</v>
      </c>
      <c r="N1526" s="433"/>
    </row>
    <row r="1527" spans="2:14" ht="18" hidden="1" customHeight="1">
      <c r="B1527" s="428" t="s">
        <v>207</v>
      </c>
      <c r="C1527" s="429"/>
      <c r="D1527" s="430">
        <f>'단가적용(품)'!$E$26</f>
        <v>1.0999999999999998E-3</v>
      </c>
      <c r="E1527" s="429" t="s">
        <v>13</v>
      </c>
      <c r="F1527" s="431">
        <f t="shared" si="462"/>
        <v>179203</v>
      </c>
      <c r="G1527" s="431">
        <f t="shared" si="463"/>
        <v>197</v>
      </c>
      <c r="H1527" s="432">
        <f>변동입력!$C$13</f>
        <v>179203</v>
      </c>
      <c r="I1527" s="431">
        <f t="shared" si="464"/>
        <v>197</v>
      </c>
      <c r="J1527" s="431"/>
      <c r="K1527" s="431">
        <f t="shared" si="465"/>
        <v>0</v>
      </c>
      <c r="L1527" s="431"/>
      <c r="M1527" s="431">
        <f t="shared" si="461"/>
        <v>0</v>
      </c>
      <c r="N1527" s="433"/>
    </row>
    <row r="1528" spans="2:14" ht="18" hidden="1" customHeight="1">
      <c r="B1528" s="428" t="s">
        <v>24</v>
      </c>
      <c r="C1528" s="429"/>
      <c r="D1528" s="430">
        <f>'단가적용(품)'!$F$26</f>
        <v>1.0999999999999998E-3</v>
      </c>
      <c r="E1528" s="429" t="s">
        <v>8</v>
      </c>
      <c r="F1528" s="431">
        <f t="shared" si="462"/>
        <v>141096</v>
      </c>
      <c r="G1528" s="431">
        <f t="shared" si="463"/>
        <v>155</v>
      </c>
      <c r="H1528" s="432">
        <f>변동입력!$C$12</f>
        <v>141096</v>
      </c>
      <c r="I1528" s="431">
        <f t="shared" si="464"/>
        <v>155</v>
      </c>
      <c r="J1528" s="431"/>
      <c r="K1528" s="431">
        <f t="shared" si="465"/>
        <v>0</v>
      </c>
      <c r="L1528" s="431"/>
      <c r="M1528" s="431">
        <f t="shared" si="461"/>
        <v>0</v>
      </c>
      <c r="N1528" s="433"/>
    </row>
    <row r="1529" spans="2:14" ht="18" hidden="1" customHeight="1">
      <c r="B1529" s="428" t="s">
        <v>15</v>
      </c>
      <c r="C1529" s="429"/>
      <c r="D1529" s="430">
        <f>'단가적용(품)'!$G$26</f>
        <v>1.0999999999999998E-3</v>
      </c>
      <c r="E1529" s="429" t="s">
        <v>8</v>
      </c>
      <c r="F1529" s="431">
        <f t="shared" si="462"/>
        <v>141096</v>
      </c>
      <c r="G1529" s="431">
        <f t="shared" si="463"/>
        <v>155</v>
      </c>
      <c r="H1529" s="432">
        <f>변동입력!$C$12</f>
        <v>141096</v>
      </c>
      <c r="I1529" s="431">
        <f t="shared" si="464"/>
        <v>155</v>
      </c>
      <c r="J1529" s="431"/>
      <c r="K1529" s="431">
        <f t="shared" si="465"/>
        <v>0</v>
      </c>
      <c r="L1529" s="431"/>
      <c r="M1529" s="431">
        <f t="shared" ref="M1529:M1534" si="466">ROUNDDOWN(L1529*D1529,0)</f>
        <v>0</v>
      </c>
      <c r="N1529" s="433"/>
    </row>
    <row r="1530" spans="2:14" ht="18" hidden="1" customHeight="1">
      <c r="B1530" s="428" t="s">
        <v>20</v>
      </c>
      <c r="C1530" s="429" t="s">
        <v>21</v>
      </c>
      <c r="D1530" s="430">
        <f>'단가적용(품)'!$H$26</f>
        <v>2.3999999999999998E-3</v>
      </c>
      <c r="E1530" s="429" t="s">
        <v>223</v>
      </c>
      <c r="F1530" s="431">
        <f>H1530+J1530+L1530</f>
        <v>50666</v>
      </c>
      <c r="G1530" s="431">
        <f t="shared" ref="G1530:G1535" si="467">SUM(I1530+K1530+M1530)</f>
        <v>120</v>
      </c>
      <c r="H1530" s="432">
        <f>기계경비!$P$98</f>
        <v>36210</v>
      </c>
      <c r="I1530" s="431">
        <f>ROUNDDOWN(D1530*H1530,0)</f>
        <v>86</v>
      </c>
      <c r="J1530" s="431">
        <f>기계경비!$P$96</f>
        <v>7583</v>
      </c>
      <c r="K1530" s="431">
        <f>ROUNDDOWN(J1530*D1530,0)</f>
        <v>18</v>
      </c>
      <c r="L1530" s="431">
        <f>기계경비!$P$94</f>
        <v>6873</v>
      </c>
      <c r="M1530" s="431">
        <f t="shared" si="466"/>
        <v>16</v>
      </c>
      <c r="N1530" s="433"/>
    </row>
    <row r="1531" spans="2:14" ht="18" hidden="1" customHeight="1">
      <c r="B1531" s="428" t="s">
        <v>222</v>
      </c>
      <c r="C1531" s="429" t="s">
        <v>442</v>
      </c>
      <c r="D1531" s="430">
        <f>'단가적용(품)'!$I$26</f>
        <v>4.3999999999999994E-3</v>
      </c>
      <c r="E1531" s="429" t="s">
        <v>8</v>
      </c>
      <c r="F1531" s="431">
        <f>H1531+J1531+L1531</f>
        <v>46495</v>
      </c>
      <c r="G1531" s="431">
        <f t="shared" si="467"/>
        <v>204</v>
      </c>
      <c r="H1531" s="432"/>
      <c r="I1531" s="431">
        <f>ROUNDDOWN(D1531*H1531,0)</f>
        <v>0</v>
      </c>
      <c r="J1531" s="431"/>
      <c r="K1531" s="431">
        <f>ROUNDDOWN(J1531*D1531,0)</f>
        <v>0</v>
      </c>
      <c r="L1531" s="431">
        <f>기계경비!$P$139</f>
        <v>46495</v>
      </c>
      <c r="M1531" s="431">
        <f t="shared" si="466"/>
        <v>204</v>
      </c>
      <c r="N1531" s="433"/>
    </row>
    <row r="1532" spans="2:14" ht="18" hidden="1" customHeight="1">
      <c r="B1532" s="428" t="s">
        <v>222</v>
      </c>
      <c r="C1532" s="429" t="s">
        <v>305</v>
      </c>
      <c r="D1532" s="430">
        <f>'단가적용(품)'!$J$26</f>
        <v>4.3999999999999994E-3</v>
      </c>
      <c r="E1532" s="429" t="s">
        <v>8</v>
      </c>
      <c r="F1532" s="431">
        <f>H1532+J1532+L1532</f>
        <v>43677</v>
      </c>
      <c r="G1532" s="431">
        <f t="shared" si="467"/>
        <v>192</v>
      </c>
      <c r="H1532" s="432"/>
      <c r="I1532" s="431">
        <f>ROUNDDOWN(D1532*H1532,0)</f>
        <v>0</v>
      </c>
      <c r="J1532" s="431"/>
      <c r="K1532" s="431">
        <f>ROUNDDOWN(J1532*D1532,0)</f>
        <v>0</v>
      </c>
      <c r="L1532" s="431">
        <f>기계경비!$P$179</f>
        <v>43677</v>
      </c>
      <c r="M1532" s="431">
        <f t="shared" si="466"/>
        <v>192</v>
      </c>
      <c r="N1532" s="433"/>
    </row>
    <row r="1533" spans="2:14" ht="18" hidden="1" customHeight="1">
      <c r="B1533" s="428" t="s">
        <v>777</v>
      </c>
      <c r="C1533" s="429" t="s">
        <v>215</v>
      </c>
      <c r="D1533" s="434">
        <v>0.01</v>
      </c>
      <c r="E1533" s="429"/>
      <c r="F1533" s="431">
        <f>H1533+J1533+L1533</f>
        <v>3055</v>
      </c>
      <c r="G1533" s="431">
        <f t="shared" si="467"/>
        <v>30</v>
      </c>
      <c r="H1533" s="431"/>
      <c r="I1533" s="431">
        <f>ROUNDDOWN(D1533*H1533,0)</f>
        <v>0</v>
      </c>
      <c r="J1533" s="431">
        <f>SUM(K1523:K1525)</f>
        <v>3055</v>
      </c>
      <c r="K1533" s="431">
        <f>ROUNDDOWN(J1533*D1533,0)</f>
        <v>30</v>
      </c>
      <c r="L1533" s="431"/>
      <c r="M1533" s="431">
        <f t="shared" si="466"/>
        <v>0</v>
      </c>
      <c r="N1533" s="433"/>
    </row>
    <row r="1534" spans="2:14" ht="18" hidden="1" customHeight="1">
      <c r="B1534" s="428" t="s">
        <v>778</v>
      </c>
      <c r="C1534" s="429" t="s">
        <v>214</v>
      </c>
      <c r="D1534" s="435">
        <v>0.1</v>
      </c>
      <c r="E1534" s="429"/>
      <c r="F1534" s="431">
        <f>H1534+J1534+L1534</f>
        <v>0</v>
      </c>
      <c r="G1534" s="431">
        <f t="shared" si="467"/>
        <v>0</v>
      </c>
      <c r="H1534" s="431"/>
      <c r="I1534" s="431">
        <f>ROUNDDOWN(D1534*H1534,0)</f>
        <v>0</v>
      </c>
      <c r="J1534" s="431"/>
      <c r="K1534" s="431">
        <f>ROUNDDOWN(J1534*D1534,0)</f>
        <v>0</v>
      </c>
      <c r="L1534" s="431">
        <f>SUBTOTAL(9,I1527:I1528)</f>
        <v>0</v>
      </c>
      <c r="M1534" s="431">
        <f t="shared" si="466"/>
        <v>0</v>
      </c>
      <c r="N1534" s="433"/>
    </row>
    <row r="1535" spans="2:14" ht="18" hidden="1" customHeight="1">
      <c r="B1535" s="428" t="s">
        <v>17</v>
      </c>
      <c r="C1535" s="429"/>
      <c r="D1535" s="436"/>
      <c r="E1535" s="429"/>
      <c r="F1535" s="431"/>
      <c r="G1535" s="431">
        <f t="shared" si="467"/>
        <v>4137</v>
      </c>
      <c r="H1535" s="431"/>
      <c r="I1535" s="431">
        <f>SUM(I1523:I1534)</f>
        <v>593</v>
      </c>
      <c r="J1535" s="431"/>
      <c r="K1535" s="431">
        <f>SUM(K1523:K1534)</f>
        <v>3132</v>
      </c>
      <c r="L1535" s="431"/>
      <c r="M1535" s="431">
        <f>SUM(M1523:M1534)</f>
        <v>412</v>
      </c>
      <c r="N1535" s="433"/>
    </row>
    <row r="1536" spans="2:14" ht="18" hidden="1" customHeight="1">
      <c r="B1536" s="428"/>
      <c r="C1536" s="429"/>
      <c r="D1536" s="436"/>
      <c r="E1536" s="429"/>
      <c r="F1536" s="431"/>
      <c r="G1536" s="431"/>
      <c r="H1536" s="431"/>
      <c r="I1536" s="431"/>
      <c r="J1536" s="431"/>
      <c r="K1536" s="431"/>
      <c r="L1536" s="431"/>
      <c r="M1536" s="431"/>
      <c r="N1536" s="433"/>
    </row>
    <row r="1537" spans="2:14" s="421" customFormat="1" ht="18" hidden="1" customHeight="1">
      <c r="B1537" s="437">
        <f>B1522+1</f>
        <v>120</v>
      </c>
      <c r="C1537" s="445" t="s">
        <v>396</v>
      </c>
      <c r="D1537" s="442"/>
      <c r="E1537" s="442"/>
      <c r="F1537" s="442"/>
      <c r="G1537" s="442"/>
      <c r="H1537" s="442"/>
      <c r="I1537" s="442"/>
      <c r="J1537" s="440"/>
      <c r="K1537" s="440"/>
      <c r="L1537" s="440"/>
      <c r="M1537" s="440"/>
      <c r="N1537" s="441"/>
    </row>
    <row r="1538" spans="2:14" ht="18" hidden="1" customHeight="1">
      <c r="B1538" s="428" t="s">
        <v>6</v>
      </c>
      <c r="C1538" s="429" t="s">
        <v>303</v>
      </c>
      <c r="D1538" s="430">
        <f>'단가적용(품)'!$H$38</f>
        <v>0.67949999999999999</v>
      </c>
      <c r="E1538" s="429" t="s">
        <v>7</v>
      </c>
      <c r="F1538" s="431">
        <f>SUM(H1538+J1538+L1538)</f>
        <v>4000</v>
      </c>
      <c r="G1538" s="431">
        <f>SUM(I1538+K1538+M1538)</f>
        <v>2718</v>
      </c>
      <c r="H1538" s="432"/>
      <c r="I1538" s="431">
        <f>ROUNDDOWN(D1538*H1538,0)</f>
        <v>0</v>
      </c>
      <c r="J1538" s="431">
        <f>자재단가!$F$23</f>
        <v>4000</v>
      </c>
      <c r="K1538" s="431">
        <f>ROUNDDOWN(J1538*D1538,0)</f>
        <v>2718</v>
      </c>
      <c r="L1538" s="431"/>
      <c r="M1538" s="431">
        <f t="shared" ref="M1538:M1543" si="468">ROUNDDOWN(L1538*F1538,0)</f>
        <v>0</v>
      </c>
      <c r="N1538" s="433"/>
    </row>
    <row r="1539" spans="2:14" ht="18" hidden="1" customHeight="1">
      <c r="B1539" s="428" t="s">
        <v>193</v>
      </c>
      <c r="C1539" s="429" t="s">
        <v>304</v>
      </c>
      <c r="D1539" s="430">
        <f>'단가적용(품)'!$I$38</f>
        <v>4.65E-2</v>
      </c>
      <c r="E1539" s="429" t="s">
        <v>8</v>
      </c>
      <c r="F1539" s="431">
        <f t="shared" ref="F1539:F1544" si="469">SUM(H1539+J1539+L1539)</f>
        <v>5000</v>
      </c>
      <c r="G1539" s="431">
        <f t="shared" ref="G1539:G1544" si="470">SUM(I1539+K1539+M1539)</f>
        <v>232</v>
      </c>
      <c r="H1539" s="432"/>
      <c r="I1539" s="431">
        <f t="shared" ref="I1539:I1544" si="471">ROUNDDOWN(D1539*H1539,0)</f>
        <v>0</v>
      </c>
      <c r="J1539" s="431">
        <f>자재단가!$F$21</f>
        <v>5000</v>
      </c>
      <c r="K1539" s="431">
        <f t="shared" ref="K1539:K1544" si="472">ROUNDDOWN(J1539*D1539,0)</f>
        <v>232</v>
      </c>
      <c r="L1539" s="431"/>
      <c r="M1539" s="431">
        <f t="shared" si="468"/>
        <v>0</v>
      </c>
      <c r="N1539" s="433"/>
    </row>
    <row r="1540" spans="2:14" ht="18" hidden="1" customHeight="1">
      <c r="B1540" s="428" t="s">
        <v>782</v>
      </c>
      <c r="C1540" s="429" t="s">
        <v>9</v>
      </c>
      <c r="D1540" s="434">
        <f>'단가적용(품)'!$K$38</f>
        <v>0.03</v>
      </c>
      <c r="E1540" s="429" t="s">
        <v>8</v>
      </c>
      <c r="F1540" s="431">
        <f t="shared" si="469"/>
        <v>3520</v>
      </c>
      <c r="G1540" s="431">
        <f t="shared" si="470"/>
        <v>105</v>
      </c>
      <c r="H1540" s="432"/>
      <c r="I1540" s="431">
        <f t="shared" si="471"/>
        <v>0</v>
      </c>
      <c r="J1540" s="431">
        <f>자재단가!$F$18</f>
        <v>3520</v>
      </c>
      <c r="K1540" s="431">
        <f t="shared" si="472"/>
        <v>105</v>
      </c>
      <c r="L1540" s="431"/>
      <c r="M1540" s="431">
        <f t="shared" si="468"/>
        <v>0</v>
      </c>
      <c r="N1540" s="433"/>
    </row>
    <row r="1541" spans="2:14" ht="18" hidden="1" customHeight="1">
      <c r="B1541" s="428" t="s">
        <v>435</v>
      </c>
      <c r="C1541" s="429"/>
      <c r="D1541" s="434">
        <f>'단가적용(품)'!$J$38</f>
        <v>0.03</v>
      </c>
      <c r="E1541" s="429" t="s">
        <v>8</v>
      </c>
      <c r="F1541" s="431">
        <f t="shared" si="469"/>
        <v>984</v>
      </c>
      <c r="G1541" s="431">
        <f t="shared" si="470"/>
        <v>29</v>
      </c>
      <c r="H1541" s="432"/>
      <c r="I1541" s="431">
        <f t="shared" si="471"/>
        <v>0</v>
      </c>
      <c r="J1541" s="431">
        <f>자재단가!$F$20</f>
        <v>984</v>
      </c>
      <c r="K1541" s="431">
        <f t="shared" si="472"/>
        <v>29</v>
      </c>
      <c r="L1541" s="431"/>
      <c r="M1541" s="431">
        <f t="shared" si="468"/>
        <v>0</v>
      </c>
      <c r="N1541" s="433"/>
    </row>
    <row r="1542" spans="2:14" ht="18" hidden="1" customHeight="1">
      <c r="B1542" s="428" t="s">
        <v>207</v>
      </c>
      <c r="C1542" s="429"/>
      <c r="D1542" s="430">
        <f>'단가적용(품)'!$E$27</f>
        <v>2.1999999999999997E-3</v>
      </c>
      <c r="E1542" s="429" t="s">
        <v>13</v>
      </c>
      <c r="F1542" s="431">
        <f t="shared" si="469"/>
        <v>179203</v>
      </c>
      <c r="G1542" s="431">
        <f t="shared" si="470"/>
        <v>394</v>
      </c>
      <c r="H1542" s="432">
        <f>변동입력!$C$13</f>
        <v>179203</v>
      </c>
      <c r="I1542" s="431">
        <f t="shared" si="471"/>
        <v>394</v>
      </c>
      <c r="J1542" s="431"/>
      <c r="K1542" s="431">
        <f t="shared" si="472"/>
        <v>0</v>
      </c>
      <c r="L1542" s="431"/>
      <c r="M1542" s="431">
        <f t="shared" si="468"/>
        <v>0</v>
      </c>
      <c r="N1542" s="433"/>
    </row>
    <row r="1543" spans="2:14" ht="18" hidden="1" customHeight="1">
      <c r="B1543" s="428" t="s">
        <v>24</v>
      </c>
      <c r="C1543" s="429"/>
      <c r="D1543" s="430">
        <f>'단가적용(품)'!$F$27</f>
        <v>2.1999999999999997E-3</v>
      </c>
      <c r="E1543" s="429" t="s">
        <v>8</v>
      </c>
      <c r="F1543" s="431">
        <f t="shared" si="469"/>
        <v>141096</v>
      </c>
      <c r="G1543" s="431">
        <f t="shared" si="470"/>
        <v>310</v>
      </c>
      <c r="H1543" s="432">
        <f>변동입력!$C$12</f>
        <v>141096</v>
      </c>
      <c r="I1543" s="431">
        <f t="shared" si="471"/>
        <v>310</v>
      </c>
      <c r="J1543" s="431"/>
      <c r="K1543" s="431">
        <f t="shared" si="472"/>
        <v>0</v>
      </c>
      <c r="L1543" s="431"/>
      <c r="M1543" s="431">
        <f t="shared" si="468"/>
        <v>0</v>
      </c>
      <c r="N1543" s="433"/>
    </row>
    <row r="1544" spans="2:14" ht="18" hidden="1" customHeight="1">
      <c r="B1544" s="428" t="s">
        <v>15</v>
      </c>
      <c r="C1544" s="429"/>
      <c r="D1544" s="430">
        <f>'단가적용(품)'!$G$27</f>
        <v>2.1999999999999997E-3</v>
      </c>
      <c r="E1544" s="429" t="s">
        <v>8</v>
      </c>
      <c r="F1544" s="431">
        <f t="shared" si="469"/>
        <v>141096</v>
      </c>
      <c r="G1544" s="431">
        <f t="shared" si="470"/>
        <v>310</v>
      </c>
      <c r="H1544" s="432">
        <f>변동입력!$C$12</f>
        <v>141096</v>
      </c>
      <c r="I1544" s="431">
        <f t="shared" si="471"/>
        <v>310</v>
      </c>
      <c r="J1544" s="431"/>
      <c r="K1544" s="431">
        <f t="shared" si="472"/>
        <v>0</v>
      </c>
      <c r="L1544" s="431"/>
      <c r="M1544" s="431">
        <f t="shared" ref="M1544:M1549" si="473">ROUNDDOWN(L1544*D1544,0)</f>
        <v>0</v>
      </c>
      <c r="N1544" s="433"/>
    </row>
    <row r="1545" spans="2:14" ht="18" hidden="1" customHeight="1">
      <c r="B1545" s="428" t="s">
        <v>20</v>
      </c>
      <c r="C1545" s="429" t="s">
        <v>21</v>
      </c>
      <c r="D1545" s="430">
        <f>'단가적용(품)'!$H$27</f>
        <v>4.7999999999999996E-3</v>
      </c>
      <c r="E1545" s="429" t="s">
        <v>223</v>
      </c>
      <c r="F1545" s="431">
        <f>H1545+J1545+L1545</f>
        <v>50666</v>
      </c>
      <c r="G1545" s="431">
        <f t="shared" ref="G1545:G1550" si="474">SUM(I1545+K1545+M1545)</f>
        <v>241</v>
      </c>
      <c r="H1545" s="432">
        <f>기계경비!$P$98</f>
        <v>36210</v>
      </c>
      <c r="I1545" s="431">
        <f>ROUNDDOWN(D1545*H1545,0)</f>
        <v>173</v>
      </c>
      <c r="J1545" s="431">
        <f>기계경비!$P$96</f>
        <v>7583</v>
      </c>
      <c r="K1545" s="431">
        <f>ROUNDDOWN(J1545*D1545,0)</f>
        <v>36</v>
      </c>
      <c r="L1545" s="431">
        <f>기계경비!$P$94</f>
        <v>6873</v>
      </c>
      <c r="M1545" s="431">
        <f t="shared" si="473"/>
        <v>32</v>
      </c>
      <c r="N1545" s="433"/>
    </row>
    <row r="1546" spans="2:14" ht="18" hidden="1" customHeight="1">
      <c r="B1546" s="428" t="s">
        <v>222</v>
      </c>
      <c r="C1546" s="429" t="s">
        <v>442</v>
      </c>
      <c r="D1546" s="430">
        <f>'단가적용(품)'!$I$27</f>
        <v>8.7999999999999988E-3</v>
      </c>
      <c r="E1546" s="429" t="s">
        <v>8</v>
      </c>
      <c r="F1546" s="431">
        <f>H1546+J1546+L1546</f>
        <v>46495</v>
      </c>
      <c r="G1546" s="431">
        <f t="shared" si="474"/>
        <v>409</v>
      </c>
      <c r="H1546" s="432"/>
      <c r="I1546" s="431">
        <f>ROUNDDOWN(D1546*H1546,0)</f>
        <v>0</v>
      </c>
      <c r="J1546" s="431"/>
      <c r="K1546" s="431">
        <f>ROUNDDOWN(J1546*D1546,0)</f>
        <v>0</v>
      </c>
      <c r="L1546" s="431">
        <f>기계경비!$P$139</f>
        <v>46495</v>
      </c>
      <c r="M1546" s="431">
        <f t="shared" si="473"/>
        <v>409</v>
      </c>
      <c r="N1546" s="433"/>
    </row>
    <row r="1547" spans="2:14" ht="18" hidden="1" customHeight="1">
      <c r="B1547" s="428" t="s">
        <v>222</v>
      </c>
      <c r="C1547" s="429" t="s">
        <v>305</v>
      </c>
      <c r="D1547" s="430">
        <f>'단가적용(품)'!$J$27</f>
        <v>8.7999999999999988E-3</v>
      </c>
      <c r="E1547" s="429" t="s">
        <v>8</v>
      </c>
      <c r="F1547" s="431">
        <f>H1547+J1547+L1547</f>
        <v>43677</v>
      </c>
      <c r="G1547" s="431">
        <f t="shared" si="474"/>
        <v>384</v>
      </c>
      <c r="H1547" s="432"/>
      <c r="I1547" s="431">
        <f>ROUNDDOWN(D1547*H1547,0)</f>
        <v>0</v>
      </c>
      <c r="J1547" s="431"/>
      <c r="K1547" s="431">
        <f>ROUNDDOWN(J1547*D1547,0)</f>
        <v>0</v>
      </c>
      <c r="L1547" s="431">
        <f>기계경비!$P$179</f>
        <v>43677</v>
      </c>
      <c r="M1547" s="431">
        <f t="shared" si="473"/>
        <v>384</v>
      </c>
      <c r="N1547" s="433"/>
    </row>
    <row r="1548" spans="2:14" ht="18" hidden="1" customHeight="1">
      <c r="B1548" s="428" t="s">
        <v>777</v>
      </c>
      <c r="C1548" s="429" t="s">
        <v>215</v>
      </c>
      <c r="D1548" s="434">
        <v>0.01</v>
      </c>
      <c r="E1548" s="429"/>
      <c r="F1548" s="431">
        <f>H1548+J1548+L1548</f>
        <v>3055</v>
      </c>
      <c r="G1548" s="431">
        <f t="shared" si="474"/>
        <v>30</v>
      </c>
      <c r="H1548" s="431"/>
      <c r="I1548" s="431">
        <f>ROUNDDOWN(D1548*H1548,0)</f>
        <v>0</v>
      </c>
      <c r="J1548" s="431">
        <f>SUM(K1538:K1540)</f>
        <v>3055</v>
      </c>
      <c r="K1548" s="431">
        <f>ROUNDDOWN(J1548*D1548,0)</f>
        <v>30</v>
      </c>
      <c r="L1548" s="431"/>
      <c r="M1548" s="431">
        <f t="shared" si="473"/>
        <v>0</v>
      </c>
      <c r="N1548" s="433"/>
    </row>
    <row r="1549" spans="2:14" ht="18" hidden="1" customHeight="1">
      <c r="B1549" s="428" t="s">
        <v>778</v>
      </c>
      <c r="C1549" s="429" t="s">
        <v>214</v>
      </c>
      <c r="D1549" s="435">
        <v>0.1</v>
      </c>
      <c r="E1549" s="429"/>
      <c r="F1549" s="431">
        <f>H1549+J1549+L1549</f>
        <v>0</v>
      </c>
      <c r="G1549" s="431">
        <f t="shared" si="474"/>
        <v>0</v>
      </c>
      <c r="H1549" s="431"/>
      <c r="I1549" s="431">
        <f>ROUNDDOWN(D1549*H1549,0)</f>
        <v>0</v>
      </c>
      <c r="J1549" s="431"/>
      <c r="K1549" s="431">
        <f>ROUNDDOWN(J1549*D1549,0)</f>
        <v>0</v>
      </c>
      <c r="L1549" s="431">
        <f>SUBTOTAL(9,I1542:I1543)</f>
        <v>0</v>
      </c>
      <c r="M1549" s="431">
        <f t="shared" si="473"/>
        <v>0</v>
      </c>
      <c r="N1549" s="433"/>
    </row>
    <row r="1550" spans="2:14" ht="18" hidden="1" customHeight="1">
      <c r="B1550" s="428" t="s">
        <v>17</v>
      </c>
      <c r="C1550" s="429"/>
      <c r="D1550" s="436"/>
      <c r="E1550" s="429"/>
      <c r="F1550" s="431"/>
      <c r="G1550" s="431">
        <f t="shared" si="474"/>
        <v>5162</v>
      </c>
      <c r="H1550" s="431"/>
      <c r="I1550" s="431">
        <f>SUM(I1538:I1549)</f>
        <v>1187</v>
      </c>
      <c r="J1550" s="431"/>
      <c r="K1550" s="431">
        <f>SUM(K1538:K1549)</f>
        <v>3150</v>
      </c>
      <c r="L1550" s="431"/>
      <c r="M1550" s="431">
        <f>SUM(M1538:M1549)</f>
        <v>825</v>
      </c>
      <c r="N1550" s="433"/>
    </row>
    <row r="1551" spans="2:14" ht="18" hidden="1" customHeight="1">
      <c r="B1551" s="428"/>
      <c r="C1551" s="429"/>
      <c r="D1551" s="436"/>
      <c r="E1551" s="429"/>
      <c r="F1551" s="431"/>
      <c r="G1551" s="431"/>
      <c r="H1551" s="431"/>
      <c r="I1551" s="431"/>
      <c r="J1551" s="431"/>
      <c r="K1551" s="431"/>
      <c r="L1551" s="431"/>
      <c r="M1551" s="431"/>
      <c r="N1551" s="433"/>
    </row>
    <row r="1552" spans="2:14" s="421" customFormat="1" ht="18" hidden="1" customHeight="1">
      <c r="B1552" s="437">
        <f>B1537+1</f>
        <v>121</v>
      </c>
      <c r="C1552" s="445" t="s">
        <v>397</v>
      </c>
      <c r="D1552" s="442"/>
      <c r="E1552" s="442"/>
      <c r="F1552" s="442"/>
      <c r="G1552" s="442"/>
      <c r="H1552" s="442"/>
      <c r="I1552" s="442"/>
      <c r="J1552" s="440"/>
      <c r="K1552" s="440"/>
      <c r="L1552" s="440"/>
      <c r="M1552" s="440"/>
      <c r="N1552" s="441"/>
    </row>
    <row r="1553" spans="2:14" ht="18" hidden="1" customHeight="1">
      <c r="B1553" s="428" t="s">
        <v>6</v>
      </c>
      <c r="C1553" s="429" t="s">
        <v>303</v>
      </c>
      <c r="D1553" s="430">
        <f>'단가적용(품)'!$H$37</f>
        <v>0.67949999999999999</v>
      </c>
      <c r="E1553" s="429" t="s">
        <v>7</v>
      </c>
      <c r="F1553" s="431">
        <f>SUM(H1553+J1553+L1553)</f>
        <v>4000</v>
      </c>
      <c r="G1553" s="431">
        <f>SUM(I1553+K1553+M1553)</f>
        <v>2718</v>
      </c>
      <c r="H1553" s="432"/>
      <c r="I1553" s="431">
        <f>ROUNDDOWN(D1553*H1553,0)</f>
        <v>0</v>
      </c>
      <c r="J1553" s="431">
        <f>자재단가!F24</f>
        <v>4000</v>
      </c>
      <c r="K1553" s="431">
        <f>ROUNDDOWN(J1553*D1553,0)</f>
        <v>2718</v>
      </c>
      <c r="L1553" s="431"/>
      <c r="M1553" s="431">
        <f t="shared" ref="M1553:M1558" si="475">ROUNDDOWN(L1553*F1553,0)</f>
        <v>0</v>
      </c>
      <c r="N1553" s="433"/>
    </row>
    <row r="1554" spans="2:14" ht="18" hidden="1" customHeight="1">
      <c r="B1554" s="428" t="s">
        <v>193</v>
      </c>
      <c r="C1554" s="429" t="s">
        <v>304</v>
      </c>
      <c r="D1554" s="430">
        <f>'단가적용(품)'!$I$37</f>
        <v>4.65E-2</v>
      </c>
      <c r="E1554" s="429" t="s">
        <v>8</v>
      </c>
      <c r="F1554" s="431">
        <f t="shared" ref="F1554:F1559" si="476">SUM(H1554+J1554+L1554)</f>
        <v>5000</v>
      </c>
      <c r="G1554" s="431">
        <f t="shared" ref="G1554:G1559" si="477">SUM(I1554+K1554+M1554)</f>
        <v>232</v>
      </c>
      <c r="H1554" s="432"/>
      <c r="I1554" s="431">
        <f t="shared" ref="I1554:I1559" si="478">ROUNDDOWN(D1554*H1554,0)</f>
        <v>0</v>
      </c>
      <c r="J1554" s="431">
        <f>자재단가!$F$21</f>
        <v>5000</v>
      </c>
      <c r="K1554" s="431">
        <f t="shared" ref="K1554:K1559" si="479">ROUNDDOWN(J1554*D1554,0)</f>
        <v>232</v>
      </c>
      <c r="L1554" s="431"/>
      <c r="M1554" s="431">
        <f t="shared" si="475"/>
        <v>0</v>
      </c>
      <c r="N1554" s="433"/>
    </row>
    <row r="1555" spans="2:14" ht="18" hidden="1" customHeight="1">
      <c r="B1555" s="428" t="s">
        <v>782</v>
      </c>
      <c r="C1555" s="429" t="s">
        <v>9</v>
      </c>
      <c r="D1555" s="434">
        <f>'단가적용(품)'!$K$37</f>
        <v>0.03</v>
      </c>
      <c r="E1555" s="429" t="s">
        <v>8</v>
      </c>
      <c r="F1555" s="431">
        <f t="shared" si="476"/>
        <v>3520</v>
      </c>
      <c r="G1555" s="431">
        <f t="shared" si="477"/>
        <v>105</v>
      </c>
      <c r="H1555" s="432"/>
      <c r="I1555" s="431">
        <f t="shared" si="478"/>
        <v>0</v>
      </c>
      <c r="J1555" s="431">
        <f>자재단가!$F$18</f>
        <v>3520</v>
      </c>
      <c r="K1555" s="431">
        <f t="shared" si="479"/>
        <v>105</v>
      </c>
      <c r="L1555" s="431"/>
      <c r="M1555" s="431">
        <f t="shared" si="475"/>
        <v>0</v>
      </c>
      <c r="N1555" s="433"/>
    </row>
    <row r="1556" spans="2:14" ht="18" hidden="1" customHeight="1">
      <c r="B1556" s="428" t="s">
        <v>435</v>
      </c>
      <c r="C1556" s="429"/>
      <c r="D1556" s="434">
        <f>'단가적용(품)'!$J$37</f>
        <v>0.03</v>
      </c>
      <c r="E1556" s="429" t="s">
        <v>8</v>
      </c>
      <c r="F1556" s="431">
        <f t="shared" si="476"/>
        <v>984</v>
      </c>
      <c r="G1556" s="431">
        <f t="shared" si="477"/>
        <v>29</v>
      </c>
      <c r="H1556" s="432"/>
      <c r="I1556" s="431">
        <f t="shared" si="478"/>
        <v>0</v>
      </c>
      <c r="J1556" s="431">
        <f>자재단가!$F$20</f>
        <v>984</v>
      </c>
      <c r="K1556" s="431">
        <f t="shared" si="479"/>
        <v>29</v>
      </c>
      <c r="L1556" s="431"/>
      <c r="M1556" s="431">
        <f t="shared" si="475"/>
        <v>0</v>
      </c>
      <c r="N1556" s="433"/>
    </row>
    <row r="1557" spans="2:14" ht="18" hidden="1" customHeight="1">
      <c r="B1557" s="428" t="s">
        <v>207</v>
      </c>
      <c r="C1557" s="429"/>
      <c r="D1557" s="430">
        <f>'단가적용(품)'!$E$26</f>
        <v>1.0999999999999998E-3</v>
      </c>
      <c r="E1557" s="429" t="s">
        <v>13</v>
      </c>
      <c r="F1557" s="431">
        <f t="shared" si="476"/>
        <v>179203</v>
      </c>
      <c r="G1557" s="431">
        <f t="shared" si="477"/>
        <v>197</v>
      </c>
      <c r="H1557" s="432">
        <f>변동입력!$C$13</f>
        <v>179203</v>
      </c>
      <c r="I1557" s="431">
        <f t="shared" si="478"/>
        <v>197</v>
      </c>
      <c r="J1557" s="431"/>
      <c r="K1557" s="431">
        <f t="shared" si="479"/>
        <v>0</v>
      </c>
      <c r="L1557" s="431"/>
      <c r="M1557" s="431">
        <f t="shared" si="475"/>
        <v>0</v>
      </c>
      <c r="N1557" s="433"/>
    </row>
    <row r="1558" spans="2:14" ht="18" hidden="1" customHeight="1">
      <c r="B1558" s="428" t="s">
        <v>24</v>
      </c>
      <c r="C1558" s="429"/>
      <c r="D1558" s="430">
        <f>'단가적용(품)'!$F$26</f>
        <v>1.0999999999999998E-3</v>
      </c>
      <c r="E1558" s="429" t="s">
        <v>8</v>
      </c>
      <c r="F1558" s="431">
        <f t="shared" si="476"/>
        <v>141096</v>
      </c>
      <c r="G1558" s="431">
        <f t="shared" si="477"/>
        <v>155</v>
      </c>
      <c r="H1558" s="432">
        <f>변동입력!$C$12</f>
        <v>141096</v>
      </c>
      <c r="I1558" s="431">
        <f t="shared" si="478"/>
        <v>155</v>
      </c>
      <c r="J1558" s="431"/>
      <c r="K1558" s="431">
        <f t="shared" si="479"/>
        <v>0</v>
      </c>
      <c r="L1558" s="431"/>
      <c r="M1558" s="431">
        <f t="shared" si="475"/>
        <v>0</v>
      </c>
      <c r="N1558" s="433"/>
    </row>
    <row r="1559" spans="2:14" ht="18" hidden="1" customHeight="1">
      <c r="B1559" s="428" t="s">
        <v>15</v>
      </c>
      <c r="C1559" s="429"/>
      <c r="D1559" s="430">
        <f>'단가적용(품)'!$G$26</f>
        <v>1.0999999999999998E-3</v>
      </c>
      <c r="E1559" s="429" t="s">
        <v>8</v>
      </c>
      <c r="F1559" s="431">
        <f t="shared" si="476"/>
        <v>141096</v>
      </c>
      <c r="G1559" s="431">
        <f t="shared" si="477"/>
        <v>155</v>
      </c>
      <c r="H1559" s="432">
        <f>변동입력!$C$12</f>
        <v>141096</v>
      </c>
      <c r="I1559" s="431">
        <f t="shared" si="478"/>
        <v>155</v>
      </c>
      <c r="J1559" s="431"/>
      <c r="K1559" s="431">
        <f t="shared" si="479"/>
        <v>0</v>
      </c>
      <c r="L1559" s="431"/>
      <c r="M1559" s="431">
        <f t="shared" ref="M1559:M1564" si="480">ROUNDDOWN(L1559*D1559,0)</f>
        <v>0</v>
      </c>
      <c r="N1559" s="433"/>
    </row>
    <row r="1560" spans="2:14" ht="18" hidden="1" customHeight="1">
      <c r="B1560" s="428" t="s">
        <v>20</v>
      </c>
      <c r="C1560" s="429" t="s">
        <v>21</v>
      </c>
      <c r="D1560" s="430">
        <f>'단가적용(품)'!$H$26</f>
        <v>2.3999999999999998E-3</v>
      </c>
      <c r="E1560" s="429" t="s">
        <v>223</v>
      </c>
      <c r="F1560" s="431">
        <f>H1560+J1560+L1560</f>
        <v>50666</v>
      </c>
      <c r="G1560" s="431">
        <f t="shared" ref="G1560:G1565" si="481">SUM(I1560+K1560+M1560)</f>
        <v>120</v>
      </c>
      <c r="H1560" s="432">
        <f>기계경비!$P$98</f>
        <v>36210</v>
      </c>
      <c r="I1560" s="431">
        <f>ROUNDDOWN(D1560*H1560,0)</f>
        <v>86</v>
      </c>
      <c r="J1560" s="431">
        <f>기계경비!$P$96</f>
        <v>7583</v>
      </c>
      <c r="K1560" s="431">
        <f>ROUNDDOWN(J1560*D1560,0)</f>
        <v>18</v>
      </c>
      <c r="L1560" s="431">
        <f>기계경비!$P$94</f>
        <v>6873</v>
      </c>
      <c r="M1560" s="431">
        <f t="shared" si="480"/>
        <v>16</v>
      </c>
      <c r="N1560" s="433"/>
    </row>
    <row r="1561" spans="2:14" ht="18" hidden="1" customHeight="1">
      <c r="B1561" s="428" t="s">
        <v>222</v>
      </c>
      <c r="C1561" s="429" t="s">
        <v>442</v>
      </c>
      <c r="D1561" s="430">
        <f>'단가적용(품)'!$I$26</f>
        <v>4.3999999999999994E-3</v>
      </c>
      <c r="E1561" s="429" t="s">
        <v>8</v>
      </c>
      <c r="F1561" s="431">
        <f>H1561+J1561+L1561</f>
        <v>46495</v>
      </c>
      <c r="G1561" s="431">
        <f t="shared" si="481"/>
        <v>204</v>
      </c>
      <c r="H1561" s="432"/>
      <c r="I1561" s="431">
        <f>ROUNDDOWN(D1561*H1561,0)</f>
        <v>0</v>
      </c>
      <c r="J1561" s="431"/>
      <c r="K1561" s="431">
        <f>ROUNDDOWN(J1561*D1561,0)</f>
        <v>0</v>
      </c>
      <c r="L1561" s="431">
        <f>기계경비!$P$139</f>
        <v>46495</v>
      </c>
      <c r="M1561" s="431">
        <f t="shared" si="480"/>
        <v>204</v>
      </c>
      <c r="N1561" s="433"/>
    </row>
    <row r="1562" spans="2:14" ht="18" hidden="1" customHeight="1">
      <c r="B1562" s="428" t="s">
        <v>222</v>
      </c>
      <c r="C1562" s="429" t="s">
        <v>305</v>
      </c>
      <c r="D1562" s="430">
        <f>'단가적용(품)'!$J$26</f>
        <v>4.3999999999999994E-3</v>
      </c>
      <c r="E1562" s="429" t="s">
        <v>8</v>
      </c>
      <c r="F1562" s="431">
        <f>H1562+J1562+L1562</f>
        <v>43677</v>
      </c>
      <c r="G1562" s="431">
        <f t="shared" si="481"/>
        <v>192</v>
      </c>
      <c r="H1562" s="432"/>
      <c r="I1562" s="431">
        <f>ROUNDDOWN(D1562*H1562,0)</f>
        <v>0</v>
      </c>
      <c r="J1562" s="431"/>
      <c r="K1562" s="431">
        <f>ROUNDDOWN(J1562*D1562,0)</f>
        <v>0</v>
      </c>
      <c r="L1562" s="431">
        <f>기계경비!$P$179</f>
        <v>43677</v>
      </c>
      <c r="M1562" s="431">
        <f t="shared" si="480"/>
        <v>192</v>
      </c>
      <c r="N1562" s="433"/>
    </row>
    <row r="1563" spans="2:14" ht="18" hidden="1" customHeight="1">
      <c r="B1563" s="428" t="s">
        <v>777</v>
      </c>
      <c r="C1563" s="429" t="s">
        <v>215</v>
      </c>
      <c r="D1563" s="434">
        <v>0.01</v>
      </c>
      <c r="E1563" s="429"/>
      <c r="F1563" s="431">
        <f>H1563+J1563+L1563</f>
        <v>3055</v>
      </c>
      <c r="G1563" s="431">
        <f t="shared" si="481"/>
        <v>30</v>
      </c>
      <c r="H1563" s="431"/>
      <c r="I1563" s="431">
        <f>ROUNDDOWN(D1563*H1563,0)</f>
        <v>0</v>
      </c>
      <c r="J1563" s="431">
        <f>SUM(K1553:K1555)</f>
        <v>3055</v>
      </c>
      <c r="K1563" s="431">
        <f>ROUNDDOWN(J1563*D1563,0)</f>
        <v>30</v>
      </c>
      <c r="L1563" s="431"/>
      <c r="M1563" s="431">
        <f t="shared" si="480"/>
        <v>0</v>
      </c>
      <c r="N1563" s="433"/>
    </row>
    <row r="1564" spans="2:14" ht="18" hidden="1" customHeight="1">
      <c r="B1564" s="428" t="s">
        <v>778</v>
      </c>
      <c r="C1564" s="429" t="s">
        <v>214</v>
      </c>
      <c r="D1564" s="435">
        <v>0.1</v>
      </c>
      <c r="E1564" s="429"/>
      <c r="F1564" s="431">
        <f>H1564+J1564+L1564</f>
        <v>0</v>
      </c>
      <c r="G1564" s="431">
        <f t="shared" si="481"/>
        <v>0</v>
      </c>
      <c r="H1564" s="431"/>
      <c r="I1564" s="431">
        <f>ROUNDDOWN(D1564*H1564,0)</f>
        <v>0</v>
      </c>
      <c r="J1564" s="431"/>
      <c r="K1564" s="431">
        <f>ROUNDDOWN(J1564*D1564,0)</f>
        <v>0</v>
      </c>
      <c r="L1564" s="431">
        <f>SUBTOTAL(9,I1557:I1558)</f>
        <v>0</v>
      </c>
      <c r="M1564" s="431">
        <f t="shared" si="480"/>
        <v>0</v>
      </c>
      <c r="N1564" s="433"/>
    </row>
    <row r="1565" spans="2:14" ht="18" hidden="1" customHeight="1">
      <c r="B1565" s="428" t="s">
        <v>17</v>
      </c>
      <c r="C1565" s="429"/>
      <c r="D1565" s="436"/>
      <c r="E1565" s="429"/>
      <c r="F1565" s="431"/>
      <c r="G1565" s="431">
        <f t="shared" si="481"/>
        <v>4137</v>
      </c>
      <c r="H1565" s="431"/>
      <c r="I1565" s="431">
        <f>SUM(I1553:I1564)</f>
        <v>593</v>
      </c>
      <c r="J1565" s="431"/>
      <c r="K1565" s="431">
        <f>SUM(K1553:K1564)</f>
        <v>3132</v>
      </c>
      <c r="L1565" s="431"/>
      <c r="M1565" s="431">
        <f>SUM(M1553:M1564)</f>
        <v>412</v>
      </c>
      <c r="N1565" s="433"/>
    </row>
    <row r="1566" spans="2:14" ht="18" hidden="1" customHeight="1">
      <c r="B1566" s="428"/>
      <c r="C1566" s="429"/>
      <c r="D1566" s="436"/>
      <c r="E1566" s="429"/>
      <c r="F1566" s="431"/>
      <c r="G1566" s="431"/>
      <c r="H1566" s="431"/>
      <c r="I1566" s="431"/>
      <c r="J1566" s="431"/>
      <c r="K1566" s="431"/>
      <c r="L1566" s="431"/>
      <c r="M1566" s="431"/>
      <c r="N1566" s="433"/>
    </row>
    <row r="1567" spans="2:14" s="421" customFormat="1" ht="18" hidden="1" customHeight="1">
      <c r="B1567" s="437">
        <f>B1552+1</f>
        <v>122</v>
      </c>
      <c r="C1567" s="445" t="s">
        <v>398</v>
      </c>
      <c r="D1567" s="442"/>
      <c r="E1567" s="442"/>
      <c r="F1567" s="442"/>
      <c r="G1567" s="442"/>
      <c r="H1567" s="442"/>
      <c r="I1567" s="442"/>
      <c r="J1567" s="440"/>
      <c r="K1567" s="440"/>
      <c r="L1567" s="440"/>
      <c r="M1567" s="440"/>
      <c r="N1567" s="441"/>
    </row>
    <row r="1568" spans="2:14" ht="18" hidden="1" customHeight="1">
      <c r="B1568" s="428" t="s">
        <v>6</v>
      </c>
      <c r="C1568" s="429" t="s">
        <v>303</v>
      </c>
      <c r="D1568" s="430">
        <f>'단가적용(품)'!$H$38</f>
        <v>0.67949999999999999</v>
      </c>
      <c r="E1568" s="429" t="s">
        <v>7</v>
      </c>
      <c r="F1568" s="431">
        <f>SUM(H1568+J1568+L1568)</f>
        <v>4000</v>
      </c>
      <c r="G1568" s="431">
        <f>SUM(I1568+K1568+M1568)</f>
        <v>2718</v>
      </c>
      <c r="H1568" s="432"/>
      <c r="I1568" s="431">
        <f>ROUNDDOWN(D1568*H1568,0)</f>
        <v>0</v>
      </c>
      <c r="J1568" s="431">
        <f>자재단가!F24</f>
        <v>4000</v>
      </c>
      <c r="K1568" s="431">
        <f>ROUNDDOWN(J1568*D1568,0)</f>
        <v>2718</v>
      </c>
      <c r="L1568" s="431"/>
      <c r="M1568" s="431">
        <f t="shared" ref="M1568:M1573" si="482">ROUNDDOWN(L1568*F1568,0)</f>
        <v>0</v>
      </c>
      <c r="N1568" s="433"/>
    </row>
    <row r="1569" spans="2:14" ht="18" hidden="1" customHeight="1">
      <c r="B1569" s="428" t="s">
        <v>193</v>
      </c>
      <c r="C1569" s="429" t="s">
        <v>304</v>
      </c>
      <c r="D1569" s="430">
        <f>'단가적용(품)'!$I$38</f>
        <v>4.65E-2</v>
      </c>
      <c r="E1569" s="429" t="s">
        <v>8</v>
      </c>
      <c r="F1569" s="431">
        <f t="shared" ref="F1569:F1574" si="483">SUM(H1569+J1569+L1569)</f>
        <v>5000</v>
      </c>
      <c r="G1569" s="431">
        <f t="shared" ref="G1569:G1574" si="484">SUM(I1569+K1569+M1569)</f>
        <v>232</v>
      </c>
      <c r="H1569" s="432"/>
      <c r="I1569" s="431">
        <f t="shared" ref="I1569:I1574" si="485">ROUNDDOWN(D1569*H1569,0)</f>
        <v>0</v>
      </c>
      <c r="J1569" s="431">
        <f>자재단가!$F$21</f>
        <v>5000</v>
      </c>
      <c r="K1569" s="431">
        <f t="shared" ref="K1569:K1574" si="486">ROUNDDOWN(J1569*D1569,0)</f>
        <v>232</v>
      </c>
      <c r="L1569" s="431"/>
      <c r="M1569" s="431">
        <f t="shared" si="482"/>
        <v>0</v>
      </c>
      <c r="N1569" s="433"/>
    </row>
    <row r="1570" spans="2:14" ht="18" hidden="1" customHeight="1">
      <c r="B1570" s="428" t="s">
        <v>782</v>
      </c>
      <c r="C1570" s="429" t="s">
        <v>9</v>
      </c>
      <c r="D1570" s="434">
        <f>'단가적용(품)'!$K$38</f>
        <v>0.03</v>
      </c>
      <c r="E1570" s="429" t="s">
        <v>8</v>
      </c>
      <c r="F1570" s="431">
        <f t="shared" si="483"/>
        <v>3520</v>
      </c>
      <c r="G1570" s="431">
        <f t="shared" si="484"/>
        <v>105</v>
      </c>
      <c r="H1570" s="432"/>
      <c r="I1570" s="431">
        <f t="shared" si="485"/>
        <v>0</v>
      </c>
      <c r="J1570" s="431">
        <f>자재단가!$F$18</f>
        <v>3520</v>
      </c>
      <c r="K1570" s="431">
        <f t="shared" si="486"/>
        <v>105</v>
      </c>
      <c r="L1570" s="431"/>
      <c r="M1570" s="431">
        <f t="shared" si="482"/>
        <v>0</v>
      </c>
      <c r="N1570" s="433"/>
    </row>
    <row r="1571" spans="2:14" ht="18" hidden="1" customHeight="1">
      <c r="B1571" s="428" t="s">
        <v>435</v>
      </c>
      <c r="C1571" s="429"/>
      <c r="D1571" s="434">
        <f>'단가적용(품)'!$J$38</f>
        <v>0.03</v>
      </c>
      <c r="E1571" s="429" t="s">
        <v>8</v>
      </c>
      <c r="F1571" s="431">
        <f t="shared" si="483"/>
        <v>984</v>
      </c>
      <c r="G1571" s="431">
        <f t="shared" si="484"/>
        <v>29</v>
      </c>
      <c r="H1571" s="432"/>
      <c r="I1571" s="431">
        <f t="shared" si="485"/>
        <v>0</v>
      </c>
      <c r="J1571" s="431">
        <f>자재단가!$F$20</f>
        <v>984</v>
      </c>
      <c r="K1571" s="431">
        <f t="shared" si="486"/>
        <v>29</v>
      </c>
      <c r="L1571" s="431"/>
      <c r="M1571" s="431">
        <f t="shared" si="482"/>
        <v>0</v>
      </c>
      <c r="N1571" s="433"/>
    </row>
    <row r="1572" spans="2:14" ht="18" hidden="1" customHeight="1">
      <c r="B1572" s="428" t="s">
        <v>207</v>
      </c>
      <c r="C1572" s="429"/>
      <c r="D1572" s="430">
        <f>'단가적용(품)'!$E$27</f>
        <v>2.1999999999999997E-3</v>
      </c>
      <c r="E1572" s="429" t="s">
        <v>13</v>
      </c>
      <c r="F1572" s="431">
        <f t="shared" si="483"/>
        <v>179203</v>
      </c>
      <c r="G1572" s="431">
        <f t="shared" si="484"/>
        <v>394</v>
      </c>
      <c r="H1572" s="432">
        <f>변동입력!$C$13</f>
        <v>179203</v>
      </c>
      <c r="I1572" s="431">
        <f t="shared" si="485"/>
        <v>394</v>
      </c>
      <c r="J1572" s="431"/>
      <c r="K1572" s="431">
        <f t="shared" si="486"/>
        <v>0</v>
      </c>
      <c r="L1572" s="431"/>
      <c r="M1572" s="431">
        <f t="shared" si="482"/>
        <v>0</v>
      </c>
      <c r="N1572" s="433"/>
    </row>
    <row r="1573" spans="2:14" ht="18" hidden="1" customHeight="1">
      <c r="B1573" s="428" t="s">
        <v>24</v>
      </c>
      <c r="C1573" s="429"/>
      <c r="D1573" s="430">
        <f>'단가적용(품)'!$F$27</f>
        <v>2.1999999999999997E-3</v>
      </c>
      <c r="E1573" s="429" t="s">
        <v>8</v>
      </c>
      <c r="F1573" s="431">
        <f t="shared" si="483"/>
        <v>141096</v>
      </c>
      <c r="G1573" s="431">
        <f t="shared" si="484"/>
        <v>310</v>
      </c>
      <c r="H1573" s="432">
        <f>변동입력!$C$12</f>
        <v>141096</v>
      </c>
      <c r="I1573" s="431">
        <f t="shared" si="485"/>
        <v>310</v>
      </c>
      <c r="J1573" s="431"/>
      <c r="K1573" s="431">
        <f t="shared" si="486"/>
        <v>0</v>
      </c>
      <c r="L1573" s="431"/>
      <c r="M1573" s="431">
        <f t="shared" si="482"/>
        <v>0</v>
      </c>
      <c r="N1573" s="433"/>
    </row>
    <row r="1574" spans="2:14" ht="18" hidden="1" customHeight="1">
      <c r="B1574" s="428" t="s">
        <v>15</v>
      </c>
      <c r="C1574" s="429"/>
      <c r="D1574" s="430">
        <f>'단가적용(품)'!$G$27</f>
        <v>2.1999999999999997E-3</v>
      </c>
      <c r="E1574" s="429" t="s">
        <v>8</v>
      </c>
      <c r="F1574" s="431">
        <f t="shared" si="483"/>
        <v>141096</v>
      </c>
      <c r="G1574" s="431">
        <f t="shared" si="484"/>
        <v>310</v>
      </c>
      <c r="H1574" s="432">
        <f>변동입력!$C$12</f>
        <v>141096</v>
      </c>
      <c r="I1574" s="431">
        <f t="shared" si="485"/>
        <v>310</v>
      </c>
      <c r="J1574" s="431"/>
      <c r="K1574" s="431">
        <f t="shared" si="486"/>
        <v>0</v>
      </c>
      <c r="L1574" s="431"/>
      <c r="M1574" s="431">
        <f t="shared" ref="M1574:M1579" si="487">ROUNDDOWN(L1574*D1574,0)</f>
        <v>0</v>
      </c>
      <c r="N1574" s="433"/>
    </row>
    <row r="1575" spans="2:14" ht="18" hidden="1" customHeight="1">
      <c r="B1575" s="428" t="s">
        <v>20</v>
      </c>
      <c r="C1575" s="429" t="s">
        <v>21</v>
      </c>
      <c r="D1575" s="430">
        <f>'단가적용(품)'!$H$27</f>
        <v>4.7999999999999996E-3</v>
      </c>
      <c r="E1575" s="429" t="s">
        <v>223</v>
      </c>
      <c r="F1575" s="431">
        <f>H1575+J1575+L1575</f>
        <v>50666</v>
      </c>
      <c r="G1575" s="431">
        <f t="shared" ref="G1575:G1580" si="488">SUM(I1575+K1575+M1575)</f>
        <v>241</v>
      </c>
      <c r="H1575" s="432">
        <f>기계경비!$P$98</f>
        <v>36210</v>
      </c>
      <c r="I1575" s="431">
        <f>ROUNDDOWN(D1575*H1575,0)</f>
        <v>173</v>
      </c>
      <c r="J1575" s="431">
        <f>기계경비!$P$96</f>
        <v>7583</v>
      </c>
      <c r="K1575" s="431">
        <f>ROUNDDOWN(J1575*D1575,0)</f>
        <v>36</v>
      </c>
      <c r="L1575" s="431">
        <f>기계경비!$P$94</f>
        <v>6873</v>
      </c>
      <c r="M1575" s="431">
        <f t="shared" si="487"/>
        <v>32</v>
      </c>
      <c r="N1575" s="433"/>
    </row>
    <row r="1576" spans="2:14" ht="18" hidden="1" customHeight="1">
      <c r="B1576" s="428" t="s">
        <v>222</v>
      </c>
      <c r="C1576" s="429" t="s">
        <v>442</v>
      </c>
      <c r="D1576" s="430">
        <f>'단가적용(품)'!$I$27</f>
        <v>8.7999999999999988E-3</v>
      </c>
      <c r="E1576" s="429" t="s">
        <v>8</v>
      </c>
      <c r="F1576" s="431">
        <f>H1576+J1576+L1576</f>
        <v>46495</v>
      </c>
      <c r="G1576" s="431">
        <f t="shared" si="488"/>
        <v>409</v>
      </c>
      <c r="H1576" s="432"/>
      <c r="I1576" s="431">
        <f>ROUNDDOWN(D1576*H1576,0)</f>
        <v>0</v>
      </c>
      <c r="J1576" s="431"/>
      <c r="K1576" s="431">
        <f>ROUNDDOWN(J1576*D1576,0)</f>
        <v>0</v>
      </c>
      <c r="L1576" s="431">
        <f>기계경비!$P$139</f>
        <v>46495</v>
      </c>
      <c r="M1576" s="431">
        <f t="shared" si="487"/>
        <v>409</v>
      </c>
      <c r="N1576" s="433"/>
    </row>
    <row r="1577" spans="2:14" ht="18" hidden="1" customHeight="1">
      <c r="B1577" s="428" t="s">
        <v>222</v>
      </c>
      <c r="C1577" s="429" t="s">
        <v>305</v>
      </c>
      <c r="D1577" s="430">
        <f>'단가적용(품)'!$J$27</f>
        <v>8.7999999999999988E-3</v>
      </c>
      <c r="E1577" s="429" t="s">
        <v>8</v>
      </c>
      <c r="F1577" s="431">
        <f>H1577+J1577+L1577</f>
        <v>43677</v>
      </c>
      <c r="G1577" s="431">
        <f t="shared" si="488"/>
        <v>384</v>
      </c>
      <c r="H1577" s="432"/>
      <c r="I1577" s="431">
        <f>ROUNDDOWN(D1577*H1577,0)</f>
        <v>0</v>
      </c>
      <c r="J1577" s="431"/>
      <c r="K1577" s="431">
        <f>ROUNDDOWN(J1577*D1577,0)</f>
        <v>0</v>
      </c>
      <c r="L1577" s="431">
        <f>기계경비!$P$179</f>
        <v>43677</v>
      </c>
      <c r="M1577" s="431">
        <f t="shared" si="487"/>
        <v>384</v>
      </c>
      <c r="N1577" s="433"/>
    </row>
    <row r="1578" spans="2:14" ht="18" hidden="1" customHeight="1">
      <c r="B1578" s="428" t="s">
        <v>777</v>
      </c>
      <c r="C1578" s="429" t="s">
        <v>215</v>
      </c>
      <c r="D1578" s="434">
        <v>0.01</v>
      </c>
      <c r="E1578" s="429"/>
      <c r="F1578" s="431">
        <f>H1578+J1578+L1578</f>
        <v>3055</v>
      </c>
      <c r="G1578" s="431">
        <f t="shared" si="488"/>
        <v>30</v>
      </c>
      <c r="H1578" s="431"/>
      <c r="I1578" s="431">
        <f>ROUNDDOWN(D1578*H1578,0)</f>
        <v>0</v>
      </c>
      <c r="J1578" s="431">
        <f>SUM(K1568:K1570)</f>
        <v>3055</v>
      </c>
      <c r="K1578" s="431">
        <f>ROUNDDOWN(J1578*D1578,0)</f>
        <v>30</v>
      </c>
      <c r="L1578" s="431"/>
      <c r="M1578" s="431">
        <f t="shared" si="487"/>
        <v>0</v>
      </c>
      <c r="N1578" s="433"/>
    </row>
    <row r="1579" spans="2:14" ht="18" hidden="1" customHeight="1">
      <c r="B1579" s="428" t="s">
        <v>778</v>
      </c>
      <c r="C1579" s="429" t="s">
        <v>214</v>
      </c>
      <c r="D1579" s="435">
        <v>0.1</v>
      </c>
      <c r="E1579" s="429"/>
      <c r="F1579" s="431">
        <f>H1579+J1579+L1579</f>
        <v>0</v>
      </c>
      <c r="G1579" s="431">
        <f t="shared" si="488"/>
        <v>0</v>
      </c>
      <c r="H1579" s="431"/>
      <c r="I1579" s="431">
        <f>ROUNDDOWN(D1579*H1579,0)</f>
        <v>0</v>
      </c>
      <c r="J1579" s="431"/>
      <c r="K1579" s="431">
        <f>ROUNDDOWN(J1579*D1579,0)</f>
        <v>0</v>
      </c>
      <c r="L1579" s="431">
        <f>SUBTOTAL(9,I1572:I1573)</f>
        <v>0</v>
      </c>
      <c r="M1579" s="431">
        <f t="shared" si="487"/>
        <v>0</v>
      </c>
      <c r="N1579" s="433"/>
    </row>
    <row r="1580" spans="2:14" ht="18" hidden="1" customHeight="1">
      <c r="B1580" s="428" t="s">
        <v>17</v>
      </c>
      <c r="C1580" s="429"/>
      <c r="D1580" s="436"/>
      <c r="E1580" s="429"/>
      <c r="F1580" s="431"/>
      <c r="G1580" s="431">
        <f t="shared" si="488"/>
        <v>5162</v>
      </c>
      <c r="H1580" s="431"/>
      <c r="I1580" s="431">
        <f>SUM(I1568:I1579)</f>
        <v>1187</v>
      </c>
      <c r="J1580" s="431"/>
      <c r="K1580" s="431">
        <f>SUM(K1568:K1579)</f>
        <v>3150</v>
      </c>
      <c r="L1580" s="431"/>
      <c r="M1580" s="431">
        <f>SUM(M1568:M1579)</f>
        <v>825</v>
      </c>
      <c r="N1580" s="433"/>
    </row>
    <row r="1581" spans="2:14" ht="18" hidden="1" customHeight="1">
      <c r="B1581" s="443"/>
      <c r="C1581" s="444"/>
      <c r="D1581" s="444"/>
      <c r="E1581" s="444"/>
      <c r="F1581" s="444"/>
      <c r="G1581" s="444"/>
      <c r="H1581" s="444"/>
      <c r="I1581" s="444"/>
      <c r="J1581" s="429"/>
      <c r="K1581" s="429"/>
      <c r="L1581" s="429"/>
      <c r="M1581" s="429"/>
      <c r="N1581" s="433"/>
    </row>
    <row r="1582" spans="2:14" s="421" customFormat="1" ht="18" hidden="1" customHeight="1">
      <c r="B1582" s="437">
        <f>B1567+1</f>
        <v>123</v>
      </c>
      <c r="C1582" s="445" t="s">
        <v>502</v>
      </c>
      <c r="D1582" s="442"/>
      <c r="E1582" s="442"/>
      <c r="F1582" s="442"/>
      <c r="G1582" s="442"/>
      <c r="H1582" s="442"/>
      <c r="I1582" s="442"/>
      <c r="J1582" s="440"/>
      <c r="K1582" s="440"/>
      <c r="L1582" s="440"/>
      <c r="M1582" s="440"/>
      <c r="N1582" s="441"/>
    </row>
    <row r="1583" spans="2:14" ht="18" hidden="1" customHeight="1">
      <c r="B1583" s="428" t="s">
        <v>6</v>
      </c>
      <c r="C1583" s="429" t="s">
        <v>303</v>
      </c>
      <c r="D1583" s="430">
        <f>'단가적용(품)'!$H$37</f>
        <v>0.67949999999999999</v>
      </c>
      <c r="E1583" s="429" t="s">
        <v>7</v>
      </c>
      <c r="F1583" s="431">
        <f>SUM(H1583+J1583+L1583)</f>
        <v>4000</v>
      </c>
      <c r="G1583" s="431">
        <f>SUM(I1583+K1583+M1583)</f>
        <v>2718</v>
      </c>
      <c r="H1583" s="432"/>
      <c r="I1583" s="431">
        <f>ROUNDDOWN(D1583*H1583,0)</f>
        <v>0</v>
      </c>
      <c r="J1583" s="431">
        <f>자재단가!$F$23</f>
        <v>4000</v>
      </c>
      <c r="K1583" s="431">
        <f>ROUNDDOWN(J1583*D1583,0)</f>
        <v>2718</v>
      </c>
      <c r="L1583" s="431"/>
      <c r="M1583" s="431">
        <f t="shared" ref="M1583:M1588" si="489">ROUNDDOWN(L1583*F1583,0)</f>
        <v>0</v>
      </c>
      <c r="N1583" s="433"/>
    </row>
    <row r="1584" spans="2:14" ht="18" hidden="1" customHeight="1">
      <c r="B1584" s="428" t="s">
        <v>193</v>
      </c>
      <c r="C1584" s="429" t="s">
        <v>304</v>
      </c>
      <c r="D1584" s="430">
        <f>'단가적용(품)'!$I$37</f>
        <v>4.65E-2</v>
      </c>
      <c r="E1584" s="429" t="s">
        <v>8</v>
      </c>
      <c r="F1584" s="431">
        <f t="shared" ref="F1584:F1589" si="490">SUM(H1584+J1584+L1584)</f>
        <v>5000</v>
      </c>
      <c r="G1584" s="431">
        <f t="shared" ref="G1584:G1589" si="491">SUM(I1584+K1584+M1584)</f>
        <v>232</v>
      </c>
      <c r="H1584" s="432"/>
      <c r="I1584" s="431">
        <f t="shared" ref="I1584:I1589" si="492">ROUNDDOWN(D1584*H1584,0)</f>
        <v>0</v>
      </c>
      <c r="J1584" s="431">
        <f>자재단가!$F$21</f>
        <v>5000</v>
      </c>
      <c r="K1584" s="431">
        <f t="shared" ref="K1584:K1589" si="493">ROUNDDOWN(J1584*D1584,0)</f>
        <v>232</v>
      </c>
      <c r="L1584" s="431"/>
      <c r="M1584" s="431">
        <f t="shared" si="489"/>
        <v>0</v>
      </c>
      <c r="N1584" s="433"/>
    </row>
    <row r="1585" spans="2:14" ht="18" hidden="1" customHeight="1">
      <c r="B1585" s="428" t="s">
        <v>782</v>
      </c>
      <c r="C1585" s="429" t="s">
        <v>9</v>
      </c>
      <c r="D1585" s="434">
        <f>'단가적용(품)'!$K$37</f>
        <v>0.03</v>
      </c>
      <c r="E1585" s="429" t="s">
        <v>8</v>
      </c>
      <c r="F1585" s="431">
        <f t="shared" si="490"/>
        <v>3520</v>
      </c>
      <c r="G1585" s="431">
        <f t="shared" si="491"/>
        <v>105</v>
      </c>
      <c r="H1585" s="432"/>
      <c r="I1585" s="431">
        <f t="shared" si="492"/>
        <v>0</v>
      </c>
      <c r="J1585" s="431">
        <f>자재단가!$F$18</f>
        <v>3520</v>
      </c>
      <c r="K1585" s="431">
        <f t="shared" si="493"/>
        <v>105</v>
      </c>
      <c r="L1585" s="431"/>
      <c r="M1585" s="431">
        <f t="shared" si="489"/>
        <v>0</v>
      </c>
      <c r="N1585" s="433"/>
    </row>
    <row r="1586" spans="2:14" ht="18" hidden="1" customHeight="1">
      <c r="B1586" s="428" t="s">
        <v>435</v>
      </c>
      <c r="C1586" s="429"/>
      <c r="D1586" s="434">
        <f>'단가적용(품)'!$J$37</f>
        <v>0.03</v>
      </c>
      <c r="E1586" s="429" t="s">
        <v>8</v>
      </c>
      <c r="F1586" s="431">
        <f t="shared" si="490"/>
        <v>984</v>
      </c>
      <c r="G1586" s="431">
        <f t="shared" si="491"/>
        <v>29</v>
      </c>
      <c r="H1586" s="432"/>
      <c r="I1586" s="431">
        <f t="shared" si="492"/>
        <v>0</v>
      </c>
      <c r="J1586" s="431">
        <f>자재단가!$F$20</f>
        <v>984</v>
      </c>
      <c r="K1586" s="431">
        <f t="shared" si="493"/>
        <v>29</v>
      </c>
      <c r="L1586" s="431"/>
      <c r="M1586" s="431">
        <f t="shared" si="489"/>
        <v>0</v>
      </c>
      <c r="N1586" s="433"/>
    </row>
    <row r="1587" spans="2:14" ht="18" hidden="1" customHeight="1">
      <c r="B1587" s="428" t="s">
        <v>207</v>
      </c>
      <c r="C1587" s="429"/>
      <c r="D1587" s="430">
        <f>'단가적용(품)'!$E$26</f>
        <v>1.0999999999999998E-3</v>
      </c>
      <c r="E1587" s="429" t="s">
        <v>13</v>
      </c>
      <c r="F1587" s="431">
        <f t="shared" si="490"/>
        <v>336005.625</v>
      </c>
      <c r="G1587" s="431">
        <f t="shared" si="491"/>
        <v>369</v>
      </c>
      <c r="H1587" s="432">
        <f>변동입력!$C$13*1.875</f>
        <v>336005.625</v>
      </c>
      <c r="I1587" s="431">
        <f t="shared" si="492"/>
        <v>369</v>
      </c>
      <c r="J1587" s="431"/>
      <c r="K1587" s="431">
        <f t="shared" si="493"/>
        <v>0</v>
      </c>
      <c r="L1587" s="431"/>
      <c r="M1587" s="431">
        <f t="shared" si="489"/>
        <v>0</v>
      </c>
      <c r="N1587" s="433"/>
    </row>
    <row r="1588" spans="2:14" ht="18" hidden="1" customHeight="1">
      <c r="B1588" s="428" t="s">
        <v>24</v>
      </c>
      <c r="C1588" s="429"/>
      <c r="D1588" s="430">
        <f>'단가적용(품)'!$F$26</f>
        <v>1.0999999999999998E-3</v>
      </c>
      <c r="E1588" s="429" t="s">
        <v>8</v>
      </c>
      <c r="F1588" s="431">
        <f t="shared" si="490"/>
        <v>264555</v>
      </c>
      <c r="G1588" s="431">
        <f t="shared" si="491"/>
        <v>291</v>
      </c>
      <c r="H1588" s="432">
        <f>변동입력!$C$12*1.875</f>
        <v>264555</v>
      </c>
      <c r="I1588" s="431">
        <f t="shared" si="492"/>
        <v>291</v>
      </c>
      <c r="J1588" s="431"/>
      <c r="K1588" s="431">
        <f t="shared" si="493"/>
        <v>0</v>
      </c>
      <c r="L1588" s="431"/>
      <c r="M1588" s="431">
        <f t="shared" si="489"/>
        <v>0</v>
      </c>
      <c r="N1588" s="433"/>
    </row>
    <row r="1589" spans="2:14" ht="18" hidden="1" customHeight="1">
      <c r="B1589" s="428" t="s">
        <v>15</v>
      </c>
      <c r="C1589" s="429"/>
      <c r="D1589" s="430">
        <f>'단가적용(품)'!$G$26</f>
        <v>1.0999999999999998E-3</v>
      </c>
      <c r="E1589" s="429" t="s">
        <v>8</v>
      </c>
      <c r="F1589" s="431">
        <f t="shared" si="490"/>
        <v>211644</v>
      </c>
      <c r="G1589" s="431">
        <f t="shared" si="491"/>
        <v>232</v>
      </c>
      <c r="H1589" s="432">
        <f>변동입력!$C$12*1.5</f>
        <v>211644</v>
      </c>
      <c r="I1589" s="431">
        <f t="shared" si="492"/>
        <v>232</v>
      </c>
      <c r="J1589" s="431"/>
      <c r="K1589" s="431">
        <f t="shared" si="493"/>
        <v>0</v>
      </c>
      <c r="L1589" s="431"/>
      <c r="M1589" s="431">
        <f t="shared" ref="M1589:M1594" si="494">ROUNDDOWN(L1589*D1589,0)</f>
        <v>0</v>
      </c>
      <c r="N1589" s="433"/>
    </row>
    <row r="1590" spans="2:14" ht="18" hidden="1" customHeight="1">
      <c r="B1590" s="428" t="s">
        <v>20</v>
      </c>
      <c r="C1590" s="429" t="s">
        <v>21</v>
      </c>
      <c r="D1590" s="430">
        <f>'단가적용(품)'!$H$26</f>
        <v>2.3999999999999998E-3</v>
      </c>
      <c r="E1590" s="429" t="s">
        <v>223</v>
      </c>
      <c r="F1590" s="431">
        <f>H1590+J1590+L1590</f>
        <v>50666</v>
      </c>
      <c r="G1590" s="431">
        <f t="shared" ref="G1590:G1595" si="495">SUM(I1590+K1590+M1590)</f>
        <v>120</v>
      </c>
      <c r="H1590" s="432">
        <f>기계경비!$P$98</f>
        <v>36210</v>
      </c>
      <c r="I1590" s="431">
        <f>ROUNDDOWN(D1590*H1590,0)</f>
        <v>86</v>
      </c>
      <c r="J1590" s="431">
        <f>기계경비!$P$96</f>
        <v>7583</v>
      </c>
      <c r="K1590" s="431">
        <f>ROUNDDOWN(J1590*D1590,0)</f>
        <v>18</v>
      </c>
      <c r="L1590" s="431">
        <f>기계경비!$P$94</f>
        <v>6873</v>
      </c>
      <c r="M1590" s="431">
        <f t="shared" si="494"/>
        <v>16</v>
      </c>
      <c r="N1590" s="433"/>
    </row>
    <row r="1591" spans="2:14" ht="18" hidden="1" customHeight="1">
      <c r="B1591" s="428" t="s">
        <v>222</v>
      </c>
      <c r="C1591" s="429" t="s">
        <v>442</v>
      </c>
      <c r="D1591" s="430">
        <f>'단가적용(품)'!$I$26</f>
        <v>4.3999999999999994E-3</v>
      </c>
      <c r="E1591" s="429" t="s">
        <v>8</v>
      </c>
      <c r="F1591" s="431">
        <f>H1591+J1591+L1591</f>
        <v>46495</v>
      </c>
      <c r="G1591" s="431">
        <f t="shared" si="495"/>
        <v>204</v>
      </c>
      <c r="H1591" s="432"/>
      <c r="I1591" s="431">
        <f>ROUNDDOWN(D1591*H1591,0)</f>
        <v>0</v>
      </c>
      <c r="J1591" s="431"/>
      <c r="K1591" s="431">
        <f>ROUNDDOWN(J1591*D1591,0)</f>
        <v>0</v>
      </c>
      <c r="L1591" s="431">
        <f>기계경비!$P$139</f>
        <v>46495</v>
      </c>
      <c r="M1591" s="431">
        <f t="shared" si="494"/>
        <v>204</v>
      </c>
      <c r="N1591" s="433"/>
    </row>
    <row r="1592" spans="2:14" ht="18" hidden="1" customHeight="1">
      <c r="B1592" s="428" t="s">
        <v>222</v>
      </c>
      <c r="C1592" s="429" t="s">
        <v>286</v>
      </c>
      <c r="D1592" s="430">
        <f>'단가적용(품)'!$J$26</f>
        <v>4.3999999999999994E-3</v>
      </c>
      <c r="E1592" s="429" t="s">
        <v>8</v>
      </c>
      <c r="F1592" s="431">
        <f>H1592+J1592+L1592</f>
        <v>43677</v>
      </c>
      <c r="G1592" s="431">
        <f t="shared" si="495"/>
        <v>192</v>
      </c>
      <c r="H1592" s="432"/>
      <c r="I1592" s="431">
        <f>ROUNDDOWN(D1592*H1592,0)</f>
        <v>0</v>
      </c>
      <c r="J1592" s="431"/>
      <c r="K1592" s="431">
        <f>ROUNDDOWN(J1592*D1592,0)</f>
        <v>0</v>
      </c>
      <c r="L1592" s="431">
        <f>기계경비!$P$179</f>
        <v>43677</v>
      </c>
      <c r="M1592" s="431">
        <f t="shared" si="494"/>
        <v>192</v>
      </c>
      <c r="N1592" s="433"/>
    </row>
    <row r="1593" spans="2:14" ht="18" hidden="1" customHeight="1">
      <c r="B1593" s="428" t="s">
        <v>777</v>
      </c>
      <c r="C1593" s="429" t="s">
        <v>215</v>
      </c>
      <c r="D1593" s="434">
        <v>0.01</v>
      </c>
      <c r="E1593" s="429"/>
      <c r="F1593" s="431">
        <f>H1593+J1593+L1593</f>
        <v>3055</v>
      </c>
      <c r="G1593" s="431">
        <f t="shared" si="495"/>
        <v>30</v>
      </c>
      <c r="H1593" s="431"/>
      <c r="I1593" s="431">
        <f>ROUNDDOWN(D1593*H1593,0)</f>
        <v>0</v>
      </c>
      <c r="J1593" s="431">
        <f>SUM(K1583:K1585)</f>
        <v>3055</v>
      </c>
      <c r="K1593" s="431">
        <f>ROUNDDOWN(J1593*D1593,0)</f>
        <v>30</v>
      </c>
      <c r="L1593" s="431"/>
      <c r="M1593" s="431">
        <f t="shared" si="494"/>
        <v>0</v>
      </c>
      <c r="N1593" s="433"/>
    </row>
    <row r="1594" spans="2:14" ht="18" hidden="1" customHeight="1">
      <c r="B1594" s="428" t="s">
        <v>778</v>
      </c>
      <c r="C1594" s="429" t="s">
        <v>214</v>
      </c>
      <c r="D1594" s="435">
        <v>0.1</v>
      </c>
      <c r="E1594" s="429"/>
      <c r="F1594" s="431">
        <f>H1594+J1594+L1594</f>
        <v>0</v>
      </c>
      <c r="G1594" s="431">
        <f t="shared" si="495"/>
        <v>0</v>
      </c>
      <c r="H1594" s="431"/>
      <c r="I1594" s="431">
        <f>ROUNDDOWN(D1594*H1594,0)</f>
        <v>0</v>
      </c>
      <c r="J1594" s="431"/>
      <c r="K1594" s="431">
        <f>ROUNDDOWN(J1594*D1594,0)</f>
        <v>0</v>
      </c>
      <c r="L1594" s="431">
        <f>SUBTOTAL(9,I1587:I1588)</f>
        <v>0</v>
      </c>
      <c r="M1594" s="431">
        <f t="shared" si="494"/>
        <v>0</v>
      </c>
      <c r="N1594" s="433"/>
    </row>
    <row r="1595" spans="2:14" ht="18" hidden="1" customHeight="1">
      <c r="B1595" s="428" t="s">
        <v>17</v>
      </c>
      <c r="C1595" s="429"/>
      <c r="D1595" s="436"/>
      <c r="E1595" s="429"/>
      <c r="F1595" s="431"/>
      <c r="G1595" s="431">
        <f t="shared" si="495"/>
        <v>4522</v>
      </c>
      <c r="H1595" s="431"/>
      <c r="I1595" s="431">
        <f>SUM(I1583:I1594)</f>
        <v>978</v>
      </c>
      <c r="J1595" s="431"/>
      <c r="K1595" s="431">
        <f>SUM(K1583:K1594)</f>
        <v>3132</v>
      </c>
      <c r="L1595" s="431"/>
      <c r="M1595" s="431">
        <f>SUM(M1583:M1594)</f>
        <v>412</v>
      </c>
      <c r="N1595" s="433"/>
    </row>
    <row r="1596" spans="2:14" ht="18" hidden="1" customHeight="1">
      <c r="B1596" s="443"/>
      <c r="C1596" s="444"/>
      <c r="D1596" s="444"/>
      <c r="E1596" s="444"/>
      <c r="F1596" s="444"/>
      <c r="G1596" s="444"/>
      <c r="H1596" s="444"/>
      <c r="I1596" s="444"/>
      <c r="J1596" s="429"/>
      <c r="K1596" s="429"/>
      <c r="L1596" s="429"/>
      <c r="M1596" s="429"/>
      <c r="N1596" s="433"/>
    </row>
    <row r="1597" spans="2:14" s="421" customFormat="1" ht="18" hidden="1" customHeight="1">
      <c r="B1597" s="437">
        <f>B1582+1</f>
        <v>124</v>
      </c>
      <c r="C1597" s="445" t="s">
        <v>503</v>
      </c>
      <c r="D1597" s="442"/>
      <c r="E1597" s="442"/>
      <c r="F1597" s="442"/>
      <c r="G1597" s="442"/>
      <c r="H1597" s="442"/>
      <c r="I1597" s="442"/>
      <c r="J1597" s="440"/>
      <c r="K1597" s="440"/>
      <c r="L1597" s="440"/>
      <c r="M1597" s="440"/>
      <c r="N1597" s="441"/>
    </row>
    <row r="1598" spans="2:14" ht="18" hidden="1" customHeight="1">
      <c r="B1598" s="428" t="s">
        <v>6</v>
      </c>
      <c r="C1598" s="429" t="s">
        <v>303</v>
      </c>
      <c r="D1598" s="430">
        <f>'단가적용(품)'!$H$38</f>
        <v>0.67949999999999999</v>
      </c>
      <c r="E1598" s="429" t="s">
        <v>7</v>
      </c>
      <c r="F1598" s="431">
        <f>SUM(H1598+J1598+L1598)</f>
        <v>4000</v>
      </c>
      <c r="G1598" s="431">
        <f>SUM(I1598+K1598+M1598)</f>
        <v>2718</v>
      </c>
      <c r="H1598" s="432"/>
      <c r="I1598" s="431">
        <f>ROUNDDOWN(D1598*H1598,0)</f>
        <v>0</v>
      </c>
      <c r="J1598" s="431">
        <f>자재단가!$F$23</f>
        <v>4000</v>
      </c>
      <c r="K1598" s="431">
        <f>ROUNDDOWN(J1598*D1598,0)</f>
        <v>2718</v>
      </c>
      <c r="L1598" s="431"/>
      <c r="M1598" s="431">
        <f t="shared" ref="M1598:M1603" si="496">ROUNDDOWN(L1598*F1598,0)</f>
        <v>0</v>
      </c>
      <c r="N1598" s="433"/>
    </row>
    <row r="1599" spans="2:14" ht="18" hidden="1" customHeight="1">
      <c r="B1599" s="428" t="s">
        <v>193</v>
      </c>
      <c r="C1599" s="429" t="s">
        <v>304</v>
      </c>
      <c r="D1599" s="430">
        <f>'단가적용(품)'!$I$38</f>
        <v>4.65E-2</v>
      </c>
      <c r="E1599" s="429" t="s">
        <v>8</v>
      </c>
      <c r="F1599" s="431">
        <f t="shared" ref="F1599:F1604" si="497">SUM(H1599+J1599+L1599)</f>
        <v>5000</v>
      </c>
      <c r="G1599" s="431">
        <f t="shared" ref="G1599:G1604" si="498">SUM(I1599+K1599+M1599)</f>
        <v>232</v>
      </c>
      <c r="H1599" s="432"/>
      <c r="I1599" s="431">
        <f t="shared" ref="I1599:I1604" si="499">ROUNDDOWN(D1599*H1599,0)</f>
        <v>0</v>
      </c>
      <c r="J1599" s="431">
        <f>자재단가!$F$21</f>
        <v>5000</v>
      </c>
      <c r="K1599" s="431">
        <f t="shared" ref="K1599:K1604" si="500">ROUNDDOWN(J1599*D1599,0)</f>
        <v>232</v>
      </c>
      <c r="L1599" s="431"/>
      <c r="M1599" s="431">
        <f t="shared" si="496"/>
        <v>0</v>
      </c>
      <c r="N1599" s="433"/>
    </row>
    <row r="1600" spans="2:14" ht="18" hidden="1" customHeight="1">
      <c r="B1600" s="428" t="s">
        <v>782</v>
      </c>
      <c r="C1600" s="429" t="s">
        <v>9</v>
      </c>
      <c r="D1600" s="434">
        <f>'단가적용(품)'!$K$38</f>
        <v>0.03</v>
      </c>
      <c r="E1600" s="429" t="s">
        <v>8</v>
      </c>
      <c r="F1600" s="431">
        <f t="shared" si="497"/>
        <v>3520</v>
      </c>
      <c r="G1600" s="431">
        <f t="shared" si="498"/>
        <v>105</v>
      </c>
      <c r="H1600" s="432"/>
      <c r="I1600" s="431">
        <f t="shared" si="499"/>
        <v>0</v>
      </c>
      <c r="J1600" s="431">
        <f>자재단가!$F$18</f>
        <v>3520</v>
      </c>
      <c r="K1600" s="431">
        <f t="shared" si="500"/>
        <v>105</v>
      </c>
      <c r="L1600" s="431"/>
      <c r="M1600" s="431">
        <f t="shared" si="496"/>
        <v>0</v>
      </c>
      <c r="N1600" s="433"/>
    </row>
    <row r="1601" spans="2:14" ht="18" hidden="1" customHeight="1">
      <c r="B1601" s="428" t="s">
        <v>435</v>
      </c>
      <c r="C1601" s="429"/>
      <c r="D1601" s="434">
        <f>'단가적용(품)'!$J$38</f>
        <v>0.03</v>
      </c>
      <c r="E1601" s="429" t="s">
        <v>8</v>
      </c>
      <c r="F1601" s="431">
        <f t="shared" si="497"/>
        <v>984</v>
      </c>
      <c r="G1601" s="431">
        <f t="shared" si="498"/>
        <v>29</v>
      </c>
      <c r="H1601" s="432"/>
      <c r="I1601" s="431">
        <f t="shared" si="499"/>
        <v>0</v>
      </c>
      <c r="J1601" s="431">
        <f>자재단가!$F$20</f>
        <v>984</v>
      </c>
      <c r="K1601" s="431">
        <f t="shared" si="500"/>
        <v>29</v>
      </c>
      <c r="L1601" s="431"/>
      <c r="M1601" s="431">
        <f t="shared" si="496"/>
        <v>0</v>
      </c>
      <c r="N1601" s="433"/>
    </row>
    <row r="1602" spans="2:14" ht="18" hidden="1" customHeight="1">
      <c r="B1602" s="428" t="s">
        <v>207</v>
      </c>
      <c r="C1602" s="429"/>
      <c r="D1602" s="430">
        <f>'단가적용(품)'!$E$27</f>
        <v>2.1999999999999997E-3</v>
      </c>
      <c r="E1602" s="429" t="s">
        <v>13</v>
      </c>
      <c r="F1602" s="431">
        <f t="shared" si="497"/>
        <v>336005.625</v>
      </c>
      <c r="G1602" s="431">
        <f t="shared" si="498"/>
        <v>739</v>
      </c>
      <c r="H1602" s="432">
        <f>변동입력!$C$13*1.875</f>
        <v>336005.625</v>
      </c>
      <c r="I1602" s="431">
        <f t="shared" si="499"/>
        <v>739</v>
      </c>
      <c r="J1602" s="431"/>
      <c r="K1602" s="431">
        <f t="shared" si="500"/>
        <v>0</v>
      </c>
      <c r="L1602" s="431"/>
      <c r="M1602" s="431">
        <f t="shared" si="496"/>
        <v>0</v>
      </c>
      <c r="N1602" s="433"/>
    </row>
    <row r="1603" spans="2:14" ht="18" hidden="1" customHeight="1">
      <c r="B1603" s="428" t="s">
        <v>24</v>
      </c>
      <c r="C1603" s="429"/>
      <c r="D1603" s="430">
        <f>'단가적용(품)'!$F$27</f>
        <v>2.1999999999999997E-3</v>
      </c>
      <c r="E1603" s="429" t="s">
        <v>8</v>
      </c>
      <c r="F1603" s="431">
        <f t="shared" si="497"/>
        <v>264555</v>
      </c>
      <c r="G1603" s="431">
        <f t="shared" si="498"/>
        <v>582</v>
      </c>
      <c r="H1603" s="432">
        <f>변동입력!$C$12*1.875</f>
        <v>264555</v>
      </c>
      <c r="I1603" s="431">
        <f t="shared" si="499"/>
        <v>582</v>
      </c>
      <c r="J1603" s="431"/>
      <c r="K1603" s="431">
        <f t="shared" si="500"/>
        <v>0</v>
      </c>
      <c r="L1603" s="431"/>
      <c r="M1603" s="431">
        <f t="shared" si="496"/>
        <v>0</v>
      </c>
      <c r="N1603" s="433"/>
    </row>
    <row r="1604" spans="2:14" ht="18" hidden="1" customHeight="1">
      <c r="B1604" s="428" t="s">
        <v>15</v>
      </c>
      <c r="C1604" s="429"/>
      <c r="D1604" s="430">
        <f>'단가적용(품)'!$G$27</f>
        <v>2.1999999999999997E-3</v>
      </c>
      <c r="E1604" s="429" t="s">
        <v>8</v>
      </c>
      <c r="F1604" s="431">
        <f t="shared" si="497"/>
        <v>211644</v>
      </c>
      <c r="G1604" s="431">
        <f t="shared" si="498"/>
        <v>465</v>
      </c>
      <c r="H1604" s="432">
        <f>변동입력!$C$12*1.5</f>
        <v>211644</v>
      </c>
      <c r="I1604" s="431">
        <f t="shared" si="499"/>
        <v>465</v>
      </c>
      <c r="J1604" s="431"/>
      <c r="K1604" s="431">
        <f t="shared" si="500"/>
        <v>0</v>
      </c>
      <c r="L1604" s="431"/>
      <c r="M1604" s="431">
        <f t="shared" ref="M1604:M1609" si="501">ROUNDDOWN(L1604*D1604,0)</f>
        <v>0</v>
      </c>
      <c r="N1604" s="433"/>
    </row>
    <row r="1605" spans="2:14" ht="18" hidden="1" customHeight="1">
      <c r="B1605" s="428" t="s">
        <v>20</v>
      </c>
      <c r="C1605" s="429" t="s">
        <v>21</v>
      </c>
      <c r="D1605" s="430">
        <f>'단가적용(품)'!$H$27</f>
        <v>4.7999999999999996E-3</v>
      </c>
      <c r="E1605" s="429" t="s">
        <v>223</v>
      </c>
      <c r="F1605" s="431">
        <f>H1605+J1605+L1605</f>
        <v>50666</v>
      </c>
      <c r="G1605" s="431">
        <f t="shared" ref="G1605:G1610" si="502">SUM(I1605+K1605+M1605)</f>
        <v>241</v>
      </c>
      <c r="H1605" s="432">
        <f>기계경비!$P$98</f>
        <v>36210</v>
      </c>
      <c r="I1605" s="431">
        <f>ROUNDDOWN(D1605*H1605,0)</f>
        <v>173</v>
      </c>
      <c r="J1605" s="431">
        <f>기계경비!$P$96</f>
        <v>7583</v>
      </c>
      <c r="K1605" s="431">
        <f>ROUNDDOWN(J1605*D1605,0)</f>
        <v>36</v>
      </c>
      <c r="L1605" s="431">
        <f>기계경비!$P$94</f>
        <v>6873</v>
      </c>
      <c r="M1605" s="431">
        <f t="shared" si="501"/>
        <v>32</v>
      </c>
      <c r="N1605" s="433"/>
    </row>
    <row r="1606" spans="2:14" ht="18" hidden="1" customHeight="1">
      <c r="B1606" s="428" t="s">
        <v>222</v>
      </c>
      <c r="C1606" s="429" t="s">
        <v>442</v>
      </c>
      <c r="D1606" s="430">
        <f>'단가적용(품)'!$I$27</f>
        <v>8.7999999999999988E-3</v>
      </c>
      <c r="E1606" s="429" t="s">
        <v>8</v>
      </c>
      <c r="F1606" s="431">
        <f>H1606+J1606+L1606</f>
        <v>46495</v>
      </c>
      <c r="G1606" s="431">
        <f t="shared" si="502"/>
        <v>409</v>
      </c>
      <c r="H1606" s="432"/>
      <c r="I1606" s="431">
        <f>ROUNDDOWN(D1606*H1606,0)</f>
        <v>0</v>
      </c>
      <c r="J1606" s="431"/>
      <c r="K1606" s="431">
        <f>ROUNDDOWN(J1606*D1606,0)</f>
        <v>0</v>
      </c>
      <c r="L1606" s="431">
        <f>기계경비!$P$139</f>
        <v>46495</v>
      </c>
      <c r="M1606" s="431">
        <f t="shared" si="501"/>
        <v>409</v>
      </c>
      <c r="N1606" s="433"/>
    </row>
    <row r="1607" spans="2:14" ht="18" hidden="1" customHeight="1">
      <c r="B1607" s="428" t="s">
        <v>222</v>
      </c>
      <c r="C1607" s="429" t="s">
        <v>286</v>
      </c>
      <c r="D1607" s="430">
        <f>'단가적용(품)'!$J$27</f>
        <v>8.7999999999999988E-3</v>
      </c>
      <c r="E1607" s="429" t="s">
        <v>8</v>
      </c>
      <c r="F1607" s="431">
        <f>H1607+J1607+L1607</f>
        <v>43677</v>
      </c>
      <c r="G1607" s="431">
        <f t="shared" si="502"/>
        <v>384</v>
      </c>
      <c r="H1607" s="432"/>
      <c r="I1607" s="431">
        <f>ROUNDDOWN(D1607*H1607,0)</f>
        <v>0</v>
      </c>
      <c r="J1607" s="431"/>
      <c r="K1607" s="431">
        <f>ROUNDDOWN(J1607*D1607,0)</f>
        <v>0</v>
      </c>
      <c r="L1607" s="431">
        <f>기계경비!$P$179</f>
        <v>43677</v>
      </c>
      <c r="M1607" s="431">
        <f t="shared" si="501"/>
        <v>384</v>
      </c>
      <c r="N1607" s="433"/>
    </row>
    <row r="1608" spans="2:14" ht="18" hidden="1" customHeight="1">
      <c r="B1608" s="428" t="s">
        <v>777</v>
      </c>
      <c r="C1608" s="429" t="s">
        <v>215</v>
      </c>
      <c r="D1608" s="434">
        <v>0.01</v>
      </c>
      <c r="E1608" s="429"/>
      <c r="F1608" s="431">
        <f>H1608+J1608+L1608</f>
        <v>3055</v>
      </c>
      <c r="G1608" s="431">
        <f t="shared" si="502"/>
        <v>30</v>
      </c>
      <c r="H1608" s="431"/>
      <c r="I1608" s="431">
        <f>ROUNDDOWN(D1608*H1608,0)</f>
        <v>0</v>
      </c>
      <c r="J1608" s="431">
        <f>SUM(K1598:K1600)</f>
        <v>3055</v>
      </c>
      <c r="K1608" s="431">
        <f>ROUNDDOWN(J1608*D1608,0)</f>
        <v>30</v>
      </c>
      <c r="L1608" s="431"/>
      <c r="M1608" s="431">
        <f t="shared" si="501"/>
        <v>0</v>
      </c>
      <c r="N1608" s="433"/>
    </row>
    <row r="1609" spans="2:14" ht="18" hidden="1" customHeight="1">
      <c r="B1609" s="428" t="s">
        <v>778</v>
      </c>
      <c r="C1609" s="429" t="s">
        <v>214</v>
      </c>
      <c r="D1609" s="434">
        <v>0.1</v>
      </c>
      <c r="E1609" s="429"/>
      <c r="F1609" s="431">
        <f>H1609+J1609+L1609</f>
        <v>0</v>
      </c>
      <c r="G1609" s="431">
        <f t="shared" si="502"/>
        <v>0</v>
      </c>
      <c r="H1609" s="431"/>
      <c r="I1609" s="431">
        <f>ROUNDDOWN(D1609*H1609,0)</f>
        <v>0</v>
      </c>
      <c r="J1609" s="431"/>
      <c r="K1609" s="431">
        <f>ROUNDDOWN(J1609*D1609,0)</f>
        <v>0</v>
      </c>
      <c r="L1609" s="431">
        <f>SUBTOTAL(9,I1602:I1603)</f>
        <v>0</v>
      </c>
      <c r="M1609" s="431">
        <f t="shared" si="501"/>
        <v>0</v>
      </c>
      <c r="N1609" s="433"/>
    </row>
    <row r="1610" spans="2:14" ht="18" hidden="1" customHeight="1">
      <c r="B1610" s="428" t="s">
        <v>17</v>
      </c>
      <c r="C1610" s="429"/>
      <c r="D1610" s="436"/>
      <c r="E1610" s="429"/>
      <c r="F1610" s="431"/>
      <c r="G1610" s="431">
        <f t="shared" si="502"/>
        <v>5934</v>
      </c>
      <c r="H1610" s="431"/>
      <c r="I1610" s="431">
        <f>SUM(I1598:I1609)</f>
        <v>1959</v>
      </c>
      <c r="J1610" s="431"/>
      <c r="K1610" s="431">
        <f>SUM(K1598:K1609)</f>
        <v>3150</v>
      </c>
      <c r="L1610" s="431"/>
      <c r="M1610" s="431">
        <f>SUM(M1598:M1609)</f>
        <v>825</v>
      </c>
      <c r="N1610" s="433"/>
    </row>
    <row r="1611" spans="2:14" ht="18" hidden="1" customHeight="1">
      <c r="B1611" s="443"/>
      <c r="C1611" s="444"/>
      <c r="D1611" s="444"/>
      <c r="E1611" s="444"/>
      <c r="F1611" s="444"/>
      <c r="G1611" s="444"/>
      <c r="H1611" s="444"/>
      <c r="I1611" s="444"/>
      <c r="J1611" s="429"/>
      <c r="K1611" s="429"/>
      <c r="L1611" s="429"/>
      <c r="M1611" s="429"/>
      <c r="N1611" s="433"/>
    </row>
    <row r="1612" spans="2:14" s="421" customFormat="1" ht="18" hidden="1" customHeight="1">
      <c r="B1612" s="437">
        <f>B1597+1</f>
        <v>125</v>
      </c>
      <c r="C1612" s="445" t="s">
        <v>504</v>
      </c>
      <c r="D1612" s="442"/>
      <c r="E1612" s="442"/>
      <c r="F1612" s="442"/>
      <c r="G1612" s="442"/>
      <c r="H1612" s="442"/>
      <c r="I1612" s="442"/>
      <c r="J1612" s="440"/>
      <c r="K1612" s="440"/>
      <c r="L1612" s="440"/>
      <c r="M1612" s="440"/>
      <c r="N1612" s="441"/>
    </row>
    <row r="1613" spans="2:14" ht="18" hidden="1" customHeight="1">
      <c r="B1613" s="428" t="s">
        <v>6</v>
      </c>
      <c r="C1613" s="429" t="s">
        <v>303</v>
      </c>
      <c r="D1613" s="430">
        <f>'단가적용(품)'!$H$37</f>
        <v>0.67949999999999999</v>
      </c>
      <c r="E1613" s="429" t="s">
        <v>7</v>
      </c>
      <c r="F1613" s="431">
        <f>SUM(H1613+J1613+L1613)</f>
        <v>0</v>
      </c>
      <c r="G1613" s="431">
        <f>SUM(I1613+K1613+M1613)</f>
        <v>0</v>
      </c>
      <c r="H1613" s="432"/>
      <c r="I1613" s="431">
        <f>ROUNDDOWN(D1613*H1613,0)</f>
        <v>0</v>
      </c>
      <c r="J1613" s="431">
        <f>자재단가!F80</f>
        <v>0</v>
      </c>
      <c r="K1613" s="431">
        <f>ROUNDDOWN(J1613*D1613,0)</f>
        <v>0</v>
      </c>
      <c r="L1613" s="431"/>
      <c r="M1613" s="431">
        <f t="shared" ref="M1613:M1618" si="503">ROUNDDOWN(L1613*F1613,0)</f>
        <v>0</v>
      </c>
      <c r="N1613" s="433"/>
    </row>
    <row r="1614" spans="2:14" ht="18" hidden="1" customHeight="1">
      <c r="B1614" s="428" t="s">
        <v>193</v>
      </c>
      <c r="C1614" s="429" t="s">
        <v>304</v>
      </c>
      <c r="D1614" s="430">
        <f>'단가적용(품)'!$I$37</f>
        <v>4.65E-2</v>
      </c>
      <c r="E1614" s="429" t="s">
        <v>8</v>
      </c>
      <c r="F1614" s="431">
        <f t="shared" ref="F1614:F1619" si="504">SUM(H1614+J1614+L1614)</f>
        <v>5000</v>
      </c>
      <c r="G1614" s="431">
        <f t="shared" ref="G1614:G1619" si="505">SUM(I1614+K1614+M1614)</f>
        <v>232</v>
      </c>
      <c r="H1614" s="432"/>
      <c r="I1614" s="431">
        <f t="shared" ref="I1614:I1619" si="506">ROUNDDOWN(D1614*H1614,0)</f>
        <v>0</v>
      </c>
      <c r="J1614" s="431">
        <f>자재단가!$F$21</f>
        <v>5000</v>
      </c>
      <c r="K1614" s="431">
        <f t="shared" ref="K1614:K1619" si="507">ROUNDDOWN(J1614*D1614,0)</f>
        <v>232</v>
      </c>
      <c r="L1614" s="431"/>
      <c r="M1614" s="431">
        <f t="shared" si="503"/>
        <v>0</v>
      </c>
      <c r="N1614" s="433"/>
    </row>
    <row r="1615" spans="2:14" ht="18" hidden="1" customHeight="1">
      <c r="B1615" s="428" t="s">
        <v>782</v>
      </c>
      <c r="C1615" s="429" t="s">
        <v>9</v>
      </c>
      <c r="D1615" s="434">
        <f>'단가적용(품)'!$K$37</f>
        <v>0.03</v>
      </c>
      <c r="E1615" s="429" t="s">
        <v>8</v>
      </c>
      <c r="F1615" s="431">
        <f t="shared" si="504"/>
        <v>3520</v>
      </c>
      <c r="G1615" s="431">
        <f t="shared" si="505"/>
        <v>105</v>
      </c>
      <c r="H1615" s="432"/>
      <c r="I1615" s="431">
        <f t="shared" si="506"/>
        <v>0</v>
      </c>
      <c r="J1615" s="431">
        <f>자재단가!$F$18</f>
        <v>3520</v>
      </c>
      <c r="K1615" s="431">
        <f t="shared" si="507"/>
        <v>105</v>
      </c>
      <c r="L1615" s="431"/>
      <c r="M1615" s="431">
        <f t="shared" si="503"/>
        <v>0</v>
      </c>
      <c r="N1615" s="433"/>
    </row>
    <row r="1616" spans="2:14" ht="18" hidden="1" customHeight="1">
      <c r="B1616" s="428" t="s">
        <v>435</v>
      </c>
      <c r="C1616" s="429"/>
      <c r="D1616" s="434">
        <f>'단가적용(품)'!$J$37</f>
        <v>0.03</v>
      </c>
      <c r="E1616" s="429" t="s">
        <v>8</v>
      </c>
      <c r="F1616" s="431">
        <f t="shared" si="504"/>
        <v>984</v>
      </c>
      <c r="G1616" s="431">
        <f t="shared" si="505"/>
        <v>29</v>
      </c>
      <c r="H1616" s="432"/>
      <c r="I1616" s="431">
        <f t="shared" si="506"/>
        <v>0</v>
      </c>
      <c r="J1616" s="431">
        <f>자재단가!$F$20</f>
        <v>984</v>
      </c>
      <c r="K1616" s="431">
        <f t="shared" si="507"/>
        <v>29</v>
      </c>
      <c r="L1616" s="431"/>
      <c r="M1616" s="431">
        <f t="shared" si="503"/>
        <v>0</v>
      </c>
      <c r="N1616" s="433"/>
    </row>
    <row r="1617" spans="2:14" ht="18" hidden="1" customHeight="1">
      <c r="B1617" s="428" t="s">
        <v>207</v>
      </c>
      <c r="C1617" s="429"/>
      <c r="D1617" s="430">
        <f>'단가적용(품)'!$E$26</f>
        <v>1.0999999999999998E-3</v>
      </c>
      <c r="E1617" s="429" t="s">
        <v>13</v>
      </c>
      <c r="F1617" s="431">
        <f t="shared" si="504"/>
        <v>336005.625</v>
      </c>
      <c r="G1617" s="431">
        <f t="shared" si="505"/>
        <v>369</v>
      </c>
      <c r="H1617" s="432">
        <f>변동입력!$C$13*1.875</f>
        <v>336005.625</v>
      </c>
      <c r="I1617" s="431">
        <f t="shared" si="506"/>
        <v>369</v>
      </c>
      <c r="J1617" s="431"/>
      <c r="K1617" s="431">
        <f t="shared" si="507"/>
        <v>0</v>
      </c>
      <c r="L1617" s="431"/>
      <c r="M1617" s="431">
        <f t="shared" si="503"/>
        <v>0</v>
      </c>
      <c r="N1617" s="433"/>
    </row>
    <row r="1618" spans="2:14" ht="18" hidden="1" customHeight="1">
      <c r="B1618" s="428" t="s">
        <v>24</v>
      </c>
      <c r="C1618" s="429"/>
      <c r="D1618" s="430">
        <f>'단가적용(품)'!$F$26</f>
        <v>1.0999999999999998E-3</v>
      </c>
      <c r="E1618" s="429" t="s">
        <v>8</v>
      </c>
      <c r="F1618" s="431">
        <f t="shared" si="504"/>
        <v>264555</v>
      </c>
      <c r="G1618" s="431">
        <f t="shared" si="505"/>
        <v>291</v>
      </c>
      <c r="H1618" s="432">
        <f>변동입력!$C$12*1.875</f>
        <v>264555</v>
      </c>
      <c r="I1618" s="431">
        <f t="shared" si="506"/>
        <v>291</v>
      </c>
      <c r="J1618" s="431"/>
      <c r="K1618" s="431">
        <f t="shared" si="507"/>
        <v>0</v>
      </c>
      <c r="L1618" s="431"/>
      <c r="M1618" s="431">
        <f t="shared" si="503"/>
        <v>0</v>
      </c>
      <c r="N1618" s="433"/>
    </row>
    <row r="1619" spans="2:14" ht="18" hidden="1" customHeight="1">
      <c r="B1619" s="428" t="s">
        <v>15</v>
      </c>
      <c r="C1619" s="429"/>
      <c r="D1619" s="430">
        <f>'단가적용(품)'!$G$26</f>
        <v>1.0999999999999998E-3</v>
      </c>
      <c r="E1619" s="429" t="s">
        <v>8</v>
      </c>
      <c r="F1619" s="431">
        <f t="shared" si="504"/>
        <v>211644</v>
      </c>
      <c r="G1619" s="431">
        <f t="shared" si="505"/>
        <v>232</v>
      </c>
      <c r="H1619" s="432">
        <f>변동입력!$C$12*1.5</f>
        <v>211644</v>
      </c>
      <c r="I1619" s="431">
        <f t="shared" si="506"/>
        <v>232</v>
      </c>
      <c r="J1619" s="431"/>
      <c r="K1619" s="431">
        <f t="shared" si="507"/>
        <v>0</v>
      </c>
      <c r="L1619" s="431"/>
      <c r="M1619" s="431">
        <f t="shared" ref="M1619:M1624" si="508">ROUNDDOWN(L1619*D1619,0)</f>
        <v>0</v>
      </c>
      <c r="N1619" s="433"/>
    </row>
    <row r="1620" spans="2:14" ht="18" hidden="1" customHeight="1">
      <c r="B1620" s="428" t="s">
        <v>20</v>
      </c>
      <c r="C1620" s="429" t="s">
        <v>21</v>
      </c>
      <c r="D1620" s="430">
        <f>'단가적용(품)'!$H$26</f>
        <v>2.3999999999999998E-3</v>
      </c>
      <c r="E1620" s="429" t="s">
        <v>223</v>
      </c>
      <c r="F1620" s="431">
        <f>H1620+J1620+L1620</f>
        <v>50666</v>
      </c>
      <c r="G1620" s="431">
        <f t="shared" ref="G1620:G1625" si="509">SUM(I1620+K1620+M1620)</f>
        <v>120</v>
      </c>
      <c r="H1620" s="432">
        <f>기계경비!$P$98</f>
        <v>36210</v>
      </c>
      <c r="I1620" s="431">
        <f>ROUNDDOWN(D1620*H1620,0)</f>
        <v>86</v>
      </c>
      <c r="J1620" s="431">
        <f>기계경비!$P$96</f>
        <v>7583</v>
      </c>
      <c r="K1620" s="431">
        <f>ROUNDDOWN(J1620*D1620,0)</f>
        <v>18</v>
      </c>
      <c r="L1620" s="431">
        <f>기계경비!$P$94</f>
        <v>6873</v>
      </c>
      <c r="M1620" s="431">
        <f t="shared" si="508"/>
        <v>16</v>
      </c>
      <c r="N1620" s="433"/>
    </row>
    <row r="1621" spans="2:14" ht="18" hidden="1" customHeight="1">
      <c r="B1621" s="428" t="s">
        <v>222</v>
      </c>
      <c r="C1621" s="429" t="s">
        <v>442</v>
      </c>
      <c r="D1621" s="430">
        <f>'단가적용(품)'!$I$26</f>
        <v>4.3999999999999994E-3</v>
      </c>
      <c r="E1621" s="429" t="s">
        <v>8</v>
      </c>
      <c r="F1621" s="431">
        <f>H1621+J1621+L1621</f>
        <v>46495</v>
      </c>
      <c r="G1621" s="431">
        <f t="shared" si="509"/>
        <v>204</v>
      </c>
      <c r="H1621" s="432"/>
      <c r="I1621" s="431">
        <f>ROUNDDOWN(D1621*H1621,0)</f>
        <v>0</v>
      </c>
      <c r="J1621" s="431"/>
      <c r="K1621" s="431">
        <f>ROUNDDOWN(J1621*D1621,0)</f>
        <v>0</v>
      </c>
      <c r="L1621" s="431">
        <f>기계경비!$P$139</f>
        <v>46495</v>
      </c>
      <c r="M1621" s="431">
        <f t="shared" si="508"/>
        <v>204</v>
      </c>
      <c r="N1621" s="433"/>
    </row>
    <row r="1622" spans="2:14" ht="18" hidden="1" customHeight="1">
      <c r="B1622" s="428" t="s">
        <v>222</v>
      </c>
      <c r="C1622" s="429" t="s">
        <v>286</v>
      </c>
      <c r="D1622" s="430">
        <f>'단가적용(품)'!$J$26</f>
        <v>4.3999999999999994E-3</v>
      </c>
      <c r="E1622" s="429" t="s">
        <v>8</v>
      </c>
      <c r="F1622" s="431">
        <f>H1622+J1622+L1622</f>
        <v>43677</v>
      </c>
      <c r="G1622" s="431">
        <f t="shared" si="509"/>
        <v>192</v>
      </c>
      <c r="H1622" s="432"/>
      <c r="I1622" s="431">
        <f>ROUNDDOWN(D1622*H1622,0)</f>
        <v>0</v>
      </c>
      <c r="J1622" s="431"/>
      <c r="K1622" s="431">
        <f>ROUNDDOWN(J1622*D1622,0)</f>
        <v>0</v>
      </c>
      <c r="L1622" s="431">
        <f>기계경비!$P$179</f>
        <v>43677</v>
      </c>
      <c r="M1622" s="431">
        <f t="shared" si="508"/>
        <v>192</v>
      </c>
      <c r="N1622" s="433"/>
    </row>
    <row r="1623" spans="2:14" ht="18" hidden="1" customHeight="1">
      <c r="B1623" s="428" t="s">
        <v>777</v>
      </c>
      <c r="C1623" s="429" t="s">
        <v>215</v>
      </c>
      <c r="D1623" s="434">
        <v>0.01</v>
      </c>
      <c r="E1623" s="429"/>
      <c r="F1623" s="431">
        <f>H1623+J1623+L1623</f>
        <v>337</v>
      </c>
      <c r="G1623" s="431">
        <f t="shared" si="509"/>
        <v>3</v>
      </c>
      <c r="H1623" s="431"/>
      <c r="I1623" s="431">
        <f>ROUNDDOWN(D1623*H1623,0)</f>
        <v>0</v>
      </c>
      <c r="J1623" s="431">
        <f>SUM(K1613:K1615)</f>
        <v>337</v>
      </c>
      <c r="K1623" s="431">
        <f>ROUNDDOWN(J1623*D1623,0)</f>
        <v>3</v>
      </c>
      <c r="L1623" s="431"/>
      <c r="M1623" s="431">
        <f t="shared" si="508"/>
        <v>0</v>
      </c>
      <c r="N1623" s="433"/>
    </row>
    <row r="1624" spans="2:14" ht="18" hidden="1" customHeight="1">
      <c r="B1624" s="428" t="s">
        <v>778</v>
      </c>
      <c r="C1624" s="429" t="s">
        <v>214</v>
      </c>
      <c r="D1624" s="435">
        <v>0.1</v>
      </c>
      <c r="E1624" s="429"/>
      <c r="F1624" s="431">
        <f>H1624+J1624+L1624</f>
        <v>0</v>
      </c>
      <c r="G1624" s="431">
        <f t="shared" si="509"/>
        <v>0</v>
      </c>
      <c r="H1624" s="431"/>
      <c r="I1624" s="431">
        <f>ROUNDDOWN(D1624*H1624,0)</f>
        <v>0</v>
      </c>
      <c r="J1624" s="431"/>
      <c r="K1624" s="431">
        <f>ROUNDDOWN(J1624*D1624,0)</f>
        <v>0</v>
      </c>
      <c r="L1624" s="431">
        <f>SUBTOTAL(9,I1617:I1618)</f>
        <v>0</v>
      </c>
      <c r="M1624" s="431">
        <f t="shared" si="508"/>
        <v>0</v>
      </c>
      <c r="N1624" s="433"/>
    </row>
    <row r="1625" spans="2:14" ht="18" hidden="1" customHeight="1">
      <c r="B1625" s="428" t="s">
        <v>17</v>
      </c>
      <c r="C1625" s="429"/>
      <c r="D1625" s="436"/>
      <c r="E1625" s="429"/>
      <c r="F1625" s="431"/>
      <c r="G1625" s="431">
        <f t="shared" si="509"/>
        <v>1777</v>
      </c>
      <c r="H1625" s="431"/>
      <c r="I1625" s="431">
        <f>SUM(I1613:I1624)</f>
        <v>978</v>
      </c>
      <c r="J1625" s="431"/>
      <c r="K1625" s="431">
        <f>SUM(K1613:K1624)</f>
        <v>387</v>
      </c>
      <c r="L1625" s="431"/>
      <c r="M1625" s="431">
        <f>SUM(M1613:M1624)</f>
        <v>412</v>
      </c>
      <c r="N1625" s="433"/>
    </row>
    <row r="1626" spans="2:14" ht="18" hidden="1" customHeight="1">
      <c r="B1626" s="443"/>
      <c r="C1626" s="444"/>
      <c r="D1626" s="444"/>
      <c r="E1626" s="444"/>
      <c r="F1626" s="444"/>
      <c r="G1626" s="444"/>
      <c r="H1626" s="444"/>
      <c r="I1626" s="444"/>
      <c r="J1626" s="429"/>
      <c r="K1626" s="429"/>
      <c r="L1626" s="429"/>
      <c r="M1626" s="429"/>
      <c r="N1626" s="433"/>
    </row>
    <row r="1627" spans="2:14" s="421" customFormat="1" ht="18" hidden="1" customHeight="1">
      <c r="B1627" s="437">
        <f>B1612+1</f>
        <v>126</v>
      </c>
      <c r="C1627" s="445" t="s">
        <v>505</v>
      </c>
      <c r="D1627" s="442"/>
      <c r="E1627" s="442"/>
      <c r="F1627" s="442"/>
      <c r="G1627" s="442"/>
      <c r="H1627" s="442"/>
      <c r="I1627" s="442"/>
      <c r="J1627" s="440"/>
      <c r="K1627" s="440"/>
      <c r="L1627" s="440"/>
      <c r="M1627" s="440"/>
      <c r="N1627" s="441"/>
    </row>
    <row r="1628" spans="2:14" ht="18" hidden="1" customHeight="1">
      <c r="B1628" s="428" t="s">
        <v>6</v>
      </c>
      <c r="C1628" s="429" t="s">
        <v>303</v>
      </c>
      <c r="D1628" s="430">
        <f>'단가적용(품)'!$H$38</f>
        <v>0.67949999999999999</v>
      </c>
      <c r="E1628" s="429" t="s">
        <v>7</v>
      </c>
      <c r="F1628" s="431">
        <f>SUM(H1628+J1628+L1628)</f>
        <v>0</v>
      </c>
      <c r="G1628" s="431">
        <f>SUM(I1628+K1628+M1628)</f>
        <v>0</v>
      </c>
      <c r="H1628" s="432"/>
      <c r="I1628" s="431">
        <f>ROUNDDOWN(D1628*H1628,0)</f>
        <v>0</v>
      </c>
      <c r="J1628" s="431">
        <f>자재단가!F80</f>
        <v>0</v>
      </c>
      <c r="K1628" s="431">
        <f>ROUNDDOWN(J1628*D1628,0)</f>
        <v>0</v>
      </c>
      <c r="L1628" s="431"/>
      <c r="M1628" s="431">
        <f t="shared" ref="M1628:M1633" si="510">ROUNDDOWN(L1628*F1628,0)</f>
        <v>0</v>
      </c>
      <c r="N1628" s="433"/>
    </row>
    <row r="1629" spans="2:14" ht="18" hidden="1" customHeight="1">
      <c r="B1629" s="428" t="s">
        <v>193</v>
      </c>
      <c r="C1629" s="429" t="s">
        <v>304</v>
      </c>
      <c r="D1629" s="430">
        <f>'단가적용(품)'!$I$38</f>
        <v>4.65E-2</v>
      </c>
      <c r="E1629" s="429" t="s">
        <v>8</v>
      </c>
      <c r="F1629" s="431">
        <f t="shared" ref="F1629:F1634" si="511">SUM(H1629+J1629+L1629)</f>
        <v>5000</v>
      </c>
      <c r="G1629" s="431">
        <f t="shared" ref="G1629:G1634" si="512">SUM(I1629+K1629+M1629)</f>
        <v>232</v>
      </c>
      <c r="H1629" s="432"/>
      <c r="I1629" s="431">
        <f t="shared" ref="I1629:I1634" si="513">ROUNDDOWN(D1629*H1629,0)</f>
        <v>0</v>
      </c>
      <c r="J1629" s="431">
        <f>자재단가!$F$21</f>
        <v>5000</v>
      </c>
      <c r="K1629" s="431">
        <f t="shared" ref="K1629:K1634" si="514">ROUNDDOWN(J1629*D1629,0)</f>
        <v>232</v>
      </c>
      <c r="L1629" s="431"/>
      <c r="M1629" s="431">
        <f t="shared" si="510"/>
        <v>0</v>
      </c>
      <c r="N1629" s="433"/>
    </row>
    <row r="1630" spans="2:14" ht="18" hidden="1" customHeight="1">
      <c r="B1630" s="428" t="s">
        <v>782</v>
      </c>
      <c r="C1630" s="429" t="s">
        <v>9</v>
      </c>
      <c r="D1630" s="434">
        <f>'단가적용(품)'!$K$38</f>
        <v>0.03</v>
      </c>
      <c r="E1630" s="429" t="s">
        <v>8</v>
      </c>
      <c r="F1630" s="431">
        <f t="shared" si="511"/>
        <v>3520</v>
      </c>
      <c r="G1630" s="431">
        <f t="shared" si="512"/>
        <v>105</v>
      </c>
      <c r="H1630" s="432"/>
      <c r="I1630" s="431">
        <f t="shared" si="513"/>
        <v>0</v>
      </c>
      <c r="J1630" s="431">
        <f>자재단가!$F$18</f>
        <v>3520</v>
      </c>
      <c r="K1630" s="431">
        <f t="shared" si="514"/>
        <v>105</v>
      </c>
      <c r="L1630" s="431"/>
      <c r="M1630" s="431">
        <f t="shared" si="510"/>
        <v>0</v>
      </c>
      <c r="N1630" s="433"/>
    </row>
    <row r="1631" spans="2:14" ht="18" hidden="1" customHeight="1">
      <c r="B1631" s="428" t="s">
        <v>435</v>
      </c>
      <c r="C1631" s="429"/>
      <c r="D1631" s="434">
        <f>'단가적용(품)'!$J$38</f>
        <v>0.03</v>
      </c>
      <c r="E1631" s="429" t="s">
        <v>8</v>
      </c>
      <c r="F1631" s="431">
        <f t="shared" si="511"/>
        <v>984</v>
      </c>
      <c r="G1631" s="431">
        <f t="shared" si="512"/>
        <v>29</v>
      </c>
      <c r="H1631" s="432"/>
      <c r="I1631" s="431">
        <f t="shared" si="513"/>
        <v>0</v>
      </c>
      <c r="J1631" s="431">
        <f>자재단가!$F$20</f>
        <v>984</v>
      </c>
      <c r="K1631" s="431">
        <f t="shared" si="514"/>
        <v>29</v>
      </c>
      <c r="L1631" s="431"/>
      <c r="M1631" s="431">
        <f t="shared" si="510"/>
        <v>0</v>
      </c>
      <c r="N1631" s="433"/>
    </row>
    <row r="1632" spans="2:14" ht="18" hidden="1" customHeight="1">
      <c r="B1632" s="428" t="s">
        <v>207</v>
      </c>
      <c r="C1632" s="429"/>
      <c r="D1632" s="430">
        <f>'단가적용(품)'!$E$27</f>
        <v>2.1999999999999997E-3</v>
      </c>
      <c r="E1632" s="429" t="s">
        <v>13</v>
      </c>
      <c r="F1632" s="431">
        <f t="shared" si="511"/>
        <v>336005.625</v>
      </c>
      <c r="G1632" s="431">
        <f t="shared" si="512"/>
        <v>739</v>
      </c>
      <c r="H1632" s="432">
        <f>변동입력!$C$13*1.875</f>
        <v>336005.625</v>
      </c>
      <c r="I1632" s="431">
        <f t="shared" si="513"/>
        <v>739</v>
      </c>
      <c r="J1632" s="431"/>
      <c r="K1632" s="431">
        <f t="shared" si="514"/>
        <v>0</v>
      </c>
      <c r="L1632" s="431"/>
      <c r="M1632" s="431">
        <f t="shared" si="510"/>
        <v>0</v>
      </c>
      <c r="N1632" s="433"/>
    </row>
    <row r="1633" spans="2:14" ht="18" hidden="1" customHeight="1">
      <c r="B1633" s="428" t="s">
        <v>24</v>
      </c>
      <c r="C1633" s="429"/>
      <c r="D1633" s="430">
        <f>'단가적용(품)'!$F$27</f>
        <v>2.1999999999999997E-3</v>
      </c>
      <c r="E1633" s="429" t="s">
        <v>8</v>
      </c>
      <c r="F1633" s="431">
        <f t="shared" si="511"/>
        <v>264555</v>
      </c>
      <c r="G1633" s="431">
        <f t="shared" si="512"/>
        <v>582</v>
      </c>
      <c r="H1633" s="432">
        <f>변동입력!$C$12*1.875</f>
        <v>264555</v>
      </c>
      <c r="I1633" s="431">
        <f t="shared" si="513"/>
        <v>582</v>
      </c>
      <c r="J1633" s="431"/>
      <c r="K1633" s="431">
        <f t="shared" si="514"/>
        <v>0</v>
      </c>
      <c r="L1633" s="431"/>
      <c r="M1633" s="431">
        <f t="shared" si="510"/>
        <v>0</v>
      </c>
      <c r="N1633" s="433"/>
    </row>
    <row r="1634" spans="2:14" ht="18" hidden="1" customHeight="1">
      <c r="B1634" s="428" t="s">
        <v>15</v>
      </c>
      <c r="C1634" s="429"/>
      <c r="D1634" s="430">
        <f>'단가적용(품)'!$G$27</f>
        <v>2.1999999999999997E-3</v>
      </c>
      <c r="E1634" s="429" t="s">
        <v>8</v>
      </c>
      <c r="F1634" s="431">
        <f t="shared" si="511"/>
        <v>211644</v>
      </c>
      <c r="G1634" s="431">
        <f t="shared" si="512"/>
        <v>465</v>
      </c>
      <c r="H1634" s="432">
        <f>변동입력!$C$12*1.5</f>
        <v>211644</v>
      </c>
      <c r="I1634" s="431">
        <f t="shared" si="513"/>
        <v>465</v>
      </c>
      <c r="J1634" s="431"/>
      <c r="K1634" s="431">
        <f t="shared" si="514"/>
        <v>0</v>
      </c>
      <c r="L1634" s="431"/>
      <c r="M1634" s="431">
        <f t="shared" ref="M1634:M1639" si="515">ROUNDDOWN(L1634*D1634,0)</f>
        <v>0</v>
      </c>
      <c r="N1634" s="433"/>
    </row>
    <row r="1635" spans="2:14" ht="18" hidden="1" customHeight="1">
      <c r="B1635" s="428" t="s">
        <v>20</v>
      </c>
      <c r="C1635" s="429" t="s">
        <v>21</v>
      </c>
      <c r="D1635" s="430">
        <f>'단가적용(품)'!$H$27</f>
        <v>4.7999999999999996E-3</v>
      </c>
      <c r="E1635" s="429" t="s">
        <v>223</v>
      </c>
      <c r="F1635" s="431">
        <f>H1635+J1635+L1635</f>
        <v>50666</v>
      </c>
      <c r="G1635" s="431">
        <f t="shared" ref="G1635:G1640" si="516">SUM(I1635+K1635+M1635)</f>
        <v>241</v>
      </c>
      <c r="H1635" s="432">
        <f>기계경비!$P$98</f>
        <v>36210</v>
      </c>
      <c r="I1635" s="431">
        <f>ROUNDDOWN(D1635*H1635,0)</f>
        <v>173</v>
      </c>
      <c r="J1635" s="431">
        <f>기계경비!$P$96</f>
        <v>7583</v>
      </c>
      <c r="K1635" s="431">
        <f>ROUNDDOWN(J1635*D1635,0)</f>
        <v>36</v>
      </c>
      <c r="L1635" s="431">
        <f>기계경비!$P$94</f>
        <v>6873</v>
      </c>
      <c r="M1635" s="431">
        <f t="shared" si="515"/>
        <v>32</v>
      </c>
      <c r="N1635" s="433"/>
    </row>
    <row r="1636" spans="2:14" ht="18" hidden="1" customHeight="1">
      <c r="B1636" s="428" t="s">
        <v>222</v>
      </c>
      <c r="C1636" s="429" t="s">
        <v>442</v>
      </c>
      <c r="D1636" s="430">
        <f>'단가적용(품)'!$I$27</f>
        <v>8.7999999999999988E-3</v>
      </c>
      <c r="E1636" s="429" t="s">
        <v>8</v>
      </c>
      <c r="F1636" s="431">
        <f>H1636+J1636+L1636</f>
        <v>46495</v>
      </c>
      <c r="G1636" s="431">
        <f t="shared" si="516"/>
        <v>409</v>
      </c>
      <c r="H1636" s="432"/>
      <c r="I1636" s="431">
        <f>ROUNDDOWN(D1636*H1636,0)</f>
        <v>0</v>
      </c>
      <c r="J1636" s="431"/>
      <c r="K1636" s="431">
        <f>ROUNDDOWN(J1636*D1636,0)</f>
        <v>0</v>
      </c>
      <c r="L1636" s="431">
        <f>기계경비!$P$139</f>
        <v>46495</v>
      </c>
      <c r="M1636" s="431">
        <f t="shared" si="515"/>
        <v>409</v>
      </c>
      <c r="N1636" s="433"/>
    </row>
    <row r="1637" spans="2:14" ht="18" hidden="1" customHeight="1">
      <c r="B1637" s="428" t="s">
        <v>222</v>
      </c>
      <c r="C1637" s="429" t="s">
        <v>286</v>
      </c>
      <c r="D1637" s="430">
        <f>'단가적용(품)'!$J$27</f>
        <v>8.7999999999999988E-3</v>
      </c>
      <c r="E1637" s="429" t="s">
        <v>8</v>
      </c>
      <c r="F1637" s="431">
        <f>H1637+J1637+L1637</f>
        <v>43677</v>
      </c>
      <c r="G1637" s="431">
        <f t="shared" si="516"/>
        <v>384</v>
      </c>
      <c r="H1637" s="432"/>
      <c r="I1637" s="431">
        <f>ROUNDDOWN(D1637*H1637,0)</f>
        <v>0</v>
      </c>
      <c r="J1637" s="431"/>
      <c r="K1637" s="431">
        <f>ROUNDDOWN(J1637*D1637,0)</f>
        <v>0</v>
      </c>
      <c r="L1637" s="431">
        <f>기계경비!$P$179</f>
        <v>43677</v>
      </c>
      <c r="M1637" s="431">
        <f t="shared" si="515"/>
        <v>384</v>
      </c>
      <c r="N1637" s="433"/>
    </row>
    <row r="1638" spans="2:14" ht="18" hidden="1" customHeight="1">
      <c r="B1638" s="428" t="s">
        <v>777</v>
      </c>
      <c r="C1638" s="429" t="s">
        <v>215</v>
      </c>
      <c r="D1638" s="434">
        <v>0.01</v>
      </c>
      <c r="E1638" s="429"/>
      <c r="F1638" s="431">
        <f>H1638+J1638+L1638</f>
        <v>337</v>
      </c>
      <c r="G1638" s="431">
        <f t="shared" si="516"/>
        <v>3</v>
      </c>
      <c r="H1638" s="431"/>
      <c r="I1638" s="431">
        <f>ROUNDDOWN(D1638*H1638,0)</f>
        <v>0</v>
      </c>
      <c r="J1638" s="431">
        <f>SUM(K1628:K1630)</f>
        <v>337</v>
      </c>
      <c r="K1638" s="431">
        <f>ROUNDDOWN(J1638*D1638,0)</f>
        <v>3</v>
      </c>
      <c r="L1638" s="431"/>
      <c r="M1638" s="431">
        <f t="shared" si="515"/>
        <v>0</v>
      </c>
      <c r="N1638" s="433"/>
    </row>
    <row r="1639" spans="2:14" ht="18" hidden="1" customHeight="1">
      <c r="B1639" s="428" t="s">
        <v>778</v>
      </c>
      <c r="C1639" s="429" t="s">
        <v>214</v>
      </c>
      <c r="D1639" s="435">
        <v>0.1</v>
      </c>
      <c r="E1639" s="429"/>
      <c r="F1639" s="431">
        <f>H1639+J1639+L1639</f>
        <v>0</v>
      </c>
      <c r="G1639" s="431">
        <f t="shared" si="516"/>
        <v>0</v>
      </c>
      <c r="H1639" s="431"/>
      <c r="I1639" s="431">
        <f>ROUNDDOWN(D1639*H1639,0)</f>
        <v>0</v>
      </c>
      <c r="J1639" s="431"/>
      <c r="K1639" s="431">
        <f>ROUNDDOWN(J1639*D1639,0)</f>
        <v>0</v>
      </c>
      <c r="L1639" s="431">
        <f>SUBTOTAL(9,I1632:I1633)</f>
        <v>0</v>
      </c>
      <c r="M1639" s="431">
        <f t="shared" si="515"/>
        <v>0</v>
      </c>
      <c r="N1639" s="433"/>
    </row>
    <row r="1640" spans="2:14" ht="18" hidden="1" customHeight="1">
      <c r="B1640" s="428" t="s">
        <v>17</v>
      </c>
      <c r="C1640" s="429"/>
      <c r="D1640" s="436"/>
      <c r="E1640" s="429"/>
      <c r="F1640" s="431"/>
      <c r="G1640" s="431">
        <f t="shared" si="516"/>
        <v>3189</v>
      </c>
      <c r="H1640" s="431"/>
      <c r="I1640" s="431">
        <f>SUM(I1628:I1639)</f>
        <v>1959</v>
      </c>
      <c r="J1640" s="431"/>
      <c r="K1640" s="431">
        <f>SUM(K1628:K1639)</f>
        <v>405</v>
      </c>
      <c r="L1640" s="431"/>
      <c r="M1640" s="431">
        <f>SUM(M1628:M1639)</f>
        <v>825</v>
      </c>
      <c r="N1640" s="433"/>
    </row>
    <row r="1641" spans="2:14" ht="18" hidden="1" customHeight="1">
      <c r="B1641" s="428"/>
      <c r="C1641" s="429"/>
      <c r="D1641" s="436"/>
      <c r="E1641" s="429"/>
      <c r="F1641" s="431"/>
      <c r="G1641" s="431"/>
      <c r="H1641" s="431"/>
      <c r="I1641" s="431"/>
      <c r="J1641" s="431"/>
      <c r="K1641" s="431"/>
      <c r="L1641" s="431"/>
      <c r="M1641" s="431"/>
      <c r="N1641" s="433"/>
    </row>
    <row r="1642" spans="2:14" s="421" customFormat="1" ht="18" hidden="1" customHeight="1">
      <c r="B1642" s="437">
        <f>B1627+1</f>
        <v>127</v>
      </c>
      <c r="C1642" s="445" t="s">
        <v>690</v>
      </c>
      <c r="D1642" s="442"/>
      <c r="E1642" s="442"/>
      <c r="F1642" s="442"/>
      <c r="G1642" s="442"/>
      <c r="H1642" s="442"/>
      <c r="I1642" s="442"/>
      <c r="J1642" s="440"/>
      <c r="K1642" s="440"/>
      <c r="L1642" s="440"/>
      <c r="M1642" s="440"/>
      <c r="N1642" s="441"/>
    </row>
    <row r="1643" spans="2:14" ht="18" hidden="1" customHeight="1">
      <c r="B1643" s="428" t="s">
        <v>6</v>
      </c>
      <c r="C1643" s="429" t="s">
        <v>691</v>
      </c>
      <c r="D1643" s="430">
        <v>0.67949999999999999</v>
      </c>
      <c r="E1643" s="429" t="s">
        <v>7</v>
      </c>
      <c r="F1643" s="431">
        <f>SUM(H1643+J1643+L1643)</f>
        <v>1408</v>
      </c>
      <c r="G1643" s="431">
        <f>SUM(I1643+K1643+M1643)</f>
        <v>956</v>
      </c>
      <c r="H1643" s="432"/>
      <c r="I1643" s="431">
        <f>ROUNDDOWN(D1643*H1643,0)</f>
        <v>0</v>
      </c>
      <c r="J1643" s="431">
        <v>1408</v>
      </c>
      <c r="K1643" s="431">
        <f>ROUNDDOWN(J1643*D1643,0)</f>
        <v>956</v>
      </c>
      <c r="L1643" s="431"/>
      <c r="M1643" s="431">
        <f t="shared" ref="M1643:M1649" si="517">ROUNDDOWN(L1643*F1643,0)</f>
        <v>0</v>
      </c>
      <c r="N1643" s="433"/>
    </row>
    <row r="1644" spans="2:14" ht="18" hidden="1" customHeight="1">
      <c r="B1644" s="428" t="s">
        <v>692</v>
      </c>
      <c r="C1644" s="429" t="s">
        <v>693</v>
      </c>
      <c r="D1644" s="430">
        <v>2.7899999999999998E-2</v>
      </c>
      <c r="E1644" s="429" t="s">
        <v>8</v>
      </c>
      <c r="F1644" s="431">
        <f t="shared" ref="F1644:F1650" si="518">SUM(H1644+J1644+L1644)</f>
        <v>4400</v>
      </c>
      <c r="G1644" s="431">
        <f t="shared" ref="G1644:G1650" si="519">SUM(I1644+K1644+M1644)</f>
        <v>122</v>
      </c>
      <c r="H1644" s="432"/>
      <c r="I1644" s="431">
        <f t="shared" ref="I1644:I1650" si="520">ROUNDDOWN(D1644*H1644,0)</f>
        <v>0</v>
      </c>
      <c r="J1644" s="431">
        <v>4400</v>
      </c>
      <c r="K1644" s="431">
        <f t="shared" ref="K1644:K1650" si="521">ROUNDDOWN(J1644*D1644,0)</f>
        <v>122</v>
      </c>
      <c r="L1644" s="431"/>
      <c r="M1644" s="431">
        <f t="shared" si="517"/>
        <v>0</v>
      </c>
      <c r="N1644" s="433"/>
    </row>
    <row r="1645" spans="2:14" ht="18" hidden="1" customHeight="1">
      <c r="B1645" s="428" t="s">
        <v>694</v>
      </c>
      <c r="C1645" s="429" t="s">
        <v>695</v>
      </c>
      <c r="D1645" s="430">
        <v>1.8600000000000002E-2</v>
      </c>
      <c r="E1645" s="429" t="s">
        <v>8</v>
      </c>
      <c r="F1645" s="431">
        <f t="shared" si="518"/>
        <v>28000</v>
      </c>
      <c r="G1645" s="431">
        <f t="shared" si="519"/>
        <v>520</v>
      </c>
      <c r="H1645" s="432"/>
      <c r="I1645" s="431">
        <f t="shared" si="520"/>
        <v>0</v>
      </c>
      <c r="J1645" s="431">
        <v>28000</v>
      </c>
      <c r="K1645" s="431">
        <f t="shared" si="521"/>
        <v>520</v>
      </c>
      <c r="L1645" s="431"/>
      <c r="M1645" s="431">
        <f t="shared" si="517"/>
        <v>0</v>
      </c>
      <c r="N1645" s="433"/>
    </row>
    <row r="1646" spans="2:14" ht="18" hidden="1" customHeight="1">
      <c r="B1646" s="428" t="s">
        <v>782</v>
      </c>
      <c r="C1646" s="429" t="s">
        <v>9</v>
      </c>
      <c r="D1646" s="434">
        <v>0.03</v>
      </c>
      <c r="E1646" s="429" t="s">
        <v>8</v>
      </c>
      <c r="F1646" s="431">
        <f t="shared" si="518"/>
        <v>3520</v>
      </c>
      <c r="G1646" s="431">
        <f t="shared" si="519"/>
        <v>105</v>
      </c>
      <c r="H1646" s="432"/>
      <c r="I1646" s="431">
        <f t="shared" si="520"/>
        <v>0</v>
      </c>
      <c r="J1646" s="431">
        <v>3520</v>
      </c>
      <c r="K1646" s="431">
        <f t="shared" si="521"/>
        <v>105</v>
      </c>
      <c r="L1646" s="431"/>
      <c r="M1646" s="431">
        <f t="shared" si="517"/>
        <v>0</v>
      </c>
      <c r="N1646" s="433"/>
    </row>
    <row r="1647" spans="2:14" ht="18" hidden="1" customHeight="1">
      <c r="B1647" s="428" t="s">
        <v>435</v>
      </c>
      <c r="C1647" s="429"/>
      <c r="D1647" s="434">
        <v>0.03</v>
      </c>
      <c r="E1647" s="429" t="s">
        <v>8</v>
      </c>
      <c r="F1647" s="431">
        <f t="shared" si="518"/>
        <v>978</v>
      </c>
      <c r="G1647" s="431">
        <f t="shared" si="519"/>
        <v>29</v>
      </c>
      <c r="H1647" s="432"/>
      <c r="I1647" s="431">
        <f t="shared" si="520"/>
        <v>0</v>
      </c>
      <c r="J1647" s="431">
        <v>978</v>
      </c>
      <c r="K1647" s="431">
        <f t="shared" si="521"/>
        <v>29</v>
      </c>
      <c r="L1647" s="431"/>
      <c r="M1647" s="431">
        <f t="shared" si="517"/>
        <v>0</v>
      </c>
      <c r="N1647" s="433"/>
    </row>
    <row r="1648" spans="2:14" ht="18" hidden="1" customHeight="1">
      <c r="B1648" s="428" t="s">
        <v>207</v>
      </c>
      <c r="C1648" s="429"/>
      <c r="D1648" s="430">
        <v>5.9999999999999995E-4</v>
      </c>
      <c r="E1648" s="429" t="s">
        <v>13</v>
      </c>
      <c r="F1648" s="431">
        <f t="shared" si="518"/>
        <v>166063</v>
      </c>
      <c r="G1648" s="431">
        <f t="shared" si="519"/>
        <v>99</v>
      </c>
      <c r="H1648" s="432">
        <v>166063</v>
      </c>
      <c r="I1648" s="431">
        <f t="shared" si="520"/>
        <v>99</v>
      </c>
      <c r="J1648" s="431"/>
      <c r="K1648" s="431">
        <f t="shared" si="521"/>
        <v>0</v>
      </c>
      <c r="L1648" s="431"/>
      <c r="M1648" s="431">
        <f t="shared" si="517"/>
        <v>0</v>
      </c>
      <c r="N1648" s="433"/>
    </row>
    <row r="1649" spans="2:14" ht="18" hidden="1" customHeight="1">
      <c r="B1649" s="428" t="s">
        <v>24</v>
      </c>
      <c r="C1649" s="429"/>
      <c r="D1649" s="430">
        <v>5.9999999999999995E-4</v>
      </c>
      <c r="E1649" s="429" t="s">
        <v>8</v>
      </c>
      <c r="F1649" s="431">
        <f t="shared" si="518"/>
        <v>138290</v>
      </c>
      <c r="G1649" s="431">
        <f t="shared" si="519"/>
        <v>82</v>
      </c>
      <c r="H1649" s="432">
        <v>138290</v>
      </c>
      <c r="I1649" s="431">
        <f t="shared" si="520"/>
        <v>82</v>
      </c>
      <c r="J1649" s="431"/>
      <c r="K1649" s="431">
        <f t="shared" si="521"/>
        <v>0</v>
      </c>
      <c r="L1649" s="431"/>
      <c r="M1649" s="431">
        <f t="shared" si="517"/>
        <v>0</v>
      </c>
      <c r="N1649" s="433"/>
    </row>
    <row r="1650" spans="2:14" ht="18" hidden="1" customHeight="1">
      <c r="B1650" s="428" t="s">
        <v>15</v>
      </c>
      <c r="C1650" s="429"/>
      <c r="D1650" s="430">
        <v>5.9999999999999995E-4</v>
      </c>
      <c r="E1650" s="429" t="s">
        <v>8</v>
      </c>
      <c r="F1650" s="431">
        <f t="shared" si="518"/>
        <v>138290</v>
      </c>
      <c r="G1650" s="431">
        <f t="shared" si="519"/>
        <v>82</v>
      </c>
      <c r="H1650" s="432">
        <v>138290</v>
      </c>
      <c r="I1650" s="431">
        <f t="shared" si="520"/>
        <v>82</v>
      </c>
      <c r="J1650" s="431"/>
      <c r="K1650" s="431">
        <f t="shared" si="521"/>
        <v>0</v>
      </c>
      <c r="L1650" s="431"/>
      <c r="M1650" s="431">
        <f t="shared" ref="M1650:M1655" si="522">ROUNDDOWN(L1650*D1650,0)</f>
        <v>0</v>
      </c>
      <c r="N1650" s="433"/>
    </row>
    <row r="1651" spans="2:14" ht="18" hidden="1" customHeight="1">
      <c r="B1651" s="428" t="s">
        <v>20</v>
      </c>
      <c r="C1651" s="429" t="s">
        <v>21</v>
      </c>
      <c r="D1651" s="430">
        <v>2.3999999999999998E-3</v>
      </c>
      <c r="E1651" s="429" t="s">
        <v>696</v>
      </c>
      <c r="F1651" s="431">
        <f>H1651+J1651+L1651</f>
        <v>52058</v>
      </c>
      <c r="G1651" s="431">
        <f t="shared" ref="G1651:G1656" si="523">SUM(I1651+K1651+M1651)</f>
        <v>124</v>
      </c>
      <c r="H1651" s="432">
        <v>36699</v>
      </c>
      <c r="I1651" s="431">
        <f>ROUNDDOWN(D1651*H1651,0)</f>
        <v>88</v>
      </c>
      <c r="J1651" s="431">
        <v>8576</v>
      </c>
      <c r="K1651" s="431">
        <f>ROUNDDOWN(J1651*D1651,0)</f>
        <v>20</v>
      </c>
      <c r="L1651" s="431">
        <v>6783</v>
      </c>
      <c r="M1651" s="431">
        <f t="shared" si="522"/>
        <v>16</v>
      </c>
      <c r="N1651" s="433"/>
    </row>
    <row r="1652" spans="2:14" ht="18" hidden="1" customHeight="1">
      <c r="B1652" s="428" t="s">
        <v>697</v>
      </c>
      <c r="C1652" s="429" t="s">
        <v>698</v>
      </c>
      <c r="D1652" s="430">
        <v>2.3999999999999998E-3</v>
      </c>
      <c r="E1652" s="429" t="s">
        <v>8</v>
      </c>
      <c r="F1652" s="431">
        <f>H1652+J1652+L1652</f>
        <v>47482</v>
      </c>
      <c r="G1652" s="431">
        <f t="shared" si="523"/>
        <v>113</v>
      </c>
      <c r="H1652" s="432"/>
      <c r="I1652" s="431">
        <f>ROUNDDOWN(D1652*H1652,0)</f>
        <v>0</v>
      </c>
      <c r="J1652" s="431"/>
      <c r="K1652" s="431">
        <f>ROUNDDOWN(J1652*D1652,0)</f>
        <v>0</v>
      </c>
      <c r="L1652" s="431">
        <v>47482</v>
      </c>
      <c r="M1652" s="431">
        <f t="shared" si="522"/>
        <v>113</v>
      </c>
      <c r="N1652" s="433"/>
    </row>
    <row r="1653" spans="2:14" ht="18" hidden="1" customHeight="1">
      <c r="B1653" s="428" t="s">
        <v>697</v>
      </c>
      <c r="C1653" s="429" t="s">
        <v>699</v>
      </c>
      <c r="D1653" s="430">
        <v>2.3999999999999998E-3</v>
      </c>
      <c r="E1653" s="429" t="s">
        <v>8</v>
      </c>
      <c r="F1653" s="431">
        <f>H1653+J1653+L1653</f>
        <v>44926</v>
      </c>
      <c r="G1653" s="431">
        <f t="shared" si="523"/>
        <v>107</v>
      </c>
      <c r="H1653" s="432"/>
      <c r="I1653" s="431">
        <f>ROUNDDOWN(D1653*H1653,0)</f>
        <v>0</v>
      </c>
      <c r="J1653" s="431"/>
      <c r="K1653" s="431">
        <f>ROUNDDOWN(J1653*D1653,0)</f>
        <v>0</v>
      </c>
      <c r="L1653" s="431">
        <v>44926</v>
      </c>
      <c r="M1653" s="431">
        <f t="shared" si="522"/>
        <v>107</v>
      </c>
      <c r="N1653" s="433"/>
    </row>
    <row r="1654" spans="2:14" ht="18" hidden="1" customHeight="1">
      <c r="B1654" s="428" t="s">
        <v>777</v>
      </c>
      <c r="C1654" s="429" t="s">
        <v>700</v>
      </c>
      <c r="D1654" s="434">
        <v>0.01</v>
      </c>
      <c r="E1654" s="429"/>
      <c r="F1654" s="431">
        <f>H1654+J1654+L1654</f>
        <v>1703</v>
      </c>
      <c r="G1654" s="431">
        <f t="shared" si="523"/>
        <v>17</v>
      </c>
      <c r="H1654" s="431"/>
      <c r="I1654" s="431">
        <f>ROUNDDOWN(D1654*H1654,0)</f>
        <v>0</v>
      </c>
      <c r="J1654" s="431">
        <f>SUM(K1643:K1646)</f>
        <v>1703</v>
      </c>
      <c r="K1654" s="431">
        <f>ROUNDDOWN(J1654*D1654,0)</f>
        <v>17</v>
      </c>
      <c r="L1654" s="431"/>
      <c r="M1654" s="431">
        <f t="shared" si="522"/>
        <v>0</v>
      </c>
      <c r="N1654" s="433"/>
    </row>
    <row r="1655" spans="2:14" ht="18" hidden="1" customHeight="1">
      <c r="B1655" s="428" t="s">
        <v>778</v>
      </c>
      <c r="C1655" s="429" t="s">
        <v>701</v>
      </c>
      <c r="D1655" s="435">
        <v>0.1</v>
      </c>
      <c r="E1655" s="429"/>
      <c r="F1655" s="431">
        <f>H1655+J1655+L1655</f>
        <v>0</v>
      </c>
      <c r="G1655" s="431">
        <f t="shared" si="523"/>
        <v>0</v>
      </c>
      <c r="H1655" s="431"/>
      <c r="I1655" s="431">
        <f>ROUNDDOWN(D1655*H1655,0)</f>
        <v>0</v>
      </c>
      <c r="J1655" s="431"/>
      <c r="K1655" s="431">
        <f>ROUNDDOWN(J1655*D1655,0)</f>
        <v>0</v>
      </c>
      <c r="L1655" s="431">
        <f>SUBTOTAL(9,I1648:I1649)</f>
        <v>0</v>
      </c>
      <c r="M1655" s="431">
        <f t="shared" si="522"/>
        <v>0</v>
      </c>
      <c r="N1655" s="433"/>
    </row>
    <row r="1656" spans="2:14" ht="18" hidden="1" customHeight="1">
      <c r="B1656" s="428" t="s">
        <v>17</v>
      </c>
      <c r="C1656" s="429"/>
      <c r="D1656" s="436"/>
      <c r="E1656" s="429"/>
      <c r="F1656" s="431"/>
      <c r="G1656" s="431">
        <f t="shared" si="523"/>
        <v>2356</v>
      </c>
      <c r="H1656" s="431"/>
      <c r="I1656" s="431">
        <f>SUM(I1643:I1655)</f>
        <v>351</v>
      </c>
      <c r="J1656" s="431"/>
      <c r="K1656" s="431">
        <f>SUM(K1643:K1655)</f>
        <v>1769</v>
      </c>
      <c r="L1656" s="431"/>
      <c r="M1656" s="431">
        <f>SUM(M1643:M1655)</f>
        <v>236</v>
      </c>
      <c r="N1656" s="433"/>
    </row>
    <row r="1657" spans="2:14" ht="18" hidden="1" customHeight="1">
      <c r="B1657" s="428"/>
      <c r="C1657" s="429"/>
      <c r="D1657" s="436"/>
      <c r="E1657" s="429"/>
      <c r="F1657" s="431"/>
      <c r="G1657" s="431"/>
      <c r="H1657" s="431"/>
      <c r="I1657" s="431"/>
      <c r="J1657" s="431"/>
      <c r="K1657" s="431"/>
      <c r="L1657" s="431"/>
      <c r="M1657" s="431"/>
      <c r="N1657" s="433"/>
    </row>
    <row r="1658" spans="2:14" s="421" customFormat="1" ht="18" hidden="1" customHeight="1">
      <c r="B1658" s="437">
        <f>B1642+1</f>
        <v>128</v>
      </c>
      <c r="C1658" s="445" t="s">
        <v>702</v>
      </c>
      <c r="D1658" s="442"/>
      <c r="E1658" s="442"/>
      <c r="F1658" s="442"/>
      <c r="G1658" s="442"/>
      <c r="H1658" s="442"/>
      <c r="I1658" s="442"/>
      <c r="J1658" s="440"/>
      <c r="K1658" s="440"/>
      <c r="L1658" s="440"/>
      <c r="M1658" s="440"/>
      <c r="N1658" s="441"/>
    </row>
    <row r="1659" spans="2:14" ht="18" hidden="1" customHeight="1">
      <c r="B1659" s="428" t="s">
        <v>6</v>
      </c>
      <c r="C1659" s="429" t="s">
        <v>691</v>
      </c>
      <c r="D1659" s="430">
        <v>0.67949999999999999</v>
      </c>
      <c r="E1659" s="429" t="s">
        <v>7</v>
      </c>
      <c r="F1659" s="431">
        <f>SUM(H1659+J1659+L1659)</f>
        <v>1408</v>
      </c>
      <c r="G1659" s="431">
        <f>SUM(I1659+K1659+M1659)</f>
        <v>956</v>
      </c>
      <c r="H1659" s="432"/>
      <c r="I1659" s="431">
        <f>ROUNDDOWN(D1659*H1659,0)</f>
        <v>0</v>
      </c>
      <c r="J1659" s="431">
        <v>1408</v>
      </c>
      <c r="K1659" s="431">
        <f>ROUNDDOWN(J1659*D1659,0)</f>
        <v>956</v>
      </c>
      <c r="L1659" s="431"/>
      <c r="M1659" s="431">
        <f t="shared" ref="M1659:M1665" si="524">ROUNDDOWN(L1659*F1659,0)</f>
        <v>0</v>
      </c>
      <c r="N1659" s="433"/>
    </row>
    <row r="1660" spans="2:14" ht="18" hidden="1" customHeight="1">
      <c r="B1660" s="428" t="s">
        <v>692</v>
      </c>
      <c r="C1660" s="429" t="s">
        <v>693</v>
      </c>
      <c r="D1660" s="430">
        <v>2.7899999999999998E-2</v>
      </c>
      <c r="E1660" s="429" t="s">
        <v>8</v>
      </c>
      <c r="F1660" s="431">
        <f t="shared" ref="F1660:F1666" si="525">SUM(H1660+J1660+L1660)</f>
        <v>4400</v>
      </c>
      <c r="G1660" s="431">
        <f t="shared" ref="G1660:G1666" si="526">SUM(I1660+K1660+M1660)</f>
        <v>122</v>
      </c>
      <c r="H1660" s="432"/>
      <c r="I1660" s="431">
        <f t="shared" ref="I1660:I1666" si="527">ROUNDDOWN(D1660*H1660,0)</f>
        <v>0</v>
      </c>
      <c r="J1660" s="431">
        <v>4400</v>
      </c>
      <c r="K1660" s="431">
        <f t="shared" ref="K1660:K1666" si="528">ROUNDDOWN(J1660*D1660,0)</f>
        <v>122</v>
      </c>
      <c r="L1660" s="431"/>
      <c r="M1660" s="431">
        <f t="shared" si="524"/>
        <v>0</v>
      </c>
      <c r="N1660" s="433"/>
    </row>
    <row r="1661" spans="2:14" ht="18" hidden="1" customHeight="1">
      <c r="B1661" s="428" t="s">
        <v>694</v>
      </c>
      <c r="C1661" s="429" t="s">
        <v>695</v>
      </c>
      <c r="D1661" s="430">
        <v>1.8600000000000002E-2</v>
      </c>
      <c r="E1661" s="429" t="s">
        <v>8</v>
      </c>
      <c r="F1661" s="431">
        <f t="shared" si="525"/>
        <v>28000</v>
      </c>
      <c r="G1661" s="431">
        <f t="shared" si="526"/>
        <v>520</v>
      </c>
      <c r="H1661" s="432"/>
      <c r="I1661" s="431">
        <f t="shared" si="527"/>
        <v>0</v>
      </c>
      <c r="J1661" s="431">
        <v>28000</v>
      </c>
      <c r="K1661" s="431">
        <f t="shared" si="528"/>
        <v>520</v>
      </c>
      <c r="L1661" s="431"/>
      <c r="M1661" s="431">
        <f t="shared" si="524"/>
        <v>0</v>
      </c>
      <c r="N1661" s="433"/>
    </row>
    <row r="1662" spans="2:14" ht="18" hidden="1" customHeight="1">
      <c r="B1662" s="428" t="s">
        <v>782</v>
      </c>
      <c r="C1662" s="429" t="s">
        <v>9</v>
      </c>
      <c r="D1662" s="434">
        <v>0.03</v>
      </c>
      <c r="E1662" s="429" t="s">
        <v>8</v>
      </c>
      <c r="F1662" s="431">
        <f t="shared" si="525"/>
        <v>3520</v>
      </c>
      <c r="G1662" s="431">
        <f t="shared" si="526"/>
        <v>105</v>
      </c>
      <c r="H1662" s="432"/>
      <c r="I1662" s="431">
        <f t="shared" si="527"/>
        <v>0</v>
      </c>
      <c r="J1662" s="431">
        <v>3520</v>
      </c>
      <c r="K1662" s="431">
        <f t="shared" si="528"/>
        <v>105</v>
      </c>
      <c r="L1662" s="431"/>
      <c r="M1662" s="431">
        <f t="shared" si="524"/>
        <v>0</v>
      </c>
      <c r="N1662" s="433"/>
    </row>
    <row r="1663" spans="2:14" ht="18" hidden="1" customHeight="1">
      <c r="B1663" s="428" t="s">
        <v>435</v>
      </c>
      <c r="C1663" s="429"/>
      <c r="D1663" s="434">
        <v>0.03</v>
      </c>
      <c r="E1663" s="429" t="s">
        <v>8</v>
      </c>
      <c r="F1663" s="431">
        <f t="shared" si="525"/>
        <v>978</v>
      </c>
      <c r="G1663" s="431">
        <f t="shared" si="526"/>
        <v>29</v>
      </c>
      <c r="H1663" s="432"/>
      <c r="I1663" s="431">
        <f t="shared" si="527"/>
        <v>0</v>
      </c>
      <c r="J1663" s="431">
        <v>978</v>
      </c>
      <c r="K1663" s="431">
        <f t="shared" si="528"/>
        <v>29</v>
      </c>
      <c r="L1663" s="431"/>
      <c r="M1663" s="431">
        <f t="shared" si="524"/>
        <v>0</v>
      </c>
      <c r="N1663" s="433"/>
    </row>
    <row r="1664" spans="2:14" ht="18" hidden="1" customHeight="1">
      <c r="B1664" s="428" t="s">
        <v>207</v>
      </c>
      <c r="C1664" s="429"/>
      <c r="D1664" s="430">
        <v>1.1999999999999999E-3</v>
      </c>
      <c r="E1664" s="429" t="s">
        <v>13</v>
      </c>
      <c r="F1664" s="431">
        <f t="shared" si="525"/>
        <v>166063</v>
      </c>
      <c r="G1664" s="431">
        <f t="shared" si="526"/>
        <v>199</v>
      </c>
      <c r="H1664" s="432">
        <v>166063</v>
      </c>
      <c r="I1664" s="431">
        <f t="shared" si="527"/>
        <v>199</v>
      </c>
      <c r="J1664" s="431"/>
      <c r="K1664" s="431">
        <f t="shared" si="528"/>
        <v>0</v>
      </c>
      <c r="L1664" s="431"/>
      <c r="M1664" s="431">
        <f t="shared" si="524"/>
        <v>0</v>
      </c>
      <c r="N1664" s="433"/>
    </row>
    <row r="1665" spans="2:14" ht="18" hidden="1" customHeight="1">
      <c r="B1665" s="428" t="s">
        <v>24</v>
      </c>
      <c r="C1665" s="429"/>
      <c r="D1665" s="430">
        <v>1.1999999999999999E-3</v>
      </c>
      <c r="E1665" s="429" t="s">
        <v>8</v>
      </c>
      <c r="F1665" s="431">
        <f t="shared" si="525"/>
        <v>138290</v>
      </c>
      <c r="G1665" s="431">
        <f t="shared" si="526"/>
        <v>165</v>
      </c>
      <c r="H1665" s="432">
        <v>138290</v>
      </c>
      <c r="I1665" s="431">
        <f t="shared" si="527"/>
        <v>165</v>
      </c>
      <c r="J1665" s="431"/>
      <c r="K1665" s="431">
        <f t="shared" si="528"/>
        <v>0</v>
      </c>
      <c r="L1665" s="431"/>
      <c r="M1665" s="431">
        <f t="shared" si="524"/>
        <v>0</v>
      </c>
      <c r="N1665" s="433"/>
    </row>
    <row r="1666" spans="2:14" ht="18" hidden="1" customHeight="1">
      <c r="B1666" s="428" t="s">
        <v>15</v>
      </c>
      <c r="C1666" s="429"/>
      <c r="D1666" s="430">
        <v>1.1999999999999999E-3</v>
      </c>
      <c r="E1666" s="429" t="s">
        <v>8</v>
      </c>
      <c r="F1666" s="431">
        <f t="shared" si="525"/>
        <v>138290</v>
      </c>
      <c r="G1666" s="431">
        <f t="shared" si="526"/>
        <v>165</v>
      </c>
      <c r="H1666" s="432">
        <v>138290</v>
      </c>
      <c r="I1666" s="431">
        <f t="shared" si="527"/>
        <v>165</v>
      </c>
      <c r="J1666" s="431"/>
      <c r="K1666" s="431">
        <f t="shared" si="528"/>
        <v>0</v>
      </c>
      <c r="L1666" s="431"/>
      <c r="M1666" s="431">
        <f t="shared" ref="M1666:M1671" si="529">ROUNDDOWN(L1666*D1666,0)</f>
        <v>0</v>
      </c>
      <c r="N1666" s="433"/>
    </row>
    <row r="1667" spans="2:14" ht="18" hidden="1" customHeight="1">
      <c r="B1667" s="428" t="s">
        <v>20</v>
      </c>
      <c r="C1667" s="429" t="s">
        <v>21</v>
      </c>
      <c r="D1667" s="430">
        <v>4.7999999999999996E-3</v>
      </c>
      <c r="E1667" s="429" t="s">
        <v>696</v>
      </c>
      <c r="F1667" s="431">
        <f>H1667+J1667+L1667</f>
        <v>52058</v>
      </c>
      <c r="G1667" s="431">
        <f t="shared" ref="G1667:G1672" si="530">SUM(I1667+K1667+M1667)</f>
        <v>249</v>
      </c>
      <c r="H1667" s="432">
        <v>36699</v>
      </c>
      <c r="I1667" s="431">
        <f>ROUNDDOWN(D1667*H1667,0)</f>
        <v>176</v>
      </c>
      <c r="J1667" s="431">
        <v>8576</v>
      </c>
      <c r="K1667" s="431">
        <f>ROUNDDOWN(J1667*D1667,0)</f>
        <v>41</v>
      </c>
      <c r="L1667" s="431">
        <v>6783</v>
      </c>
      <c r="M1667" s="431">
        <f t="shared" si="529"/>
        <v>32</v>
      </c>
      <c r="N1667" s="433"/>
    </row>
    <row r="1668" spans="2:14" ht="18" hidden="1" customHeight="1">
      <c r="B1668" s="428" t="s">
        <v>697</v>
      </c>
      <c r="C1668" s="429" t="s">
        <v>698</v>
      </c>
      <c r="D1668" s="430">
        <v>4.7999999999999996E-3</v>
      </c>
      <c r="E1668" s="429" t="s">
        <v>8</v>
      </c>
      <c r="F1668" s="431">
        <f>H1668+J1668+L1668</f>
        <v>47482</v>
      </c>
      <c r="G1668" s="431">
        <f t="shared" si="530"/>
        <v>227</v>
      </c>
      <c r="H1668" s="432"/>
      <c r="I1668" s="431">
        <f>ROUNDDOWN(D1668*H1668,0)</f>
        <v>0</v>
      </c>
      <c r="J1668" s="431"/>
      <c r="K1668" s="431">
        <f>ROUNDDOWN(J1668*D1668,0)</f>
        <v>0</v>
      </c>
      <c r="L1668" s="431">
        <v>47482</v>
      </c>
      <c r="M1668" s="431">
        <f t="shared" si="529"/>
        <v>227</v>
      </c>
      <c r="N1668" s="433"/>
    </row>
    <row r="1669" spans="2:14" ht="18" hidden="1" customHeight="1">
      <c r="B1669" s="428" t="s">
        <v>697</v>
      </c>
      <c r="C1669" s="429" t="s">
        <v>699</v>
      </c>
      <c r="D1669" s="430">
        <v>4.7999999999999996E-3</v>
      </c>
      <c r="E1669" s="429" t="s">
        <v>8</v>
      </c>
      <c r="F1669" s="431">
        <f>H1669+J1669+L1669</f>
        <v>44926</v>
      </c>
      <c r="G1669" s="431">
        <f t="shared" si="530"/>
        <v>215</v>
      </c>
      <c r="H1669" s="432"/>
      <c r="I1669" s="431">
        <f>ROUNDDOWN(D1669*H1669,0)</f>
        <v>0</v>
      </c>
      <c r="J1669" s="431"/>
      <c r="K1669" s="431">
        <f>ROUNDDOWN(J1669*D1669,0)</f>
        <v>0</v>
      </c>
      <c r="L1669" s="431">
        <v>44926</v>
      </c>
      <c r="M1669" s="431">
        <f t="shared" si="529"/>
        <v>215</v>
      </c>
      <c r="N1669" s="433"/>
    </row>
    <row r="1670" spans="2:14" ht="18" hidden="1" customHeight="1">
      <c r="B1670" s="428" t="s">
        <v>777</v>
      </c>
      <c r="C1670" s="429" t="s">
        <v>700</v>
      </c>
      <c r="D1670" s="434">
        <v>0.01</v>
      </c>
      <c r="E1670" s="429"/>
      <c r="F1670" s="431">
        <f>H1670+J1670+L1670</f>
        <v>1703</v>
      </c>
      <c r="G1670" s="431">
        <f t="shared" si="530"/>
        <v>17</v>
      </c>
      <c r="H1670" s="431"/>
      <c r="I1670" s="431">
        <f>ROUNDDOWN(D1670*H1670,0)</f>
        <v>0</v>
      </c>
      <c r="J1670" s="431">
        <f>SUM(K1659:K1662)</f>
        <v>1703</v>
      </c>
      <c r="K1670" s="431">
        <f>ROUNDDOWN(J1670*D1670,0)</f>
        <v>17</v>
      </c>
      <c r="L1670" s="431"/>
      <c r="M1670" s="431">
        <f t="shared" si="529"/>
        <v>0</v>
      </c>
      <c r="N1670" s="433"/>
    </row>
    <row r="1671" spans="2:14" ht="18" hidden="1" customHeight="1">
      <c r="B1671" s="428" t="s">
        <v>778</v>
      </c>
      <c r="C1671" s="429" t="s">
        <v>701</v>
      </c>
      <c r="D1671" s="435">
        <v>0.1</v>
      </c>
      <c r="E1671" s="429"/>
      <c r="F1671" s="431">
        <f>H1671+J1671+L1671</f>
        <v>0</v>
      </c>
      <c r="G1671" s="431">
        <f t="shared" si="530"/>
        <v>0</v>
      </c>
      <c r="H1671" s="431"/>
      <c r="I1671" s="431">
        <f>ROUNDDOWN(D1671*H1671,0)</f>
        <v>0</v>
      </c>
      <c r="J1671" s="431"/>
      <c r="K1671" s="431">
        <f>ROUNDDOWN(J1671*D1671,0)</f>
        <v>0</v>
      </c>
      <c r="L1671" s="431">
        <f>SUBTOTAL(9,I1664:I1665)</f>
        <v>0</v>
      </c>
      <c r="M1671" s="431">
        <f t="shared" si="529"/>
        <v>0</v>
      </c>
      <c r="N1671" s="433"/>
    </row>
    <row r="1672" spans="2:14" ht="18" hidden="1" customHeight="1">
      <c r="B1672" s="428" t="s">
        <v>17</v>
      </c>
      <c r="C1672" s="429"/>
      <c r="D1672" s="436"/>
      <c r="E1672" s="429"/>
      <c r="F1672" s="431"/>
      <c r="G1672" s="431">
        <f t="shared" si="530"/>
        <v>2969</v>
      </c>
      <c r="H1672" s="431"/>
      <c r="I1672" s="431">
        <f>SUM(I1659:I1671)</f>
        <v>705</v>
      </c>
      <c r="J1672" s="431"/>
      <c r="K1672" s="431">
        <f>SUM(K1659:K1671)</f>
        <v>1790</v>
      </c>
      <c r="L1672" s="431"/>
      <c r="M1672" s="431">
        <f>SUM(M1659:M1671)</f>
        <v>474</v>
      </c>
      <c r="N1672" s="433"/>
    </row>
    <row r="1673" spans="2:14" ht="18" hidden="1" customHeight="1">
      <c r="B1673" s="428"/>
      <c r="C1673" s="429"/>
      <c r="D1673" s="436"/>
      <c r="E1673" s="429"/>
      <c r="F1673" s="431"/>
      <c r="G1673" s="431"/>
      <c r="H1673" s="431"/>
      <c r="I1673" s="431"/>
      <c r="J1673" s="431"/>
      <c r="K1673" s="431"/>
      <c r="L1673" s="431"/>
      <c r="M1673" s="431"/>
      <c r="N1673" s="433"/>
    </row>
    <row r="1674" spans="2:14" s="421" customFormat="1" ht="18" hidden="1" customHeight="1">
      <c r="B1674" s="437">
        <f>B1658</f>
        <v>128</v>
      </c>
      <c r="C1674" s="445" t="s">
        <v>703</v>
      </c>
      <c r="D1674" s="439"/>
      <c r="E1674" s="439"/>
      <c r="F1674" s="439"/>
      <c r="G1674" s="439"/>
      <c r="H1674" s="439"/>
      <c r="I1674" s="439"/>
      <c r="J1674" s="440"/>
      <c r="K1674" s="440"/>
      <c r="L1674" s="440"/>
      <c r="M1674" s="440"/>
      <c r="N1674" s="441"/>
    </row>
    <row r="1675" spans="2:14" ht="18" hidden="1" customHeight="1">
      <c r="B1675" s="428" t="s">
        <v>6</v>
      </c>
      <c r="C1675" s="429" t="s">
        <v>691</v>
      </c>
      <c r="D1675" s="430">
        <v>0.67949999999999999</v>
      </c>
      <c r="E1675" s="429" t="s">
        <v>7</v>
      </c>
      <c r="F1675" s="431">
        <f>SUM(H1675+J1675+L1675)</f>
        <v>1408</v>
      </c>
      <c r="G1675" s="431">
        <f>SUM(I1675+K1675+M1675)</f>
        <v>956</v>
      </c>
      <c r="H1675" s="432"/>
      <c r="I1675" s="431">
        <f>ROUNDDOWN(D1675*H1675,0)</f>
        <v>0</v>
      </c>
      <c r="J1675" s="431">
        <v>1408</v>
      </c>
      <c r="K1675" s="431">
        <f>ROUNDDOWN(J1675*D1675,0)</f>
        <v>956</v>
      </c>
      <c r="L1675" s="431"/>
      <c r="M1675" s="431">
        <f t="shared" ref="M1675:M1681" si="531">ROUNDDOWN(L1675*F1675,0)</f>
        <v>0</v>
      </c>
      <c r="N1675" s="433"/>
    </row>
    <row r="1676" spans="2:14" ht="18" hidden="1" customHeight="1">
      <c r="B1676" s="428" t="s">
        <v>692</v>
      </c>
      <c r="C1676" s="429" t="s">
        <v>693</v>
      </c>
      <c r="D1676" s="430">
        <v>2.7899999999999998E-2</v>
      </c>
      <c r="E1676" s="429" t="s">
        <v>8</v>
      </c>
      <c r="F1676" s="431">
        <f t="shared" ref="F1676:G1688" si="532">SUM(H1676+J1676+L1676)</f>
        <v>4400</v>
      </c>
      <c r="G1676" s="431">
        <f t="shared" si="532"/>
        <v>122</v>
      </c>
      <c r="H1676" s="432"/>
      <c r="I1676" s="431">
        <f t="shared" ref="I1676:I1682" si="533">ROUNDDOWN(D1676*H1676,0)</f>
        <v>0</v>
      </c>
      <c r="J1676" s="431">
        <v>4400</v>
      </c>
      <c r="K1676" s="431">
        <f t="shared" ref="K1676:K1682" si="534">ROUNDDOWN(J1676*D1676,0)</f>
        <v>122</v>
      </c>
      <c r="L1676" s="431"/>
      <c r="M1676" s="431">
        <f t="shared" si="531"/>
        <v>0</v>
      </c>
      <c r="N1676" s="433"/>
    </row>
    <row r="1677" spans="2:14" ht="18" hidden="1" customHeight="1">
      <c r="B1677" s="428" t="s">
        <v>694</v>
      </c>
      <c r="C1677" s="429" t="s">
        <v>695</v>
      </c>
      <c r="D1677" s="430">
        <v>1.8600000000000002E-2</v>
      </c>
      <c r="E1677" s="429" t="s">
        <v>8</v>
      </c>
      <c r="F1677" s="431">
        <f t="shared" si="532"/>
        <v>28000</v>
      </c>
      <c r="G1677" s="431">
        <f t="shared" si="532"/>
        <v>520</v>
      </c>
      <c r="H1677" s="432"/>
      <c r="I1677" s="431">
        <f t="shared" si="533"/>
        <v>0</v>
      </c>
      <c r="J1677" s="431">
        <v>28000</v>
      </c>
      <c r="K1677" s="431">
        <f t="shared" si="534"/>
        <v>520</v>
      </c>
      <c r="L1677" s="431"/>
      <c r="M1677" s="431">
        <f t="shared" si="531"/>
        <v>0</v>
      </c>
      <c r="N1677" s="433"/>
    </row>
    <row r="1678" spans="2:14" ht="18" hidden="1" customHeight="1">
      <c r="B1678" s="428" t="s">
        <v>782</v>
      </c>
      <c r="C1678" s="429" t="s">
        <v>9</v>
      </c>
      <c r="D1678" s="434">
        <v>0.03</v>
      </c>
      <c r="E1678" s="429" t="s">
        <v>8</v>
      </c>
      <c r="F1678" s="431">
        <f t="shared" si="532"/>
        <v>3520</v>
      </c>
      <c r="G1678" s="431">
        <f t="shared" si="532"/>
        <v>105</v>
      </c>
      <c r="H1678" s="432"/>
      <c r="I1678" s="431">
        <f t="shared" si="533"/>
        <v>0</v>
      </c>
      <c r="J1678" s="431">
        <v>3520</v>
      </c>
      <c r="K1678" s="431">
        <f t="shared" si="534"/>
        <v>105</v>
      </c>
      <c r="L1678" s="431"/>
      <c r="M1678" s="431">
        <f t="shared" si="531"/>
        <v>0</v>
      </c>
      <c r="N1678" s="433"/>
    </row>
    <row r="1679" spans="2:14" ht="18" hidden="1" customHeight="1">
      <c r="B1679" s="428" t="s">
        <v>435</v>
      </c>
      <c r="C1679" s="429"/>
      <c r="D1679" s="434">
        <v>0.03</v>
      </c>
      <c r="E1679" s="429" t="s">
        <v>8</v>
      </c>
      <c r="F1679" s="431">
        <f t="shared" si="532"/>
        <v>978</v>
      </c>
      <c r="G1679" s="431">
        <f t="shared" si="532"/>
        <v>29</v>
      </c>
      <c r="H1679" s="432"/>
      <c r="I1679" s="431">
        <f t="shared" si="533"/>
        <v>0</v>
      </c>
      <c r="J1679" s="431">
        <v>978</v>
      </c>
      <c r="K1679" s="431">
        <f t="shared" si="534"/>
        <v>29</v>
      </c>
      <c r="L1679" s="431"/>
      <c r="M1679" s="431">
        <f t="shared" si="531"/>
        <v>0</v>
      </c>
      <c r="N1679" s="433"/>
    </row>
    <row r="1680" spans="2:14" ht="18" hidden="1" customHeight="1">
      <c r="B1680" s="428" t="s">
        <v>207</v>
      </c>
      <c r="C1680" s="429"/>
      <c r="D1680" s="436">
        <v>1.57E-3</v>
      </c>
      <c r="E1680" s="429" t="s">
        <v>13</v>
      </c>
      <c r="F1680" s="431">
        <f t="shared" si="532"/>
        <v>166063</v>
      </c>
      <c r="G1680" s="431">
        <f t="shared" si="532"/>
        <v>260</v>
      </c>
      <c r="H1680" s="432">
        <v>166063</v>
      </c>
      <c r="I1680" s="431">
        <f t="shared" si="533"/>
        <v>260</v>
      </c>
      <c r="J1680" s="431"/>
      <c r="K1680" s="431">
        <f t="shared" si="534"/>
        <v>0</v>
      </c>
      <c r="L1680" s="431"/>
      <c r="M1680" s="431">
        <f t="shared" si="531"/>
        <v>0</v>
      </c>
      <c r="N1680" s="433"/>
    </row>
    <row r="1681" spans="2:14" ht="18" hidden="1" customHeight="1">
      <c r="B1681" s="428" t="s">
        <v>24</v>
      </c>
      <c r="C1681" s="429"/>
      <c r="D1681" s="436">
        <v>1.57E-3</v>
      </c>
      <c r="E1681" s="429" t="s">
        <v>8</v>
      </c>
      <c r="F1681" s="431">
        <f t="shared" si="532"/>
        <v>138290</v>
      </c>
      <c r="G1681" s="431">
        <f t="shared" si="532"/>
        <v>217</v>
      </c>
      <c r="H1681" s="432">
        <v>138290</v>
      </c>
      <c r="I1681" s="431">
        <f t="shared" si="533"/>
        <v>217</v>
      </c>
      <c r="J1681" s="431"/>
      <c r="K1681" s="431">
        <f t="shared" si="534"/>
        <v>0</v>
      </c>
      <c r="L1681" s="431"/>
      <c r="M1681" s="431">
        <f t="shared" si="531"/>
        <v>0</v>
      </c>
      <c r="N1681" s="433"/>
    </row>
    <row r="1682" spans="2:14" ht="18" hidden="1" customHeight="1">
      <c r="B1682" s="428" t="s">
        <v>15</v>
      </c>
      <c r="C1682" s="429"/>
      <c r="D1682" s="436">
        <v>1.57E-3</v>
      </c>
      <c r="E1682" s="429" t="s">
        <v>8</v>
      </c>
      <c r="F1682" s="431">
        <f t="shared" si="532"/>
        <v>138290</v>
      </c>
      <c r="G1682" s="431">
        <f t="shared" si="532"/>
        <v>217</v>
      </c>
      <c r="H1682" s="432">
        <v>138290</v>
      </c>
      <c r="I1682" s="431">
        <f t="shared" si="533"/>
        <v>217</v>
      </c>
      <c r="J1682" s="431"/>
      <c r="K1682" s="431">
        <f t="shared" si="534"/>
        <v>0</v>
      </c>
      <c r="L1682" s="431"/>
      <c r="M1682" s="431">
        <f t="shared" ref="M1682:M1687" si="535">ROUNDDOWN(L1682*D1682,0)</f>
        <v>0</v>
      </c>
      <c r="N1682" s="433"/>
    </row>
    <row r="1683" spans="2:14" ht="18" hidden="1" customHeight="1">
      <c r="B1683" s="428" t="s">
        <v>20</v>
      </c>
      <c r="C1683" s="429" t="s">
        <v>21</v>
      </c>
      <c r="D1683" s="436">
        <v>6.3099999999999996E-3</v>
      </c>
      <c r="E1683" s="429" t="s">
        <v>696</v>
      </c>
      <c r="F1683" s="431">
        <f>H1683+J1683+L1683</f>
        <v>52058</v>
      </c>
      <c r="G1683" s="431">
        <f t="shared" si="532"/>
        <v>327</v>
      </c>
      <c r="H1683" s="432">
        <v>36699</v>
      </c>
      <c r="I1683" s="431">
        <f>ROUNDDOWN(D1683*H1683,0)</f>
        <v>231</v>
      </c>
      <c r="J1683" s="431">
        <v>8576</v>
      </c>
      <c r="K1683" s="431">
        <f>ROUNDDOWN(J1683*D1683,0)</f>
        <v>54</v>
      </c>
      <c r="L1683" s="431">
        <v>6783</v>
      </c>
      <c r="M1683" s="431">
        <f t="shared" si="535"/>
        <v>42</v>
      </c>
      <c r="N1683" s="433"/>
    </row>
    <row r="1684" spans="2:14" ht="18" hidden="1" customHeight="1">
      <c r="B1684" s="428" t="s">
        <v>697</v>
      </c>
      <c r="C1684" s="429" t="s">
        <v>698</v>
      </c>
      <c r="D1684" s="436">
        <v>6.3099999999999996E-3</v>
      </c>
      <c r="E1684" s="429" t="s">
        <v>8</v>
      </c>
      <c r="F1684" s="431">
        <f>H1684+J1684+L1684</f>
        <v>47482</v>
      </c>
      <c r="G1684" s="431">
        <f t="shared" si="532"/>
        <v>299</v>
      </c>
      <c r="H1684" s="432"/>
      <c r="I1684" s="431">
        <f>ROUNDDOWN(D1684*H1684,0)</f>
        <v>0</v>
      </c>
      <c r="J1684" s="431"/>
      <c r="K1684" s="431">
        <f>ROUNDDOWN(J1684*D1684,0)</f>
        <v>0</v>
      </c>
      <c r="L1684" s="431">
        <v>47482</v>
      </c>
      <c r="M1684" s="431">
        <f t="shared" si="535"/>
        <v>299</v>
      </c>
      <c r="N1684" s="433"/>
    </row>
    <row r="1685" spans="2:14" ht="18" hidden="1" customHeight="1">
      <c r="B1685" s="428" t="s">
        <v>697</v>
      </c>
      <c r="C1685" s="429" t="s">
        <v>699</v>
      </c>
      <c r="D1685" s="436">
        <v>6.3099999999999996E-3</v>
      </c>
      <c r="E1685" s="429" t="s">
        <v>8</v>
      </c>
      <c r="F1685" s="431">
        <f>H1685+J1685+L1685</f>
        <v>44926</v>
      </c>
      <c r="G1685" s="431">
        <f t="shared" si="532"/>
        <v>283</v>
      </c>
      <c r="H1685" s="432"/>
      <c r="I1685" s="431">
        <f>ROUNDDOWN(D1685*H1685,0)</f>
        <v>0</v>
      </c>
      <c r="J1685" s="431"/>
      <c r="K1685" s="431">
        <f>ROUNDDOWN(J1685*D1685,0)</f>
        <v>0</v>
      </c>
      <c r="L1685" s="431">
        <v>44926</v>
      </c>
      <c r="M1685" s="431">
        <f t="shared" si="535"/>
        <v>283</v>
      </c>
      <c r="N1685" s="433"/>
    </row>
    <row r="1686" spans="2:14" ht="18" hidden="1" customHeight="1">
      <c r="B1686" s="428" t="s">
        <v>777</v>
      </c>
      <c r="C1686" s="429" t="s">
        <v>700</v>
      </c>
      <c r="D1686" s="434">
        <v>0.01</v>
      </c>
      <c r="E1686" s="429"/>
      <c r="F1686" s="431">
        <f>H1686+J1686+L1686</f>
        <v>1703</v>
      </c>
      <c r="G1686" s="431">
        <f t="shared" si="532"/>
        <v>17</v>
      </c>
      <c r="H1686" s="431"/>
      <c r="I1686" s="431">
        <f>ROUNDDOWN(D1686*H1686,0)</f>
        <v>0</v>
      </c>
      <c r="J1686" s="431">
        <f>SUM(K1675:K1678)</f>
        <v>1703</v>
      </c>
      <c r="K1686" s="431">
        <f>ROUNDDOWN(J1686*D1686,0)</f>
        <v>17</v>
      </c>
      <c r="L1686" s="431"/>
      <c r="M1686" s="431">
        <f t="shared" si="535"/>
        <v>0</v>
      </c>
      <c r="N1686" s="433"/>
    </row>
    <row r="1687" spans="2:14" ht="18" hidden="1" customHeight="1">
      <c r="B1687" s="428" t="s">
        <v>778</v>
      </c>
      <c r="C1687" s="429" t="s">
        <v>701</v>
      </c>
      <c r="D1687" s="435">
        <v>0.1</v>
      </c>
      <c r="E1687" s="429"/>
      <c r="F1687" s="431">
        <f>H1687+J1687+L1687</f>
        <v>0</v>
      </c>
      <c r="G1687" s="431">
        <f t="shared" si="532"/>
        <v>0</v>
      </c>
      <c r="H1687" s="431"/>
      <c r="I1687" s="431">
        <f>ROUNDDOWN(D1687*H1687,0)</f>
        <v>0</v>
      </c>
      <c r="J1687" s="431"/>
      <c r="K1687" s="431">
        <f>ROUNDDOWN(J1687*D1687,0)</f>
        <v>0</v>
      </c>
      <c r="L1687" s="431">
        <f>SUBTOTAL(9,I1680:I1681)</f>
        <v>0</v>
      </c>
      <c r="M1687" s="431">
        <f t="shared" si="535"/>
        <v>0</v>
      </c>
      <c r="N1687" s="433"/>
    </row>
    <row r="1688" spans="2:14" ht="18" hidden="1" customHeight="1">
      <c r="B1688" s="428" t="s">
        <v>17</v>
      </c>
      <c r="C1688" s="429"/>
      <c r="D1688" s="436"/>
      <c r="E1688" s="429"/>
      <c r="F1688" s="431"/>
      <c r="G1688" s="431">
        <f t="shared" si="532"/>
        <v>3352</v>
      </c>
      <c r="H1688" s="431"/>
      <c r="I1688" s="431">
        <f>SUM(I1675:I1687)</f>
        <v>925</v>
      </c>
      <c r="J1688" s="431"/>
      <c r="K1688" s="431">
        <f>SUM(K1675:K1687)</f>
        <v>1803</v>
      </c>
      <c r="L1688" s="431"/>
      <c r="M1688" s="431">
        <f>SUM(M1675:M1687)</f>
        <v>624</v>
      </c>
      <c r="N1688" s="433"/>
    </row>
    <row r="1689" spans="2:14" ht="18" hidden="1" customHeight="1">
      <c r="B1689" s="428"/>
      <c r="C1689" s="429"/>
      <c r="D1689" s="436"/>
      <c r="E1689" s="429"/>
      <c r="F1689" s="429"/>
      <c r="G1689" s="429"/>
      <c r="H1689" s="429"/>
      <c r="I1689" s="429"/>
      <c r="J1689" s="429"/>
      <c r="K1689" s="429"/>
      <c r="L1689" s="429"/>
      <c r="M1689" s="429"/>
      <c r="N1689" s="433"/>
    </row>
    <row r="1690" spans="2:14" ht="18" hidden="1" customHeight="1">
      <c r="B1690" s="443">
        <f>B1674+1</f>
        <v>129</v>
      </c>
      <c r="C1690" s="449" t="s">
        <v>704</v>
      </c>
      <c r="D1690" s="449"/>
      <c r="E1690" s="449"/>
      <c r="F1690" s="449"/>
      <c r="G1690" s="449"/>
      <c r="H1690" s="449"/>
      <c r="I1690" s="449"/>
      <c r="J1690" s="429"/>
      <c r="K1690" s="429"/>
      <c r="L1690" s="429"/>
      <c r="M1690" s="429"/>
      <c r="N1690" s="433"/>
    </row>
    <row r="1691" spans="2:14" ht="18" hidden="1" customHeight="1">
      <c r="B1691" s="428" t="s">
        <v>6</v>
      </c>
      <c r="C1691" s="429" t="s">
        <v>691</v>
      </c>
      <c r="D1691" s="430">
        <v>0.67949999999999999</v>
      </c>
      <c r="E1691" s="429" t="s">
        <v>7</v>
      </c>
      <c r="F1691" s="431">
        <f>SUM(H1691+J1691+L1691)</f>
        <v>1408</v>
      </c>
      <c r="G1691" s="431">
        <f>SUM(I1691+K1691+M1691)</f>
        <v>956</v>
      </c>
      <c r="H1691" s="432"/>
      <c r="I1691" s="431">
        <f>ROUNDDOWN(D1691*H1691,0)</f>
        <v>0</v>
      </c>
      <c r="J1691" s="431">
        <v>1408</v>
      </c>
      <c r="K1691" s="431">
        <f>ROUNDDOWN(J1691*D1691,0)</f>
        <v>956</v>
      </c>
      <c r="L1691" s="431"/>
      <c r="M1691" s="431">
        <f t="shared" ref="M1691:M1697" si="536">ROUNDDOWN(L1691*F1691,0)</f>
        <v>0</v>
      </c>
      <c r="N1691" s="433"/>
    </row>
    <row r="1692" spans="2:14" ht="18" hidden="1" customHeight="1">
      <c r="B1692" s="428" t="s">
        <v>692</v>
      </c>
      <c r="C1692" s="429" t="s">
        <v>693</v>
      </c>
      <c r="D1692" s="430">
        <v>2.7899999999999998E-2</v>
      </c>
      <c r="E1692" s="429" t="s">
        <v>8</v>
      </c>
      <c r="F1692" s="431">
        <f t="shared" ref="F1692:G1704" si="537">SUM(H1692+J1692+L1692)</f>
        <v>4400</v>
      </c>
      <c r="G1692" s="431">
        <f t="shared" si="537"/>
        <v>122</v>
      </c>
      <c r="H1692" s="432"/>
      <c r="I1692" s="431">
        <f t="shared" ref="I1692:I1698" si="538">ROUNDDOWN(D1692*H1692,0)</f>
        <v>0</v>
      </c>
      <c r="J1692" s="431">
        <v>4400</v>
      </c>
      <c r="K1692" s="431">
        <f t="shared" ref="K1692:K1698" si="539">ROUNDDOWN(J1692*D1692,0)</f>
        <v>122</v>
      </c>
      <c r="L1692" s="431"/>
      <c r="M1692" s="431">
        <f t="shared" si="536"/>
        <v>0</v>
      </c>
      <c r="N1692" s="433"/>
    </row>
    <row r="1693" spans="2:14" ht="18" hidden="1" customHeight="1">
      <c r="B1693" s="428" t="s">
        <v>694</v>
      </c>
      <c r="C1693" s="429" t="s">
        <v>695</v>
      </c>
      <c r="D1693" s="430">
        <v>1.8600000000000002E-2</v>
      </c>
      <c r="E1693" s="429" t="s">
        <v>8</v>
      </c>
      <c r="F1693" s="431">
        <f t="shared" si="537"/>
        <v>28000</v>
      </c>
      <c r="G1693" s="431">
        <f t="shared" si="537"/>
        <v>520</v>
      </c>
      <c r="H1693" s="432"/>
      <c r="I1693" s="431">
        <f t="shared" si="538"/>
        <v>0</v>
      </c>
      <c r="J1693" s="431">
        <v>28000</v>
      </c>
      <c r="K1693" s="431">
        <f t="shared" si="539"/>
        <v>520</v>
      </c>
      <c r="L1693" s="431"/>
      <c r="M1693" s="431">
        <f t="shared" si="536"/>
        <v>0</v>
      </c>
      <c r="N1693" s="433"/>
    </row>
    <row r="1694" spans="2:14" ht="18" hidden="1" customHeight="1">
      <c r="B1694" s="428" t="s">
        <v>782</v>
      </c>
      <c r="C1694" s="429" t="s">
        <v>9</v>
      </c>
      <c r="D1694" s="434">
        <v>0.03</v>
      </c>
      <c r="E1694" s="429" t="s">
        <v>8</v>
      </c>
      <c r="F1694" s="431">
        <f t="shared" si="537"/>
        <v>3520</v>
      </c>
      <c r="G1694" s="431">
        <f t="shared" si="537"/>
        <v>105</v>
      </c>
      <c r="H1694" s="432"/>
      <c r="I1694" s="431">
        <f t="shared" si="538"/>
        <v>0</v>
      </c>
      <c r="J1694" s="431">
        <v>3520</v>
      </c>
      <c r="K1694" s="431">
        <f t="shared" si="539"/>
        <v>105</v>
      </c>
      <c r="L1694" s="431"/>
      <c r="M1694" s="431">
        <f t="shared" si="536"/>
        <v>0</v>
      </c>
      <c r="N1694" s="433"/>
    </row>
    <row r="1695" spans="2:14" ht="18" hidden="1" customHeight="1">
      <c r="B1695" s="428" t="s">
        <v>435</v>
      </c>
      <c r="C1695" s="429"/>
      <c r="D1695" s="434">
        <v>0.03</v>
      </c>
      <c r="E1695" s="429" t="s">
        <v>8</v>
      </c>
      <c r="F1695" s="431">
        <f t="shared" si="537"/>
        <v>978</v>
      </c>
      <c r="G1695" s="431">
        <f t="shared" si="537"/>
        <v>29</v>
      </c>
      <c r="H1695" s="432"/>
      <c r="I1695" s="431">
        <f t="shared" si="538"/>
        <v>0</v>
      </c>
      <c r="J1695" s="431">
        <v>978</v>
      </c>
      <c r="K1695" s="431">
        <f t="shared" si="539"/>
        <v>29</v>
      </c>
      <c r="L1695" s="431"/>
      <c r="M1695" s="431">
        <f t="shared" si="536"/>
        <v>0</v>
      </c>
      <c r="N1695" s="433"/>
    </row>
    <row r="1696" spans="2:14" ht="18" hidden="1" customHeight="1">
      <c r="B1696" s="428" t="s">
        <v>207</v>
      </c>
      <c r="C1696" s="429"/>
      <c r="D1696" s="436">
        <v>3.3300000000000001E-3</v>
      </c>
      <c r="E1696" s="429" t="s">
        <v>13</v>
      </c>
      <c r="F1696" s="431">
        <f t="shared" si="537"/>
        <v>166063</v>
      </c>
      <c r="G1696" s="431">
        <f t="shared" si="537"/>
        <v>552</v>
      </c>
      <c r="H1696" s="432">
        <v>166063</v>
      </c>
      <c r="I1696" s="431">
        <f t="shared" si="538"/>
        <v>552</v>
      </c>
      <c r="J1696" s="431"/>
      <c r="K1696" s="431">
        <f t="shared" si="539"/>
        <v>0</v>
      </c>
      <c r="L1696" s="431"/>
      <c r="M1696" s="431">
        <f t="shared" si="536"/>
        <v>0</v>
      </c>
      <c r="N1696" s="433"/>
    </row>
    <row r="1697" spans="2:14" ht="18" hidden="1" customHeight="1">
      <c r="B1697" s="428" t="s">
        <v>24</v>
      </c>
      <c r="C1697" s="429"/>
      <c r="D1697" s="436">
        <v>3.3300000000000001E-3</v>
      </c>
      <c r="E1697" s="429" t="s">
        <v>8</v>
      </c>
      <c r="F1697" s="431">
        <f t="shared" si="537"/>
        <v>138290</v>
      </c>
      <c r="G1697" s="431">
        <f t="shared" si="537"/>
        <v>460</v>
      </c>
      <c r="H1697" s="432">
        <v>138290</v>
      </c>
      <c r="I1697" s="431">
        <f t="shared" si="538"/>
        <v>460</v>
      </c>
      <c r="J1697" s="431"/>
      <c r="K1697" s="431">
        <f t="shared" si="539"/>
        <v>0</v>
      </c>
      <c r="L1697" s="431"/>
      <c r="M1697" s="431">
        <f t="shared" si="536"/>
        <v>0</v>
      </c>
      <c r="N1697" s="433"/>
    </row>
    <row r="1698" spans="2:14" ht="18" hidden="1" customHeight="1">
      <c r="B1698" s="428" t="s">
        <v>15</v>
      </c>
      <c r="C1698" s="429"/>
      <c r="D1698" s="436">
        <v>3.3300000000000001E-3</v>
      </c>
      <c r="E1698" s="429" t="s">
        <v>8</v>
      </c>
      <c r="F1698" s="431">
        <f t="shared" si="537"/>
        <v>138290</v>
      </c>
      <c r="G1698" s="431">
        <f t="shared" si="537"/>
        <v>460</v>
      </c>
      <c r="H1698" s="432">
        <v>138290</v>
      </c>
      <c r="I1698" s="431">
        <f t="shared" si="538"/>
        <v>460</v>
      </c>
      <c r="J1698" s="431"/>
      <c r="K1698" s="431">
        <f t="shared" si="539"/>
        <v>0</v>
      </c>
      <c r="L1698" s="431"/>
      <c r="M1698" s="431">
        <f t="shared" ref="M1698:M1703" si="540">ROUNDDOWN(L1698*D1698,0)</f>
        <v>0</v>
      </c>
      <c r="N1698" s="433"/>
    </row>
    <row r="1699" spans="2:14" ht="18" hidden="1" customHeight="1">
      <c r="B1699" s="428" t="s">
        <v>20</v>
      </c>
      <c r="C1699" s="429" t="s">
        <v>21</v>
      </c>
      <c r="D1699" s="436">
        <v>1.333E-2</v>
      </c>
      <c r="E1699" s="429" t="s">
        <v>696</v>
      </c>
      <c r="F1699" s="431">
        <f>H1699+J1699+L1699</f>
        <v>52058</v>
      </c>
      <c r="G1699" s="431">
        <f t="shared" si="537"/>
        <v>693</v>
      </c>
      <c r="H1699" s="432">
        <v>36699</v>
      </c>
      <c r="I1699" s="431">
        <f>ROUNDDOWN(D1699*H1699,0)</f>
        <v>489</v>
      </c>
      <c r="J1699" s="431">
        <v>8576</v>
      </c>
      <c r="K1699" s="431">
        <f>ROUNDDOWN(J1699*D1699,0)</f>
        <v>114</v>
      </c>
      <c r="L1699" s="431">
        <v>6783</v>
      </c>
      <c r="M1699" s="431">
        <f t="shared" si="540"/>
        <v>90</v>
      </c>
      <c r="N1699" s="433"/>
    </row>
    <row r="1700" spans="2:14" ht="18" hidden="1" customHeight="1">
      <c r="B1700" s="428" t="s">
        <v>697</v>
      </c>
      <c r="C1700" s="429" t="s">
        <v>698</v>
      </c>
      <c r="D1700" s="436">
        <v>1.333E-2</v>
      </c>
      <c r="E1700" s="429" t="s">
        <v>8</v>
      </c>
      <c r="F1700" s="431">
        <f>H1700+J1700+L1700</f>
        <v>47482</v>
      </c>
      <c r="G1700" s="431">
        <f t="shared" si="537"/>
        <v>632</v>
      </c>
      <c r="H1700" s="432"/>
      <c r="I1700" s="431">
        <f>ROUNDDOWN(D1700*H1700,0)</f>
        <v>0</v>
      </c>
      <c r="J1700" s="431"/>
      <c r="K1700" s="431">
        <f>ROUNDDOWN(J1700*D1700,0)</f>
        <v>0</v>
      </c>
      <c r="L1700" s="431">
        <v>47482</v>
      </c>
      <c r="M1700" s="431">
        <f t="shared" si="540"/>
        <v>632</v>
      </c>
      <c r="N1700" s="433"/>
    </row>
    <row r="1701" spans="2:14" ht="18" hidden="1" customHeight="1">
      <c r="B1701" s="428" t="s">
        <v>697</v>
      </c>
      <c r="C1701" s="429" t="s">
        <v>699</v>
      </c>
      <c r="D1701" s="436">
        <v>1.333E-2</v>
      </c>
      <c r="E1701" s="429" t="s">
        <v>8</v>
      </c>
      <c r="F1701" s="431">
        <f>H1701+J1701+L1701</f>
        <v>44926</v>
      </c>
      <c r="G1701" s="431">
        <f t="shared" si="537"/>
        <v>598</v>
      </c>
      <c r="H1701" s="432"/>
      <c r="I1701" s="431">
        <f>ROUNDDOWN(D1701*H1701,0)</f>
        <v>0</v>
      </c>
      <c r="J1701" s="431"/>
      <c r="K1701" s="431">
        <f>ROUNDDOWN(J1701*D1701,0)</f>
        <v>0</v>
      </c>
      <c r="L1701" s="431">
        <v>44926</v>
      </c>
      <c r="M1701" s="431">
        <f t="shared" si="540"/>
        <v>598</v>
      </c>
      <c r="N1701" s="433"/>
    </row>
    <row r="1702" spans="2:14" ht="18" hidden="1" customHeight="1">
      <c r="B1702" s="428" t="s">
        <v>777</v>
      </c>
      <c r="C1702" s="429" t="s">
        <v>700</v>
      </c>
      <c r="D1702" s="434">
        <v>0.01</v>
      </c>
      <c r="E1702" s="429"/>
      <c r="F1702" s="431">
        <f>H1702+J1702+L1702</f>
        <v>1703</v>
      </c>
      <c r="G1702" s="431">
        <f t="shared" si="537"/>
        <v>17</v>
      </c>
      <c r="H1702" s="431"/>
      <c r="I1702" s="431">
        <f>ROUNDDOWN(D1702*H1702,0)</f>
        <v>0</v>
      </c>
      <c r="J1702" s="431">
        <f>SUM(K1691:K1694)</f>
        <v>1703</v>
      </c>
      <c r="K1702" s="431">
        <f>ROUNDDOWN(J1702*D1702,0)</f>
        <v>17</v>
      </c>
      <c r="L1702" s="431"/>
      <c r="M1702" s="431">
        <f t="shared" si="540"/>
        <v>0</v>
      </c>
      <c r="N1702" s="433"/>
    </row>
    <row r="1703" spans="2:14" ht="18" hidden="1" customHeight="1">
      <c r="B1703" s="428" t="s">
        <v>778</v>
      </c>
      <c r="C1703" s="429" t="s">
        <v>701</v>
      </c>
      <c r="D1703" s="435">
        <v>0.1</v>
      </c>
      <c r="E1703" s="429"/>
      <c r="F1703" s="431">
        <f>H1703+J1703+L1703</f>
        <v>0</v>
      </c>
      <c r="G1703" s="431">
        <f t="shared" si="537"/>
        <v>0</v>
      </c>
      <c r="H1703" s="431"/>
      <c r="I1703" s="431">
        <f>ROUNDDOWN(D1703*H1703,0)</f>
        <v>0</v>
      </c>
      <c r="J1703" s="431"/>
      <c r="K1703" s="431">
        <f>ROUNDDOWN(J1703*D1703,0)</f>
        <v>0</v>
      </c>
      <c r="L1703" s="431">
        <f>SUBTOTAL(9,I1696:I1697)</f>
        <v>0</v>
      </c>
      <c r="M1703" s="431">
        <f t="shared" si="540"/>
        <v>0</v>
      </c>
      <c r="N1703" s="433"/>
    </row>
    <row r="1704" spans="2:14" ht="18" hidden="1" customHeight="1">
      <c r="B1704" s="428" t="s">
        <v>17</v>
      </c>
      <c r="C1704" s="429"/>
      <c r="D1704" s="436"/>
      <c r="E1704" s="429"/>
      <c r="F1704" s="431"/>
      <c r="G1704" s="431">
        <f t="shared" si="537"/>
        <v>5144</v>
      </c>
      <c r="H1704" s="431"/>
      <c r="I1704" s="431">
        <f>SUM(I1691:I1703)</f>
        <v>1961</v>
      </c>
      <c r="J1704" s="431"/>
      <c r="K1704" s="431">
        <f>SUM(K1691:K1703)</f>
        <v>1863</v>
      </c>
      <c r="L1704" s="431"/>
      <c r="M1704" s="431">
        <f>SUM(M1691:M1703)</f>
        <v>1320</v>
      </c>
      <c r="N1704" s="433"/>
    </row>
    <row r="1705" spans="2:14" ht="18" hidden="1" customHeight="1">
      <c r="B1705" s="428"/>
      <c r="C1705" s="429"/>
      <c r="D1705" s="436"/>
      <c r="E1705" s="429"/>
      <c r="F1705" s="429"/>
      <c r="G1705" s="429"/>
      <c r="H1705" s="429"/>
      <c r="I1705" s="429"/>
      <c r="J1705" s="429"/>
      <c r="K1705" s="429"/>
      <c r="L1705" s="429"/>
      <c r="M1705" s="429"/>
      <c r="N1705" s="433"/>
    </row>
    <row r="1706" spans="2:14" ht="18" hidden="1" customHeight="1">
      <c r="B1706" s="443">
        <f>B1690+1</f>
        <v>130</v>
      </c>
      <c r="C1706" s="449" t="s">
        <v>705</v>
      </c>
      <c r="D1706" s="449"/>
      <c r="E1706" s="449"/>
      <c r="F1706" s="449"/>
      <c r="G1706" s="449"/>
      <c r="H1706" s="449"/>
      <c r="I1706" s="449"/>
      <c r="J1706" s="429"/>
      <c r="K1706" s="429"/>
      <c r="L1706" s="429"/>
      <c r="M1706" s="429"/>
      <c r="N1706" s="433"/>
    </row>
    <row r="1707" spans="2:14" ht="18" hidden="1" customHeight="1">
      <c r="B1707" s="428" t="s">
        <v>6</v>
      </c>
      <c r="C1707" s="429" t="s">
        <v>706</v>
      </c>
      <c r="D1707" s="430">
        <v>0.67949999999999999</v>
      </c>
      <c r="E1707" s="429" t="s">
        <v>7</v>
      </c>
      <c r="F1707" s="431">
        <f>SUM(H1707+J1707+L1707)</f>
        <v>1650</v>
      </c>
      <c r="G1707" s="431">
        <f>SUM(I1707+K1707+M1707)</f>
        <v>1121</v>
      </c>
      <c r="H1707" s="432"/>
      <c r="I1707" s="431">
        <f>ROUNDDOWN(D1707*H1707,0)</f>
        <v>0</v>
      </c>
      <c r="J1707" s="431">
        <v>1650</v>
      </c>
      <c r="K1707" s="431">
        <f t="shared" ref="K1707:K1714" si="541">ROUNDDOWN(J1707*D1707,0)</f>
        <v>1121</v>
      </c>
      <c r="L1707" s="431"/>
      <c r="M1707" s="431">
        <f t="shared" ref="M1707:M1714" si="542">ROUNDDOWN(L1707*F1707,0)</f>
        <v>0</v>
      </c>
      <c r="N1707" s="433"/>
    </row>
    <row r="1708" spans="2:14" ht="18" hidden="1" customHeight="1">
      <c r="B1708" s="428" t="s">
        <v>692</v>
      </c>
      <c r="C1708" s="429" t="s">
        <v>693</v>
      </c>
      <c r="D1708" s="430">
        <v>2.7899999999999998E-2</v>
      </c>
      <c r="E1708" s="429" t="s">
        <v>8</v>
      </c>
      <c r="F1708" s="431">
        <f t="shared" ref="F1708:G1715" si="543">SUM(H1708+J1708+L1708)</f>
        <v>4400</v>
      </c>
      <c r="G1708" s="431">
        <f t="shared" si="543"/>
        <v>122</v>
      </c>
      <c r="H1708" s="432"/>
      <c r="I1708" s="431">
        <f t="shared" ref="I1708:I1714" si="544">ROUNDDOWN(D1708*H1708,0)</f>
        <v>0</v>
      </c>
      <c r="J1708" s="431">
        <v>4400</v>
      </c>
      <c r="K1708" s="431">
        <f t="shared" si="541"/>
        <v>122</v>
      </c>
      <c r="L1708" s="431"/>
      <c r="M1708" s="431">
        <f t="shared" si="542"/>
        <v>0</v>
      </c>
      <c r="N1708" s="433"/>
    </row>
    <row r="1709" spans="2:14" ht="18" hidden="1" customHeight="1">
      <c r="B1709" s="428" t="s">
        <v>694</v>
      </c>
      <c r="C1709" s="429" t="s">
        <v>695</v>
      </c>
      <c r="D1709" s="430">
        <v>1.8600000000000002E-2</v>
      </c>
      <c r="E1709" s="429" t="s">
        <v>8</v>
      </c>
      <c r="F1709" s="431">
        <f t="shared" si="543"/>
        <v>28000</v>
      </c>
      <c r="G1709" s="431">
        <f t="shared" si="543"/>
        <v>520</v>
      </c>
      <c r="H1709" s="432"/>
      <c r="I1709" s="431">
        <f t="shared" si="544"/>
        <v>0</v>
      </c>
      <c r="J1709" s="431">
        <v>28000</v>
      </c>
      <c r="K1709" s="431">
        <f t="shared" si="541"/>
        <v>520</v>
      </c>
      <c r="L1709" s="431"/>
      <c r="M1709" s="431">
        <f t="shared" si="542"/>
        <v>0</v>
      </c>
      <c r="N1709" s="433"/>
    </row>
    <row r="1710" spans="2:14" ht="18" hidden="1" customHeight="1">
      <c r="B1710" s="428" t="s">
        <v>782</v>
      </c>
      <c r="C1710" s="429" t="s">
        <v>9</v>
      </c>
      <c r="D1710" s="434">
        <v>0.03</v>
      </c>
      <c r="E1710" s="429" t="s">
        <v>8</v>
      </c>
      <c r="F1710" s="431">
        <f t="shared" si="543"/>
        <v>3520</v>
      </c>
      <c r="G1710" s="431">
        <f t="shared" si="543"/>
        <v>105</v>
      </c>
      <c r="H1710" s="432"/>
      <c r="I1710" s="431">
        <f t="shared" si="544"/>
        <v>0</v>
      </c>
      <c r="J1710" s="431">
        <v>3520</v>
      </c>
      <c r="K1710" s="431">
        <f t="shared" si="541"/>
        <v>105</v>
      </c>
      <c r="L1710" s="431"/>
      <c r="M1710" s="431">
        <f t="shared" si="542"/>
        <v>0</v>
      </c>
      <c r="N1710" s="433"/>
    </row>
    <row r="1711" spans="2:14" ht="18" hidden="1" customHeight="1">
      <c r="B1711" s="428" t="s">
        <v>435</v>
      </c>
      <c r="C1711" s="429"/>
      <c r="D1711" s="434">
        <v>0.03</v>
      </c>
      <c r="E1711" s="429" t="s">
        <v>8</v>
      </c>
      <c r="F1711" s="431">
        <f t="shared" si="543"/>
        <v>978</v>
      </c>
      <c r="G1711" s="431">
        <f t="shared" si="543"/>
        <v>29</v>
      </c>
      <c r="H1711" s="432"/>
      <c r="I1711" s="431">
        <f t="shared" si="544"/>
        <v>0</v>
      </c>
      <c r="J1711" s="431">
        <v>978</v>
      </c>
      <c r="K1711" s="431">
        <f t="shared" si="541"/>
        <v>29</v>
      </c>
      <c r="L1711" s="431"/>
      <c r="M1711" s="431">
        <f t="shared" si="542"/>
        <v>0</v>
      </c>
      <c r="N1711" s="433"/>
    </row>
    <row r="1712" spans="2:14" ht="18" hidden="1" customHeight="1">
      <c r="B1712" s="428" t="s">
        <v>207</v>
      </c>
      <c r="C1712" s="429"/>
      <c r="D1712" s="430">
        <v>5.9999999999999995E-4</v>
      </c>
      <c r="E1712" s="429" t="s">
        <v>13</v>
      </c>
      <c r="F1712" s="431">
        <f t="shared" si="543"/>
        <v>166063</v>
      </c>
      <c r="G1712" s="431">
        <f t="shared" si="543"/>
        <v>99</v>
      </c>
      <c r="H1712" s="432">
        <v>166063</v>
      </c>
      <c r="I1712" s="431">
        <f t="shared" si="544"/>
        <v>99</v>
      </c>
      <c r="J1712" s="431"/>
      <c r="K1712" s="431">
        <f t="shared" si="541"/>
        <v>0</v>
      </c>
      <c r="L1712" s="431"/>
      <c r="M1712" s="431">
        <f t="shared" si="542"/>
        <v>0</v>
      </c>
      <c r="N1712" s="433"/>
    </row>
    <row r="1713" spans="2:14" ht="18" hidden="1" customHeight="1">
      <c r="B1713" s="428" t="s">
        <v>24</v>
      </c>
      <c r="C1713" s="429"/>
      <c r="D1713" s="430">
        <v>5.9999999999999995E-4</v>
      </c>
      <c r="E1713" s="429" t="s">
        <v>8</v>
      </c>
      <c r="F1713" s="431">
        <f t="shared" si="543"/>
        <v>138290</v>
      </c>
      <c r="G1713" s="431">
        <f t="shared" si="543"/>
        <v>82</v>
      </c>
      <c r="H1713" s="432">
        <v>138290</v>
      </c>
      <c r="I1713" s="431">
        <f t="shared" si="544"/>
        <v>82</v>
      </c>
      <c r="J1713" s="431"/>
      <c r="K1713" s="431">
        <f t="shared" si="541"/>
        <v>0</v>
      </c>
      <c r="L1713" s="431"/>
      <c r="M1713" s="431">
        <f t="shared" si="542"/>
        <v>0</v>
      </c>
      <c r="N1713" s="433"/>
    </row>
    <row r="1714" spans="2:14" ht="18" hidden="1" customHeight="1">
      <c r="B1714" s="428" t="s">
        <v>15</v>
      </c>
      <c r="C1714" s="429"/>
      <c r="D1714" s="430">
        <v>5.9999999999999995E-4</v>
      </c>
      <c r="E1714" s="429" t="s">
        <v>8</v>
      </c>
      <c r="F1714" s="431">
        <f t="shared" si="543"/>
        <v>138290</v>
      </c>
      <c r="G1714" s="431">
        <f t="shared" si="543"/>
        <v>82</v>
      </c>
      <c r="H1714" s="432">
        <v>138290</v>
      </c>
      <c r="I1714" s="431">
        <f t="shared" si="544"/>
        <v>82</v>
      </c>
      <c r="J1714" s="431"/>
      <c r="K1714" s="431">
        <f t="shared" si="541"/>
        <v>0</v>
      </c>
      <c r="L1714" s="431"/>
      <c r="M1714" s="431">
        <f t="shared" si="542"/>
        <v>0</v>
      </c>
      <c r="N1714" s="433"/>
    </row>
    <row r="1715" spans="2:14" ht="18" hidden="1" customHeight="1">
      <c r="B1715" s="428" t="s">
        <v>20</v>
      </c>
      <c r="C1715" s="429" t="s">
        <v>21</v>
      </c>
      <c r="D1715" s="430">
        <v>2.3999999999999998E-3</v>
      </c>
      <c r="E1715" s="429" t="s">
        <v>696</v>
      </c>
      <c r="F1715" s="431">
        <f>H1715+J1715+L1715</f>
        <v>52058</v>
      </c>
      <c r="G1715" s="431">
        <f t="shared" si="543"/>
        <v>124</v>
      </c>
      <c r="H1715" s="432">
        <v>36699</v>
      </c>
      <c r="I1715" s="431">
        <f>ROUNDDOWN(D1715*H1715,0)</f>
        <v>88</v>
      </c>
      <c r="J1715" s="431">
        <v>8576</v>
      </c>
      <c r="K1715" s="431">
        <f>ROUNDDOWN(J1715*D1715,0)</f>
        <v>20</v>
      </c>
      <c r="L1715" s="431">
        <v>6783</v>
      </c>
      <c r="M1715" s="431">
        <f>ROUNDDOWN(L1715*D1715,0)</f>
        <v>16</v>
      </c>
      <c r="N1715" s="433"/>
    </row>
    <row r="1716" spans="2:14" ht="18" hidden="1" customHeight="1">
      <c r="B1716" s="428" t="s">
        <v>697</v>
      </c>
      <c r="C1716" s="429" t="s">
        <v>698</v>
      </c>
      <c r="D1716" s="430">
        <v>2.3999999999999998E-3</v>
      </c>
      <c r="E1716" s="429" t="s">
        <v>8</v>
      </c>
      <c r="F1716" s="431">
        <f>H1716+J1716+L1716</f>
        <v>47482</v>
      </c>
      <c r="G1716" s="431">
        <f>SUM(I1716+K1716+M1716)</f>
        <v>113</v>
      </c>
      <c r="H1716" s="432"/>
      <c r="I1716" s="431">
        <f>ROUNDDOWN(D1716*H1716,0)</f>
        <v>0</v>
      </c>
      <c r="J1716" s="431"/>
      <c r="K1716" s="431">
        <f>ROUNDDOWN(J1716*D1716,0)</f>
        <v>0</v>
      </c>
      <c r="L1716" s="431">
        <v>47482</v>
      </c>
      <c r="M1716" s="431">
        <f>ROUNDDOWN(L1716*D1716,0)</f>
        <v>113</v>
      </c>
      <c r="N1716" s="433"/>
    </row>
    <row r="1717" spans="2:14" ht="18" hidden="1" customHeight="1">
      <c r="B1717" s="428" t="s">
        <v>20</v>
      </c>
      <c r="C1717" s="429" t="s">
        <v>699</v>
      </c>
      <c r="D1717" s="430">
        <v>2.3999999999999998E-3</v>
      </c>
      <c r="E1717" s="429" t="s">
        <v>8</v>
      </c>
      <c r="F1717" s="431">
        <f>H1717+J1717+L1717</f>
        <v>44926</v>
      </c>
      <c r="G1717" s="431">
        <f>SUM(I1717+K1717+M1717)</f>
        <v>107</v>
      </c>
      <c r="H1717" s="432"/>
      <c r="I1717" s="431">
        <f>ROUNDDOWN(D1717*H1717,0)</f>
        <v>0</v>
      </c>
      <c r="J1717" s="431"/>
      <c r="K1717" s="431">
        <f>ROUNDDOWN(J1717*D1717,0)</f>
        <v>0</v>
      </c>
      <c r="L1717" s="431">
        <v>44926</v>
      </c>
      <c r="M1717" s="431">
        <f>ROUNDDOWN(L1717*D1717,0)</f>
        <v>107</v>
      </c>
      <c r="N1717" s="433"/>
    </row>
    <row r="1718" spans="2:14" ht="18" hidden="1" customHeight="1">
      <c r="B1718" s="428" t="s">
        <v>777</v>
      </c>
      <c r="C1718" s="429" t="str">
        <f>$C$15</f>
        <v>주재료비의 1%</v>
      </c>
      <c r="D1718" s="434">
        <v>0.01</v>
      </c>
      <c r="E1718" s="429"/>
      <c r="F1718" s="431">
        <f>H1718+J1718+L1718</f>
        <v>1868</v>
      </c>
      <c r="G1718" s="431">
        <f>SUM(I1718+K1718+M1718)</f>
        <v>18</v>
      </c>
      <c r="H1718" s="431"/>
      <c r="I1718" s="431">
        <f>ROUNDDOWN(D1718*H1718,0)</f>
        <v>0</v>
      </c>
      <c r="J1718" s="431">
        <f>SUM(K1707:K1710)</f>
        <v>1868</v>
      </c>
      <c r="K1718" s="431">
        <f>ROUNDDOWN(J1718*D1718,0)</f>
        <v>18</v>
      </c>
      <c r="L1718" s="431"/>
      <c r="M1718" s="431">
        <f>ROUNDDOWN(L1718*D1718,0)</f>
        <v>0</v>
      </c>
      <c r="N1718" s="433"/>
    </row>
    <row r="1719" spans="2:14" ht="18" hidden="1" customHeight="1">
      <c r="B1719" s="428" t="s">
        <v>778</v>
      </c>
      <c r="C1719" s="429" t="str">
        <f>$C$16</f>
        <v>노무비의 10%</v>
      </c>
      <c r="D1719" s="435">
        <v>0.1</v>
      </c>
      <c r="E1719" s="429"/>
      <c r="F1719" s="431">
        <f>H1719+J1719+L1719</f>
        <v>0</v>
      </c>
      <c r="G1719" s="431">
        <f>SUM(I1719+K1719+M1719)</f>
        <v>0</v>
      </c>
      <c r="H1719" s="431"/>
      <c r="I1719" s="431">
        <f>ROUNDDOWN(D1719*H1719,0)</f>
        <v>0</v>
      </c>
      <c r="J1719" s="431"/>
      <c r="K1719" s="431">
        <f>ROUNDDOWN(J1719*D1719,0)</f>
        <v>0</v>
      </c>
      <c r="L1719" s="431">
        <f>SUBTOTAL(9,I1712:I1713)</f>
        <v>0</v>
      </c>
      <c r="M1719" s="431">
        <f>ROUNDDOWN(L1719*D1719,0)</f>
        <v>0</v>
      </c>
      <c r="N1719" s="433"/>
    </row>
    <row r="1720" spans="2:14" ht="18" hidden="1" customHeight="1">
      <c r="B1720" s="428" t="s">
        <v>17</v>
      </c>
      <c r="C1720" s="429"/>
      <c r="D1720" s="436"/>
      <c r="E1720" s="429"/>
      <c r="F1720" s="431"/>
      <c r="G1720" s="431">
        <f>SUM(I1720+K1720+M1720)</f>
        <v>2522</v>
      </c>
      <c r="H1720" s="431"/>
      <c r="I1720" s="431">
        <f>SUM(I1707:I1719)</f>
        <v>351</v>
      </c>
      <c r="J1720" s="431"/>
      <c r="K1720" s="431">
        <f>SUM(K1707:K1719)</f>
        <v>1935</v>
      </c>
      <c r="L1720" s="431"/>
      <c r="M1720" s="431">
        <f>SUM(M1707:M1719)</f>
        <v>236</v>
      </c>
      <c r="N1720" s="433"/>
    </row>
    <row r="1721" spans="2:14" ht="18" hidden="1" customHeight="1">
      <c r="B1721" s="428"/>
      <c r="C1721" s="429"/>
      <c r="D1721" s="436"/>
      <c r="E1721" s="429"/>
      <c r="F1721" s="431"/>
      <c r="G1721" s="431"/>
      <c r="H1721" s="431"/>
      <c r="I1721" s="431"/>
      <c r="J1721" s="431"/>
      <c r="K1721" s="431"/>
      <c r="L1721" s="431"/>
      <c r="M1721" s="431"/>
      <c r="N1721" s="433"/>
    </row>
    <row r="1722" spans="2:14" ht="18" hidden="1" customHeight="1">
      <c r="B1722" s="443">
        <f>B1706+1</f>
        <v>131</v>
      </c>
      <c r="C1722" s="449" t="s">
        <v>707</v>
      </c>
      <c r="D1722" s="449"/>
      <c r="E1722" s="449"/>
      <c r="F1722" s="449"/>
      <c r="G1722" s="449"/>
      <c r="H1722" s="449"/>
      <c r="I1722" s="449"/>
      <c r="J1722" s="429"/>
      <c r="K1722" s="429"/>
      <c r="L1722" s="429"/>
      <c r="M1722" s="429"/>
      <c r="N1722" s="433"/>
    </row>
    <row r="1723" spans="2:14" ht="18" hidden="1" customHeight="1">
      <c r="B1723" s="428" t="s">
        <v>6</v>
      </c>
      <c r="C1723" s="429" t="s">
        <v>706</v>
      </c>
      <c r="D1723" s="430">
        <v>0.67949999999999999</v>
      </c>
      <c r="E1723" s="429" t="s">
        <v>7</v>
      </c>
      <c r="F1723" s="431">
        <f>SUM(H1723+J1723+L1723)</f>
        <v>1650</v>
      </c>
      <c r="G1723" s="431">
        <f>SUM(I1723+K1723+M1723)</f>
        <v>1121</v>
      </c>
      <c r="H1723" s="432"/>
      <c r="I1723" s="431">
        <f>ROUNDDOWN(D1723*H1723,0)</f>
        <v>0</v>
      </c>
      <c r="J1723" s="431">
        <v>1650</v>
      </c>
      <c r="K1723" s="431">
        <f t="shared" ref="K1723:K1730" si="545">ROUNDDOWN(J1723*D1723,0)</f>
        <v>1121</v>
      </c>
      <c r="L1723" s="431"/>
      <c r="M1723" s="431">
        <f t="shared" ref="M1723:M1730" si="546">ROUNDDOWN(L1723*F1723,0)</f>
        <v>0</v>
      </c>
      <c r="N1723" s="433"/>
    </row>
    <row r="1724" spans="2:14" ht="18" hidden="1" customHeight="1">
      <c r="B1724" s="428" t="s">
        <v>692</v>
      </c>
      <c r="C1724" s="429" t="s">
        <v>693</v>
      </c>
      <c r="D1724" s="430">
        <v>2.7899999999999998E-2</v>
      </c>
      <c r="E1724" s="429" t="s">
        <v>8</v>
      </c>
      <c r="F1724" s="431">
        <f t="shared" ref="F1724:G1731" si="547">SUM(H1724+J1724+L1724)</f>
        <v>4400</v>
      </c>
      <c r="G1724" s="431">
        <f t="shared" si="547"/>
        <v>122</v>
      </c>
      <c r="H1724" s="432"/>
      <c r="I1724" s="431">
        <f t="shared" ref="I1724:I1730" si="548">ROUNDDOWN(D1724*H1724,0)</f>
        <v>0</v>
      </c>
      <c r="J1724" s="431">
        <v>4400</v>
      </c>
      <c r="K1724" s="431">
        <f t="shared" si="545"/>
        <v>122</v>
      </c>
      <c r="L1724" s="431"/>
      <c r="M1724" s="431">
        <f t="shared" si="546"/>
        <v>0</v>
      </c>
      <c r="N1724" s="433"/>
    </row>
    <row r="1725" spans="2:14" ht="18" hidden="1" customHeight="1">
      <c r="B1725" s="428" t="s">
        <v>694</v>
      </c>
      <c r="C1725" s="429" t="s">
        <v>695</v>
      </c>
      <c r="D1725" s="430">
        <v>1.8600000000000002E-2</v>
      </c>
      <c r="E1725" s="429" t="s">
        <v>8</v>
      </c>
      <c r="F1725" s="431">
        <f t="shared" si="547"/>
        <v>28000</v>
      </c>
      <c r="G1725" s="431">
        <f t="shared" si="547"/>
        <v>520</v>
      </c>
      <c r="H1725" s="432"/>
      <c r="I1725" s="431">
        <f t="shared" si="548"/>
        <v>0</v>
      </c>
      <c r="J1725" s="431">
        <v>28000</v>
      </c>
      <c r="K1725" s="431">
        <f t="shared" si="545"/>
        <v>520</v>
      </c>
      <c r="L1725" s="431"/>
      <c r="M1725" s="431">
        <f t="shared" si="546"/>
        <v>0</v>
      </c>
      <c r="N1725" s="433"/>
    </row>
    <row r="1726" spans="2:14" ht="18" hidden="1" customHeight="1">
      <c r="B1726" s="428" t="s">
        <v>782</v>
      </c>
      <c r="C1726" s="429" t="s">
        <v>9</v>
      </c>
      <c r="D1726" s="434">
        <v>0.03</v>
      </c>
      <c r="E1726" s="429" t="s">
        <v>8</v>
      </c>
      <c r="F1726" s="431">
        <f t="shared" si="547"/>
        <v>3520</v>
      </c>
      <c r="G1726" s="431">
        <f t="shared" si="547"/>
        <v>105</v>
      </c>
      <c r="H1726" s="432"/>
      <c r="I1726" s="431">
        <f t="shared" si="548"/>
        <v>0</v>
      </c>
      <c r="J1726" s="431">
        <v>3520</v>
      </c>
      <c r="K1726" s="431">
        <f t="shared" si="545"/>
        <v>105</v>
      </c>
      <c r="L1726" s="431"/>
      <c r="M1726" s="431">
        <f t="shared" si="546"/>
        <v>0</v>
      </c>
      <c r="N1726" s="433"/>
    </row>
    <row r="1727" spans="2:14" ht="18" hidden="1" customHeight="1">
      <c r="B1727" s="428" t="s">
        <v>435</v>
      </c>
      <c r="C1727" s="429"/>
      <c r="D1727" s="434">
        <v>0.03</v>
      </c>
      <c r="E1727" s="429" t="s">
        <v>8</v>
      </c>
      <c r="F1727" s="431">
        <f t="shared" si="547"/>
        <v>978</v>
      </c>
      <c r="G1727" s="431">
        <f t="shared" si="547"/>
        <v>29</v>
      </c>
      <c r="H1727" s="432"/>
      <c r="I1727" s="431">
        <f t="shared" si="548"/>
        <v>0</v>
      </c>
      <c r="J1727" s="431">
        <v>978</v>
      </c>
      <c r="K1727" s="431">
        <f t="shared" si="545"/>
        <v>29</v>
      </c>
      <c r="L1727" s="431"/>
      <c r="M1727" s="431">
        <f t="shared" si="546"/>
        <v>0</v>
      </c>
      <c r="N1727" s="433"/>
    </row>
    <row r="1728" spans="2:14" ht="18" hidden="1" customHeight="1">
      <c r="B1728" s="428" t="s">
        <v>207</v>
      </c>
      <c r="C1728" s="429"/>
      <c r="D1728" s="430">
        <v>1.1999999999999999E-3</v>
      </c>
      <c r="E1728" s="429" t="s">
        <v>13</v>
      </c>
      <c r="F1728" s="431">
        <f t="shared" si="547"/>
        <v>166063</v>
      </c>
      <c r="G1728" s="431">
        <f t="shared" si="547"/>
        <v>199</v>
      </c>
      <c r="H1728" s="432">
        <v>166063</v>
      </c>
      <c r="I1728" s="431">
        <f t="shared" si="548"/>
        <v>199</v>
      </c>
      <c r="J1728" s="431"/>
      <c r="K1728" s="431">
        <f t="shared" si="545"/>
        <v>0</v>
      </c>
      <c r="L1728" s="431"/>
      <c r="M1728" s="431">
        <f t="shared" si="546"/>
        <v>0</v>
      </c>
      <c r="N1728" s="433"/>
    </row>
    <row r="1729" spans="2:14" ht="18" hidden="1" customHeight="1">
      <c r="B1729" s="428" t="s">
        <v>24</v>
      </c>
      <c r="C1729" s="429"/>
      <c r="D1729" s="430">
        <v>1.1999999999999999E-3</v>
      </c>
      <c r="E1729" s="429" t="s">
        <v>8</v>
      </c>
      <c r="F1729" s="431">
        <f t="shared" si="547"/>
        <v>138290</v>
      </c>
      <c r="G1729" s="431">
        <f t="shared" si="547"/>
        <v>165</v>
      </c>
      <c r="H1729" s="432">
        <v>138290</v>
      </c>
      <c r="I1729" s="431">
        <f t="shared" si="548"/>
        <v>165</v>
      </c>
      <c r="J1729" s="431"/>
      <c r="K1729" s="431">
        <f t="shared" si="545"/>
        <v>0</v>
      </c>
      <c r="L1729" s="431"/>
      <c r="M1729" s="431">
        <f t="shared" si="546"/>
        <v>0</v>
      </c>
      <c r="N1729" s="433"/>
    </row>
    <row r="1730" spans="2:14" ht="18" hidden="1" customHeight="1">
      <c r="B1730" s="428" t="s">
        <v>15</v>
      </c>
      <c r="C1730" s="429"/>
      <c r="D1730" s="430">
        <v>1.1999999999999999E-3</v>
      </c>
      <c r="E1730" s="429" t="s">
        <v>8</v>
      </c>
      <c r="F1730" s="431">
        <f t="shared" si="547"/>
        <v>138290</v>
      </c>
      <c r="G1730" s="431">
        <f t="shared" si="547"/>
        <v>165</v>
      </c>
      <c r="H1730" s="432">
        <v>138290</v>
      </c>
      <c r="I1730" s="431">
        <f t="shared" si="548"/>
        <v>165</v>
      </c>
      <c r="J1730" s="431"/>
      <c r="K1730" s="431">
        <f t="shared" si="545"/>
        <v>0</v>
      </c>
      <c r="L1730" s="431"/>
      <c r="M1730" s="431">
        <f t="shared" si="546"/>
        <v>0</v>
      </c>
      <c r="N1730" s="433"/>
    </row>
    <row r="1731" spans="2:14" ht="18" hidden="1" customHeight="1">
      <c r="B1731" s="428" t="s">
        <v>20</v>
      </c>
      <c r="C1731" s="429" t="s">
        <v>21</v>
      </c>
      <c r="D1731" s="430">
        <v>4.7999999999999996E-3</v>
      </c>
      <c r="E1731" s="429" t="s">
        <v>696</v>
      </c>
      <c r="F1731" s="431">
        <f>H1731+J1731+L1731</f>
        <v>52058</v>
      </c>
      <c r="G1731" s="431">
        <f t="shared" si="547"/>
        <v>249</v>
      </c>
      <c r="H1731" s="432">
        <v>36699</v>
      </c>
      <c r="I1731" s="431">
        <f>ROUNDDOWN(D1731*H1731,0)</f>
        <v>176</v>
      </c>
      <c r="J1731" s="431">
        <v>8576</v>
      </c>
      <c r="K1731" s="431">
        <f>ROUNDDOWN(J1731*D1731,0)</f>
        <v>41</v>
      </c>
      <c r="L1731" s="431">
        <v>6783</v>
      </c>
      <c r="M1731" s="431">
        <f>ROUNDDOWN(L1731*D1731,0)</f>
        <v>32</v>
      </c>
      <c r="N1731" s="433"/>
    </row>
    <row r="1732" spans="2:14" ht="18" hidden="1" customHeight="1">
      <c r="B1732" s="428" t="s">
        <v>697</v>
      </c>
      <c r="C1732" s="429" t="s">
        <v>698</v>
      </c>
      <c r="D1732" s="430">
        <v>4.7999999999999996E-3</v>
      </c>
      <c r="E1732" s="429" t="s">
        <v>8</v>
      </c>
      <c r="F1732" s="431">
        <f>H1732+J1732+L1732</f>
        <v>47482</v>
      </c>
      <c r="G1732" s="431">
        <f>SUM(I1732+K1732+M1732)</f>
        <v>227</v>
      </c>
      <c r="H1732" s="432"/>
      <c r="I1732" s="431">
        <f>ROUNDDOWN(D1732*H1732,0)</f>
        <v>0</v>
      </c>
      <c r="J1732" s="431"/>
      <c r="K1732" s="431">
        <f>ROUNDDOWN(J1732*D1732,0)</f>
        <v>0</v>
      </c>
      <c r="L1732" s="431">
        <v>47482</v>
      </c>
      <c r="M1732" s="431">
        <f>ROUNDDOWN(L1732*D1732,0)</f>
        <v>227</v>
      </c>
      <c r="N1732" s="433"/>
    </row>
    <row r="1733" spans="2:14" ht="18" hidden="1" customHeight="1">
      <c r="B1733" s="428" t="s">
        <v>20</v>
      </c>
      <c r="C1733" s="429" t="s">
        <v>699</v>
      </c>
      <c r="D1733" s="430">
        <v>4.7999999999999996E-3</v>
      </c>
      <c r="E1733" s="429" t="s">
        <v>8</v>
      </c>
      <c r="F1733" s="431">
        <f>H1733+J1733+L1733</f>
        <v>44926</v>
      </c>
      <c r="G1733" s="431">
        <f>SUM(I1733+K1733+M1733)</f>
        <v>215</v>
      </c>
      <c r="H1733" s="432"/>
      <c r="I1733" s="431">
        <f>ROUNDDOWN(D1733*H1733,0)</f>
        <v>0</v>
      </c>
      <c r="J1733" s="431"/>
      <c r="K1733" s="431">
        <f>ROUNDDOWN(J1733*D1733,0)</f>
        <v>0</v>
      </c>
      <c r="L1733" s="431">
        <v>44926</v>
      </c>
      <c r="M1733" s="431">
        <f>ROUNDDOWN(L1733*D1733,0)</f>
        <v>215</v>
      </c>
      <c r="N1733" s="433"/>
    </row>
    <row r="1734" spans="2:14" ht="18" hidden="1" customHeight="1">
      <c r="B1734" s="428" t="s">
        <v>777</v>
      </c>
      <c r="C1734" s="429" t="str">
        <f>$C$15</f>
        <v>주재료비의 1%</v>
      </c>
      <c r="D1734" s="434">
        <v>0.01</v>
      </c>
      <c r="E1734" s="429"/>
      <c r="F1734" s="431">
        <f>H1734+J1734+L1734</f>
        <v>1868</v>
      </c>
      <c r="G1734" s="431">
        <f>SUM(I1734+K1734+M1734)</f>
        <v>18</v>
      </c>
      <c r="H1734" s="431"/>
      <c r="I1734" s="431">
        <f>ROUNDDOWN(D1734*H1734,0)</f>
        <v>0</v>
      </c>
      <c r="J1734" s="431">
        <f>SUM(K1723:K1726)</f>
        <v>1868</v>
      </c>
      <c r="K1734" s="431">
        <f>ROUNDDOWN(J1734*D1734,0)</f>
        <v>18</v>
      </c>
      <c r="L1734" s="431"/>
      <c r="M1734" s="431">
        <f>ROUNDDOWN(L1734*D1734,0)</f>
        <v>0</v>
      </c>
      <c r="N1734" s="433"/>
    </row>
    <row r="1735" spans="2:14" ht="18" hidden="1" customHeight="1">
      <c r="B1735" s="428" t="s">
        <v>778</v>
      </c>
      <c r="C1735" s="429" t="str">
        <f>$C$16</f>
        <v>노무비의 10%</v>
      </c>
      <c r="D1735" s="435">
        <v>0.1</v>
      </c>
      <c r="E1735" s="429"/>
      <c r="F1735" s="431">
        <f>H1735+J1735+L1735</f>
        <v>0</v>
      </c>
      <c r="G1735" s="431">
        <f>SUM(I1735+K1735+M1735)</f>
        <v>0</v>
      </c>
      <c r="H1735" s="431"/>
      <c r="I1735" s="431">
        <f>ROUNDDOWN(D1735*H1735,0)</f>
        <v>0</v>
      </c>
      <c r="J1735" s="431"/>
      <c r="K1735" s="431">
        <f>ROUNDDOWN(J1735*D1735,0)</f>
        <v>0</v>
      </c>
      <c r="L1735" s="431">
        <f>SUBTOTAL(9,I1728:I1729)</f>
        <v>0</v>
      </c>
      <c r="M1735" s="431">
        <f>ROUNDDOWN(L1735*D1735,0)</f>
        <v>0</v>
      </c>
      <c r="N1735" s="433"/>
    </row>
    <row r="1736" spans="2:14" ht="18" hidden="1" customHeight="1">
      <c r="B1736" s="450" t="s">
        <v>17</v>
      </c>
      <c r="C1736" s="420"/>
      <c r="D1736" s="451"/>
      <c r="E1736" s="420"/>
      <c r="F1736" s="452"/>
      <c r="G1736" s="452">
        <f>SUM(I1736+K1736+M1736)</f>
        <v>3135</v>
      </c>
      <c r="H1736" s="452"/>
      <c r="I1736" s="452">
        <f>SUM(I1723:I1735)</f>
        <v>705</v>
      </c>
      <c r="J1736" s="452"/>
      <c r="K1736" s="452">
        <f>SUM(K1723:K1735)</f>
        <v>1956</v>
      </c>
      <c r="L1736" s="452"/>
      <c r="M1736" s="452">
        <f>SUM(M1723:M1735)</f>
        <v>474</v>
      </c>
      <c r="N1736" s="453"/>
    </row>
    <row r="1737" spans="2:14" ht="18" hidden="1" customHeight="1"/>
    <row r="1738" spans="2:14" ht="18" hidden="1" customHeight="1"/>
    <row r="1739" spans="2:14" ht="18" hidden="1" customHeight="1"/>
    <row r="1740" spans="2:14" ht="18" hidden="1" customHeight="1"/>
    <row r="1741" spans="2:14" ht="18" hidden="1" customHeight="1"/>
    <row r="1742" spans="2:14" ht="18" hidden="1" customHeight="1"/>
    <row r="1743" spans="2:14" ht="18" hidden="1" customHeight="1"/>
    <row r="1744" spans="2:14" ht="18" hidden="1" customHeight="1"/>
    <row r="1745" ht="18" hidden="1" customHeight="1"/>
    <row r="1746" ht="18" hidden="1" customHeight="1"/>
  </sheetData>
  <autoFilter ref="A1:A1746">
    <filterColumn colId="0">
      <customFilters>
        <customFilter operator="notEqual" val=" "/>
      </customFilters>
    </filterColumn>
  </autoFilter>
  <mergeCells count="10">
    <mergeCell ref="H2:I2"/>
    <mergeCell ref="L2:M2"/>
    <mergeCell ref="N2:N3"/>
    <mergeCell ref="J2:K2"/>
    <mergeCell ref="B1:N1"/>
    <mergeCell ref="B2:B3"/>
    <mergeCell ref="C2:C3"/>
    <mergeCell ref="D2:D3"/>
    <mergeCell ref="E2:E3"/>
    <mergeCell ref="F2:G2"/>
  </mergeCells>
  <phoneticPr fontId="2" type="noConversion"/>
  <printOptions horizontalCentered="1"/>
  <pageMargins left="0.78740157480314965" right="0.39370078740157483" top="0.59055118110236227" bottom="0.59055118110236227" header="0.19685039370078741" footer="0.19685039370078741"/>
  <pageSetup paperSize="9" fitToHeight="0" orientation="landscape" blackAndWhite="1" r:id="rId1"/>
  <headerFooter alignWithMargins="0"/>
  <rowBreaks count="131" manualBreakCount="131">
    <brk id="18" max="16383" man="1"/>
    <brk id="32" max="16383" man="1"/>
    <brk id="47" max="16383" man="1"/>
    <brk id="61" max="16383" man="1"/>
    <brk id="75" max="16383" man="1"/>
    <brk id="89" max="16383" man="1"/>
    <brk id="104" max="16383" man="1"/>
    <brk id="119" max="16383" man="1"/>
    <brk id="134" max="16383" man="1"/>
    <brk id="149" max="16383" man="1"/>
    <brk id="164" max="16383" man="1"/>
    <brk id="179" max="16383" man="1"/>
    <brk id="194" max="16383" man="1"/>
    <brk id="209" max="16383" man="1"/>
    <brk id="224" max="16383" man="1"/>
    <brk id="239" max="16383" man="1"/>
    <brk id="251" max="16383" man="1"/>
    <brk id="263" max="16383" man="1"/>
    <brk id="275" max="16383" man="1"/>
    <brk id="287" max="16383" man="1"/>
    <brk id="299" max="16383" man="1"/>
    <brk id="311" max="16383" man="1"/>
    <brk id="323" max="16383" man="1"/>
    <brk id="335" max="16383" man="1"/>
    <brk id="346" max="16383" man="1"/>
    <brk id="357" max="16383" man="1"/>
    <brk id="368" max="16383" man="1"/>
    <brk id="379" max="16383" man="1"/>
    <brk id="390" max="16383" man="1"/>
    <brk id="401" max="16383" man="1"/>
    <brk id="414" max="16383" man="1"/>
    <brk id="427" max="16383" man="1"/>
    <brk id="440" max="16383" man="1"/>
    <brk id="453" max="16383" man="1"/>
    <brk id="466" max="16383" man="1"/>
    <brk id="479" max="16383" man="1"/>
    <brk id="492" max="16383" man="1"/>
    <brk id="505" max="16383" man="1"/>
    <brk id="518" max="16383" man="1"/>
    <brk id="531" max="16383" man="1"/>
    <brk id="544" max="16383" man="1"/>
    <brk id="557" max="16383" man="1"/>
    <brk id="569" max="16383" man="1"/>
    <brk id="583" max="16383" man="1"/>
    <brk id="596" max="16383" man="1"/>
    <brk id="609" max="16383" man="1"/>
    <brk id="621" max="16383" man="1"/>
    <brk id="633" max="16383" man="1"/>
    <brk id="645" max="16383" man="1"/>
    <brk id="657" max="16383" man="1"/>
    <brk id="669" max="16383" man="1"/>
    <brk id="681" max="16383" man="1"/>
    <brk id="693" max="16383" man="1"/>
    <brk id="705" max="16383" man="1"/>
    <brk id="717" max="16383" man="1"/>
    <brk id="729" max="16383" man="1"/>
    <brk id="741" max="16383" man="1"/>
    <brk id="753" max="16383" man="1"/>
    <brk id="762" max="16383" man="1"/>
    <brk id="777" max="16383" man="1"/>
    <brk id="791" max="16383" man="1"/>
    <brk id="806" max="16383" man="1"/>
    <brk id="820" max="16383" man="1"/>
    <brk id="834" max="16383" man="1"/>
    <brk id="848" max="16383" man="1"/>
    <brk id="863" max="16383" man="1"/>
    <brk id="878" max="16383" man="1"/>
    <brk id="893" max="16383" man="1"/>
    <brk id="908" max="16383" man="1"/>
    <brk id="923" max="16383" man="1"/>
    <brk id="938" max="16383" man="1"/>
    <brk id="953" max="16383" man="1"/>
    <brk id="968" max="16383" man="1"/>
    <brk id="983" max="16383" man="1"/>
    <brk id="998" max="16383" man="1"/>
    <brk id="1010" max="16383" man="1"/>
    <brk id="1022" max="16383" man="1"/>
    <brk id="1034" max="16383" man="1"/>
    <brk id="1046" max="16383" man="1"/>
    <brk id="1058" max="16383" man="1"/>
    <brk id="1070" max="16383" man="1"/>
    <brk id="1082" max="16383" man="1"/>
    <brk id="1094" max="16383" man="1"/>
    <brk id="1105" max="16383" man="1"/>
    <brk id="1116" max="16383" man="1"/>
    <brk id="1127" max="16383" man="1"/>
    <brk id="1138" max="16383" man="1"/>
    <brk id="1149" max="16383" man="1"/>
    <brk id="1160" max="16383" man="1"/>
    <brk id="1173" max="16383" man="1"/>
    <brk id="1186" max="16383" man="1"/>
    <brk id="1199" max="16383" man="1"/>
    <brk id="1212" max="16383" man="1"/>
    <brk id="1225" max="16383" man="1"/>
    <brk id="1238" max="16383" man="1"/>
    <brk id="1251" max="16383" man="1"/>
    <brk id="1264" max="16383" man="1"/>
    <brk id="1277" max="16383" man="1"/>
    <brk id="1290" max="16383" man="1"/>
    <brk id="1303" max="16383" man="1"/>
    <brk id="1316" max="16383" man="1"/>
    <brk id="1329" max="16383" man="1"/>
    <brk id="1342" max="16383" man="1"/>
    <brk id="1355" max="16383" man="1"/>
    <brk id="1368" max="16383" man="1"/>
    <brk id="1380" max="16383" man="1"/>
    <brk id="1392" max="16383" man="1"/>
    <brk id="1404" max="16383" man="1"/>
    <brk id="1416" max="16383" man="1"/>
    <brk id="1428" max="16383" man="1"/>
    <brk id="1440" max="16383" man="1"/>
    <brk id="1452" max="16383" man="1"/>
    <brk id="1464" max="16383" man="1"/>
    <brk id="1476" max="16383" man="1"/>
    <brk id="1488" max="16383" man="1"/>
    <brk id="1500" max="16383" man="1"/>
    <brk id="1512" max="16383" man="1"/>
    <brk id="1521" max="16383" man="1"/>
    <brk id="1536" max="16383" man="1"/>
    <brk id="1551" max="16383" man="1"/>
    <brk id="1566" max="16383" man="1"/>
    <brk id="1581" max="16383" man="1"/>
    <brk id="1596" max="16383" man="1"/>
    <brk id="1611" max="16383" man="1"/>
    <brk id="1626" max="16383" man="1"/>
    <brk id="1641" max="16383" man="1"/>
    <brk id="1657" max="16383" man="1"/>
    <brk id="1673" max="16383" man="1"/>
    <brk id="1689" max="16383" man="1"/>
    <brk id="1705" max="16383" man="1"/>
    <brk id="172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view="pageBreakPreview" zoomScaleNormal="70" zoomScaleSheetLayoutView="100" workbookViewId="0">
      <selection activeCell="E1748" sqref="E1748"/>
    </sheetView>
  </sheetViews>
  <sheetFormatPr defaultColWidth="12.83203125" defaultRowHeight="13.5"/>
  <cols>
    <col min="1" max="1" width="25.83203125" style="378" customWidth="1"/>
    <col min="2" max="4" width="12.83203125" style="378" hidden="1" customWidth="1"/>
    <col min="5" max="6" width="23.83203125" style="378" customWidth="1"/>
    <col min="7" max="7" width="23.83203125" style="378" hidden="1" customWidth="1"/>
    <col min="8" max="17" width="12.83203125" style="378" hidden="1" customWidth="1"/>
    <col min="18" max="18" width="15.83203125" style="378" customWidth="1"/>
    <col min="19" max="16384" width="12.83203125" style="378"/>
  </cols>
  <sheetData>
    <row r="1" spans="1:18" s="455" customFormat="1" ht="39.950000000000003" customHeight="1">
      <c r="A1" s="834" t="s">
        <v>787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</row>
    <row r="2" spans="1:18" s="458" customFormat="1" ht="20.100000000000001" customHeight="1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7" t="s">
        <v>574</v>
      </c>
    </row>
    <row r="3" spans="1:18" s="458" customFormat="1" ht="30" customHeight="1">
      <c r="A3" s="835" t="s">
        <v>27</v>
      </c>
      <c r="B3" s="832" t="s">
        <v>539</v>
      </c>
      <c r="C3" s="832"/>
      <c r="D3" s="832"/>
      <c r="E3" s="832"/>
      <c r="F3" s="832"/>
      <c r="G3" s="832"/>
      <c r="H3" s="832" t="s">
        <v>540</v>
      </c>
      <c r="I3" s="832"/>
      <c r="J3" s="832"/>
      <c r="K3" s="832"/>
      <c r="L3" s="832"/>
      <c r="M3" s="832"/>
      <c r="N3" s="832" t="s">
        <v>319</v>
      </c>
      <c r="O3" s="832"/>
      <c r="P3" s="832"/>
      <c r="Q3" s="832" t="s">
        <v>189</v>
      </c>
      <c r="R3" s="836" t="s">
        <v>410</v>
      </c>
    </row>
    <row r="4" spans="1:18" s="458" customFormat="1" ht="30" customHeight="1">
      <c r="A4" s="835"/>
      <c r="B4" s="832" t="s">
        <v>353</v>
      </c>
      <c r="C4" s="832"/>
      <c r="D4" s="832"/>
      <c r="E4" s="832" t="s">
        <v>248</v>
      </c>
      <c r="F4" s="832"/>
      <c r="G4" s="832"/>
      <c r="H4" s="832" t="s">
        <v>353</v>
      </c>
      <c r="I4" s="832"/>
      <c r="J4" s="832"/>
      <c r="K4" s="832" t="s">
        <v>248</v>
      </c>
      <c r="L4" s="832"/>
      <c r="M4" s="832"/>
      <c r="N4" s="832" t="s">
        <v>248</v>
      </c>
      <c r="O4" s="832"/>
      <c r="P4" s="832"/>
      <c r="Q4" s="832"/>
      <c r="R4" s="836"/>
    </row>
    <row r="5" spans="1:18" s="458" customFormat="1" ht="30" customHeight="1">
      <c r="A5" s="835"/>
      <c r="B5" s="459" t="s">
        <v>354</v>
      </c>
      <c r="C5" s="459" t="s">
        <v>355</v>
      </c>
      <c r="D5" s="459"/>
      <c r="E5" s="459" t="s">
        <v>354</v>
      </c>
      <c r="F5" s="459" t="s">
        <v>355</v>
      </c>
      <c r="G5" s="459"/>
      <c r="H5" s="459" t="s">
        <v>357</v>
      </c>
      <c r="I5" s="459" t="s">
        <v>391</v>
      </c>
      <c r="J5" s="459"/>
      <c r="K5" s="459" t="s">
        <v>357</v>
      </c>
      <c r="L5" s="459" t="s">
        <v>391</v>
      </c>
      <c r="M5" s="459"/>
      <c r="N5" s="459" t="s">
        <v>356</v>
      </c>
      <c r="O5" s="459" t="s">
        <v>390</v>
      </c>
      <c r="P5" s="459"/>
      <c r="Q5" s="832"/>
      <c r="R5" s="836"/>
    </row>
    <row r="6" spans="1:18" s="458" customFormat="1" ht="30" customHeight="1">
      <c r="A6" s="835"/>
      <c r="B6" s="459" t="s">
        <v>350</v>
      </c>
      <c r="C6" s="459" t="s">
        <v>351</v>
      </c>
      <c r="D6" s="459" t="s">
        <v>292</v>
      </c>
      <c r="E6" s="459" t="s">
        <v>350</v>
      </c>
      <c r="F6" s="459" t="s">
        <v>351</v>
      </c>
      <c r="G6" s="459" t="s">
        <v>292</v>
      </c>
      <c r="H6" s="459" t="s">
        <v>350</v>
      </c>
      <c r="I6" s="459" t="s">
        <v>351</v>
      </c>
      <c r="J6" s="459" t="s">
        <v>292</v>
      </c>
      <c r="K6" s="459" t="s">
        <v>350</v>
      </c>
      <c r="L6" s="459" t="s">
        <v>351</v>
      </c>
      <c r="M6" s="459" t="s">
        <v>292</v>
      </c>
      <c r="N6" s="459" t="s">
        <v>350</v>
      </c>
      <c r="O6" s="459" t="s">
        <v>351</v>
      </c>
      <c r="P6" s="459" t="s">
        <v>292</v>
      </c>
      <c r="Q6" s="832"/>
      <c r="R6" s="836"/>
    </row>
    <row r="7" spans="1:18" s="458" customFormat="1" ht="39.950000000000003" customHeight="1">
      <c r="A7" s="460" t="s">
        <v>257</v>
      </c>
      <c r="B7" s="460">
        <f>'수량산출(차선)'!S7</f>
        <v>0</v>
      </c>
      <c r="C7" s="460">
        <f>'수량산출(차선)'!U7</f>
        <v>0</v>
      </c>
      <c r="D7" s="460">
        <f>'수량산출(차선)'!W7</f>
        <v>0</v>
      </c>
      <c r="E7" s="461">
        <f>'수량산출(차선)'!Y7</f>
        <v>657</v>
      </c>
      <c r="F7" s="461">
        <f>'수량산출(차선)'!AA7</f>
        <v>9183</v>
      </c>
      <c r="G7" s="461">
        <f>'수량산출(차선)'!AC7</f>
        <v>0</v>
      </c>
      <c r="H7" s="461">
        <f>'수량산출(차선)'!AE7</f>
        <v>0</v>
      </c>
      <c r="I7" s="461">
        <f>'수량산출(차선)'!AG7</f>
        <v>0</v>
      </c>
      <c r="J7" s="461">
        <f>'수량산출(차선)'!AI7</f>
        <v>0</v>
      </c>
      <c r="K7" s="461">
        <f>'수량산출(차선)'!AK7</f>
        <v>0</v>
      </c>
      <c r="L7" s="461">
        <f>'수량산출(차선)'!AM7</f>
        <v>0</v>
      </c>
      <c r="M7" s="461">
        <f>'수량산출(차선)'!AO7</f>
        <v>0</v>
      </c>
      <c r="N7" s="461">
        <f>'수량산출(차선)'!AQ7</f>
        <v>0</v>
      </c>
      <c r="O7" s="461">
        <f>'수량산출(차선)'!AS7</f>
        <v>0</v>
      </c>
      <c r="P7" s="460">
        <f>'수량산출(차선)'!AU7</f>
        <v>0</v>
      </c>
      <c r="Q7" s="833">
        <f>'수량산출(문자기호)'!BD76+'수량산출(차선)'!AW7+'수량산출(횡단보도)'!AA5</f>
        <v>0</v>
      </c>
      <c r="R7" s="460"/>
    </row>
    <row r="8" spans="1:18" s="458" customFormat="1" ht="39.950000000000003" customHeight="1">
      <c r="A8" s="460" t="s">
        <v>575</v>
      </c>
      <c r="B8" s="460">
        <f>'수량산출(차선)'!T7</f>
        <v>0</v>
      </c>
      <c r="C8" s="460">
        <f>'수량산출(차선)'!V7</f>
        <v>0</v>
      </c>
      <c r="D8" s="460">
        <f>'수량산출(차선)'!X7</f>
        <v>0</v>
      </c>
      <c r="E8" s="461">
        <f>'수량산출(차선)'!Z7</f>
        <v>9469</v>
      </c>
      <c r="F8" s="461">
        <f>'수량산출(차선)'!AB7</f>
        <v>1559</v>
      </c>
      <c r="G8" s="461">
        <f>'수량산출(차선)'!AD7</f>
        <v>0</v>
      </c>
      <c r="H8" s="461">
        <f>'수량산출(차선)'!AF7</f>
        <v>0</v>
      </c>
      <c r="I8" s="461">
        <f>'수량산출(차선)'!AH7</f>
        <v>0</v>
      </c>
      <c r="J8" s="461">
        <f>'수량산출(차선)'!AJ7</f>
        <v>0</v>
      </c>
      <c r="K8" s="461">
        <f>'수량산출(차선)'!AL7</f>
        <v>0</v>
      </c>
      <c r="L8" s="461">
        <f>'수량산출(차선)'!AN7</f>
        <v>0</v>
      </c>
      <c r="M8" s="461">
        <f>'수량산출(차선)'!AP7</f>
        <v>0</v>
      </c>
      <c r="N8" s="461">
        <f>'수량산출(차선)'!AR7</f>
        <v>0</v>
      </c>
      <c r="O8" s="461">
        <f>'수량산출(차선)'!AT7</f>
        <v>0</v>
      </c>
      <c r="P8" s="460">
        <f>'수량산출(차선)'!AV7</f>
        <v>0</v>
      </c>
      <c r="Q8" s="833"/>
      <c r="R8" s="460"/>
    </row>
    <row r="9" spans="1:18" s="458" customFormat="1" ht="39.950000000000003" customHeight="1">
      <c r="A9" s="481" t="s">
        <v>246</v>
      </c>
      <c r="B9" s="462">
        <f>'수량산출(횡단보도)'!V5</f>
        <v>0</v>
      </c>
      <c r="C9" s="463"/>
      <c r="D9" s="463"/>
      <c r="E9" s="461">
        <f>'수량산출(횡단보도)'!W5</f>
        <v>1846</v>
      </c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0"/>
      <c r="Q9" s="833"/>
      <c r="R9" s="460"/>
    </row>
    <row r="10" spans="1:18" s="458" customFormat="1" ht="39.950000000000003" customHeight="1">
      <c r="A10" s="481" t="s">
        <v>247</v>
      </c>
      <c r="B10" s="460">
        <f>'수량산출(문자기호)'!BD15+'수량산출(문자기호)'!BD43</f>
        <v>0</v>
      </c>
      <c r="C10" s="463"/>
      <c r="D10" s="463"/>
      <c r="E10" s="461">
        <f>'수량산출(문자기호)'!BD32+'수량산출(문자기호)'!BD54+'수량산출(문자기호)'!BD65</f>
        <v>3058</v>
      </c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0"/>
      <c r="Q10" s="833"/>
      <c r="R10" s="460"/>
    </row>
  </sheetData>
  <mergeCells count="13">
    <mergeCell ref="K4:M4"/>
    <mergeCell ref="N4:P4"/>
    <mergeCell ref="Q7:Q10"/>
    <mergeCell ref="A1:R1"/>
    <mergeCell ref="A3:A6"/>
    <mergeCell ref="B3:G3"/>
    <mergeCell ref="H3:M3"/>
    <mergeCell ref="N3:P3"/>
    <mergeCell ref="Q3:Q6"/>
    <mergeCell ref="R3:R6"/>
    <mergeCell ref="B4:D4"/>
    <mergeCell ref="E4:G4"/>
    <mergeCell ref="H4:J4"/>
  </mergeCells>
  <phoneticPr fontId="2" type="noConversion"/>
  <printOptions horizontalCentered="1"/>
  <pageMargins left="0.47244094488188981" right="0.4724409448818898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21</vt:i4>
      </vt:variant>
    </vt:vector>
  </HeadingPairs>
  <TitlesOfParts>
    <vt:vector size="38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단가산출</vt:lpstr>
      <vt:lpstr>수량집계표</vt:lpstr>
      <vt:lpstr>수량산출(횡단보도)</vt:lpstr>
      <vt:lpstr>수량산출(차선)</vt:lpstr>
      <vt:lpstr>수량산출(문자기호)</vt:lpstr>
      <vt:lpstr>단가적용(품)</vt:lpstr>
      <vt:lpstr>자재단가</vt:lpstr>
      <vt:lpstr>기계경비</vt:lpstr>
      <vt:lpstr>변동입력</vt:lpstr>
      <vt:lpstr>노임단가</vt:lpstr>
      <vt:lpstr>기계경비!Print_Area</vt:lpstr>
      <vt:lpstr>내역서!Print_Area</vt:lpstr>
      <vt:lpstr>내역서2!Print_Area</vt:lpstr>
      <vt:lpstr>내역서총괄표!Print_Area</vt:lpstr>
      <vt:lpstr>노임단가!Print_Area</vt:lpstr>
      <vt:lpstr>단가산출!Print_Area</vt:lpstr>
      <vt:lpstr>'단가적용(품)'!Print_Area</vt:lpstr>
      <vt:lpstr>변동입력!Print_Area</vt:lpstr>
      <vt:lpstr>설계설명서!Print_Area</vt:lpstr>
      <vt:lpstr>'수량산출(문자기호)'!Print_Area</vt:lpstr>
      <vt:lpstr>'수량산출(차선)'!Print_Area</vt:lpstr>
      <vt:lpstr>'수량산출(횡단보도)'!Print_Area</vt:lpstr>
      <vt:lpstr>수량집계표!Print_Area</vt:lpstr>
      <vt:lpstr>원가계산서!Print_Area</vt:lpstr>
      <vt:lpstr>위치도!Print_Area</vt:lpstr>
      <vt:lpstr>자재단가!Print_Area</vt:lpstr>
      <vt:lpstr>노임단가!Print_Titles</vt:lpstr>
      <vt:lpstr>단가산출!Print_Titles</vt:lpstr>
      <vt:lpstr>'단가적용(품)'!Print_Titles</vt:lpstr>
      <vt:lpstr>'수량산출(차선)'!Print_Titles</vt:lpstr>
      <vt:lpstr>'수량산출(횡단보도)'!Print_Titles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2021-01-22T02:17:12Z</cp:lastPrinted>
  <dcterms:created xsi:type="dcterms:W3CDTF">2012-03-07T02:46:43Z</dcterms:created>
  <dcterms:modified xsi:type="dcterms:W3CDTF">2021-01-25T08:52:22Z</dcterms:modified>
</cp:coreProperties>
</file>