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7175" windowHeight="14760"/>
  </bookViews>
  <sheets>
    <sheet name="내역서" sheetId="11" r:id="rId1"/>
    <sheet name="Sheet1" sheetId="1" r:id="rId2"/>
    <sheet name="Sheet2" sheetId="2" r:id="rId3"/>
    <sheet name="Sheet3" sheetId="3" r:id="rId4"/>
  </sheets>
  <definedNames>
    <definedName name="_xlnm.Print_Area" localSheetId="0">내역서!$A$1:$M$212</definedName>
    <definedName name="_xlnm.Print_Titles" localSheetId="0">내역서!$1:$4</definedName>
  </definedNames>
  <calcPr calcId="124519" iterate="1"/>
</workbook>
</file>

<file path=xl/calcChain.xml><?xml version="1.0" encoding="utf-8"?>
<calcChain xmlns="http://schemas.openxmlformats.org/spreadsheetml/2006/main">
  <c r="H212" i="11"/>
  <c r="J212"/>
  <c r="R212"/>
  <c r="S212"/>
  <c r="V212"/>
  <c r="W212"/>
  <c r="X212"/>
  <c r="Y212"/>
  <c r="AL212"/>
  <c r="H196"/>
  <c r="J196"/>
  <c r="R196"/>
  <c r="S196"/>
  <c r="V196"/>
  <c r="W196"/>
  <c r="X196"/>
  <c r="Y196"/>
  <c r="AL196"/>
  <c r="AL180"/>
  <c r="T180"/>
  <c r="AL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K164"/>
  <c r="AL148"/>
  <c r="S148"/>
  <c r="T148"/>
  <c r="V148"/>
  <c r="W148"/>
  <c r="X148"/>
  <c r="Z148"/>
  <c r="AA148"/>
  <c r="AB148"/>
  <c r="AD148"/>
  <c r="AE148"/>
  <c r="AF148"/>
  <c r="AH148"/>
  <c r="AI148"/>
  <c r="AJ148"/>
  <c r="AL132"/>
  <c r="AL116"/>
  <c r="O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O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O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O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O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O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O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O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O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O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O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O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0"/>
  <c r="AL84"/>
  <c r="O70"/>
  <c r="S70"/>
  <c r="S84" s="1"/>
  <c r="T70"/>
  <c r="T84" s="1"/>
  <c r="U70"/>
  <c r="U84" s="1"/>
  <c r="V70"/>
  <c r="V84" s="1"/>
  <c r="W70"/>
  <c r="W84" s="1"/>
  <c r="X70"/>
  <c r="X84" s="1"/>
  <c r="Y70"/>
  <c r="Y84" s="1"/>
  <c r="Z70"/>
  <c r="Z84" s="1"/>
  <c r="AA70"/>
  <c r="AA84" s="1"/>
  <c r="AB70"/>
  <c r="AB84" s="1"/>
  <c r="AC70"/>
  <c r="AC84" s="1"/>
  <c r="AD70"/>
  <c r="AD84" s="1"/>
  <c r="AE70"/>
  <c r="AE84" s="1"/>
  <c r="AF70"/>
  <c r="AF84" s="1"/>
  <c r="AG70"/>
  <c r="AG84" s="1"/>
  <c r="AH70"/>
  <c r="AH84" s="1"/>
  <c r="AI70"/>
  <c r="AI84" s="1"/>
  <c r="AJ70"/>
  <c r="AJ84" s="1"/>
  <c r="AK70"/>
  <c r="AK84" s="1"/>
  <c r="AL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52"/>
  <c r="AL36"/>
  <c r="AL20"/>
  <c r="O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O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O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V52" l="1"/>
  <c r="AJ196"/>
  <c r="AF196"/>
  <c r="AA196"/>
  <c r="AJ52"/>
  <c r="AH52"/>
  <c r="AD52"/>
  <c r="Z52"/>
  <c r="AK212"/>
  <c r="AG212"/>
  <c r="AC212"/>
  <c r="U212"/>
  <c r="AF52"/>
  <c r="Z196"/>
  <c r="AJ212"/>
  <c r="AF212"/>
  <c r="AB212"/>
  <c r="T212"/>
  <c r="AI180"/>
  <c r="AE180"/>
  <c r="AA180"/>
  <c r="V180"/>
  <c r="AK196"/>
  <c r="AG196"/>
  <c r="AB196"/>
  <c r="T196"/>
  <c r="AI196"/>
  <c r="AE196"/>
  <c r="AH212"/>
  <c r="AD212"/>
  <c r="Z212"/>
  <c r="AH196"/>
  <c r="AD196"/>
  <c r="U196"/>
  <c r="AI212"/>
  <c r="AE212"/>
  <c r="AA212"/>
  <c r="AH116"/>
  <c r="AD116"/>
  <c r="Z116"/>
  <c r="V116"/>
  <c r="AH132"/>
  <c r="AD132"/>
  <c r="Z132"/>
  <c r="V132"/>
  <c r="AK100"/>
  <c r="AG100"/>
  <c r="AC100"/>
  <c r="Y100"/>
  <c r="U100"/>
  <c r="AK52"/>
  <c r="AG52"/>
  <c r="AC52"/>
  <c r="Y52"/>
  <c r="U52"/>
  <c r="AH100"/>
  <c r="AD100"/>
  <c r="Z100"/>
  <c r="V100"/>
  <c r="Y116"/>
  <c r="AK132"/>
  <c r="AG132"/>
  <c r="AC132"/>
  <c r="Y132"/>
  <c r="U132"/>
  <c r="AB52"/>
  <c r="X52"/>
  <c r="T52"/>
  <c r="AK20"/>
  <c r="AG20"/>
  <c r="AC20"/>
  <c r="Y20"/>
  <c r="U20"/>
  <c r="AI36"/>
  <c r="AE36"/>
  <c r="AA36"/>
  <c r="W36"/>
  <c r="S36"/>
  <c r="AJ180"/>
  <c r="AF180"/>
  <c r="AB180"/>
  <c r="W180"/>
  <c r="S180"/>
  <c r="AH20"/>
  <c r="AD20"/>
  <c r="Z20"/>
  <c r="V20"/>
  <c r="AJ36"/>
  <c r="AF36"/>
  <c r="AB36"/>
  <c r="X36"/>
  <c r="T36"/>
  <c r="AJ100"/>
  <c r="AF100"/>
  <c r="AB100"/>
  <c r="X100"/>
  <c r="T100"/>
  <c r="AK116"/>
  <c r="AG116"/>
  <c r="AC116"/>
  <c r="U116"/>
  <c r="AK180"/>
  <c r="AG180"/>
  <c r="AC180"/>
  <c r="Y180"/>
  <c r="AI20"/>
  <c r="AE20"/>
  <c r="AA20"/>
  <c r="W20"/>
  <c r="S20"/>
  <c r="AK36"/>
  <c r="AG36"/>
  <c r="AC36"/>
  <c r="Y36"/>
  <c r="U36"/>
  <c r="AJ20"/>
  <c r="AF20"/>
  <c r="AB20"/>
  <c r="X20"/>
  <c r="T20"/>
  <c r="AH36"/>
  <c r="AD36"/>
  <c r="Z36"/>
  <c r="V36"/>
  <c r="R7"/>
  <c r="H132"/>
  <c r="AI52"/>
  <c r="AE52"/>
  <c r="AA52"/>
  <c r="W52"/>
  <c r="S52"/>
  <c r="AI100"/>
  <c r="AE100"/>
  <c r="AA100"/>
  <c r="W100"/>
  <c r="S100"/>
  <c r="AJ116"/>
  <c r="AF116"/>
  <c r="AB116"/>
  <c r="X116"/>
  <c r="T116"/>
  <c r="AJ132"/>
  <c r="AF132"/>
  <c r="AB132"/>
  <c r="X132"/>
  <c r="T132"/>
  <c r="AI116"/>
  <c r="AE116"/>
  <c r="AA116"/>
  <c r="W116"/>
  <c r="S116"/>
  <c r="AI132"/>
  <c r="AE132"/>
  <c r="AA132"/>
  <c r="W132"/>
  <c r="S132"/>
  <c r="AK148"/>
  <c r="AG148"/>
  <c r="AC148"/>
  <c r="Y148"/>
  <c r="U148"/>
  <c r="R8"/>
  <c r="H100"/>
  <c r="R180"/>
  <c r="AH180"/>
  <c r="AD180"/>
  <c r="Z180"/>
  <c r="U180"/>
  <c r="H180"/>
  <c r="J180"/>
  <c r="H68" l="1"/>
  <c r="AC196"/>
  <c r="F196"/>
  <c r="F212"/>
  <c r="H148"/>
  <c r="J132"/>
  <c r="R132"/>
  <c r="R148"/>
  <c r="J148"/>
  <c r="H84"/>
  <c r="H164"/>
  <c r="X180"/>
  <c r="F180"/>
  <c r="L180" s="1"/>
  <c r="R6" l="1"/>
  <c r="R20" s="1"/>
  <c r="H52"/>
  <c r="L212"/>
  <c r="H20"/>
  <c r="L196"/>
  <c r="R109"/>
  <c r="J20" l="1"/>
  <c r="R106"/>
  <c r="F100"/>
  <c r="F132" l="1"/>
  <c r="R36"/>
  <c r="J36"/>
  <c r="L132" l="1"/>
  <c r="F68"/>
  <c r="F148" l="1"/>
  <c r="L148" s="1"/>
  <c r="H116"/>
  <c r="J164"/>
  <c r="F116"/>
  <c r="H36"/>
  <c r="R52"/>
  <c r="J52"/>
  <c r="R164" l="1"/>
  <c r="R100"/>
  <c r="J100"/>
  <c r="J68"/>
  <c r="R110" l="1"/>
  <c r="R116" s="1"/>
  <c r="J116"/>
  <c r="L68"/>
  <c r="R68"/>
  <c r="L100"/>
  <c r="R70" l="1"/>
  <c r="R84" s="1"/>
  <c r="J84"/>
  <c r="L116"/>
  <c r="F20" l="1"/>
  <c r="F36"/>
  <c r="F52" l="1"/>
  <c r="L36"/>
  <c r="F164"/>
  <c r="L20"/>
  <c r="L164" l="1"/>
  <c r="L52"/>
  <c r="F84"/>
  <c r="L84" l="1"/>
</calcChain>
</file>

<file path=xl/sharedStrings.xml><?xml version="1.0" encoding="utf-8"?>
<sst xmlns="http://schemas.openxmlformats.org/spreadsheetml/2006/main" count="261" uniqueCount="169">
  <si>
    <t>공사명 : 승마힐링센터 장애인용 승강기 설치공사</t>
  </si>
  <si>
    <t>단위</t>
  </si>
  <si>
    <t>M</t>
  </si>
  <si>
    <t>고철, 중량철A</t>
  </si>
  <si>
    <t>KG</t>
  </si>
  <si>
    <t>EA</t>
  </si>
  <si>
    <t>구조용각형강관(2.3t)</t>
  </si>
  <si>
    <t xml:space="preserve"> 50*50*2.3t</t>
  </si>
  <si>
    <t>구조용스텐각관(1.5t)</t>
  </si>
  <si>
    <t>50*50  1.5t</t>
  </si>
  <si>
    <t>구조용스텐각관(2.0t)</t>
  </si>
  <si>
    <t>100*100  2.0t</t>
  </si>
  <si>
    <t>구조용스텐원형관(1.2t)</t>
  </si>
  <si>
    <t>∮ 38.1*1.2t</t>
  </si>
  <si>
    <t>레미콘(대구)</t>
  </si>
  <si>
    <t>25-18-120</t>
  </si>
  <si>
    <t>M3</t>
  </si>
  <si>
    <t>모래</t>
  </si>
  <si>
    <t>셋트앵커</t>
  </si>
  <si>
    <t>스테인리스, 12*150</t>
  </si>
  <si>
    <t>스테인리스열연강판</t>
  </si>
  <si>
    <t>STS304, 12.0T</t>
  </si>
  <si>
    <t>스테인리스평철</t>
  </si>
  <si>
    <t>7~12x30~150mm(STS304)</t>
  </si>
  <si>
    <t>승강기(승객용)</t>
  </si>
  <si>
    <t>13인승, MRL형, 60m/min</t>
  </si>
  <si>
    <t>대</t>
  </si>
  <si>
    <t>300*300*60m/m 인조석매립형</t>
  </si>
  <si>
    <t>300*300*7m/m 고무접착형</t>
  </si>
  <si>
    <t>시멘트</t>
  </si>
  <si>
    <t>포</t>
  </si>
  <si>
    <t>매</t>
  </si>
  <si>
    <t>#8 -150*150</t>
  </si>
  <si>
    <t>M2</t>
  </si>
  <si>
    <t>이형철근</t>
  </si>
  <si>
    <t>HD-13  SD35.40</t>
  </si>
  <si>
    <t>TON</t>
  </si>
  <si>
    <t>HD-16  SD35.40</t>
  </si>
  <si>
    <t>적벽돌</t>
  </si>
  <si>
    <t>190*90*57, 별도계상</t>
  </si>
  <si>
    <t>접합유리</t>
  </si>
  <si>
    <t>10.3㎜</t>
  </si>
  <si>
    <t>조달수수료</t>
  </si>
  <si>
    <t>식</t>
  </si>
  <si>
    <t>합성목재</t>
  </si>
  <si>
    <t>데크, 25T×150×2400mm, 솔리드</t>
  </si>
  <si>
    <t>건설폐기물수집운반비(상차비)</t>
  </si>
  <si>
    <t>15TON 덤프,중간처리</t>
  </si>
  <si>
    <t>건설폐기물수집운반비(운반비)</t>
  </si>
  <si>
    <t>소형브레이커(전기식)</t>
  </si>
  <si>
    <t>톤</t>
  </si>
  <si>
    <t>폐콘크리트</t>
  </si>
  <si>
    <t>수  량</t>
  </si>
  <si>
    <t>단  가</t>
  </si>
  <si>
    <t>금   액</t>
  </si>
  <si>
    <t>손료요율</t>
  </si>
  <si>
    <t>손료구분</t>
  </si>
  <si>
    <t>적용구분</t>
  </si>
  <si>
    <t>합계구분</t>
  </si>
  <si>
    <t>기계경비</t>
  </si>
  <si>
    <t>합  계</t>
  </si>
  <si>
    <t>EGI휀스</t>
  </si>
  <si>
    <t>H=2.4m, 3개월</t>
  </si>
  <si>
    <t>터파기(백호우0.2M3)</t>
  </si>
  <si>
    <t>토사</t>
  </si>
  <si>
    <t>잔토처리(현장내)</t>
  </si>
  <si>
    <t>백호(0.2㎥)90%+인력10%</t>
  </si>
  <si>
    <t>되메우고다지기</t>
  </si>
  <si>
    <t>백호우(0.2M3)+콤펙트1.5톤</t>
  </si>
  <si>
    <t>재  료  비</t>
  </si>
  <si>
    <t>노  무  비</t>
  </si>
  <si>
    <t>경      비</t>
  </si>
  <si>
    <t>합      계</t>
  </si>
  <si>
    <t>이동식강관말비계</t>
  </si>
  <si>
    <t>3개월,2단(4m)</t>
  </si>
  <si>
    <t>1대</t>
  </si>
  <si>
    <t>건축물현장정리</t>
  </si>
  <si>
    <t>RC조</t>
  </si>
  <si>
    <t>일반아스팔트포장</t>
  </si>
  <si>
    <t>인력식소규모장비시공,표층,포장두께 7.5cm이하</t>
  </si>
  <si>
    <t>유로폼</t>
  </si>
  <si>
    <t>간단</t>
  </si>
  <si>
    <t>m2</t>
  </si>
  <si>
    <t>장비사용타설, 철근구조물</t>
  </si>
  <si>
    <t>장비사용타설, 무근구조물</t>
  </si>
  <si>
    <t>철근가공조립</t>
  </si>
  <si>
    <t>보통(미할증)</t>
  </si>
  <si>
    <t>바탕처리</t>
  </si>
  <si>
    <t>재료비별도</t>
  </si>
  <si>
    <t>수직부, 재료별도</t>
  </si>
  <si>
    <t>시멘트액체방수</t>
  </si>
  <si>
    <t>바닥</t>
  </si>
  <si>
    <t>벽</t>
  </si>
  <si>
    <t>바닥3mm.노출</t>
  </si>
  <si>
    <t>벽  3mm.노출</t>
  </si>
  <si>
    <t>0.5B 적벽돌 한면치장쌓기</t>
  </si>
  <si>
    <t>벽돌,시멘트,모래제외(2층소운반)</t>
  </si>
  <si>
    <t>목재데크 설치</t>
  </si>
  <si>
    <t>재료별도</t>
  </si>
  <si>
    <t>잡철물제작설치(스텐)</t>
  </si>
  <si>
    <t>난간설치(스테인리스)</t>
  </si>
  <si>
    <t>주자재 제작설치</t>
  </si>
  <si>
    <t>앵커볼트설치</t>
  </si>
  <si>
    <t>ø16 이하</t>
  </si>
  <si>
    <t>개당</t>
  </si>
  <si>
    <t>유리끼우기(판유리)</t>
  </si>
  <si>
    <t>10mm이상</t>
  </si>
  <si>
    <t>실리콘코킹</t>
  </si>
  <si>
    <t>5*5</t>
  </si>
  <si>
    <t>바탕만들기</t>
  </si>
  <si>
    <t>콘크리트,몰탈면(벽)</t>
  </si>
  <si>
    <t>외벽 2회 2급</t>
  </si>
  <si>
    <t>아스팔트포장 절단</t>
  </si>
  <si>
    <t>T=20cm이하</t>
  </si>
  <si>
    <t>아스콘포장 철거</t>
  </si>
  <si>
    <t>대형브레이커</t>
  </si>
  <si>
    <t>철근콘크리트 철거</t>
  </si>
  <si>
    <t>마루틀및마루널철거</t>
  </si>
  <si>
    <t>H-BEAM철거</t>
  </si>
  <si>
    <t>버팀보, H=300-500 L= 3-5m</t>
  </si>
  <si>
    <t>본</t>
  </si>
  <si>
    <t>건설폐기물처리비</t>
  </si>
  <si>
    <t>폐아스팔트콘크리트(폐아스콘)</t>
  </si>
  <si>
    <t>혼합폐기물(소각 약 5%)</t>
  </si>
  <si>
    <t>내       역       서</t>
  </si>
  <si>
    <t>품      명</t>
  </si>
  <si>
    <t>규      격</t>
  </si>
  <si>
    <t>비고</t>
  </si>
  <si>
    <t>운반비</t>
  </si>
  <si>
    <t>작업부산물</t>
  </si>
  <si>
    <t>관급</t>
  </si>
  <si>
    <t>외주비</t>
  </si>
  <si>
    <t>장비비</t>
  </si>
  <si>
    <t>폐기물처리비</t>
  </si>
  <si>
    <t>가설비</t>
  </si>
  <si>
    <t>잡비제외분</t>
  </si>
  <si>
    <t>사급자재대</t>
  </si>
  <si>
    <t>관급자재대</t>
  </si>
  <si>
    <t>관급자 관급 자재대</t>
  </si>
  <si>
    <t>사용자항목2</t>
  </si>
  <si>
    <t>사용자항목3</t>
  </si>
  <si>
    <t>사용자항목4</t>
  </si>
  <si>
    <t>사용자항목5</t>
  </si>
  <si>
    <t>사용자항목6</t>
  </si>
  <si>
    <t>사용자항목7</t>
  </si>
  <si>
    <t>사용자항목8</t>
  </si>
  <si>
    <t>사용자항목9</t>
  </si>
  <si>
    <t>간접재료비</t>
  </si>
  <si>
    <t>01. 가설공사</t>
  </si>
  <si>
    <t>02. 토공사</t>
  </si>
  <si>
    <t>03. 철근콘크리트공사</t>
  </si>
  <si>
    <t>레미콘타설</t>
  </si>
  <si>
    <t>와이어메쉬 깔기</t>
  </si>
  <si>
    <t>04. 방수공사</t>
  </si>
  <si>
    <t>우레탄방수</t>
  </si>
  <si>
    <t>05. 조적공사</t>
  </si>
  <si>
    <t>06. 목공사</t>
  </si>
  <si>
    <t>07. 금속공사</t>
  </si>
  <si>
    <t>점자블록</t>
  </si>
  <si>
    <t>08. 유리공사</t>
  </si>
  <si>
    <t>09. 칠공사</t>
  </si>
  <si>
    <t>수성페인트(롤러칠)</t>
  </si>
  <si>
    <t>10. 철거공사</t>
  </si>
  <si>
    <t>고철</t>
  </si>
  <si>
    <t>11. 폐기물처리비</t>
  </si>
  <si>
    <t>12. 관급자재비</t>
  </si>
  <si>
    <t>13. 골재대</t>
  </si>
  <si>
    <t>데크틀 설치</t>
    <phoneticPr fontId="1" type="noConversion"/>
  </si>
  <si>
    <t>15TON 덤프,중간처리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</si>
</sst>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rgb="FF000000"/>
      <name val="굴림체"/>
      <family val="3"/>
      <charset val="129"/>
    </font>
    <font>
      <b/>
      <u/>
      <sz val="9"/>
      <color rgb="FF0000FF"/>
      <name val="굴림체"/>
      <family val="3"/>
      <charset val="129"/>
    </font>
    <font>
      <b/>
      <u/>
      <sz val="9"/>
      <color rgb="FF0000FF"/>
      <name val="맑은 고딕"/>
      <family val="2"/>
      <charset val="129"/>
      <scheme val="minor"/>
    </font>
    <font>
      <sz val="8"/>
      <color rgb="FF000080"/>
      <name val="굴림체"/>
      <family val="3"/>
      <charset val="129"/>
    </font>
    <font>
      <sz val="8"/>
      <color theme="1"/>
      <name val="굴림체"/>
      <family val="3"/>
      <charset val="129"/>
    </font>
    <font>
      <b/>
      <sz val="8"/>
      <color rgb="FF000000"/>
      <name val="굴림체"/>
      <family val="3"/>
      <charset val="129"/>
    </font>
    <font>
      <b/>
      <sz val="8"/>
      <color rgb="FF80000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4F4F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quotePrefix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right" vertical="center" shrinkToFit="1"/>
    </xf>
    <xf numFmtId="0" fontId="7" fillId="2" borderId="1" xfId="0" quotePrefix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quotePrefix="1" applyFont="1">
      <alignment vertical="center"/>
    </xf>
    <xf numFmtId="0" fontId="4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8" fillId="4" borderId="1" xfId="0" quotePrefix="1" applyFont="1" applyFill="1" applyBorder="1" applyAlignment="1">
      <alignment horizontal="left" vertical="center" shrinkToFit="1"/>
    </xf>
    <xf numFmtId="0" fontId="8" fillId="4" borderId="1" xfId="0" applyFont="1" applyFill="1" applyBorder="1" applyAlignment="1">
      <alignment horizontal="left" vertical="center" shrinkToFit="1"/>
    </xf>
    <xf numFmtId="0" fontId="8" fillId="4" borderId="2" xfId="0" quotePrefix="1" applyFont="1" applyFill="1" applyBorder="1" applyAlignment="1">
      <alignment horizontal="left" vertical="center" shrinkToFit="1"/>
    </xf>
    <xf numFmtId="0" fontId="8" fillId="4" borderId="3" xfId="0" quotePrefix="1" applyFont="1" applyFill="1" applyBorder="1" applyAlignment="1">
      <alignment horizontal="left" vertical="center" shrinkToFit="1"/>
    </xf>
    <xf numFmtId="0" fontId="8" fillId="4" borderId="4" xfId="0" quotePrefix="1" applyFont="1" applyFill="1" applyBorder="1" applyAlignment="1">
      <alignment horizontal="left" vertical="center" shrinkToFit="1"/>
    </xf>
  </cellXfs>
  <cellStyles count="1">
    <cellStyle name="표준" xfId="0" builtinId="0"/>
  </cellStyles>
  <dxfs count="2">
    <dxf>
      <numFmt numFmtId="176" formatCode="#,###"/>
    </dxf>
    <dxf>
      <numFmt numFmtId="177" formatCode="#,##0.0#####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B7"/>
  </sheetPr>
  <dimension ref="A1:AL212"/>
  <sheetViews>
    <sheetView tabSelected="1" view="pageBreakPreview" zoomScale="115" zoomScaleSheetLayoutView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M1"/>
    </sheetView>
  </sheetViews>
  <sheetFormatPr defaultRowHeight="16.5"/>
  <cols>
    <col min="1" max="2" width="20.625" style="1" customWidth="1"/>
    <col min="3" max="3" width="4.625" style="2" customWidth="1"/>
    <col min="4" max="5" width="6.625" style="3" customWidth="1"/>
    <col min="6" max="6" width="9.625" style="3" customWidth="1"/>
    <col min="7" max="7" width="6.625" style="3" customWidth="1"/>
    <col min="8" max="8" width="9.625" style="3" customWidth="1"/>
    <col min="9" max="9" width="6.625" style="3" customWidth="1"/>
    <col min="10" max="10" width="9.625" style="3" customWidth="1"/>
    <col min="11" max="11" width="6.625" style="3" customWidth="1"/>
    <col min="12" max="12" width="9.625" style="3" customWidth="1"/>
    <col min="13" max="13" width="8.625" style="2" customWidth="1"/>
    <col min="14" max="38" width="9" hidden="1" customWidth="1"/>
  </cols>
  <sheetData>
    <row r="1" spans="1:38" ht="30" customHeight="1">
      <c r="A1" s="15" t="s">
        <v>124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38" ht="23.1" customHeight="1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38" ht="23.1" customHeight="1">
      <c r="A3" s="18" t="s">
        <v>125</v>
      </c>
      <c r="B3" s="18" t="s">
        <v>126</v>
      </c>
      <c r="C3" s="18" t="s">
        <v>1</v>
      </c>
      <c r="D3" s="18" t="s">
        <v>52</v>
      </c>
      <c r="E3" s="18" t="s">
        <v>69</v>
      </c>
      <c r="F3" s="18"/>
      <c r="G3" s="18" t="s">
        <v>70</v>
      </c>
      <c r="H3" s="18"/>
      <c r="I3" s="18" t="s">
        <v>71</v>
      </c>
      <c r="J3" s="18"/>
      <c r="K3" s="18" t="s">
        <v>72</v>
      </c>
      <c r="L3" s="18"/>
      <c r="M3" s="18" t="s">
        <v>127</v>
      </c>
    </row>
    <row r="4" spans="1:38" ht="23.1" customHeight="1">
      <c r="A4" s="18"/>
      <c r="B4" s="18"/>
      <c r="C4" s="18"/>
      <c r="D4" s="18"/>
      <c r="E4" s="5" t="s">
        <v>53</v>
      </c>
      <c r="F4" s="5" t="s">
        <v>54</v>
      </c>
      <c r="G4" s="5" t="s">
        <v>53</v>
      </c>
      <c r="H4" s="5" t="s">
        <v>54</v>
      </c>
      <c r="I4" s="5" t="s">
        <v>53</v>
      </c>
      <c r="J4" s="5" t="s">
        <v>54</v>
      </c>
      <c r="K4" s="5" t="s">
        <v>53</v>
      </c>
      <c r="L4" s="5" t="s">
        <v>54</v>
      </c>
      <c r="M4" s="18"/>
      <c r="N4" t="s">
        <v>55</v>
      </c>
      <c r="O4" t="s">
        <v>56</v>
      </c>
      <c r="P4" t="s">
        <v>57</v>
      </c>
      <c r="Q4" t="s">
        <v>58</v>
      </c>
      <c r="R4" t="s">
        <v>59</v>
      </c>
      <c r="S4" t="s">
        <v>128</v>
      </c>
      <c r="T4" t="s">
        <v>129</v>
      </c>
      <c r="U4" t="s">
        <v>130</v>
      </c>
      <c r="V4" t="s">
        <v>131</v>
      </c>
      <c r="W4" t="s">
        <v>132</v>
      </c>
      <c r="X4" t="s">
        <v>133</v>
      </c>
      <c r="Y4" t="s">
        <v>134</v>
      </c>
      <c r="Z4" t="s">
        <v>135</v>
      </c>
      <c r="AA4" t="s">
        <v>136</v>
      </c>
      <c r="AB4" t="s">
        <v>137</v>
      </c>
      <c r="AC4" t="s">
        <v>138</v>
      </c>
      <c r="AD4" t="s">
        <v>139</v>
      </c>
      <c r="AE4" t="s">
        <v>140</v>
      </c>
      <c r="AF4" t="s">
        <v>141</v>
      </c>
      <c r="AG4" t="s">
        <v>142</v>
      </c>
      <c r="AH4" t="s">
        <v>143</v>
      </c>
      <c r="AI4" t="s">
        <v>144</v>
      </c>
      <c r="AJ4" t="s">
        <v>145</v>
      </c>
      <c r="AK4" t="s">
        <v>146</v>
      </c>
      <c r="AL4" t="s">
        <v>147</v>
      </c>
    </row>
    <row r="5" spans="1:38" ht="23.1" customHeight="1">
      <c r="A5" s="21" t="s">
        <v>148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3"/>
    </row>
    <row r="6" spans="1:38" ht="23.1" customHeight="1">
      <c r="A6" s="6" t="s">
        <v>61</v>
      </c>
      <c r="B6" s="6" t="s">
        <v>62</v>
      </c>
      <c r="C6" s="8" t="s">
        <v>2</v>
      </c>
      <c r="D6" s="9">
        <v>14.1</v>
      </c>
      <c r="E6" s="9"/>
      <c r="F6" s="9"/>
      <c r="G6" s="9"/>
      <c r="H6" s="9"/>
      <c r="I6" s="9"/>
      <c r="J6" s="9"/>
      <c r="K6" s="9"/>
      <c r="L6" s="9"/>
      <c r="M6" s="8"/>
      <c r="O6" t="str">
        <f>""</f>
        <v/>
      </c>
      <c r="P6" s="4" t="s">
        <v>59</v>
      </c>
      <c r="Q6">
        <v>1</v>
      </c>
      <c r="R6">
        <f>IF(P6="기계경비", J6, 0)</f>
        <v>0</v>
      </c>
      <c r="S6">
        <f>IF(P6="운반비", J6, 0)</f>
        <v>0</v>
      </c>
      <c r="T6">
        <f>IF(P6="작업부산물", F6, 0)</f>
        <v>0</v>
      </c>
      <c r="U6">
        <f>IF(P6="관급", F6, 0)</f>
        <v>0</v>
      </c>
      <c r="V6">
        <f>IF(P6="외주비", J6, 0)</f>
        <v>0</v>
      </c>
      <c r="W6">
        <f>IF(P6="장비비", J6, 0)</f>
        <v>0</v>
      </c>
      <c r="X6">
        <f>IF(P6="폐기물처리비", J6, 0)</f>
        <v>0</v>
      </c>
      <c r="Y6">
        <f>IF(P6="가설비", J6, 0)</f>
        <v>0</v>
      </c>
      <c r="Z6">
        <f>IF(P6="잡비제외분", F6, 0)</f>
        <v>0</v>
      </c>
      <c r="AA6">
        <f>IF(P6="사급자재대", L6, 0)</f>
        <v>0</v>
      </c>
      <c r="AB6">
        <f>IF(P6="관급자재대", L6, 0)</f>
        <v>0</v>
      </c>
      <c r="AC6">
        <f>IF(P6="관급자 관급 자재대", L6, 0)</f>
        <v>0</v>
      </c>
      <c r="AD6">
        <f>IF(P6="사용자항목2", L6, 0)</f>
        <v>0</v>
      </c>
      <c r="AE6">
        <f>IF(P6="사용자항목3", L6, 0)</f>
        <v>0</v>
      </c>
      <c r="AF6">
        <f>IF(P6="사용자항목4", L6, 0)</f>
        <v>0</v>
      </c>
      <c r="AG6">
        <f>IF(P6="사용자항목5", L6, 0)</f>
        <v>0</v>
      </c>
      <c r="AH6">
        <f>IF(P6="사용자항목6", L6, 0)</f>
        <v>0</v>
      </c>
      <c r="AI6">
        <f>IF(P6="사용자항목7", L6, 0)</f>
        <v>0</v>
      </c>
      <c r="AJ6">
        <f>IF(P6="사용자항목8", L6, 0)</f>
        <v>0</v>
      </c>
      <c r="AK6">
        <f>IF(P6="사용자항목9", L6, 0)</f>
        <v>0</v>
      </c>
    </row>
    <row r="7" spans="1:38" ht="23.1" customHeight="1">
      <c r="A7" s="6" t="s">
        <v>73</v>
      </c>
      <c r="B7" s="6" t="s">
        <v>74</v>
      </c>
      <c r="C7" s="8" t="s">
        <v>75</v>
      </c>
      <c r="D7" s="9">
        <v>2</v>
      </c>
      <c r="E7" s="9"/>
      <c r="F7" s="9"/>
      <c r="G7" s="9"/>
      <c r="H7" s="9"/>
      <c r="I7" s="9"/>
      <c r="J7" s="9"/>
      <c r="K7" s="9"/>
      <c r="L7" s="9"/>
      <c r="M7" s="8"/>
      <c r="O7" t="str">
        <f>""</f>
        <v/>
      </c>
      <c r="P7" s="4" t="s">
        <v>59</v>
      </c>
      <c r="Q7">
        <v>1</v>
      </c>
      <c r="R7">
        <f>IF(P7="기계경비", J7, 0)</f>
        <v>0</v>
      </c>
      <c r="S7">
        <f>IF(P7="운반비", J7, 0)</f>
        <v>0</v>
      </c>
      <c r="T7">
        <f>IF(P7="작업부산물", F7, 0)</f>
        <v>0</v>
      </c>
      <c r="U7">
        <f>IF(P7="관급", F7, 0)</f>
        <v>0</v>
      </c>
      <c r="V7">
        <f>IF(P7="외주비", J7, 0)</f>
        <v>0</v>
      </c>
      <c r="W7">
        <f>IF(P7="장비비", J7, 0)</f>
        <v>0</v>
      </c>
      <c r="X7">
        <f>IF(P7="폐기물처리비", J7, 0)</f>
        <v>0</v>
      </c>
      <c r="Y7">
        <f>IF(P7="가설비", J7, 0)</f>
        <v>0</v>
      </c>
      <c r="Z7">
        <f>IF(P7="잡비제외분", F7, 0)</f>
        <v>0</v>
      </c>
      <c r="AA7">
        <f>IF(P7="사급자재대", L7, 0)</f>
        <v>0</v>
      </c>
      <c r="AB7">
        <f>IF(P7="관급자재대", L7, 0)</f>
        <v>0</v>
      </c>
      <c r="AC7">
        <f>IF(P7="관급자 관급 자재대", L7, 0)</f>
        <v>0</v>
      </c>
      <c r="AD7">
        <f>IF(P7="사용자항목2", L7, 0)</f>
        <v>0</v>
      </c>
      <c r="AE7">
        <f>IF(P7="사용자항목3", L7, 0)</f>
        <v>0</v>
      </c>
      <c r="AF7">
        <f>IF(P7="사용자항목4", L7, 0)</f>
        <v>0</v>
      </c>
      <c r="AG7">
        <f>IF(P7="사용자항목5", L7, 0)</f>
        <v>0</v>
      </c>
      <c r="AH7">
        <f>IF(P7="사용자항목6", L7, 0)</f>
        <v>0</v>
      </c>
      <c r="AI7">
        <f>IF(P7="사용자항목7", L7, 0)</f>
        <v>0</v>
      </c>
      <c r="AJ7">
        <f>IF(P7="사용자항목8", L7, 0)</f>
        <v>0</v>
      </c>
      <c r="AK7">
        <f>IF(P7="사용자항목9", L7, 0)</f>
        <v>0</v>
      </c>
    </row>
    <row r="8" spans="1:38" ht="23.1" customHeight="1">
      <c r="A8" s="6" t="s">
        <v>76</v>
      </c>
      <c r="B8" s="6" t="s">
        <v>77</v>
      </c>
      <c r="C8" s="8" t="s">
        <v>33</v>
      </c>
      <c r="D8" s="9">
        <v>44.07</v>
      </c>
      <c r="E8" s="9"/>
      <c r="F8" s="9"/>
      <c r="G8" s="9"/>
      <c r="H8" s="9"/>
      <c r="I8" s="9"/>
      <c r="J8" s="9"/>
      <c r="K8" s="9"/>
      <c r="L8" s="9"/>
      <c r="M8" s="8"/>
      <c r="O8" t="str">
        <f>""</f>
        <v/>
      </c>
      <c r="P8" s="4" t="s">
        <v>59</v>
      </c>
      <c r="Q8">
        <v>1</v>
      </c>
      <c r="R8">
        <f>IF(P8="기계경비", J8, 0)</f>
        <v>0</v>
      </c>
      <c r="S8">
        <f>IF(P8="운반비", J8, 0)</f>
        <v>0</v>
      </c>
      <c r="T8">
        <f>IF(P8="작업부산물", F8, 0)</f>
        <v>0</v>
      </c>
      <c r="U8">
        <f>IF(P8="관급", F8, 0)</f>
        <v>0</v>
      </c>
      <c r="V8">
        <f>IF(P8="외주비", J8, 0)</f>
        <v>0</v>
      </c>
      <c r="W8">
        <f>IF(P8="장비비", J8, 0)</f>
        <v>0</v>
      </c>
      <c r="X8">
        <f>IF(P8="폐기물처리비", J8, 0)</f>
        <v>0</v>
      </c>
      <c r="Y8">
        <f>IF(P8="가설비", J8, 0)</f>
        <v>0</v>
      </c>
      <c r="Z8">
        <f>IF(P8="잡비제외분", F8, 0)</f>
        <v>0</v>
      </c>
      <c r="AA8">
        <f>IF(P8="사급자재대", L8, 0)</f>
        <v>0</v>
      </c>
      <c r="AB8">
        <f>IF(P8="관급자재대", L8, 0)</f>
        <v>0</v>
      </c>
      <c r="AC8">
        <f>IF(P8="관급자 관급 자재대", L8, 0)</f>
        <v>0</v>
      </c>
      <c r="AD8">
        <f>IF(P8="사용자항목2", L8, 0)</f>
        <v>0</v>
      </c>
      <c r="AE8">
        <f>IF(P8="사용자항목3", L8, 0)</f>
        <v>0</v>
      </c>
      <c r="AF8">
        <f>IF(P8="사용자항목4", L8, 0)</f>
        <v>0</v>
      </c>
      <c r="AG8">
        <f>IF(P8="사용자항목5", L8, 0)</f>
        <v>0</v>
      </c>
      <c r="AH8">
        <f>IF(P8="사용자항목6", L8, 0)</f>
        <v>0</v>
      </c>
      <c r="AI8">
        <f>IF(P8="사용자항목7", L8, 0)</f>
        <v>0</v>
      </c>
      <c r="AJ8">
        <f>IF(P8="사용자항목8", L8, 0)</f>
        <v>0</v>
      </c>
      <c r="AK8">
        <f>IF(P8="사용자항목9", L8, 0)</f>
        <v>0</v>
      </c>
    </row>
    <row r="9" spans="1:38" ht="23.1" customHeight="1">
      <c r="A9" s="7"/>
      <c r="B9" s="7"/>
      <c r="C9" s="14"/>
      <c r="D9" s="9"/>
      <c r="E9" s="9"/>
      <c r="F9" s="9"/>
      <c r="G9" s="9"/>
      <c r="H9" s="9"/>
      <c r="I9" s="9"/>
      <c r="J9" s="9"/>
      <c r="K9" s="9"/>
      <c r="L9" s="9"/>
      <c r="M9" s="14"/>
    </row>
    <row r="10" spans="1:38" ht="23.1" customHeight="1">
      <c r="A10" s="7"/>
      <c r="B10" s="7"/>
      <c r="C10" s="14"/>
      <c r="D10" s="9"/>
      <c r="E10" s="9"/>
      <c r="F10" s="9"/>
      <c r="G10" s="9"/>
      <c r="H10" s="9"/>
      <c r="I10" s="9"/>
      <c r="J10" s="9"/>
      <c r="K10" s="9"/>
      <c r="L10" s="9"/>
      <c r="M10" s="14"/>
    </row>
    <row r="11" spans="1:38" ht="23.1" customHeight="1">
      <c r="A11" s="7"/>
      <c r="B11" s="7"/>
      <c r="C11" s="14"/>
      <c r="D11" s="9"/>
      <c r="E11" s="9"/>
      <c r="F11" s="9"/>
      <c r="G11" s="9"/>
      <c r="H11" s="9"/>
      <c r="I11" s="9"/>
      <c r="J11" s="9"/>
      <c r="K11" s="9"/>
      <c r="L11" s="9"/>
      <c r="M11" s="14"/>
    </row>
    <row r="12" spans="1:38" ht="23.1" customHeight="1">
      <c r="A12" s="7"/>
      <c r="B12" s="7"/>
      <c r="C12" s="14"/>
      <c r="D12" s="9"/>
      <c r="E12" s="9"/>
      <c r="F12" s="9"/>
      <c r="G12" s="9"/>
      <c r="H12" s="9"/>
      <c r="I12" s="9"/>
      <c r="J12" s="9"/>
      <c r="K12" s="9"/>
      <c r="L12" s="9"/>
      <c r="M12" s="14"/>
    </row>
    <row r="13" spans="1:38" ht="23.1" customHeight="1">
      <c r="A13" s="7"/>
      <c r="B13" s="7"/>
      <c r="C13" s="14"/>
      <c r="D13" s="9"/>
      <c r="E13" s="9"/>
      <c r="F13" s="9"/>
      <c r="G13" s="9"/>
      <c r="H13" s="9"/>
      <c r="I13" s="9"/>
      <c r="J13" s="9"/>
      <c r="K13" s="9"/>
      <c r="L13" s="9"/>
      <c r="M13" s="14"/>
    </row>
    <row r="14" spans="1:38" ht="23.1" customHeight="1">
      <c r="A14" s="7"/>
      <c r="B14" s="7"/>
      <c r="C14" s="14"/>
      <c r="D14" s="9"/>
      <c r="E14" s="9"/>
      <c r="F14" s="9"/>
      <c r="G14" s="9"/>
      <c r="H14" s="9"/>
      <c r="I14" s="9"/>
      <c r="J14" s="9"/>
      <c r="K14" s="9"/>
      <c r="L14" s="9"/>
      <c r="M14" s="14"/>
    </row>
    <row r="15" spans="1:38" ht="23.1" customHeight="1">
      <c r="A15" s="7"/>
      <c r="B15" s="7"/>
      <c r="C15" s="14"/>
      <c r="D15" s="9"/>
      <c r="E15" s="9"/>
      <c r="F15" s="9"/>
      <c r="G15" s="9"/>
      <c r="H15" s="9"/>
      <c r="I15" s="9"/>
      <c r="J15" s="9"/>
      <c r="K15" s="9"/>
      <c r="L15" s="9"/>
      <c r="M15" s="14"/>
    </row>
    <row r="16" spans="1:38" ht="23.1" customHeight="1">
      <c r="A16" s="7"/>
      <c r="B16" s="7"/>
      <c r="C16" s="14"/>
      <c r="D16" s="9"/>
      <c r="E16" s="9"/>
      <c r="F16" s="9"/>
      <c r="G16" s="9"/>
      <c r="H16" s="9"/>
      <c r="I16" s="9"/>
      <c r="J16" s="9"/>
      <c r="K16" s="9"/>
      <c r="L16" s="9"/>
      <c r="M16" s="14"/>
    </row>
    <row r="17" spans="1:38" ht="23.1" customHeight="1">
      <c r="A17" s="7"/>
      <c r="B17" s="7"/>
      <c r="C17" s="14"/>
      <c r="D17" s="9"/>
      <c r="E17" s="9"/>
      <c r="F17" s="9"/>
      <c r="G17" s="9"/>
      <c r="H17" s="9"/>
      <c r="I17" s="9"/>
      <c r="J17" s="9"/>
      <c r="K17" s="9"/>
      <c r="L17" s="9"/>
      <c r="M17" s="14"/>
    </row>
    <row r="18" spans="1:38" ht="23.1" customHeight="1">
      <c r="A18" s="7"/>
      <c r="B18" s="7"/>
      <c r="C18" s="14"/>
      <c r="D18" s="9"/>
      <c r="E18" s="9"/>
      <c r="F18" s="9"/>
      <c r="G18" s="9"/>
      <c r="H18" s="9"/>
      <c r="I18" s="9"/>
      <c r="J18" s="9"/>
      <c r="K18" s="9"/>
      <c r="L18" s="9"/>
      <c r="M18" s="14"/>
    </row>
    <row r="19" spans="1:38" ht="23.1" customHeight="1">
      <c r="A19" s="7"/>
      <c r="B19" s="7"/>
      <c r="C19" s="14"/>
      <c r="D19" s="9"/>
      <c r="E19" s="9"/>
      <c r="F19" s="9"/>
      <c r="G19" s="9"/>
      <c r="H19" s="9"/>
      <c r="I19" s="9"/>
      <c r="J19" s="9"/>
      <c r="K19" s="9"/>
      <c r="L19" s="9"/>
      <c r="M19" s="14"/>
    </row>
    <row r="20" spans="1:38" ht="23.1" customHeight="1">
      <c r="A20" s="10" t="s">
        <v>60</v>
      </c>
      <c r="B20" s="11"/>
      <c r="C20" s="12"/>
      <c r="D20" s="13"/>
      <c r="E20" s="13"/>
      <c r="F20" s="13">
        <f>ROUNDDOWN(SUMIF(Q6:Q8, "1", F6:F8), 0)</f>
        <v>0</v>
      </c>
      <c r="G20" s="13"/>
      <c r="H20" s="13">
        <f>ROUNDDOWN(SUMIF(Q6:Q8, "1", H6:H8), 0)</f>
        <v>0</v>
      </c>
      <c r="I20" s="13"/>
      <c r="J20" s="13">
        <f>ROUNDDOWN(SUMIF(Q6:Q8, "1", J6:J8), 0)</f>
        <v>0</v>
      </c>
      <c r="K20" s="13"/>
      <c r="L20" s="13">
        <f>F20+H20+J20</f>
        <v>0</v>
      </c>
      <c r="M20" s="12"/>
      <c r="R20">
        <f t="shared" ref="R20:AL20" si="0">ROUNDDOWN(SUM(R6:R8), 0)</f>
        <v>0</v>
      </c>
      <c r="S20">
        <f t="shared" si="0"/>
        <v>0</v>
      </c>
      <c r="T20">
        <f t="shared" si="0"/>
        <v>0</v>
      </c>
      <c r="U20">
        <f t="shared" si="0"/>
        <v>0</v>
      </c>
      <c r="V20">
        <f t="shared" si="0"/>
        <v>0</v>
      </c>
      <c r="W20">
        <f t="shared" si="0"/>
        <v>0</v>
      </c>
      <c r="X20">
        <f t="shared" si="0"/>
        <v>0</v>
      </c>
      <c r="Y20">
        <f t="shared" si="0"/>
        <v>0</v>
      </c>
      <c r="Z20">
        <f t="shared" si="0"/>
        <v>0</v>
      </c>
      <c r="AA20">
        <f t="shared" si="0"/>
        <v>0</v>
      </c>
      <c r="AB20">
        <f t="shared" si="0"/>
        <v>0</v>
      </c>
      <c r="AC20">
        <f t="shared" si="0"/>
        <v>0</v>
      </c>
      <c r="AD20">
        <f t="shared" si="0"/>
        <v>0</v>
      </c>
      <c r="AE20">
        <f t="shared" si="0"/>
        <v>0</v>
      </c>
      <c r="AF20">
        <f t="shared" si="0"/>
        <v>0</v>
      </c>
      <c r="AG20">
        <f t="shared" si="0"/>
        <v>0</v>
      </c>
      <c r="AH20">
        <f t="shared" si="0"/>
        <v>0</v>
      </c>
      <c r="AI20">
        <f t="shared" si="0"/>
        <v>0</v>
      </c>
      <c r="AJ20">
        <f t="shared" si="0"/>
        <v>0</v>
      </c>
      <c r="AK20">
        <f t="shared" si="0"/>
        <v>0</v>
      </c>
      <c r="AL20">
        <f t="shared" si="0"/>
        <v>0</v>
      </c>
    </row>
    <row r="21" spans="1:38" ht="23.1" customHeight="1">
      <c r="A21" s="19" t="s">
        <v>149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38" ht="23.1" customHeight="1">
      <c r="A22" s="6" t="s">
        <v>63</v>
      </c>
      <c r="B22" s="6" t="s">
        <v>64</v>
      </c>
      <c r="C22" s="8" t="s">
        <v>16</v>
      </c>
      <c r="D22" s="9">
        <v>25.85</v>
      </c>
      <c r="E22" s="9"/>
      <c r="F22" s="9"/>
      <c r="G22" s="9"/>
      <c r="H22" s="9"/>
      <c r="I22" s="9"/>
      <c r="J22" s="9"/>
      <c r="K22" s="9"/>
      <c r="L22" s="9"/>
      <c r="M22" s="8"/>
      <c r="P22" s="4"/>
    </row>
    <row r="23" spans="1:38" ht="23.1" customHeight="1">
      <c r="A23" s="6" t="s">
        <v>65</v>
      </c>
      <c r="B23" s="6" t="s">
        <v>66</v>
      </c>
      <c r="C23" s="8" t="s">
        <v>16</v>
      </c>
      <c r="D23" s="9">
        <v>13.93</v>
      </c>
      <c r="E23" s="9"/>
      <c r="F23" s="9"/>
      <c r="G23" s="9"/>
      <c r="H23" s="9"/>
      <c r="I23" s="9"/>
      <c r="J23" s="9"/>
      <c r="K23" s="9"/>
      <c r="L23" s="9"/>
      <c r="M23" s="8"/>
      <c r="P23" s="4"/>
    </row>
    <row r="24" spans="1:38" ht="23.1" customHeight="1">
      <c r="A24" s="6" t="s">
        <v>67</v>
      </c>
      <c r="B24" s="6" t="s">
        <v>68</v>
      </c>
      <c r="C24" s="8" t="s">
        <v>16</v>
      </c>
      <c r="D24" s="9">
        <v>11.92</v>
      </c>
      <c r="E24" s="9"/>
      <c r="F24" s="9"/>
      <c r="G24" s="9"/>
      <c r="H24" s="9"/>
      <c r="I24" s="9"/>
      <c r="J24" s="9"/>
      <c r="K24" s="9"/>
      <c r="L24" s="9"/>
      <c r="M24" s="8"/>
      <c r="P24" s="4"/>
    </row>
    <row r="25" spans="1:38" ht="23.1" customHeight="1">
      <c r="A25" s="6" t="s">
        <v>78</v>
      </c>
      <c r="B25" s="6" t="s">
        <v>79</v>
      </c>
      <c r="C25" s="8" t="s">
        <v>33</v>
      </c>
      <c r="D25" s="9">
        <v>5.54</v>
      </c>
      <c r="E25" s="9"/>
      <c r="F25" s="9"/>
      <c r="G25" s="9"/>
      <c r="H25" s="9"/>
      <c r="I25" s="9"/>
      <c r="J25" s="9"/>
      <c r="K25" s="9"/>
      <c r="L25" s="9"/>
      <c r="M25" s="8"/>
      <c r="P25" s="4"/>
    </row>
    <row r="26" spans="1:38" ht="23.1" customHeight="1">
      <c r="A26" s="7"/>
      <c r="B26" s="7"/>
      <c r="C26" s="14"/>
      <c r="D26" s="9"/>
      <c r="E26" s="9"/>
      <c r="F26" s="9"/>
      <c r="G26" s="9"/>
      <c r="H26" s="9"/>
      <c r="I26" s="9"/>
      <c r="J26" s="9"/>
      <c r="K26" s="9"/>
      <c r="L26" s="9"/>
      <c r="M26" s="14"/>
    </row>
    <row r="27" spans="1:38" ht="23.1" customHeight="1">
      <c r="A27" s="7"/>
      <c r="B27" s="7"/>
      <c r="C27" s="14"/>
      <c r="D27" s="9"/>
      <c r="E27" s="9"/>
      <c r="F27" s="9"/>
      <c r="G27" s="9"/>
      <c r="H27" s="9"/>
      <c r="I27" s="9"/>
      <c r="J27" s="9"/>
      <c r="K27" s="9"/>
      <c r="L27" s="9"/>
      <c r="M27" s="14"/>
    </row>
    <row r="28" spans="1:38" ht="23.1" customHeight="1">
      <c r="A28" s="7"/>
      <c r="B28" s="7"/>
      <c r="C28" s="14"/>
      <c r="D28" s="9"/>
      <c r="E28" s="9"/>
      <c r="F28" s="9"/>
      <c r="G28" s="9"/>
      <c r="H28" s="9"/>
      <c r="I28" s="9"/>
      <c r="J28" s="9"/>
      <c r="K28" s="9"/>
      <c r="L28" s="9"/>
      <c r="M28" s="14"/>
    </row>
    <row r="29" spans="1:38" ht="23.1" customHeight="1">
      <c r="A29" s="7"/>
      <c r="B29" s="7"/>
      <c r="C29" s="14"/>
      <c r="D29" s="9"/>
      <c r="E29" s="9"/>
      <c r="F29" s="9"/>
      <c r="G29" s="9"/>
      <c r="H29" s="9"/>
      <c r="I29" s="9"/>
      <c r="J29" s="9"/>
      <c r="K29" s="9"/>
      <c r="L29" s="9"/>
      <c r="M29" s="14"/>
    </row>
    <row r="30" spans="1:38" ht="23.1" customHeight="1">
      <c r="A30" s="7"/>
      <c r="B30" s="7"/>
      <c r="C30" s="14"/>
      <c r="D30" s="9"/>
      <c r="E30" s="9"/>
      <c r="F30" s="9"/>
      <c r="G30" s="9"/>
      <c r="H30" s="9"/>
      <c r="I30" s="9"/>
      <c r="J30" s="9"/>
      <c r="K30" s="9"/>
      <c r="L30" s="9"/>
      <c r="M30" s="14"/>
    </row>
    <row r="31" spans="1:38" ht="23.1" customHeight="1">
      <c r="A31" s="7"/>
      <c r="B31" s="7"/>
      <c r="C31" s="14"/>
      <c r="D31" s="9"/>
      <c r="E31" s="9"/>
      <c r="F31" s="9"/>
      <c r="G31" s="9"/>
      <c r="H31" s="9"/>
      <c r="I31" s="9"/>
      <c r="J31" s="9"/>
      <c r="K31" s="9"/>
      <c r="L31" s="9"/>
      <c r="M31" s="14"/>
    </row>
    <row r="32" spans="1:38" ht="23.1" customHeight="1">
      <c r="A32" s="7"/>
      <c r="B32" s="7"/>
      <c r="C32" s="14"/>
      <c r="D32" s="9"/>
      <c r="E32" s="9"/>
      <c r="F32" s="9"/>
      <c r="G32" s="9"/>
      <c r="H32" s="9"/>
      <c r="I32" s="9"/>
      <c r="J32" s="9"/>
      <c r="K32" s="9"/>
      <c r="L32" s="9"/>
      <c r="M32" s="14"/>
    </row>
    <row r="33" spans="1:38" ht="23.1" customHeight="1">
      <c r="A33" s="7"/>
      <c r="B33" s="7"/>
      <c r="C33" s="14"/>
      <c r="D33" s="9"/>
      <c r="E33" s="9"/>
      <c r="F33" s="9"/>
      <c r="G33" s="9"/>
      <c r="H33" s="9"/>
      <c r="I33" s="9"/>
      <c r="J33" s="9"/>
      <c r="K33" s="9"/>
      <c r="L33" s="9"/>
      <c r="M33" s="14"/>
    </row>
    <row r="34" spans="1:38" ht="23.1" customHeight="1">
      <c r="A34" s="7"/>
      <c r="B34" s="7"/>
      <c r="C34" s="14"/>
      <c r="D34" s="9"/>
      <c r="E34" s="9"/>
      <c r="F34" s="9"/>
      <c r="G34" s="9"/>
      <c r="H34" s="9"/>
      <c r="I34" s="9"/>
      <c r="J34" s="9"/>
      <c r="K34" s="9"/>
      <c r="L34" s="9"/>
      <c r="M34" s="14"/>
    </row>
    <row r="35" spans="1:38" ht="23.1" customHeight="1">
      <c r="A35" s="7"/>
      <c r="B35" s="7"/>
      <c r="C35" s="14"/>
      <c r="D35" s="9"/>
      <c r="E35" s="9"/>
      <c r="F35" s="9"/>
      <c r="G35" s="9"/>
      <c r="H35" s="9"/>
      <c r="I35" s="9"/>
      <c r="J35" s="9"/>
      <c r="K35" s="9"/>
      <c r="L35" s="9"/>
      <c r="M35" s="14"/>
    </row>
    <row r="36" spans="1:38" ht="23.1" customHeight="1">
      <c r="A36" s="10" t="s">
        <v>60</v>
      </c>
      <c r="B36" s="11"/>
      <c r="C36" s="12"/>
      <c r="D36" s="13"/>
      <c r="E36" s="13"/>
      <c r="F36" s="13">
        <f>ROUNDDOWN(SUMIF(Q22:Q25, "1", F22:F25), 0)</f>
        <v>0</v>
      </c>
      <c r="G36" s="13"/>
      <c r="H36" s="13">
        <f>ROUNDDOWN(SUMIF(Q22:Q25, "1", H22:H25), 0)</f>
        <v>0</v>
      </c>
      <c r="I36" s="13"/>
      <c r="J36" s="13">
        <f>ROUNDDOWN(SUMIF(Q22:Q25, "1", J22:J25), 0)</f>
        <v>0</v>
      </c>
      <c r="K36" s="13"/>
      <c r="L36" s="13">
        <f>F36+H36+J36</f>
        <v>0</v>
      </c>
      <c r="M36" s="12"/>
      <c r="R36">
        <f t="shared" ref="R36:AL36" si="1">ROUNDDOWN(SUM(R22:R25), 0)</f>
        <v>0</v>
      </c>
      <c r="S36">
        <f t="shared" si="1"/>
        <v>0</v>
      </c>
      <c r="T36">
        <f t="shared" si="1"/>
        <v>0</v>
      </c>
      <c r="U36">
        <f t="shared" si="1"/>
        <v>0</v>
      </c>
      <c r="V36">
        <f t="shared" si="1"/>
        <v>0</v>
      </c>
      <c r="W36">
        <f t="shared" si="1"/>
        <v>0</v>
      </c>
      <c r="X36">
        <f t="shared" si="1"/>
        <v>0</v>
      </c>
      <c r="Y36">
        <f t="shared" si="1"/>
        <v>0</v>
      </c>
      <c r="Z36">
        <f t="shared" si="1"/>
        <v>0</v>
      </c>
      <c r="AA36">
        <f t="shared" si="1"/>
        <v>0</v>
      </c>
      <c r="AB36">
        <f t="shared" si="1"/>
        <v>0</v>
      </c>
      <c r="AC36">
        <f t="shared" si="1"/>
        <v>0</v>
      </c>
      <c r="AD36">
        <f t="shared" si="1"/>
        <v>0</v>
      </c>
      <c r="AE36">
        <f t="shared" si="1"/>
        <v>0</v>
      </c>
      <c r="AF36">
        <f t="shared" si="1"/>
        <v>0</v>
      </c>
      <c r="AG36">
        <f t="shared" si="1"/>
        <v>0</v>
      </c>
      <c r="AH36">
        <f t="shared" si="1"/>
        <v>0</v>
      </c>
      <c r="AI36">
        <f t="shared" si="1"/>
        <v>0</v>
      </c>
      <c r="AJ36">
        <f t="shared" si="1"/>
        <v>0</v>
      </c>
      <c r="AK36">
        <f t="shared" si="1"/>
        <v>0</v>
      </c>
      <c r="AL36">
        <f t="shared" si="1"/>
        <v>0</v>
      </c>
    </row>
    <row r="37" spans="1:38" ht="23.1" customHeight="1">
      <c r="A37" s="19" t="s">
        <v>150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1:38" ht="23.1" customHeight="1">
      <c r="A38" s="6" t="s">
        <v>80</v>
      </c>
      <c r="B38" s="6" t="s">
        <v>81</v>
      </c>
      <c r="C38" s="8" t="s">
        <v>82</v>
      </c>
      <c r="D38" s="9">
        <v>199.36</v>
      </c>
      <c r="E38" s="9"/>
      <c r="F38" s="9"/>
      <c r="G38" s="9"/>
      <c r="H38" s="9"/>
      <c r="I38" s="9"/>
      <c r="J38" s="9"/>
      <c r="K38" s="9"/>
      <c r="L38" s="9"/>
      <c r="M38" s="8"/>
      <c r="P38" s="4"/>
    </row>
    <row r="39" spans="1:38" ht="23.1" customHeight="1">
      <c r="A39" s="6" t="s">
        <v>151</v>
      </c>
      <c r="B39" s="6" t="s">
        <v>83</v>
      </c>
      <c r="C39" s="8" t="s">
        <v>16</v>
      </c>
      <c r="D39" s="9">
        <v>23.03</v>
      </c>
      <c r="E39" s="9"/>
      <c r="F39" s="9"/>
      <c r="G39" s="9"/>
      <c r="H39" s="9"/>
      <c r="I39" s="9"/>
      <c r="J39" s="9"/>
      <c r="K39" s="9"/>
      <c r="L39" s="9"/>
      <c r="M39" s="8"/>
      <c r="P39" s="4"/>
    </row>
    <row r="40" spans="1:38" ht="23.1" customHeight="1">
      <c r="A40" s="6" t="s">
        <v>151</v>
      </c>
      <c r="B40" s="6" t="s">
        <v>84</v>
      </c>
      <c r="C40" s="8" t="s">
        <v>16</v>
      </c>
      <c r="D40" s="9">
        <v>1.93</v>
      </c>
      <c r="E40" s="9"/>
      <c r="F40" s="9"/>
      <c r="G40" s="9"/>
      <c r="H40" s="9"/>
      <c r="I40" s="9"/>
      <c r="J40" s="9"/>
      <c r="K40" s="9"/>
      <c r="L40" s="9"/>
      <c r="M40" s="8"/>
      <c r="P40" s="4"/>
    </row>
    <row r="41" spans="1:38" ht="23.1" customHeight="1">
      <c r="A41" s="6" t="s">
        <v>14</v>
      </c>
      <c r="B41" s="6" t="s">
        <v>15</v>
      </c>
      <c r="C41" s="8" t="s">
        <v>16</v>
      </c>
      <c r="D41" s="9">
        <v>24.96</v>
      </c>
      <c r="E41" s="9"/>
      <c r="F41" s="9"/>
      <c r="G41" s="9"/>
      <c r="H41" s="9"/>
      <c r="I41" s="9"/>
      <c r="J41" s="9"/>
      <c r="K41" s="9"/>
      <c r="L41" s="9"/>
      <c r="M41" s="14"/>
      <c r="P41" s="4"/>
    </row>
    <row r="42" spans="1:38" ht="23.1" customHeight="1">
      <c r="A42" s="6" t="s">
        <v>85</v>
      </c>
      <c r="B42" s="6" t="s">
        <v>86</v>
      </c>
      <c r="C42" s="8" t="s">
        <v>36</v>
      </c>
      <c r="D42" s="9">
        <v>0.76</v>
      </c>
      <c r="E42" s="9"/>
      <c r="F42" s="9"/>
      <c r="G42" s="9"/>
      <c r="H42" s="9"/>
      <c r="I42" s="9"/>
      <c r="J42" s="9"/>
      <c r="K42" s="9"/>
      <c r="L42" s="9"/>
      <c r="M42" s="8"/>
      <c r="P42" s="4"/>
    </row>
    <row r="43" spans="1:38" ht="23.1" customHeight="1">
      <c r="A43" s="6" t="s">
        <v>34</v>
      </c>
      <c r="B43" s="6" t="s">
        <v>37</v>
      </c>
      <c r="C43" s="8" t="s">
        <v>36</v>
      </c>
      <c r="D43" s="9">
        <v>0.17</v>
      </c>
      <c r="E43" s="9"/>
      <c r="F43" s="9"/>
      <c r="G43" s="9"/>
      <c r="H43" s="9"/>
      <c r="I43" s="9"/>
      <c r="J43" s="9"/>
      <c r="K43" s="9"/>
      <c r="L43" s="9"/>
      <c r="M43" s="8"/>
      <c r="P43" s="4"/>
    </row>
    <row r="44" spans="1:38" ht="23.1" customHeight="1">
      <c r="A44" s="6" t="s">
        <v>34</v>
      </c>
      <c r="B44" s="6" t="s">
        <v>35</v>
      </c>
      <c r="C44" s="8" t="s">
        <v>36</v>
      </c>
      <c r="D44" s="9">
        <v>0.59</v>
      </c>
      <c r="E44" s="9"/>
      <c r="F44" s="9"/>
      <c r="G44" s="9"/>
      <c r="H44" s="9"/>
      <c r="I44" s="9"/>
      <c r="J44" s="9"/>
      <c r="K44" s="9"/>
      <c r="L44" s="9"/>
      <c r="M44" s="8"/>
      <c r="P44" s="4"/>
    </row>
    <row r="45" spans="1:38" ht="23.1" customHeight="1">
      <c r="A45" s="6" t="s">
        <v>152</v>
      </c>
      <c r="B45" s="6" t="s">
        <v>32</v>
      </c>
      <c r="C45" s="8" t="s">
        <v>33</v>
      </c>
      <c r="D45" s="9">
        <v>10.14</v>
      </c>
      <c r="E45" s="9"/>
      <c r="F45" s="9"/>
      <c r="G45" s="9"/>
      <c r="H45" s="9"/>
      <c r="I45" s="9"/>
      <c r="J45" s="9"/>
      <c r="K45" s="9"/>
      <c r="L45" s="9"/>
      <c r="M45" s="8"/>
      <c r="P45" s="4"/>
    </row>
    <row r="46" spans="1:38" ht="23.1" customHeight="1">
      <c r="A46" s="7"/>
      <c r="B46" s="7"/>
      <c r="C46" s="14"/>
      <c r="D46" s="9"/>
      <c r="E46" s="9"/>
      <c r="F46" s="9"/>
      <c r="G46" s="9"/>
      <c r="H46" s="9"/>
      <c r="I46" s="9"/>
      <c r="J46" s="9"/>
      <c r="K46" s="9"/>
      <c r="L46" s="9"/>
      <c r="M46" s="14"/>
    </row>
    <row r="47" spans="1:38" ht="23.1" customHeight="1">
      <c r="A47" s="7"/>
      <c r="B47" s="7"/>
      <c r="C47" s="14"/>
      <c r="D47" s="9"/>
      <c r="E47" s="9"/>
      <c r="F47" s="9"/>
      <c r="G47" s="9"/>
      <c r="H47" s="9"/>
      <c r="I47" s="9"/>
      <c r="J47" s="9"/>
      <c r="K47" s="9"/>
      <c r="L47" s="9"/>
      <c r="M47" s="14"/>
    </row>
    <row r="48" spans="1:38" ht="23.1" customHeight="1">
      <c r="A48" s="7"/>
      <c r="B48" s="7"/>
      <c r="C48" s="14"/>
      <c r="D48" s="9"/>
      <c r="E48" s="9"/>
      <c r="F48" s="9"/>
      <c r="G48" s="9"/>
      <c r="H48" s="9"/>
      <c r="I48" s="9"/>
      <c r="J48" s="9"/>
      <c r="K48" s="9"/>
      <c r="L48" s="9"/>
      <c r="M48" s="14"/>
    </row>
    <row r="49" spans="1:38" ht="23.1" customHeight="1">
      <c r="A49" s="7"/>
      <c r="B49" s="7"/>
      <c r="C49" s="14"/>
      <c r="D49" s="9"/>
      <c r="E49" s="9"/>
      <c r="F49" s="9"/>
      <c r="G49" s="9"/>
      <c r="H49" s="9"/>
      <c r="I49" s="9"/>
      <c r="J49" s="9"/>
      <c r="K49" s="9"/>
      <c r="L49" s="9"/>
      <c r="M49" s="14"/>
    </row>
    <row r="50" spans="1:38" ht="23.1" customHeight="1">
      <c r="A50" s="7"/>
      <c r="B50" s="7"/>
      <c r="C50" s="14"/>
      <c r="D50" s="9"/>
      <c r="E50" s="9"/>
      <c r="F50" s="9"/>
      <c r="G50" s="9"/>
      <c r="H50" s="9"/>
      <c r="I50" s="9"/>
      <c r="J50" s="9"/>
      <c r="K50" s="9"/>
      <c r="L50" s="9"/>
      <c r="M50" s="14"/>
    </row>
    <row r="51" spans="1:38" ht="23.1" customHeight="1">
      <c r="A51" s="7"/>
      <c r="B51" s="7"/>
      <c r="C51" s="14"/>
      <c r="D51" s="9"/>
      <c r="E51" s="9"/>
      <c r="F51" s="9"/>
      <c r="G51" s="9"/>
      <c r="H51" s="9"/>
      <c r="I51" s="9"/>
      <c r="J51" s="9"/>
      <c r="K51" s="9"/>
      <c r="L51" s="9"/>
      <c r="M51" s="14"/>
    </row>
    <row r="52" spans="1:38" ht="23.1" customHeight="1">
      <c r="A52" s="10" t="s">
        <v>60</v>
      </c>
      <c r="B52" s="11"/>
      <c r="C52" s="12"/>
      <c r="D52" s="13"/>
      <c r="E52" s="13"/>
      <c r="F52" s="13">
        <f>ROUNDDOWN(SUMIF(Q38:Q45, "1", F38:F45), 0)</f>
        <v>0</v>
      </c>
      <c r="G52" s="13"/>
      <c r="H52" s="13">
        <f>ROUNDDOWN(SUMIF(Q38:Q45, "1", H38:H45), 0)</f>
        <v>0</v>
      </c>
      <c r="I52" s="13"/>
      <c r="J52" s="13">
        <f>ROUNDDOWN(SUMIF(Q38:Q45, "1", J38:J45), 0)</f>
        <v>0</v>
      </c>
      <c r="K52" s="13"/>
      <c r="L52" s="13">
        <f>F52+H52+J52</f>
        <v>0</v>
      </c>
      <c r="M52" s="12"/>
      <c r="R52">
        <f t="shared" ref="R52:AL52" si="2">ROUNDDOWN(SUM(R38:R45), 0)</f>
        <v>0</v>
      </c>
      <c r="S52">
        <f t="shared" si="2"/>
        <v>0</v>
      </c>
      <c r="T52">
        <f t="shared" si="2"/>
        <v>0</v>
      </c>
      <c r="U52">
        <f t="shared" si="2"/>
        <v>0</v>
      </c>
      <c r="V52">
        <f t="shared" si="2"/>
        <v>0</v>
      </c>
      <c r="W52">
        <f t="shared" si="2"/>
        <v>0</v>
      </c>
      <c r="X52">
        <f t="shared" si="2"/>
        <v>0</v>
      </c>
      <c r="Y52">
        <f t="shared" si="2"/>
        <v>0</v>
      </c>
      <c r="Z52">
        <f t="shared" si="2"/>
        <v>0</v>
      </c>
      <c r="AA52">
        <f t="shared" si="2"/>
        <v>0</v>
      </c>
      <c r="AB52">
        <f t="shared" si="2"/>
        <v>0</v>
      </c>
      <c r="AC52">
        <f t="shared" si="2"/>
        <v>0</v>
      </c>
      <c r="AD52">
        <f t="shared" si="2"/>
        <v>0</v>
      </c>
      <c r="AE52">
        <f t="shared" si="2"/>
        <v>0</v>
      </c>
      <c r="AF52">
        <f t="shared" si="2"/>
        <v>0</v>
      </c>
      <c r="AG52">
        <f t="shared" si="2"/>
        <v>0</v>
      </c>
      <c r="AH52">
        <f t="shared" si="2"/>
        <v>0</v>
      </c>
      <c r="AI52">
        <f t="shared" si="2"/>
        <v>0</v>
      </c>
      <c r="AJ52">
        <f t="shared" si="2"/>
        <v>0</v>
      </c>
      <c r="AK52">
        <f t="shared" si="2"/>
        <v>0</v>
      </c>
      <c r="AL52">
        <f t="shared" si="2"/>
        <v>0</v>
      </c>
    </row>
    <row r="53" spans="1:38" ht="23.1" customHeight="1">
      <c r="A53" s="19" t="s">
        <v>153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1:38" ht="23.1" customHeight="1">
      <c r="A54" s="6" t="s">
        <v>87</v>
      </c>
      <c r="B54" s="6" t="s">
        <v>88</v>
      </c>
      <c r="C54" s="8" t="s">
        <v>33</v>
      </c>
      <c r="D54" s="9">
        <v>43.76</v>
      </c>
      <c r="E54" s="9"/>
      <c r="F54" s="9"/>
      <c r="G54" s="9"/>
      <c r="H54" s="9"/>
      <c r="I54" s="9"/>
      <c r="J54" s="9"/>
      <c r="K54" s="9"/>
      <c r="L54" s="9"/>
      <c r="M54" s="8"/>
      <c r="P54" s="4"/>
    </row>
    <row r="55" spans="1:38" ht="23.1" customHeight="1">
      <c r="A55" s="6" t="s">
        <v>87</v>
      </c>
      <c r="B55" s="6" t="s">
        <v>89</v>
      </c>
      <c r="C55" s="8" t="s">
        <v>33</v>
      </c>
      <c r="D55" s="9">
        <v>20.59</v>
      </c>
      <c r="E55" s="9"/>
      <c r="F55" s="9"/>
      <c r="G55" s="9"/>
      <c r="H55" s="9"/>
      <c r="I55" s="9"/>
      <c r="J55" s="9"/>
      <c r="K55" s="9"/>
      <c r="L55" s="9"/>
      <c r="M55" s="8"/>
      <c r="P55" s="4"/>
    </row>
    <row r="56" spans="1:38" ht="23.1" customHeight="1">
      <c r="A56" s="6" t="s">
        <v>90</v>
      </c>
      <c r="B56" s="6" t="s">
        <v>91</v>
      </c>
      <c r="C56" s="8" t="s">
        <v>33</v>
      </c>
      <c r="D56" s="9">
        <v>9.1999999999999993</v>
      </c>
      <c r="E56" s="9"/>
      <c r="F56" s="9"/>
      <c r="G56" s="9"/>
      <c r="H56" s="9"/>
      <c r="I56" s="9"/>
      <c r="J56" s="9"/>
      <c r="K56" s="9"/>
      <c r="L56" s="9"/>
      <c r="M56" s="8"/>
      <c r="P56" s="4"/>
    </row>
    <row r="57" spans="1:38" ht="23.1" customHeight="1">
      <c r="A57" s="6" t="s">
        <v>90</v>
      </c>
      <c r="B57" s="6" t="s">
        <v>92</v>
      </c>
      <c r="C57" s="8" t="s">
        <v>33</v>
      </c>
      <c r="D57" s="9">
        <v>16.34</v>
      </c>
      <c r="E57" s="9"/>
      <c r="F57" s="9"/>
      <c r="G57" s="9"/>
      <c r="H57" s="9"/>
      <c r="I57" s="9"/>
      <c r="J57" s="9"/>
      <c r="K57" s="9"/>
      <c r="L57" s="9"/>
      <c r="M57" s="8"/>
      <c r="P57" s="4"/>
    </row>
    <row r="58" spans="1:38" ht="23.1" customHeight="1">
      <c r="A58" s="6" t="s">
        <v>154</v>
      </c>
      <c r="B58" s="6" t="s">
        <v>93</v>
      </c>
      <c r="C58" s="8" t="s">
        <v>33</v>
      </c>
      <c r="D58" s="9">
        <v>34.159999999999997</v>
      </c>
      <c r="E58" s="9"/>
      <c r="F58" s="9"/>
      <c r="G58" s="9"/>
      <c r="H58" s="9"/>
      <c r="I58" s="9"/>
      <c r="J58" s="9"/>
      <c r="K58" s="9"/>
      <c r="L58" s="9"/>
      <c r="M58" s="8"/>
      <c r="P58" s="4"/>
    </row>
    <row r="59" spans="1:38" ht="23.1" customHeight="1">
      <c r="A59" s="6" t="s">
        <v>154</v>
      </c>
      <c r="B59" s="6" t="s">
        <v>94</v>
      </c>
      <c r="C59" s="8" t="s">
        <v>33</v>
      </c>
      <c r="D59" s="9">
        <v>3.75</v>
      </c>
      <c r="E59" s="9"/>
      <c r="F59" s="9"/>
      <c r="G59" s="9"/>
      <c r="H59" s="9"/>
      <c r="I59" s="9"/>
      <c r="J59" s="9"/>
      <c r="K59" s="9"/>
      <c r="L59" s="9"/>
      <c r="M59" s="8"/>
      <c r="P59" s="4"/>
    </row>
    <row r="60" spans="1:38" ht="23.1" customHeight="1">
      <c r="A60" s="7"/>
      <c r="B60" s="7"/>
      <c r="C60" s="14"/>
      <c r="D60" s="9"/>
      <c r="E60" s="9"/>
      <c r="F60" s="9"/>
      <c r="G60" s="9"/>
      <c r="H60" s="9"/>
      <c r="I60" s="9"/>
      <c r="J60" s="9"/>
      <c r="K60" s="9"/>
      <c r="L60" s="9"/>
      <c r="M60" s="14"/>
    </row>
    <row r="61" spans="1:38" ht="23.1" customHeight="1">
      <c r="A61" s="7"/>
      <c r="B61" s="7"/>
      <c r="C61" s="14"/>
      <c r="D61" s="9"/>
      <c r="E61" s="9"/>
      <c r="F61" s="9"/>
      <c r="G61" s="9"/>
      <c r="H61" s="9"/>
      <c r="I61" s="9"/>
      <c r="J61" s="9"/>
      <c r="K61" s="9"/>
      <c r="L61" s="9"/>
      <c r="M61" s="14"/>
    </row>
    <row r="62" spans="1:38" ht="23.1" customHeight="1">
      <c r="A62" s="7"/>
      <c r="B62" s="7"/>
      <c r="C62" s="14"/>
      <c r="D62" s="9"/>
      <c r="E62" s="9"/>
      <c r="F62" s="9"/>
      <c r="G62" s="9"/>
      <c r="H62" s="9"/>
      <c r="I62" s="9"/>
      <c r="J62" s="9"/>
      <c r="K62" s="9"/>
      <c r="L62" s="9"/>
      <c r="M62" s="14"/>
    </row>
    <row r="63" spans="1:38" ht="23.1" customHeight="1">
      <c r="A63" s="7"/>
      <c r="B63" s="7"/>
      <c r="C63" s="14"/>
      <c r="D63" s="9"/>
      <c r="E63" s="9"/>
      <c r="F63" s="9"/>
      <c r="G63" s="9"/>
      <c r="H63" s="9"/>
      <c r="I63" s="9"/>
      <c r="J63" s="9"/>
      <c r="K63" s="9"/>
      <c r="L63" s="9"/>
      <c r="M63" s="14"/>
    </row>
    <row r="64" spans="1:38" ht="23.1" customHeight="1">
      <c r="A64" s="7"/>
      <c r="B64" s="7"/>
      <c r="C64" s="14"/>
      <c r="D64" s="9"/>
      <c r="E64" s="9"/>
      <c r="F64" s="9"/>
      <c r="G64" s="9"/>
      <c r="H64" s="9"/>
      <c r="I64" s="9"/>
      <c r="J64" s="9"/>
      <c r="K64" s="9"/>
      <c r="L64" s="9"/>
      <c r="M64" s="14"/>
    </row>
    <row r="65" spans="1:38" ht="23.1" customHeight="1">
      <c r="A65" s="7"/>
      <c r="B65" s="7"/>
      <c r="C65" s="14"/>
      <c r="D65" s="9"/>
      <c r="E65" s="9"/>
      <c r="F65" s="9"/>
      <c r="G65" s="9"/>
      <c r="H65" s="9"/>
      <c r="I65" s="9"/>
      <c r="J65" s="9"/>
      <c r="K65" s="9"/>
      <c r="L65" s="9"/>
      <c r="M65" s="14"/>
    </row>
    <row r="66" spans="1:38" ht="23.1" customHeight="1">
      <c r="A66" s="7"/>
      <c r="B66" s="7"/>
      <c r="C66" s="14"/>
      <c r="D66" s="9"/>
      <c r="E66" s="9"/>
      <c r="F66" s="9"/>
      <c r="G66" s="9"/>
      <c r="H66" s="9"/>
      <c r="I66" s="9"/>
      <c r="J66" s="9"/>
      <c r="K66" s="9"/>
      <c r="L66" s="9"/>
      <c r="M66" s="14"/>
    </row>
    <row r="67" spans="1:38" ht="23.1" customHeight="1">
      <c r="A67" s="7"/>
      <c r="B67" s="7"/>
      <c r="C67" s="14"/>
      <c r="D67" s="9"/>
      <c r="E67" s="9"/>
      <c r="F67" s="9"/>
      <c r="G67" s="9"/>
      <c r="H67" s="9"/>
      <c r="I67" s="9"/>
      <c r="J67" s="9"/>
      <c r="K67" s="9"/>
      <c r="L67" s="9"/>
      <c r="M67" s="14"/>
    </row>
    <row r="68" spans="1:38" ht="23.1" customHeight="1">
      <c r="A68" s="10" t="s">
        <v>60</v>
      </c>
      <c r="B68" s="11"/>
      <c r="C68" s="12"/>
      <c r="D68" s="13"/>
      <c r="E68" s="13"/>
      <c r="F68" s="13">
        <f>ROUNDDOWN(SUMIF(Q54:Q59, "1", F54:F59), 0)</f>
        <v>0</v>
      </c>
      <c r="G68" s="13"/>
      <c r="H68" s="13">
        <f>ROUNDDOWN(SUMIF(Q54:Q59, "1", H54:H59), 0)</f>
        <v>0</v>
      </c>
      <c r="I68" s="13"/>
      <c r="J68" s="13">
        <f>ROUNDDOWN(SUMIF(Q54:Q59, "1", J54:J59), 0)</f>
        <v>0</v>
      </c>
      <c r="K68" s="13"/>
      <c r="L68" s="13">
        <f>F68+H68+J68</f>
        <v>0</v>
      </c>
      <c r="M68" s="12"/>
      <c r="R68">
        <f t="shared" ref="R68:AL68" si="3">ROUNDDOWN(SUM(R54:R59), 0)</f>
        <v>0</v>
      </c>
      <c r="S68">
        <f t="shared" si="3"/>
        <v>0</v>
      </c>
      <c r="T68">
        <f t="shared" si="3"/>
        <v>0</v>
      </c>
      <c r="U68">
        <f t="shared" si="3"/>
        <v>0</v>
      </c>
      <c r="V68">
        <f t="shared" si="3"/>
        <v>0</v>
      </c>
      <c r="W68">
        <f t="shared" si="3"/>
        <v>0</v>
      </c>
      <c r="X68">
        <f t="shared" si="3"/>
        <v>0</v>
      </c>
      <c r="Y68">
        <f t="shared" si="3"/>
        <v>0</v>
      </c>
      <c r="Z68">
        <f t="shared" si="3"/>
        <v>0</v>
      </c>
      <c r="AA68">
        <f t="shared" si="3"/>
        <v>0</v>
      </c>
      <c r="AB68">
        <f t="shared" si="3"/>
        <v>0</v>
      </c>
      <c r="AC68">
        <f t="shared" si="3"/>
        <v>0</v>
      </c>
      <c r="AD68">
        <f t="shared" si="3"/>
        <v>0</v>
      </c>
      <c r="AE68">
        <f t="shared" si="3"/>
        <v>0</v>
      </c>
      <c r="AF68">
        <f t="shared" si="3"/>
        <v>0</v>
      </c>
      <c r="AG68">
        <f t="shared" si="3"/>
        <v>0</v>
      </c>
      <c r="AH68">
        <f t="shared" si="3"/>
        <v>0</v>
      </c>
      <c r="AI68">
        <f t="shared" si="3"/>
        <v>0</v>
      </c>
      <c r="AJ68">
        <f t="shared" si="3"/>
        <v>0</v>
      </c>
      <c r="AK68">
        <f t="shared" si="3"/>
        <v>0</v>
      </c>
      <c r="AL68">
        <f t="shared" si="3"/>
        <v>0</v>
      </c>
    </row>
    <row r="69" spans="1:38" ht="23.1" customHeight="1">
      <c r="A69" s="19" t="s">
        <v>155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</row>
    <row r="70" spans="1:38" ht="23.1" customHeight="1">
      <c r="A70" s="6" t="s">
        <v>95</v>
      </c>
      <c r="B70" s="6" t="s">
        <v>96</v>
      </c>
      <c r="C70" s="8" t="s">
        <v>33</v>
      </c>
      <c r="D70" s="9">
        <v>78.47</v>
      </c>
      <c r="E70" s="9"/>
      <c r="F70" s="9"/>
      <c r="G70" s="9"/>
      <c r="H70" s="9"/>
      <c r="I70" s="9"/>
      <c r="J70" s="9"/>
      <c r="K70" s="9"/>
      <c r="L70" s="9"/>
      <c r="M70" s="8"/>
      <c r="O70" t="str">
        <f>""</f>
        <v/>
      </c>
      <c r="P70" s="4" t="s">
        <v>59</v>
      </c>
      <c r="Q70">
        <v>1</v>
      </c>
      <c r="R70">
        <f>IF(P70="기계경비", J70, 0)</f>
        <v>0</v>
      </c>
      <c r="S70">
        <f>IF(P70="운반비", J70, 0)</f>
        <v>0</v>
      </c>
      <c r="T70">
        <f>IF(P70="작업부산물", F70, 0)</f>
        <v>0</v>
      </c>
      <c r="U70">
        <f>IF(P70="관급", F70, 0)</f>
        <v>0</v>
      </c>
      <c r="V70">
        <f>IF(P70="외주비", J70, 0)</f>
        <v>0</v>
      </c>
      <c r="W70">
        <f>IF(P70="장비비", J70, 0)</f>
        <v>0</v>
      </c>
      <c r="X70">
        <f>IF(P70="폐기물처리비", J70, 0)</f>
        <v>0</v>
      </c>
      <c r="Y70">
        <f>IF(P70="가설비", J70, 0)</f>
        <v>0</v>
      </c>
      <c r="Z70">
        <f>IF(P70="잡비제외분", F70, 0)</f>
        <v>0</v>
      </c>
      <c r="AA70">
        <f>IF(P70="사급자재대", L70, 0)</f>
        <v>0</v>
      </c>
      <c r="AB70">
        <f>IF(P70="관급자재대", L70, 0)</f>
        <v>0</v>
      </c>
      <c r="AC70">
        <f>IF(P70="관급자 관급 자재대", L70, 0)</f>
        <v>0</v>
      </c>
      <c r="AD70">
        <f>IF(P70="사용자항목2", L70, 0)</f>
        <v>0</v>
      </c>
      <c r="AE70">
        <f>IF(P70="사용자항목3", L70, 0)</f>
        <v>0</v>
      </c>
      <c r="AF70">
        <f>IF(P70="사용자항목4", L70, 0)</f>
        <v>0</v>
      </c>
      <c r="AG70">
        <f>IF(P70="사용자항목5", L70, 0)</f>
        <v>0</v>
      </c>
      <c r="AH70">
        <f>IF(P70="사용자항목6", L70, 0)</f>
        <v>0</v>
      </c>
      <c r="AI70">
        <f>IF(P70="사용자항목7", L70, 0)</f>
        <v>0</v>
      </c>
      <c r="AJ70">
        <f>IF(P70="사용자항목8", L70, 0)</f>
        <v>0</v>
      </c>
      <c r="AK70">
        <f>IF(P70="사용자항목9", L70, 0)</f>
        <v>0</v>
      </c>
    </row>
    <row r="71" spans="1:38" ht="23.1" customHeight="1">
      <c r="A71" s="7"/>
      <c r="B71" s="7"/>
      <c r="C71" s="14"/>
      <c r="D71" s="9"/>
      <c r="E71" s="9"/>
      <c r="F71" s="9"/>
      <c r="G71" s="9"/>
      <c r="H71" s="9"/>
      <c r="I71" s="9"/>
      <c r="J71" s="9"/>
      <c r="K71" s="9"/>
      <c r="L71" s="9"/>
      <c r="M71" s="14"/>
    </row>
    <row r="72" spans="1:38" ht="23.1" customHeight="1">
      <c r="A72" s="7"/>
      <c r="B72" s="7"/>
      <c r="C72" s="14"/>
      <c r="D72" s="9"/>
      <c r="E72" s="9"/>
      <c r="F72" s="9"/>
      <c r="G72" s="9"/>
      <c r="H72" s="9"/>
      <c r="I72" s="9"/>
      <c r="J72" s="9"/>
      <c r="K72" s="9"/>
      <c r="L72" s="9"/>
      <c r="M72" s="14"/>
    </row>
    <row r="73" spans="1:38" ht="23.1" customHeight="1">
      <c r="A73" s="7"/>
      <c r="B73" s="7"/>
      <c r="C73" s="14"/>
      <c r="D73" s="9"/>
      <c r="E73" s="9"/>
      <c r="F73" s="9"/>
      <c r="G73" s="9"/>
      <c r="H73" s="9"/>
      <c r="I73" s="9"/>
      <c r="J73" s="9"/>
      <c r="K73" s="9"/>
      <c r="L73" s="9"/>
      <c r="M73" s="14"/>
    </row>
    <row r="74" spans="1:38" ht="23.1" customHeight="1">
      <c r="A74" s="7"/>
      <c r="B74" s="7"/>
      <c r="C74" s="14"/>
      <c r="D74" s="9"/>
      <c r="E74" s="9"/>
      <c r="F74" s="9"/>
      <c r="G74" s="9"/>
      <c r="H74" s="9"/>
      <c r="I74" s="9"/>
      <c r="J74" s="9"/>
      <c r="K74" s="9"/>
      <c r="L74" s="9"/>
      <c r="M74" s="14"/>
    </row>
    <row r="75" spans="1:38" ht="23.1" customHeight="1">
      <c r="A75" s="7"/>
      <c r="B75" s="7"/>
      <c r="C75" s="14"/>
      <c r="D75" s="9"/>
      <c r="E75" s="9"/>
      <c r="F75" s="9"/>
      <c r="G75" s="9"/>
      <c r="H75" s="9"/>
      <c r="I75" s="9"/>
      <c r="J75" s="9"/>
      <c r="K75" s="9"/>
      <c r="L75" s="9"/>
      <c r="M75" s="14"/>
    </row>
    <row r="76" spans="1:38" ht="23.1" customHeight="1">
      <c r="A76" s="7"/>
      <c r="B76" s="7"/>
      <c r="C76" s="14"/>
      <c r="D76" s="9"/>
      <c r="E76" s="9"/>
      <c r="F76" s="9"/>
      <c r="G76" s="9"/>
      <c r="H76" s="9"/>
      <c r="I76" s="9"/>
      <c r="J76" s="9"/>
      <c r="K76" s="9"/>
      <c r="L76" s="9"/>
      <c r="M76" s="14"/>
    </row>
    <row r="77" spans="1:38" ht="23.1" customHeight="1">
      <c r="A77" s="7"/>
      <c r="B77" s="7"/>
      <c r="C77" s="14"/>
      <c r="D77" s="9"/>
      <c r="E77" s="9"/>
      <c r="F77" s="9"/>
      <c r="G77" s="9"/>
      <c r="H77" s="9"/>
      <c r="I77" s="9"/>
      <c r="J77" s="9"/>
      <c r="K77" s="9"/>
      <c r="L77" s="9"/>
      <c r="M77" s="14"/>
    </row>
    <row r="78" spans="1:38" ht="23.1" customHeight="1">
      <c r="A78" s="7"/>
      <c r="B78" s="7"/>
      <c r="C78" s="14"/>
      <c r="D78" s="9"/>
      <c r="E78" s="9"/>
      <c r="F78" s="9"/>
      <c r="G78" s="9"/>
      <c r="H78" s="9"/>
      <c r="I78" s="9"/>
      <c r="J78" s="9"/>
      <c r="K78" s="9"/>
      <c r="L78" s="9"/>
      <c r="M78" s="14"/>
    </row>
    <row r="79" spans="1:38" ht="23.1" customHeight="1">
      <c r="A79" s="7"/>
      <c r="B79" s="7"/>
      <c r="C79" s="14"/>
      <c r="D79" s="9"/>
      <c r="E79" s="9"/>
      <c r="F79" s="9"/>
      <c r="G79" s="9"/>
      <c r="H79" s="9"/>
      <c r="I79" s="9"/>
      <c r="J79" s="9"/>
      <c r="K79" s="9"/>
      <c r="L79" s="9"/>
      <c r="M79" s="14"/>
    </row>
    <row r="80" spans="1:38" ht="23.1" customHeight="1">
      <c r="A80" s="7"/>
      <c r="B80" s="7"/>
      <c r="C80" s="14"/>
      <c r="D80" s="9"/>
      <c r="E80" s="9"/>
      <c r="F80" s="9"/>
      <c r="G80" s="9"/>
      <c r="H80" s="9"/>
      <c r="I80" s="9"/>
      <c r="J80" s="9"/>
      <c r="K80" s="9"/>
      <c r="L80" s="9"/>
      <c r="M80" s="14"/>
    </row>
    <row r="81" spans="1:38" ht="23.1" customHeight="1">
      <c r="A81" s="7"/>
      <c r="B81" s="7"/>
      <c r="C81" s="14"/>
      <c r="D81" s="9"/>
      <c r="E81" s="9"/>
      <c r="F81" s="9"/>
      <c r="G81" s="9"/>
      <c r="H81" s="9"/>
      <c r="I81" s="9"/>
      <c r="J81" s="9"/>
      <c r="K81" s="9"/>
      <c r="L81" s="9"/>
      <c r="M81" s="14"/>
    </row>
    <row r="82" spans="1:38" ht="23.1" customHeight="1">
      <c r="A82" s="7"/>
      <c r="B82" s="7"/>
      <c r="C82" s="14"/>
      <c r="D82" s="9"/>
      <c r="E82" s="9"/>
      <c r="F82" s="9"/>
      <c r="G82" s="9"/>
      <c r="H82" s="9"/>
      <c r="I82" s="9"/>
      <c r="J82" s="9"/>
      <c r="K82" s="9"/>
      <c r="L82" s="9"/>
      <c r="M82" s="14"/>
    </row>
    <row r="83" spans="1:38" ht="23.1" customHeight="1">
      <c r="A83" s="7"/>
      <c r="B83" s="7"/>
      <c r="C83" s="14"/>
      <c r="D83" s="9"/>
      <c r="E83" s="9"/>
      <c r="F83" s="9"/>
      <c r="G83" s="9"/>
      <c r="H83" s="9"/>
      <c r="I83" s="9"/>
      <c r="J83" s="9"/>
      <c r="K83" s="9"/>
      <c r="L83" s="9"/>
      <c r="M83" s="14"/>
    </row>
    <row r="84" spans="1:38" ht="23.1" customHeight="1">
      <c r="A84" s="10" t="s">
        <v>60</v>
      </c>
      <c r="B84" s="11"/>
      <c r="C84" s="12"/>
      <c r="D84" s="13"/>
      <c r="E84" s="13"/>
      <c r="F84" s="13">
        <f>ROUNDDOWN(SUMIF(Q70:Q70, "1", F70:F70), 0)</f>
        <v>0</v>
      </c>
      <c r="G84" s="13"/>
      <c r="H84" s="13">
        <f>ROUNDDOWN(SUMIF(Q70:Q70, "1", H70:H70), 0)</f>
        <v>0</v>
      </c>
      <c r="I84" s="13"/>
      <c r="J84" s="13">
        <f>ROUNDDOWN(SUMIF(Q70:Q70, "1", J70:J70), 0)</f>
        <v>0</v>
      </c>
      <c r="K84" s="13"/>
      <c r="L84" s="13">
        <f>F84+H84+J84</f>
        <v>0</v>
      </c>
      <c r="M84" s="12"/>
      <c r="R84">
        <f t="shared" ref="R84:AL84" si="4">ROUNDDOWN(SUM(R70:R70), 0)</f>
        <v>0</v>
      </c>
      <c r="S84">
        <f t="shared" si="4"/>
        <v>0</v>
      </c>
      <c r="T84">
        <f t="shared" si="4"/>
        <v>0</v>
      </c>
      <c r="U84">
        <f t="shared" si="4"/>
        <v>0</v>
      </c>
      <c r="V84">
        <f t="shared" si="4"/>
        <v>0</v>
      </c>
      <c r="W84">
        <f t="shared" si="4"/>
        <v>0</v>
      </c>
      <c r="X84">
        <f t="shared" si="4"/>
        <v>0</v>
      </c>
      <c r="Y84">
        <f t="shared" si="4"/>
        <v>0</v>
      </c>
      <c r="Z84">
        <f t="shared" si="4"/>
        <v>0</v>
      </c>
      <c r="AA84">
        <f t="shared" si="4"/>
        <v>0</v>
      </c>
      <c r="AB84">
        <f t="shared" si="4"/>
        <v>0</v>
      </c>
      <c r="AC84">
        <f t="shared" si="4"/>
        <v>0</v>
      </c>
      <c r="AD84">
        <f t="shared" si="4"/>
        <v>0</v>
      </c>
      <c r="AE84">
        <f t="shared" si="4"/>
        <v>0</v>
      </c>
      <c r="AF84">
        <f t="shared" si="4"/>
        <v>0</v>
      </c>
      <c r="AG84">
        <f t="shared" si="4"/>
        <v>0</v>
      </c>
      <c r="AH84">
        <f t="shared" si="4"/>
        <v>0</v>
      </c>
      <c r="AI84">
        <f t="shared" si="4"/>
        <v>0</v>
      </c>
      <c r="AJ84">
        <f t="shared" si="4"/>
        <v>0</v>
      </c>
      <c r="AK84">
        <f t="shared" si="4"/>
        <v>0</v>
      </c>
      <c r="AL84">
        <f t="shared" si="4"/>
        <v>0</v>
      </c>
    </row>
    <row r="85" spans="1:38" ht="23.1" customHeight="1">
      <c r="A85" s="19" t="s">
        <v>156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38" ht="23.1" customHeight="1">
      <c r="A86" s="6" t="s">
        <v>97</v>
      </c>
      <c r="B86" s="6" t="s">
        <v>98</v>
      </c>
      <c r="C86" s="8" t="s">
        <v>33</v>
      </c>
      <c r="D86" s="9">
        <v>25.72</v>
      </c>
      <c r="E86" s="9"/>
      <c r="F86" s="9"/>
      <c r="G86" s="9"/>
      <c r="H86" s="9"/>
      <c r="I86" s="9"/>
      <c r="J86" s="9"/>
      <c r="K86" s="9"/>
      <c r="L86" s="9"/>
      <c r="M86" s="8"/>
      <c r="P86" s="4"/>
    </row>
    <row r="87" spans="1:38" ht="23.1" customHeight="1">
      <c r="A87" s="6" t="s">
        <v>44</v>
      </c>
      <c r="B87" s="6" t="s">
        <v>45</v>
      </c>
      <c r="C87" s="8" t="s">
        <v>33</v>
      </c>
      <c r="D87" s="9">
        <v>28.3</v>
      </c>
      <c r="E87" s="9"/>
      <c r="F87" s="9"/>
      <c r="G87" s="9"/>
      <c r="H87" s="9"/>
      <c r="I87" s="9"/>
      <c r="J87" s="9"/>
      <c r="K87" s="9"/>
      <c r="L87" s="9"/>
      <c r="M87" s="14"/>
      <c r="P87" s="4"/>
    </row>
    <row r="88" spans="1:38" ht="23.1" customHeight="1">
      <c r="A88" s="6" t="s">
        <v>167</v>
      </c>
      <c r="B88" s="6" t="s">
        <v>98</v>
      </c>
      <c r="C88" s="8" t="s">
        <v>33</v>
      </c>
      <c r="D88" s="9">
        <v>25.72</v>
      </c>
      <c r="E88" s="9"/>
      <c r="F88" s="9"/>
      <c r="G88" s="9"/>
      <c r="H88" s="9"/>
      <c r="I88" s="9"/>
      <c r="J88" s="9"/>
      <c r="K88" s="9"/>
      <c r="L88" s="9"/>
      <c r="M88" s="8"/>
      <c r="P88" s="4"/>
    </row>
    <row r="89" spans="1:38" ht="23.1" customHeight="1">
      <c r="A89" s="6" t="s">
        <v>6</v>
      </c>
      <c r="B89" s="6" t="s">
        <v>7</v>
      </c>
      <c r="C89" s="8" t="s">
        <v>2</v>
      </c>
      <c r="D89" s="9">
        <v>121.99</v>
      </c>
      <c r="E89" s="9"/>
      <c r="F89" s="9"/>
      <c r="G89" s="9"/>
      <c r="H89" s="9"/>
      <c r="I89" s="9"/>
      <c r="J89" s="9"/>
      <c r="K89" s="9"/>
      <c r="L89" s="9"/>
      <c r="M89" s="14"/>
      <c r="P89" s="4"/>
    </row>
    <row r="90" spans="1:38" ht="23.1" customHeight="1">
      <c r="A90" s="7"/>
      <c r="B90" s="7"/>
      <c r="C90" s="14"/>
      <c r="D90" s="9"/>
      <c r="E90" s="9"/>
      <c r="F90" s="9"/>
      <c r="G90" s="9"/>
      <c r="H90" s="9"/>
      <c r="I90" s="9"/>
      <c r="J90" s="9"/>
      <c r="K90" s="9"/>
      <c r="L90" s="9"/>
      <c r="M90" s="14"/>
    </row>
    <row r="91" spans="1:38" ht="23.1" customHeight="1">
      <c r="A91" s="7"/>
      <c r="B91" s="7"/>
      <c r="C91" s="14"/>
      <c r="D91" s="9"/>
      <c r="E91" s="9"/>
      <c r="F91" s="9"/>
      <c r="G91" s="9"/>
      <c r="H91" s="9"/>
      <c r="I91" s="9"/>
      <c r="J91" s="9"/>
      <c r="K91" s="9"/>
      <c r="L91" s="9"/>
      <c r="M91" s="14"/>
    </row>
    <row r="92" spans="1:38" ht="23.1" customHeight="1">
      <c r="A92" s="7"/>
      <c r="B92" s="7"/>
      <c r="C92" s="14"/>
      <c r="D92" s="9"/>
      <c r="E92" s="9"/>
      <c r="F92" s="9"/>
      <c r="G92" s="9"/>
      <c r="H92" s="9"/>
      <c r="I92" s="9"/>
      <c r="J92" s="9"/>
      <c r="K92" s="9"/>
      <c r="L92" s="9"/>
      <c r="M92" s="14"/>
    </row>
    <row r="93" spans="1:38" ht="23.1" customHeight="1">
      <c r="A93" s="7"/>
      <c r="B93" s="7"/>
      <c r="C93" s="14"/>
      <c r="D93" s="9"/>
      <c r="E93" s="9"/>
      <c r="F93" s="9"/>
      <c r="G93" s="9"/>
      <c r="H93" s="9"/>
      <c r="I93" s="9"/>
      <c r="J93" s="9"/>
      <c r="K93" s="9"/>
      <c r="L93" s="9"/>
      <c r="M93" s="14"/>
    </row>
    <row r="94" spans="1:38" ht="23.1" customHeight="1">
      <c r="A94" s="7"/>
      <c r="B94" s="7"/>
      <c r="C94" s="14"/>
      <c r="D94" s="9"/>
      <c r="E94" s="9"/>
      <c r="F94" s="9"/>
      <c r="G94" s="9"/>
      <c r="H94" s="9"/>
      <c r="I94" s="9"/>
      <c r="J94" s="9"/>
      <c r="K94" s="9"/>
      <c r="L94" s="9"/>
      <c r="M94" s="14"/>
    </row>
    <row r="95" spans="1:38" ht="23.1" customHeight="1">
      <c r="A95" s="7"/>
      <c r="B95" s="7"/>
      <c r="C95" s="14"/>
      <c r="D95" s="9"/>
      <c r="E95" s="9"/>
      <c r="F95" s="9"/>
      <c r="G95" s="9"/>
      <c r="H95" s="9"/>
      <c r="I95" s="9"/>
      <c r="J95" s="9"/>
      <c r="K95" s="9"/>
      <c r="L95" s="9"/>
      <c r="M95" s="14"/>
    </row>
    <row r="96" spans="1:38" ht="23.1" customHeight="1">
      <c r="A96" s="7"/>
      <c r="B96" s="7"/>
      <c r="C96" s="14"/>
      <c r="D96" s="9"/>
      <c r="E96" s="9"/>
      <c r="F96" s="9"/>
      <c r="G96" s="9"/>
      <c r="H96" s="9"/>
      <c r="I96" s="9"/>
      <c r="J96" s="9"/>
      <c r="K96" s="9"/>
      <c r="L96" s="9"/>
      <c r="M96" s="14"/>
    </row>
    <row r="97" spans="1:38" ht="23.1" customHeight="1">
      <c r="A97" s="7"/>
      <c r="B97" s="7"/>
      <c r="C97" s="14"/>
      <c r="D97" s="9"/>
      <c r="E97" s="9"/>
      <c r="F97" s="9"/>
      <c r="G97" s="9"/>
      <c r="H97" s="9"/>
      <c r="I97" s="9"/>
      <c r="J97" s="9"/>
      <c r="K97" s="9"/>
      <c r="L97" s="9"/>
      <c r="M97" s="14"/>
    </row>
    <row r="98" spans="1:38" ht="23.1" customHeight="1">
      <c r="A98" s="7"/>
      <c r="B98" s="7"/>
      <c r="C98" s="14"/>
      <c r="D98" s="9"/>
      <c r="E98" s="9"/>
      <c r="F98" s="9"/>
      <c r="G98" s="9"/>
      <c r="H98" s="9"/>
      <c r="I98" s="9"/>
      <c r="J98" s="9"/>
      <c r="K98" s="9"/>
      <c r="L98" s="9"/>
      <c r="M98" s="14"/>
    </row>
    <row r="99" spans="1:38" ht="23.1" customHeight="1">
      <c r="A99" s="7"/>
      <c r="B99" s="7"/>
      <c r="C99" s="14"/>
      <c r="D99" s="9"/>
      <c r="E99" s="9"/>
      <c r="F99" s="9"/>
      <c r="G99" s="9"/>
      <c r="H99" s="9"/>
      <c r="I99" s="9"/>
      <c r="J99" s="9"/>
      <c r="K99" s="9"/>
      <c r="L99" s="9"/>
      <c r="M99" s="14"/>
    </row>
    <row r="100" spans="1:38" ht="23.1" customHeight="1">
      <c r="A100" s="10" t="s">
        <v>60</v>
      </c>
      <c r="B100" s="11"/>
      <c r="C100" s="12"/>
      <c r="D100" s="13"/>
      <c r="E100" s="13"/>
      <c r="F100" s="13">
        <f>ROUNDDOWN(SUMIF(Q86:Q89, "1", F86:F89), 0)</f>
        <v>0</v>
      </c>
      <c r="G100" s="13"/>
      <c r="H100" s="13">
        <f>ROUNDDOWN(SUMIF(Q86:Q89, "1", H86:H89), 0)</f>
        <v>0</v>
      </c>
      <c r="I100" s="13"/>
      <c r="J100" s="13">
        <f>ROUNDDOWN(SUMIF(Q86:Q89, "1", J86:J89), 0)</f>
        <v>0</v>
      </c>
      <c r="K100" s="13"/>
      <c r="L100" s="13">
        <f>F100+H100+J100</f>
        <v>0</v>
      </c>
      <c r="M100" s="12"/>
      <c r="R100">
        <f t="shared" ref="R100:AL100" si="5">ROUNDDOWN(SUM(R86:R89), 0)</f>
        <v>0</v>
      </c>
      <c r="S100">
        <f t="shared" si="5"/>
        <v>0</v>
      </c>
      <c r="T100">
        <f t="shared" si="5"/>
        <v>0</v>
      </c>
      <c r="U100">
        <f t="shared" si="5"/>
        <v>0</v>
      </c>
      <c r="V100">
        <f t="shared" si="5"/>
        <v>0</v>
      </c>
      <c r="W100">
        <f t="shared" si="5"/>
        <v>0</v>
      </c>
      <c r="X100">
        <f t="shared" si="5"/>
        <v>0</v>
      </c>
      <c r="Y100">
        <f t="shared" si="5"/>
        <v>0</v>
      </c>
      <c r="Z100">
        <f t="shared" si="5"/>
        <v>0</v>
      </c>
      <c r="AA100">
        <f t="shared" si="5"/>
        <v>0</v>
      </c>
      <c r="AB100">
        <f t="shared" si="5"/>
        <v>0</v>
      </c>
      <c r="AC100">
        <f t="shared" si="5"/>
        <v>0</v>
      </c>
      <c r="AD100">
        <f t="shared" si="5"/>
        <v>0</v>
      </c>
      <c r="AE100">
        <f t="shared" si="5"/>
        <v>0</v>
      </c>
      <c r="AF100">
        <f t="shared" si="5"/>
        <v>0</v>
      </c>
      <c r="AG100">
        <f t="shared" si="5"/>
        <v>0</v>
      </c>
      <c r="AH100">
        <f t="shared" si="5"/>
        <v>0</v>
      </c>
      <c r="AI100">
        <f t="shared" si="5"/>
        <v>0</v>
      </c>
      <c r="AJ100">
        <f t="shared" si="5"/>
        <v>0</v>
      </c>
      <c r="AK100">
        <f t="shared" si="5"/>
        <v>0</v>
      </c>
      <c r="AL100">
        <f t="shared" si="5"/>
        <v>0</v>
      </c>
    </row>
    <row r="101" spans="1:38" ht="23.1" customHeight="1">
      <c r="A101" s="19" t="s">
        <v>157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</row>
    <row r="102" spans="1:38" ht="23.1" customHeight="1">
      <c r="A102" s="6" t="s">
        <v>10</v>
      </c>
      <c r="B102" s="6" t="s">
        <v>11</v>
      </c>
      <c r="C102" s="8" t="s">
        <v>2</v>
      </c>
      <c r="D102" s="9">
        <v>10.4</v>
      </c>
      <c r="E102" s="9"/>
      <c r="F102" s="9"/>
      <c r="G102" s="9"/>
      <c r="H102" s="9"/>
      <c r="I102" s="9"/>
      <c r="J102" s="9"/>
      <c r="K102" s="9"/>
      <c r="L102" s="9"/>
      <c r="M102" s="14"/>
      <c r="O102" t="str">
        <f>"01"</f>
        <v>01</v>
      </c>
      <c r="P102" s="4" t="s">
        <v>59</v>
      </c>
      <c r="Q102">
        <v>1</v>
      </c>
      <c r="R102">
        <f t="shared" ref="R102:R113" si="6">IF(P102="기계경비", J102, 0)</f>
        <v>0</v>
      </c>
      <c r="S102">
        <f t="shared" ref="S102:S113" si="7">IF(P102="운반비", J102, 0)</f>
        <v>0</v>
      </c>
      <c r="T102">
        <f t="shared" ref="T102:T113" si="8">IF(P102="작업부산물", F102, 0)</f>
        <v>0</v>
      </c>
      <c r="U102">
        <f t="shared" ref="U102:U113" si="9">IF(P102="관급", F102, 0)</f>
        <v>0</v>
      </c>
      <c r="V102">
        <f t="shared" ref="V102:V113" si="10">IF(P102="외주비", J102, 0)</f>
        <v>0</v>
      </c>
      <c r="W102">
        <f t="shared" ref="W102:W113" si="11">IF(P102="장비비", J102, 0)</f>
        <v>0</v>
      </c>
      <c r="X102">
        <f t="shared" ref="X102:X113" si="12">IF(P102="폐기물처리비", J102, 0)</f>
        <v>0</v>
      </c>
      <c r="Y102">
        <f t="shared" ref="Y102:Y113" si="13">IF(P102="가설비", J102, 0)</f>
        <v>0</v>
      </c>
      <c r="Z102">
        <f t="shared" ref="Z102:Z113" si="14">IF(P102="잡비제외분", F102, 0)</f>
        <v>0</v>
      </c>
      <c r="AA102">
        <f t="shared" ref="AA102:AA113" si="15">IF(P102="사급자재대", L102, 0)</f>
        <v>0</v>
      </c>
      <c r="AB102">
        <f t="shared" ref="AB102:AB113" si="16">IF(P102="관급자재대", L102, 0)</f>
        <v>0</v>
      </c>
      <c r="AC102">
        <f t="shared" ref="AC102:AC113" si="17">IF(P102="관급자 관급 자재대", L102, 0)</f>
        <v>0</v>
      </c>
      <c r="AD102">
        <f t="shared" ref="AD102:AD113" si="18">IF(P102="사용자항목2", L102, 0)</f>
        <v>0</v>
      </c>
      <c r="AE102">
        <f t="shared" ref="AE102:AE113" si="19">IF(P102="사용자항목3", L102, 0)</f>
        <v>0</v>
      </c>
      <c r="AF102">
        <f t="shared" ref="AF102:AF113" si="20">IF(P102="사용자항목4", L102, 0)</f>
        <v>0</v>
      </c>
      <c r="AG102">
        <f t="shared" ref="AG102:AG113" si="21">IF(P102="사용자항목5", L102, 0)</f>
        <v>0</v>
      </c>
      <c r="AH102">
        <f t="shared" ref="AH102:AH113" si="22">IF(P102="사용자항목6", L102, 0)</f>
        <v>0</v>
      </c>
      <c r="AI102">
        <f t="shared" ref="AI102:AI113" si="23">IF(P102="사용자항목7", L102, 0)</f>
        <v>0</v>
      </c>
      <c r="AJ102">
        <f t="shared" ref="AJ102:AJ113" si="24">IF(P102="사용자항목8", L102, 0)</f>
        <v>0</v>
      </c>
      <c r="AK102">
        <f t="shared" ref="AK102:AK113" si="25">IF(P102="사용자항목9", L102, 0)</f>
        <v>0</v>
      </c>
    </row>
    <row r="103" spans="1:38" ht="23.1" customHeight="1">
      <c r="A103" s="6" t="s">
        <v>10</v>
      </c>
      <c r="B103" s="6" t="s">
        <v>11</v>
      </c>
      <c r="C103" s="8" t="s">
        <v>2</v>
      </c>
      <c r="D103" s="9">
        <v>27.93</v>
      </c>
      <c r="E103" s="9"/>
      <c r="F103" s="9"/>
      <c r="G103" s="9"/>
      <c r="H103" s="9"/>
      <c r="I103" s="9"/>
      <c r="J103" s="9"/>
      <c r="K103" s="9"/>
      <c r="L103" s="9"/>
      <c r="M103" s="14"/>
      <c r="O103" t="str">
        <f>"01"</f>
        <v>01</v>
      </c>
      <c r="P103" s="4" t="s">
        <v>59</v>
      </c>
      <c r="Q103">
        <v>1</v>
      </c>
      <c r="R103">
        <f t="shared" si="6"/>
        <v>0</v>
      </c>
      <c r="S103">
        <f t="shared" si="7"/>
        <v>0</v>
      </c>
      <c r="T103">
        <f t="shared" si="8"/>
        <v>0</v>
      </c>
      <c r="U103">
        <f t="shared" si="9"/>
        <v>0</v>
      </c>
      <c r="V103">
        <f t="shared" si="10"/>
        <v>0</v>
      </c>
      <c r="W103">
        <f t="shared" si="11"/>
        <v>0</v>
      </c>
      <c r="X103">
        <f t="shared" si="12"/>
        <v>0</v>
      </c>
      <c r="Y103">
        <f t="shared" si="13"/>
        <v>0</v>
      </c>
      <c r="Z103">
        <f t="shared" si="14"/>
        <v>0</v>
      </c>
      <c r="AA103">
        <f t="shared" si="15"/>
        <v>0</v>
      </c>
      <c r="AB103">
        <f t="shared" si="16"/>
        <v>0</v>
      </c>
      <c r="AC103">
        <f t="shared" si="17"/>
        <v>0</v>
      </c>
      <c r="AD103">
        <f t="shared" si="18"/>
        <v>0</v>
      </c>
      <c r="AE103">
        <f t="shared" si="19"/>
        <v>0</v>
      </c>
      <c r="AF103">
        <f t="shared" si="20"/>
        <v>0</v>
      </c>
      <c r="AG103">
        <f t="shared" si="21"/>
        <v>0</v>
      </c>
      <c r="AH103">
        <f t="shared" si="22"/>
        <v>0</v>
      </c>
      <c r="AI103">
        <f t="shared" si="23"/>
        <v>0</v>
      </c>
      <c r="AJ103">
        <f t="shared" si="24"/>
        <v>0</v>
      </c>
      <c r="AK103">
        <f t="shared" si="25"/>
        <v>0</v>
      </c>
    </row>
    <row r="104" spans="1:38" ht="23.1" customHeight="1">
      <c r="A104" s="6" t="s">
        <v>8</v>
      </c>
      <c r="B104" s="6" t="s">
        <v>9</v>
      </c>
      <c r="C104" s="8" t="s">
        <v>2</v>
      </c>
      <c r="D104" s="9">
        <v>27.93</v>
      </c>
      <c r="E104" s="9"/>
      <c r="F104" s="9"/>
      <c r="G104" s="9"/>
      <c r="H104" s="9"/>
      <c r="I104" s="9"/>
      <c r="J104" s="9"/>
      <c r="K104" s="9"/>
      <c r="L104" s="9"/>
      <c r="M104" s="14"/>
      <c r="O104" t="str">
        <f>"01"</f>
        <v>01</v>
      </c>
      <c r="P104" s="4" t="s">
        <v>59</v>
      </c>
      <c r="Q104">
        <v>1</v>
      </c>
      <c r="R104">
        <f t="shared" si="6"/>
        <v>0</v>
      </c>
      <c r="S104">
        <f t="shared" si="7"/>
        <v>0</v>
      </c>
      <c r="T104">
        <f t="shared" si="8"/>
        <v>0</v>
      </c>
      <c r="U104">
        <f t="shared" si="9"/>
        <v>0</v>
      </c>
      <c r="V104">
        <f t="shared" si="10"/>
        <v>0</v>
      </c>
      <c r="W104">
        <f t="shared" si="11"/>
        <v>0</v>
      </c>
      <c r="X104">
        <f t="shared" si="12"/>
        <v>0</v>
      </c>
      <c r="Y104">
        <f t="shared" si="13"/>
        <v>0</v>
      </c>
      <c r="Z104">
        <f t="shared" si="14"/>
        <v>0</v>
      </c>
      <c r="AA104">
        <f t="shared" si="15"/>
        <v>0</v>
      </c>
      <c r="AB104">
        <f t="shared" si="16"/>
        <v>0</v>
      </c>
      <c r="AC104">
        <f t="shared" si="17"/>
        <v>0</v>
      </c>
      <c r="AD104">
        <f t="shared" si="18"/>
        <v>0</v>
      </c>
      <c r="AE104">
        <f t="shared" si="19"/>
        <v>0</v>
      </c>
      <c r="AF104">
        <f t="shared" si="20"/>
        <v>0</v>
      </c>
      <c r="AG104">
        <f t="shared" si="21"/>
        <v>0</v>
      </c>
      <c r="AH104">
        <f t="shared" si="22"/>
        <v>0</v>
      </c>
      <c r="AI104">
        <f t="shared" si="23"/>
        <v>0</v>
      </c>
      <c r="AJ104">
        <f t="shared" si="24"/>
        <v>0</v>
      </c>
      <c r="AK104">
        <f t="shared" si="25"/>
        <v>0</v>
      </c>
    </row>
    <row r="105" spans="1:38" ht="23.1" customHeight="1">
      <c r="A105" s="6" t="s">
        <v>20</v>
      </c>
      <c r="B105" s="6" t="s">
        <v>21</v>
      </c>
      <c r="C105" s="8" t="s">
        <v>4</v>
      </c>
      <c r="D105" s="9">
        <v>34.270000000000003</v>
      </c>
      <c r="E105" s="9"/>
      <c r="F105" s="9"/>
      <c r="G105" s="9"/>
      <c r="H105" s="9"/>
      <c r="I105" s="9"/>
      <c r="J105" s="9"/>
      <c r="K105" s="9"/>
      <c r="L105" s="9"/>
      <c r="M105" s="14"/>
      <c r="O105" t="str">
        <f>"01"</f>
        <v>01</v>
      </c>
      <c r="P105" s="4" t="s">
        <v>59</v>
      </c>
      <c r="Q105">
        <v>1</v>
      </c>
      <c r="R105">
        <f t="shared" si="6"/>
        <v>0</v>
      </c>
      <c r="S105">
        <f t="shared" si="7"/>
        <v>0</v>
      </c>
      <c r="T105">
        <f t="shared" si="8"/>
        <v>0</v>
      </c>
      <c r="U105">
        <f t="shared" si="9"/>
        <v>0</v>
      </c>
      <c r="V105">
        <f t="shared" si="10"/>
        <v>0</v>
      </c>
      <c r="W105">
        <f t="shared" si="11"/>
        <v>0</v>
      </c>
      <c r="X105">
        <f t="shared" si="12"/>
        <v>0</v>
      </c>
      <c r="Y105">
        <f t="shared" si="13"/>
        <v>0</v>
      </c>
      <c r="Z105">
        <f t="shared" si="14"/>
        <v>0</v>
      </c>
      <c r="AA105">
        <f t="shared" si="15"/>
        <v>0</v>
      </c>
      <c r="AB105">
        <f t="shared" si="16"/>
        <v>0</v>
      </c>
      <c r="AC105">
        <f t="shared" si="17"/>
        <v>0</v>
      </c>
      <c r="AD105">
        <f t="shared" si="18"/>
        <v>0</v>
      </c>
      <c r="AE105">
        <f t="shared" si="19"/>
        <v>0</v>
      </c>
      <c r="AF105">
        <f t="shared" si="20"/>
        <v>0</v>
      </c>
      <c r="AG105">
        <f t="shared" si="21"/>
        <v>0</v>
      </c>
      <c r="AH105">
        <f t="shared" si="22"/>
        <v>0</v>
      </c>
      <c r="AI105">
        <f t="shared" si="23"/>
        <v>0</v>
      </c>
      <c r="AJ105">
        <f t="shared" si="24"/>
        <v>0</v>
      </c>
      <c r="AK105">
        <f t="shared" si="25"/>
        <v>0</v>
      </c>
    </row>
    <row r="106" spans="1:38" ht="23.1" customHeight="1">
      <c r="A106" s="6" t="s">
        <v>99</v>
      </c>
      <c r="B106" s="6" t="s">
        <v>81</v>
      </c>
      <c r="C106" s="8" t="s">
        <v>36</v>
      </c>
      <c r="D106" s="9">
        <v>0.33</v>
      </c>
      <c r="E106" s="9"/>
      <c r="F106" s="9"/>
      <c r="G106" s="9"/>
      <c r="H106" s="9"/>
      <c r="I106" s="9"/>
      <c r="J106" s="9"/>
      <c r="K106" s="9"/>
      <c r="L106" s="9"/>
      <c r="M106" s="8"/>
      <c r="O106" t="str">
        <f>""</f>
        <v/>
      </c>
      <c r="P106" s="4" t="s">
        <v>59</v>
      </c>
      <c r="Q106">
        <v>1</v>
      </c>
      <c r="R106">
        <f t="shared" si="6"/>
        <v>0</v>
      </c>
      <c r="S106">
        <f t="shared" si="7"/>
        <v>0</v>
      </c>
      <c r="T106">
        <f t="shared" si="8"/>
        <v>0</v>
      </c>
      <c r="U106">
        <f t="shared" si="9"/>
        <v>0</v>
      </c>
      <c r="V106">
        <f t="shared" si="10"/>
        <v>0</v>
      </c>
      <c r="W106">
        <f t="shared" si="11"/>
        <v>0</v>
      </c>
      <c r="X106">
        <f t="shared" si="12"/>
        <v>0</v>
      </c>
      <c r="Y106">
        <f t="shared" si="13"/>
        <v>0</v>
      </c>
      <c r="Z106">
        <f t="shared" si="14"/>
        <v>0</v>
      </c>
      <c r="AA106">
        <f t="shared" si="15"/>
        <v>0</v>
      </c>
      <c r="AB106">
        <f t="shared" si="16"/>
        <v>0</v>
      </c>
      <c r="AC106">
        <f t="shared" si="17"/>
        <v>0</v>
      </c>
      <c r="AD106">
        <f t="shared" si="18"/>
        <v>0</v>
      </c>
      <c r="AE106">
        <f t="shared" si="19"/>
        <v>0</v>
      </c>
      <c r="AF106">
        <f t="shared" si="20"/>
        <v>0</v>
      </c>
      <c r="AG106">
        <f t="shared" si="21"/>
        <v>0</v>
      </c>
      <c r="AH106">
        <f t="shared" si="22"/>
        <v>0</v>
      </c>
      <c r="AI106">
        <f t="shared" si="23"/>
        <v>0</v>
      </c>
      <c r="AJ106">
        <f t="shared" si="24"/>
        <v>0</v>
      </c>
      <c r="AK106">
        <f t="shared" si="25"/>
        <v>0</v>
      </c>
    </row>
    <row r="107" spans="1:38" ht="23.1" customHeight="1">
      <c r="A107" s="6" t="s">
        <v>12</v>
      </c>
      <c r="B107" s="6" t="s">
        <v>13</v>
      </c>
      <c r="C107" s="8" t="s">
        <v>2</v>
      </c>
      <c r="D107" s="9">
        <v>22.6</v>
      </c>
      <c r="E107" s="9"/>
      <c r="F107" s="9"/>
      <c r="G107" s="9"/>
      <c r="H107" s="9"/>
      <c r="I107" s="9"/>
      <c r="J107" s="9"/>
      <c r="K107" s="9"/>
      <c r="L107" s="9"/>
      <c r="M107" s="14"/>
      <c r="O107" t="str">
        <f>"01"</f>
        <v>01</v>
      </c>
      <c r="P107" s="4" t="s">
        <v>59</v>
      </c>
      <c r="Q107">
        <v>1</v>
      </c>
      <c r="R107">
        <f t="shared" si="6"/>
        <v>0</v>
      </c>
      <c r="S107">
        <f t="shared" si="7"/>
        <v>0</v>
      </c>
      <c r="T107">
        <f t="shared" si="8"/>
        <v>0</v>
      </c>
      <c r="U107">
        <f t="shared" si="9"/>
        <v>0</v>
      </c>
      <c r="V107">
        <f t="shared" si="10"/>
        <v>0</v>
      </c>
      <c r="W107">
        <f t="shared" si="11"/>
        <v>0</v>
      </c>
      <c r="X107">
        <f t="shared" si="12"/>
        <v>0</v>
      </c>
      <c r="Y107">
        <f t="shared" si="13"/>
        <v>0</v>
      </c>
      <c r="Z107">
        <f t="shared" si="14"/>
        <v>0</v>
      </c>
      <c r="AA107">
        <f t="shared" si="15"/>
        <v>0</v>
      </c>
      <c r="AB107">
        <f t="shared" si="16"/>
        <v>0</v>
      </c>
      <c r="AC107">
        <f t="shared" si="17"/>
        <v>0</v>
      </c>
      <c r="AD107">
        <f t="shared" si="18"/>
        <v>0</v>
      </c>
      <c r="AE107">
        <f t="shared" si="19"/>
        <v>0</v>
      </c>
      <c r="AF107">
        <f t="shared" si="20"/>
        <v>0</v>
      </c>
      <c r="AG107">
        <f t="shared" si="21"/>
        <v>0</v>
      </c>
      <c r="AH107">
        <f t="shared" si="22"/>
        <v>0</v>
      </c>
      <c r="AI107">
        <f t="shared" si="23"/>
        <v>0</v>
      </c>
      <c r="AJ107">
        <f t="shared" si="24"/>
        <v>0</v>
      </c>
      <c r="AK107">
        <f t="shared" si="25"/>
        <v>0</v>
      </c>
    </row>
    <row r="108" spans="1:38" ht="23.1" customHeight="1">
      <c r="A108" s="6" t="s">
        <v>22</v>
      </c>
      <c r="B108" s="6" t="s">
        <v>23</v>
      </c>
      <c r="C108" s="8" t="s">
        <v>4</v>
      </c>
      <c r="D108" s="9">
        <v>254.95</v>
      </c>
      <c r="E108" s="9"/>
      <c r="F108" s="9"/>
      <c r="G108" s="9"/>
      <c r="H108" s="9"/>
      <c r="I108" s="9"/>
      <c r="J108" s="9"/>
      <c r="K108" s="9"/>
      <c r="L108" s="9"/>
      <c r="M108" s="14"/>
      <c r="O108" t="str">
        <f>"01"</f>
        <v>01</v>
      </c>
      <c r="P108" s="4" t="s">
        <v>59</v>
      </c>
      <c r="Q108">
        <v>1</v>
      </c>
      <c r="R108">
        <f t="shared" si="6"/>
        <v>0</v>
      </c>
      <c r="S108">
        <f t="shared" si="7"/>
        <v>0</v>
      </c>
      <c r="T108">
        <f t="shared" si="8"/>
        <v>0</v>
      </c>
      <c r="U108">
        <f t="shared" si="9"/>
        <v>0</v>
      </c>
      <c r="V108">
        <f t="shared" si="10"/>
        <v>0</v>
      </c>
      <c r="W108">
        <f t="shared" si="11"/>
        <v>0</v>
      </c>
      <c r="X108">
        <f t="shared" si="12"/>
        <v>0</v>
      </c>
      <c r="Y108">
        <f t="shared" si="13"/>
        <v>0</v>
      </c>
      <c r="Z108">
        <f t="shared" si="14"/>
        <v>0</v>
      </c>
      <c r="AA108">
        <f t="shared" si="15"/>
        <v>0</v>
      </c>
      <c r="AB108">
        <f t="shared" si="16"/>
        <v>0</v>
      </c>
      <c r="AC108">
        <f t="shared" si="17"/>
        <v>0</v>
      </c>
      <c r="AD108">
        <f t="shared" si="18"/>
        <v>0</v>
      </c>
      <c r="AE108">
        <f t="shared" si="19"/>
        <v>0</v>
      </c>
      <c r="AF108">
        <f t="shared" si="20"/>
        <v>0</v>
      </c>
      <c r="AG108">
        <f t="shared" si="21"/>
        <v>0</v>
      </c>
      <c r="AH108">
        <f t="shared" si="22"/>
        <v>0</v>
      </c>
      <c r="AI108">
        <f t="shared" si="23"/>
        <v>0</v>
      </c>
      <c r="AJ108">
        <f t="shared" si="24"/>
        <v>0</v>
      </c>
      <c r="AK108">
        <f t="shared" si="25"/>
        <v>0</v>
      </c>
    </row>
    <row r="109" spans="1:38" ht="23.1" customHeight="1">
      <c r="A109" s="6" t="s">
        <v>100</v>
      </c>
      <c r="B109" s="6" t="s">
        <v>101</v>
      </c>
      <c r="C109" s="8" t="s">
        <v>36</v>
      </c>
      <c r="D109" s="9">
        <v>0.27</v>
      </c>
      <c r="E109" s="9"/>
      <c r="F109" s="9"/>
      <c r="G109" s="9"/>
      <c r="H109" s="9"/>
      <c r="I109" s="9"/>
      <c r="J109" s="9"/>
      <c r="K109" s="9"/>
      <c r="L109" s="9"/>
      <c r="M109" s="8"/>
      <c r="O109" t="str">
        <f>""</f>
        <v/>
      </c>
      <c r="P109" s="4" t="s">
        <v>59</v>
      </c>
      <c r="Q109">
        <v>1</v>
      </c>
      <c r="R109">
        <f t="shared" si="6"/>
        <v>0</v>
      </c>
      <c r="S109">
        <f t="shared" si="7"/>
        <v>0</v>
      </c>
      <c r="T109">
        <f t="shared" si="8"/>
        <v>0</v>
      </c>
      <c r="U109">
        <f t="shared" si="9"/>
        <v>0</v>
      </c>
      <c r="V109">
        <f t="shared" si="10"/>
        <v>0</v>
      </c>
      <c r="W109">
        <f t="shared" si="11"/>
        <v>0</v>
      </c>
      <c r="X109">
        <f t="shared" si="12"/>
        <v>0</v>
      </c>
      <c r="Y109">
        <f t="shared" si="13"/>
        <v>0</v>
      </c>
      <c r="Z109">
        <f t="shared" si="14"/>
        <v>0</v>
      </c>
      <c r="AA109">
        <f t="shared" si="15"/>
        <v>0</v>
      </c>
      <c r="AB109">
        <f t="shared" si="16"/>
        <v>0</v>
      </c>
      <c r="AC109">
        <f t="shared" si="17"/>
        <v>0</v>
      </c>
      <c r="AD109">
        <f t="shared" si="18"/>
        <v>0</v>
      </c>
      <c r="AE109">
        <f t="shared" si="19"/>
        <v>0</v>
      </c>
      <c r="AF109">
        <f t="shared" si="20"/>
        <v>0</v>
      </c>
      <c r="AG109">
        <f t="shared" si="21"/>
        <v>0</v>
      </c>
      <c r="AH109">
        <f t="shared" si="22"/>
        <v>0</v>
      </c>
      <c r="AI109">
        <f t="shared" si="23"/>
        <v>0</v>
      </c>
      <c r="AJ109">
        <f t="shared" si="24"/>
        <v>0</v>
      </c>
      <c r="AK109">
        <f t="shared" si="25"/>
        <v>0</v>
      </c>
    </row>
    <row r="110" spans="1:38" ht="23.1" customHeight="1">
      <c r="A110" s="6" t="s">
        <v>102</v>
      </c>
      <c r="B110" s="6" t="s">
        <v>103</v>
      </c>
      <c r="C110" s="8" t="s">
        <v>104</v>
      </c>
      <c r="D110" s="9">
        <v>16</v>
      </c>
      <c r="E110" s="9"/>
      <c r="F110" s="9"/>
      <c r="G110" s="9"/>
      <c r="H110" s="9"/>
      <c r="I110" s="9"/>
      <c r="J110" s="9"/>
      <c r="K110" s="9"/>
      <c r="L110" s="9"/>
      <c r="M110" s="8"/>
      <c r="O110" t="str">
        <f>""</f>
        <v/>
      </c>
      <c r="P110" s="4" t="s">
        <v>59</v>
      </c>
      <c r="Q110">
        <v>1</v>
      </c>
      <c r="R110">
        <f t="shared" si="6"/>
        <v>0</v>
      </c>
      <c r="S110">
        <f t="shared" si="7"/>
        <v>0</v>
      </c>
      <c r="T110">
        <f t="shared" si="8"/>
        <v>0</v>
      </c>
      <c r="U110">
        <f t="shared" si="9"/>
        <v>0</v>
      </c>
      <c r="V110">
        <f t="shared" si="10"/>
        <v>0</v>
      </c>
      <c r="W110">
        <f t="shared" si="11"/>
        <v>0</v>
      </c>
      <c r="X110">
        <f t="shared" si="12"/>
        <v>0</v>
      </c>
      <c r="Y110">
        <f t="shared" si="13"/>
        <v>0</v>
      </c>
      <c r="Z110">
        <f t="shared" si="14"/>
        <v>0</v>
      </c>
      <c r="AA110">
        <f t="shared" si="15"/>
        <v>0</v>
      </c>
      <c r="AB110">
        <f t="shared" si="16"/>
        <v>0</v>
      </c>
      <c r="AC110">
        <f t="shared" si="17"/>
        <v>0</v>
      </c>
      <c r="AD110">
        <f t="shared" si="18"/>
        <v>0</v>
      </c>
      <c r="AE110">
        <f t="shared" si="19"/>
        <v>0</v>
      </c>
      <c r="AF110">
        <f t="shared" si="20"/>
        <v>0</v>
      </c>
      <c r="AG110">
        <f t="shared" si="21"/>
        <v>0</v>
      </c>
      <c r="AH110">
        <f t="shared" si="22"/>
        <v>0</v>
      </c>
      <c r="AI110">
        <f t="shared" si="23"/>
        <v>0</v>
      </c>
      <c r="AJ110">
        <f t="shared" si="24"/>
        <v>0</v>
      </c>
      <c r="AK110">
        <f t="shared" si="25"/>
        <v>0</v>
      </c>
    </row>
    <row r="111" spans="1:38" ht="23.1" customHeight="1">
      <c r="A111" s="6" t="s">
        <v>18</v>
      </c>
      <c r="B111" s="6" t="s">
        <v>19</v>
      </c>
      <c r="C111" s="8" t="s">
        <v>5</v>
      </c>
      <c r="D111" s="9">
        <v>16</v>
      </c>
      <c r="E111" s="9"/>
      <c r="F111" s="9"/>
      <c r="G111" s="9"/>
      <c r="H111" s="9"/>
      <c r="I111" s="9"/>
      <c r="J111" s="9"/>
      <c r="K111" s="9"/>
      <c r="L111" s="9"/>
      <c r="M111" s="14"/>
      <c r="O111" t="str">
        <f>"01"</f>
        <v>01</v>
      </c>
      <c r="P111" s="4" t="s">
        <v>59</v>
      </c>
      <c r="Q111">
        <v>1</v>
      </c>
      <c r="R111">
        <f t="shared" si="6"/>
        <v>0</v>
      </c>
      <c r="S111">
        <f t="shared" si="7"/>
        <v>0</v>
      </c>
      <c r="T111">
        <f t="shared" si="8"/>
        <v>0</v>
      </c>
      <c r="U111">
        <f t="shared" si="9"/>
        <v>0</v>
      </c>
      <c r="V111">
        <f t="shared" si="10"/>
        <v>0</v>
      </c>
      <c r="W111">
        <f t="shared" si="11"/>
        <v>0</v>
      </c>
      <c r="X111">
        <f t="shared" si="12"/>
        <v>0</v>
      </c>
      <c r="Y111">
        <f t="shared" si="13"/>
        <v>0</v>
      </c>
      <c r="Z111">
        <f t="shared" si="14"/>
        <v>0</v>
      </c>
      <c r="AA111">
        <f t="shared" si="15"/>
        <v>0</v>
      </c>
      <c r="AB111">
        <f t="shared" si="16"/>
        <v>0</v>
      </c>
      <c r="AC111">
        <f t="shared" si="17"/>
        <v>0</v>
      </c>
      <c r="AD111">
        <f t="shared" si="18"/>
        <v>0</v>
      </c>
      <c r="AE111">
        <f t="shared" si="19"/>
        <v>0</v>
      </c>
      <c r="AF111">
        <f t="shared" si="20"/>
        <v>0</v>
      </c>
      <c r="AG111">
        <f t="shared" si="21"/>
        <v>0</v>
      </c>
      <c r="AH111">
        <f t="shared" si="22"/>
        <v>0</v>
      </c>
      <c r="AI111">
        <f t="shared" si="23"/>
        <v>0</v>
      </c>
      <c r="AJ111">
        <f t="shared" si="24"/>
        <v>0</v>
      </c>
      <c r="AK111">
        <f t="shared" si="25"/>
        <v>0</v>
      </c>
    </row>
    <row r="112" spans="1:38" ht="23.1" customHeight="1">
      <c r="A112" s="6" t="s">
        <v>158</v>
      </c>
      <c r="B112" s="6" t="s">
        <v>28</v>
      </c>
      <c r="C112" s="8" t="s">
        <v>5</v>
      </c>
      <c r="D112" s="9">
        <v>1</v>
      </c>
      <c r="E112" s="9"/>
      <c r="F112" s="9"/>
      <c r="G112" s="9"/>
      <c r="H112" s="9"/>
      <c r="I112" s="9"/>
      <c r="J112" s="9"/>
      <c r="K112" s="9"/>
      <c r="L112" s="9"/>
      <c r="M112" s="8"/>
      <c r="O112" t="str">
        <f>"01"</f>
        <v>01</v>
      </c>
      <c r="P112" s="4" t="s">
        <v>59</v>
      </c>
      <c r="Q112">
        <v>1</v>
      </c>
      <c r="R112">
        <f t="shared" si="6"/>
        <v>0</v>
      </c>
      <c r="S112">
        <f t="shared" si="7"/>
        <v>0</v>
      </c>
      <c r="T112">
        <f t="shared" si="8"/>
        <v>0</v>
      </c>
      <c r="U112">
        <f t="shared" si="9"/>
        <v>0</v>
      </c>
      <c r="V112">
        <f t="shared" si="10"/>
        <v>0</v>
      </c>
      <c r="W112">
        <f t="shared" si="11"/>
        <v>0</v>
      </c>
      <c r="X112">
        <f t="shared" si="12"/>
        <v>0</v>
      </c>
      <c r="Y112">
        <f t="shared" si="13"/>
        <v>0</v>
      </c>
      <c r="Z112">
        <f t="shared" si="14"/>
        <v>0</v>
      </c>
      <c r="AA112">
        <f t="shared" si="15"/>
        <v>0</v>
      </c>
      <c r="AB112">
        <f t="shared" si="16"/>
        <v>0</v>
      </c>
      <c r="AC112">
        <f t="shared" si="17"/>
        <v>0</v>
      </c>
      <c r="AD112">
        <f t="shared" si="18"/>
        <v>0</v>
      </c>
      <c r="AE112">
        <f t="shared" si="19"/>
        <v>0</v>
      </c>
      <c r="AF112">
        <f t="shared" si="20"/>
        <v>0</v>
      </c>
      <c r="AG112">
        <f t="shared" si="21"/>
        <v>0</v>
      </c>
      <c r="AH112">
        <f t="shared" si="22"/>
        <v>0</v>
      </c>
      <c r="AI112">
        <f t="shared" si="23"/>
        <v>0</v>
      </c>
      <c r="AJ112">
        <f t="shared" si="24"/>
        <v>0</v>
      </c>
      <c r="AK112">
        <f t="shared" si="25"/>
        <v>0</v>
      </c>
    </row>
    <row r="113" spans="1:38" ht="23.1" customHeight="1">
      <c r="A113" s="6" t="s">
        <v>158</v>
      </c>
      <c r="B113" s="6" t="s">
        <v>27</v>
      </c>
      <c r="C113" s="8" t="s">
        <v>5</v>
      </c>
      <c r="D113" s="9">
        <v>1</v>
      </c>
      <c r="E113" s="9"/>
      <c r="F113" s="9"/>
      <c r="G113" s="9"/>
      <c r="H113" s="9"/>
      <c r="I113" s="9"/>
      <c r="J113" s="9"/>
      <c r="K113" s="9"/>
      <c r="L113" s="9"/>
      <c r="M113" s="8"/>
      <c r="O113" t="str">
        <f>"01"</f>
        <v>01</v>
      </c>
      <c r="P113" s="4" t="s">
        <v>59</v>
      </c>
      <c r="Q113">
        <v>1</v>
      </c>
      <c r="R113">
        <f t="shared" si="6"/>
        <v>0</v>
      </c>
      <c r="S113">
        <f t="shared" si="7"/>
        <v>0</v>
      </c>
      <c r="T113">
        <f t="shared" si="8"/>
        <v>0</v>
      </c>
      <c r="U113">
        <f t="shared" si="9"/>
        <v>0</v>
      </c>
      <c r="V113">
        <f t="shared" si="10"/>
        <v>0</v>
      </c>
      <c r="W113">
        <f t="shared" si="11"/>
        <v>0</v>
      </c>
      <c r="X113">
        <f t="shared" si="12"/>
        <v>0</v>
      </c>
      <c r="Y113">
        <f t="shared" si="13"/>
        <v>0</v>
      </c>
      <c r="Z113">
        <f t="shared" si="14"/>
        <v>0</v>
      </c>
      <c r="AA113">
        <f t="shared" si="15"/>
        <v>0</v>
      </c>
      <c r="AB113">
        <f t="shared" si="16"/>
        <v>0</v>
      </c>
      <c r="AC113">
        <f t="shared" si="17"/>
        <v>0</v>
      </c>
      <c r="AD113">
        <f t="shared" si="18"/>
        <v>0</v>
      </c>
      <c r="AE113">
        <f t="shared" si="19"/>
        <v>0</v>
      </c>
      <c r="AF113">
        <f t="shared" si="20"/>
        <v>0</v>
      </c>
      <c r="AG113">
        <f t="shared" si="21"/>
        <v>0</v>
      </c>
      <c r="AH113">
        <f t="shared" si="22"/>
        <v>0</v>
      </c>
      <c r="AI113">
        <f t="shared" si="23"/>
        <v>0</v>
      </c>
      <c r="AJ113">
        <f t="shared" si="24"/>
        <v>0</v>
      </c>
      <c r="AK113">
        <f t="shared" si="25"/>
        <v>0</v>
      </c>
    </row>
    <row r="114" spans="1:38" ht="23.1" customHeight="1">
      <c r="A114" s="7"/>
      <c r="B114" s="7"/>
      <c r="C114" s="14"/>
      <c r="D114" s="9"/>
      <c r="E114" s="9"/>
      <c r="F114" s="9"/>
      <c r="G114" s="9"/>
      <c r="H114" s="9"/>
      <c r="I114" s="9"/>
      <c r="J114" s="9"/>
      <c r="K114" s="9"/>
      <c r="L114" s="9"/>
      <c r="M114" s="14"/>
    </row>
    <row r="115" spans="1:38" ht="23.1" customHeight="1">
      <c r="A115" s="7"/>
      <c r="B115" s="7"/>
      <c r="C115" s="14"/>
      <c r="D115" s="9"/>
      <c r="E115" s="9"/>
      <c r="F115" s="9"/>
      <c r="G115" s="9"/>
      <c r="H115" s="9"/>
      <c r="I115" s="9"/>
      <c r="J115" s="9"/>
      <c r="K115" s="9"/>
      <c r="L115" s="9"/>
      <c r="M115" s="14"/>
    </row>
    <row r="116" spans="1:38" ht="23.1" customHeight="1">
      <c r="A116" s="10" t="s">
        <v>60</v>
      </c>
      <c r="B116" s="11"/>
      <c r="C116" s="12"/>
      <c r="D116" s="13"/>
      <c r="E116" s="13"/>
      <c r="F116" s="13">
        <f>ROUNDDOWN(SUMIF(Q102:Q113, "1", F102:F113), 0)</f>
        <v>0</v>
      </c>
      <c r="G116" s="13"/>
      <c r="H116" s="13">
        <f>ROUNDDOWN(SUMIF(Q102:Q113, "1", H102:H113), 0)</f>
        <v>0</v>
      </c>
      <c r="I116" s="13"/>
      <c r="J116" s="13">
        <f>ROUNDDOWN(SUMIF(Q102:Q113, "1", J102:J113), 0)</f>
        <v>0</v>
      </c>
      <c r="K116" s="13"/>
      <c r="L116" s="13">
        <f>F116+H116+J116</f>
        <v>0</v>
      </c>
      <c r="M116" s="12"/>
      <c r="R116">
        <f t="shared" ref="R116:AL116" si="26">ROUNDDOWN(SUM(R102:R113), 0)</f>
        <v>0</v>
      </c>
      <c r="S116">
        <f t="shared" si="26"/>
        <v>0</v>
      </c>
      <c r="T116">
        <f t="shared" si="26"/>
        <v>0</v>
      </c>
      <c r="U116">
        <f t="shared" si="26"/>
        <v>0</v>
      </c>
      <c r="V116">
        <f t="shared" si="26"/>
        <v>0</v>
      </c>
      <c r="W116">
        <f t="shared" si="26"/>
        <v>0</v>
      </c>
      <c r="X116">
        <f t="shared" si="26"/>
        <v>0</v>
      </c>
      <c r="Y116">
        <f t="shared" si="26"/>
        <v>0</v>
      </c>
      <c r="Z116">
        <f t="shared" si="26"/>
        <v>0</v>
      </c>
      <c r="AA116">
        <f t="shared" si="26"/>
        <v>0</v>
      </c>
      <c r="AB116">
        <f t="shared" si="26"/>
        <v>0</v>
      </c>
      <c r="AC116">
        <f t="shared" si="26"/>
        <v>0</v>
      </c>
      <c r="AD116">
        <f t="shared" si="26"/>
        <v>0</v>
      </c>
      <c r="AE116">
        <f t="shared" si="26"/>
        <v>0</v>
      </c>
      <c r="AF116">
        <f t="shared" si="26"/>
        <v>0</v>
      </c>
      <c r="AG116">
        <f t="shared" si="26"/>
        <v>0</v>
      </c>
      <c r="AH116">
        <f t="shared" si="26"/>
        <v>0</v>
      </c>
      <c r="AI116">
        <f t="shared" si="26"/>
        <v>0</v>
      </c>
      <c r="AJ116">
        <f t="shared" si="26"/>
        <v>0</v>
      </c>
      <c r="AK116">
        <f t="shared" si="26"/>
        <v>0</v>
      </c>
      <c r="AL116">
        <f t="shared" si="26"/>
        <v>0</v>
      </c>
    </row>
    <row r="117" spans="1:38" ht="23.1" customHeight="1">
      <c r="A117" s="19" t="s">
        <v>159</v>
      </c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</row>
    <row r="118" spans="1:38" ht="23.1" customHeight="1">
      <c r="A118" s="6" t="s">
        <v>105</v>
      </c>
      <c r="B118" s="6" t="s">
        <v>106</v>
      </c>
      <c r="C118" s="8" t="s">
        <v>33</v>
      </c>
      <c r="D118" s="9">
        <v>12.71</v>
      </c>
      <c r="E118" s="9"/>
      <c r="F118" s="9"/>
      <c r="G118" s="9"/>
      <c r="H118" s="9"/>
      <c r="I118" s="9"/>
      <c r="J118" s="9"/>
      <c r="K118" s="9"/>
      <c r="L118" s="9"/>
      <c r="M118" s="8"/>
      <c r="P118" s="4"/>
    </row>
    <row r="119" spans="1:38" ht="23.1" customHeight="1">
      <c r="A119" s="6" t="s">
        <v>40</v>
      </c>
      <c r="B119" s="6" t="s">
        <v>41</v>
      </c>
      <c r="C119" s="8" t="s">
        <v>33</v>
      </c>
      <c r="D119" s="9">
        <v>12.84</v>
      </c>
      <c r="E119" s="9"/>
      <c r="F119" s="9"/>
      <c r="G119" s="9"/>
      <c r="H119" s="9"/>
      <c r="I119" s="9"/>
      <c r="J119" s="9"/>
      <c r="K119" s="9"/>
      <c r="L119" s="9"/>
      <c r="M119" s="14"/>
      <c r="P119" s="4"/>
    </row>
    <row r="120" spans="1:38" ht="23.1" customHeight="1">
      <c r="A120" s="6" t="s">
        <v>107</v>
      </c>
      <c r="B120" s="6" t="s">
        <v>108</v>
      </c>
      <c r="C120" s="8" t="s">
        <v>2</v>
      </c>
      <c r="D120" s="9">
        <v>55.86</v>
      </c>
      <c r="E120" s="9"/>
      <c r="F120" s="9"/>
      <c r="G120" s="9"/>
      <c r="H120" s="9"/>
      <c r="I120" s="9"/>
      <c r="J120" s="9"/>
      <c r="K120" s="9"/>
      <c r="L120" s="9"/>
      <c r="M120" s="8"/>
      <c r="P120" s="4"/>
    </row>
    <row r="121" spans="1:38" ht="23.1" customHeight="1">
      <c r="A121" s="7"/>
      <c r="B121" s="7"/>
      <c r="C121" s="14"/>
      <c r="D121" s="9"/>
      <c r="E121" s="9"/>
      <c r="F121" s="9"/>
      <c r="G121" s="9"/>
      <c r="H121" s="9"/>
      <c r="I121" s="9"/>
      <c r="J121" s="9"/>
      <c r="K121" s="9"/>
      <c r="L121" s="9"/>
      <c r="M121" s="14"/>
    </row>
    <row r="122" spans="1:38" ht="23.1" customHeight="1">
      <c r="A122" s="7"/>
      <c r="B122" s="7"/>
      <c r="C122" s="14"/>
      <c r="D122" s="9"/>
      <c r="E122" s="9"/>
      <c r="F122" s="9"/>
      <c r="G122" s="9"/>
      <c r="H122" s="9"/>
      <c r="I122" s="9"/>
      <c r="J122" s="9"/>
      <c r="K122" s="9"/>
      <c r="L122" s="9"/>
      <c r="M122" s="14"/>
    </row>
    <row r="123" spans="1:38" ht="23.1" customHeight="1">
      <c r="A123" s="7"/>
      <c r="B123" s="7"/>
      <c r="C123" s="14"/>
      <c r="D123" s="9"/>
      <c r="E123" s="9"/>
      <c r="F123" s="9"/>
      <c r="G123" s="9"/>
      <c r="H123" s="9"/>
      <c r="I123" s="9"/>
      <c r="J123" s="9"/>
      <c r="K123" s="9"/>
      <c r="L123" s="9"/>
      <c r="M123" s="14"/>
    </row>
    <row r="124" spans="1:38" ht="23.1" customHeight="1">
      <c r="A124" s="7"/>
      <c r="B124" s="7"/>
      <c r="C124" s="14"/>
      <c r="D124" s="9"/>
      <c r="E124" s="9"/>
      <c r="F124" s="9"/>
      <c r="G124" s="9"/>
      <c r="H124" s="9"/>
      <c r="I124" s="9"/>
      <c r="J124" s="9"/>
      <c r="K124" s="9"/>
      <c r="L124" s="9"/>
      <c r="M124" s="14"/>
    </row>
    <row r="125" spans="1:38" ht="23.1" customHeight="1">
      <c r="A125" s="7"/>
      <c r="B125" s="7"/>
      <c r="C125" s="14"/>
      <c r="D125" s="9"/>
      <c r="E125" s="9"/>
      <c r="F125" s="9"/>
      <c r="G125" s="9"/>
      <c r="H125" s="9"/>
      <c r="I125" s="9"/>
      <c r="J125" s="9"/>
      <c r="K125" s="9"/>
      <c r="L125" s="9"/>
      <c r="M125" s="14"/>
    </row>
    <row r="126" spans="1:38" ht="23.1" customHeight="1">
      <c r="A126" s="7"/>
      <c r="B126" s="7"/>
      <c r="C126" s="14"/>
      <c r="D126" s="9"/>
      <c r="E126" s="9"/>
      <c r="F126" s="9"/>
      <c r="G126" s="9"/>
      <c r="H126" s="9"/>
      <c r="I126" s="9"/>
      <c r="J126" s="9"/>
      <c r="K126" s="9"/>
      <c r="L126" s="9"/>
      <c r="M126" s="14"/>
    </row>
    <row r="127" spans="1:38" ht="23.1" customHeight="1">
      <c r="A127" s="7"/>
      <c r="B127" s="7"/>
      <c r="C127" s="14"/>
      <c r="D127" s="9"/>
      <c r="E127" s="9"/>
      <c r="F127" s="9"/>
      <c r="G127" s="9"/>
      <c r="H127" s="9"/>
      <c r="I127" s="9"/>
      <c r="J127" s="9"/>
      <c r="K127" s="9"/>
      <c r="L127" s="9"/>
      <c r="M127" s="14"/>
    </row>
    <row r="128" spans="1:38" ht="23.1" customHeight="1">
      <c r="A128" s="7"/>
      <c r="B128" s="7"/>
      <c r="C128" s="14"/>
      <c r="D128" s="9"/>
      <c r="E128" s="9"/>
      <c r="F128" s="9"/>
      <c r="G128" s="9"/>
      <c r="H128" s="9"/>
      <c r="I128" s="9"/>
      <c r="J128" s="9"/>
      <c r="K128" s="9"/>
      <c r="L128" s="9"/>
      <c r="M128" s="14"/>
    </row>
    <row r="129" spans="1:38" ht="23.1" customHeight="1">
      <c r="A129" s="7"/>
      <c r="B129" s="7"/>
      <c r="C129" s="14"/>
      <c r="D129" s="9"/>
      <c r="E129" s="9"/>
      <c r="F129" s="9"/>
      <c r="G129" s="9"/>
      <c r="H129" s="9"/>
      <c r="I129" s="9"/>
      <c r="J129" s="9"/>
      <c r="K129" s="9"/>
      <c r="L129" s="9"/>
      <c r="M129" s="14"/>
    </row>
    <row r="130" spans="1:38" ht="23.1" customHeight="1">
      <c r="A130" s="7"/>
      <c r="B130" s="7"/>
      <c r="C130" s="14"/>
      <c r="D130" s="9"/>
      <c r="E130" s="9"/>
      <c r="F130" s="9"/>
      <c r="G130" s="9"/>
      <c r="H130" s="9"/>
      <c r="I130" s="9"/>
      <c r="J130" s="9"/>
      <c r="K130" s="9"/>
      <c r="L130" s="9"/>
      <c r="M130" s="14"/>
    </row>
    <row r="131" spans="1:38" ht="23.1" customHeight="1">
      <c r="A131" s="7"/>
      <c r="B131" s="7"/>
      <c r="C131" s="14"/>
      <c r="D131" s="9"/>
      <c r="E131" s="9"/>
      <c r="F131" s="9"/>
      <c r="G131" s="9"/>
      <c r="H131" s="9"/>
      <c r="I131" s="9"/>
      <c r="J131" s="9"/>
      <c r="K131" s="9"/>
      <c r="L131" s="9"/>
      <c r="M131" s="14"/>
    </row>
    <row r="132" spans="1:38" ht="23.1" customHeight="1">
      <c r="A132" s="10" t="s">
        <v>60</v>
      </c>
      <c r="B132" s="11"/>
      <c r="C132" s="12"/>
      <c r="D132" s="13"/>
      <c r="E132" s="13"/>
      <c r="F132" s="13">
        <f>ROUNDDOWN(SUMIF(Q118:Q120, "1", F118:F120), 0)</f>
        <v>0</v>
      </c>
      <c r="G132" s="13"/>
      <c r="H132" s="13">
        <f>ROUNDDOWN(SUMIF(Q118:Q120, "1", H118:H120), 0)</f>
        <v>0</v>
      </c>
      <c r="I132" s="13"/>
      <c r="J132" s="13">
        <f>ROUNDDOWN(SUMIF(Q118:Q120, "1", J118:J120), 0)</f>
        <v>0</v>
      </c>
      <c r="K132" s="13"/>
      <c r="L132" s="13">
        <f>F132+H132+J132</f>
        <v>0</v>
      </c>
      <c r="M132" s="12"/>
      <c r="R132">
        <f t="shared" ref="R132:AL132" si="27">ROUNDDOWN(SUM(R118:R120), 0)</f>
        <v>0</v>
      </c>
      <c r="S132">
        <f t="shared" si="27"/>
        <v>0</v>
      </c>
      <c r="T132">
        <f t="shared" si="27"/>
        <v>0</v>
      </c>
      <c r="U132">
        <f t="shared" si="27"/>
        <v>0</v>
      </c>
      <c r="V132">
        <f t="shared" si="27"/>
        <v>0</v>
      </c>
      <c r="W132">
        <f t="shared" si="27"/>
        <v>0</v>
      </c>
      <c r="X132">
        <f t="shared" si="27"/>
        <v>0</v>
      </c>
      <c r="Y132">
        <f t="shared" si="27"/>
        <v>0</v>
      </c>
      <c r="Z132">
        <f t="shared" si="27"/>
        <v>0</v>
      </c>
      <c r="AA132">
        <f t="shared" si="27"/>
        <v>0</v>
      </c>
      <c r="AB132">
        <f t="shared" si="27"/>
        <v>0</v>
      </c>
      <c r="AC132">
        <f t="shared" si="27"/>
        <v>0</v>
      </c>
      <c r="AD132">
        <f t="shared" si="27"/>
        <v>0</v>
      </c>
      <c r="AE132">
        <f t="shared" si="27"/>
        <v>0</v>
      </c>
      <c r="AF132">
        <f t="shared" si="27"/>
        <v>0</v>
      </c>
      <c r="AG132">
        <f t="shared" si="27"/>
        <v>0</v>
      </c>
      <c r="AH132">
        <f t="shared" si="27"/>
        <v>0</v>
      </c>
      <c r="AI132">
        <f t="shared" si="27"/>
        <v>0</v>
      </c>
      <c r="AJ132">
        <f t="shared" si="27"/>
        <v>0</v>
      </c>
      <c r="AK132">
        <f t="shared" si="27"/>
        <v>0</v>
      </c>
      <c r="AL132">
        <f t="shared" si="27"/>
        <v>0</v>
      </c>
    </row>
    <row r="133" spans="1:38" ht="23.1" customHeight="1">
      <c r="A133" s="19" t="s">
        <v>160</v>
      </c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</row>
    <row r="134" spans="1:38" ht="23.1" customHeight="1">
      <c r="A134" s="6" t="s">
        <v>109</v>
      </c>
      <c r="B134" s="6" t="s">
        <v>110</v>
      </c>
      <c r="C134" s="8" t="s">
        <v>33</v>
      </c>
      <c r="D134" s="9">
        <v>92.29</v>
      </c>
      <c r="E134" s="9"/>
      <c r="F134" s="9"/>
      <c r="G134" s="9"/>
      <c r="H134" s="9"/>
      <c r="I134" s="9"/>
      <c r="J134" s="9"/>
      <c r="K134" s="9"/>
      <c r="L134" s="9"/>
      <c r="M134" s="8"/>
      <c r="P134" s="4"/>
    </row>
    <row r="135" spans="1:38" ht="23.1" customHeight="1">
      <c r="A135" s="6" t="s">
        <v>161</v>
      </c>
      <c r="B135" s="6" t="s">
        <v>111</v>
      </c>
      <c r="C135" s="8" t="s">
        <v>33</v>
      </c>
      <c r="D135" s="9">
        <v>92.29</v>
      </c>
      <c r="E135" s="9"/>
      <c r="F135" s="9"/>
      <c r="G135" s="9"/>
      <c r="H135" s="9"/>
      <c r="I135" s="9"/>
      <c r="J135" s="9"/>
      <c r="K135" s="9"/>
      <c r="L135" s="9"/>
      <c r="M135" s="8"/>
      <c r="P135" s="4"/>
    </row>
    <row r="136" spans="1:38" ht="23.1" customHeight="1">
      <c r="A136" s="7"/>
      <c r="B136" s="7"/>
      <c r="C136" s="14"/>
      <c r="D136" s="9"/>
      <c r="E136" s="9"/>
      <c r="F136" s="9"/>
      <c r="G136" s="9"/>
      <c r="H136" s="9"/>
      <c r="I136" s="9"/>
      <c r="J136" s="9"/>
      <c r="K136" s="9"/>
      <c r="L136" s="9"/>
      <c r="M136" s="14"/>
    </row>
    <row r="137" spans="1:38" ht="23.1" customHeight="1">
      <c r="A137" s="7"/>
      <c r="B137" s="7"/>
      <c r="C137" s="14"/>
      <c r="D137" s="9"/>
      <c r="E137" s="9"/>
      <c r="F137" s="9"/>
      <c r="G137" s="9"/>
      <c r="H137" s="9"/>
      <c r="I137" s="9"/>
      <c r="J137" s="9"/>
      <c r="K137" s="9"/>
      <c r="L137" s="9"/>
      <c r="M137" s="14"/>
    </row>
    <row r="138" spans="1:38" ht="23.1" customHeight="1">
      <c r="A138" s="7"/>
      <c r="B138" s="7"/>
      <c r="C138" s="14"/>
      <c r="D138" s="9"/>
      <c r="E138" s="9"/>
      <c r="F138" s="9"/>
      <c r="G138" s="9"/>
      <c r="H138" s="9"/>
      <c r="I138" s="9"/>
      <c r="J138" s="9"/>
      <c r="K138" s="9"/>
      <c r="L138" s="9"/>
      <c r="M138" s="14"/>
    </row>
    <row r="139" spans="1:38" ht="23.1" customHeight="1">
      <c r="A139" s="7"/>
      <c r="B139" s="7"/>
      <c r="C139" s="14"/>
      <c r="D139" s="9"/>
      <c r="E139" s="9"/>
      <c r="F139" s="9"/>
      <c r="G139" s="9"/>
      <c r="H139" s="9"/>
      <c r="I139" s="9"/>
      <c r="J139" s="9"/>
      <c r="K139" s="9"/>
      <c r="L139" s="9"/>
      <c r="M139" s="14"/>
    </row>
    <row r="140" spans="1:38" ht="23.1" customHeight="1">
      <c r="A140" s="7"/>
      <c r="B140" s="7"/>
      <c r="C140" s="14"/>
      <c r="D140" s="9"/>
      <c r="E140" s="9"/>
      <c r="F140" s="9"/>
      <c r="G140" s="9"/>
      <c r="H140" s="9"/>
      <c r="I140" s="9"/>
      <c r="J140" s="9"/>
      <c r="K140" s="9"/>
      <c r="L140" s="9"/>
      <c r="M140" s="14"/>
    </row>
    <row r="141" spans="1:38" ht="23.1" customHeight="1">
      <c r="A141" s="7"/>
      <c r="B141" s="7"/>
      <c r="C141" s="14"/>
      <c r="D141" s="9"/>
      <c r="E141" s="9"/>
      <c r="F141" s="9"/>
      <c r="G141" s="9"/>
      <c r="H141" s="9"/>
      <c r="I141" s="9"/>
      <c r="J141" s="9"/>
      <c r="K141" s="9"/>
      <c r="L141" s="9"/>
      <c r="M141" s="14"/>
    </row>
    <row r="142" spans="1:38" ht="23.1" customHeight="1">
      <c r="A142" s="7"/>
      <c r="B142" s="7"/>
      <c r="C142" s="14"/>
      <c r="D142" s="9"/>
      <c r="E142" s="9"/>
      <c r="F142" s="9"/>
      <c r="G142" s="9"/>
      <c r="H142" s="9"/>
      <c r="I142" s="9"/>
      <c r="J142" s="9"/>
      <c r="K142" s="9"/>
      <c r="L142" s="9"/>
      <c r="M142" s="14"/>
    </row>
    <row r="143" spans="1:38" ht="23.1" customHeight="1">
      <c r="A143" s="7"/>
      <c r="B143" s="7"/>
      <c r="C143" s="14"/>
      <c r="D143" s="9"/>
      <c r="E143" s="9"/>
      <c r="F143" s="9"/>
      <c r="G143" s="9"/>
      <c r="H143" s="9"/>
      <c r="I143" s="9"/>
      <c r="J143" s="9"/>
      <c r="K143" s="9"/>
      <c r="L143" s="9"/>
      <c r="M143" s="14"/>
    </row>
    <row r="144" spans="1:38" ht="23.1" customHeight="1">
      <c r="A144" s="7"/>
      <c r="B144" s="7"/>
      <c r="C144" s="14"/>
      <c r="D144" s="9"/>
      <c r="E144" s="9"/>
      <c r="F144" s="9"/>
      <c r="G144" s="9"/>
      <c r="H144" s="9"/>
      <c r="I144" s="9"/>
      <c r="J144" s="9"/>
      <c r="K144" s="9"/>
      <c r="L144" s="9"/>
      <c r="M144" s="14"/>
    </row>
    <row r="145" spans="1:38" ht="23.1" customHeight="1">
      <c r="A145" s="7"/>
      <c r="B145" s="7"/>
      <c r="C145" s="14"/>
      <c r="D145" s="9"/>
      <c r="E145" s="9"/>
      <c r="F145" s="9"/>
      <c r="G145" s="9"/>
      <c r="H145" s="9"/>
      <c r="I145" s="9"/>
      <c r="J145" s="9"/>
      <c r="K145" s="9"/>
      <c r="L145" s="9"/>
      <c r="M145" s="14"/>
    </row>
    <row r="146" spans="1:38" ht="23.1" customHeight="1">
      <c r="A146" s="7"/>
      <c r="B146" s="7"/>
      <c r="C146" s="14"/>
      <c r="D146" s="9"/>
      <c r="E146" s="9"/>
      <c r="F146" s="9"/>
      <c r="G146" s="9"/>
      <c r="H146" s="9"/>
      <c r="I146" s="9"/>
      <c r="J146" s="9"/>
      <c r="K146" s="9"/>
      <c r="L146" s="9"/>
      <c r="M146" s="14"/>
    </row>
    <row r="147" spans="1:38" ht="23.1" customHeight="1">
      <c r="A147" s="7"/>
      <c r="B147" s="7"/>
      <c r="C147" s="14"/>
      <c r="D147" s="9"/>
      <c r="E147" s="9"/>
      <c r="F147" s="9"/>
      <c r="G147" s="9"/>
      <c r="H147" s="9"/>
      <c r="I147" s="9"/>
      <c r="J147" s="9"/>
      <c r="K147" s="9"/>
      <c r="L147" s="9"/>
      <c r="M147" s="14"/>
    </row>
    <row r="148" spans="1:38" ht="23.1" customHeight="1">
      <c r="A148" s="10" t="s">
        <v>60</v>
      </c>
      <c r="B148" s="11"/>
      <c r="C148" s="12"/>
      <c r="D148" s="13"/>
      <c r="E148" s="13"/>
      <c r="F148" s="13">
        <f>ROUNDDOWN(SUMIF(Q134:Q135, "1", F134:F135), 0)</f>
        <v>0</v>
      </c>
      <c r="G148" s="13"/>
      <c r="H148" s="13">
        <f>ROUNDDOWN(SUMIF(Q134:Q135, "1", H134:H135), 0)</f>
        <v>0</v>
      </c>
      <c r="I148" s="13"/>
      <c r="J148" s="13">
        <f>ROUNDDOWN(SUMIF(Q134:Q135, "1", J134:J135), 0)</f>
        <v>0</v>
      </c>
      <c r="K148" s="13"/>
      <c r="L148" s="13">
        <f>F148+H148+J148</f>
        <v>0</v>
      </c>
      <c r="M148" s="12"/>
      <c r="R148">
        <f t="shared" ref="R148:AL148" si="28">ROUNDDOWN(SUM(R134:R135), 0)</f>
        <v>0</v>
      </c>
      <c r="S148">
        <f t="shared" si="28"/>
        <v>0</v>
      </c>
      <c r="T148">
        <f t="shared" si="28"/>
        <v>0</v>
      </c>
      <c r="U148">
        <f t="shared" si="28"/>
        <v>0</v>
      </c>
      <c r="V148">
        <f t="shared" si="28"/>
        <v>0</v>
      </c>
      <c r="W148">
        <f t="shared" si="28"/>
        <v>0</v>
      </c>
      <c r="X148">
        <f t="shared" si="28"/>
        <v>0</v>
      </c>
      <c r="Y148">
        <f t="shared" si="28"/>
        <v>0</v>
      </c>
      <c r="Z148">
        <f t="shared" si="28"/>
        <v>0</v>
      </c>
      <c r="AA148">
        <f t="shared" si="28"/>
        <v>0</v>
      </c>
      <c r="AB148">
        <f t="shared" si="28"/>
        <v>0</v>
      </c>
      <c r="AC148">
        <f t="shared" si="28"/>
        <v>0</v>
      </c>
      <c r="AD148">
        <f t="shared" si="28"/>
        <v>0</v>
      </c>
      <c r="AE148">
        <f t="shared" si="28"/>
        <v>0</v>
      </c>
      <c r="AF148">
        <f t="shared" si="28"/>
        <v>0</v>
      </c>
      <c r="AG148">
        <f t="shared" si="28"/>
        <v>0</v>
      </c>
      <c r="AH148">
        <f t="shared" si="28"/>
        <v>0</v>
      </c>
      <c r="AI148">
        <f t="shared" si="28"/>
        <v>0</v>
      </c>
      <c r="AJ148">
        <f t="shared" si="28"/>
        <v>0</v>
      </c>
      <c r="AK148">
        <f t="shared" si="28"/>
        <v>0</v>
      </c>
      <c r="AL148">
        <f t="shared" si="28"/>
        <v>0</v>
      </c>
    </row>
    <row r="149" spans="1:38" ht="23.1" customHeight="1">
      <c r="A149" s="19" t="s">
        <v>162</v>
      </c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</row>
    <row r="150" spans="1:38" ht="23.1" customHeight="1">
      <c r="A150" s="6" t="s">
        <v>112</v>
      </c>
      <c r="B150" s="6" t="s">
        <v>113</v>
      </c>
      <c r="C150" s="8" t="s">
        <v>2</v>
      </c>
      <c r="D150" s="9">
        <v>13.9</v>
      </c>
      <c r="E150" s="9"/>
      <c r="F150" s="9"/>
      <c r="G150" s="9"/>
      <c r="H150" s="9"/>
      <c r="I150" s="9"/>
      <c r="J150" s="9"/>
      <c r="K150" s="9"/>
      <c r="L150" s="9"/>
      <c r="M150" s="8"/>
      <c r="P150" s="4"/>
    </row>
    <row r="151" spans="1:38" ht="23.1" customHeight="1">
      <c r="A151" s="6" t="s">
        <v>114</v>
      </c>
      <c r="B151" s="6" t="s">
        <v>115</v>
      </c>
      <c r="C151" s="8" t="s">
        <v>16</v>
      </c>
      <c r="D151" s="9">
        <v>4.76</v>
      </c>
      <c r="E151" s="9"/>
      <c r="F151" s="9"/>
      <c r="G151" s="9"/>
      <c r="H151" s="9"/>
      <c r="I151" s="9"/>
      <c r="J151" s="9"/>
      <c r="K151" s="9"/>
      <c r="L151" s="9"/>
      <c r="M151" s="8"/>
      <c r="P151" s="4"/>
    </row>
    <row r="152" spans="1:38" ht="23.1" customHeight="1">
      <c r="A152" s="6" t="s">
        <v>116</v>
      </c>
      <c r="B152" s="6" t="s">
        <v>49</v>
      </c>
      <c r="C152" s="8" t="s">
        <v>16</v>
      </c>
      <c r="D152" s="9">
        <v>3.13</v>
      </c>
      <c r="E152" s="9"/>
      <c r="F152" s="9"/>
      <c r="G152" s="9"/>
      <c r="H152" s="9"/>
      <c r="I152" s="9"/>
      <c r="J152" s="9"/>
      <c r="K152" s="9"/>
      <c r="L152" s="9"/>
      <c r="M152" s="8"/>
      <c r="P152" s="4"/>
    </row>
    <row r="153" spans="1:38" ht="23.1" customHeight="1">
      <c r="A153" s="6" t="s">
        <v>117</v>
      </c>
      <c r="B153" s="7"/>
      <c r="C153" s="8" t="s">
        <v>33</v>
      </c>
      <c r="D153" s="9">
        <v>29.71</v>
      </c>
      <c r="E153" s="9"/>
      <c r="F153" s="9"/>
      <c r="G153" s="9"/>
      <c r="H153" s="9"/>
      <c r="I153" s="9"/>
      <c r="J153" s="9"/>
      <c r="K153" s="9"/>
      <c r="L153" s="9"/>
      <c r="M153" s="8"/>
      <c r="P153" s="4"/>
    </row>
    <row r="154" spans="1:38" ht="23.1" customHeight="1">
      <c r="A154" s="6" t="s">
        <v>118</v>
      </c>
      <c r="B154" s="6" t="s">
        <v>119</v>
      </c>
      <c r="C154" s="8" t="s">
        <v>120</v>
      </c>
      <c r="D154" s="9">
        <v>2</v>
      </c>
      <c r="E154" s="9"/>
      <c r="F154" s="9"/>
      <c r="G154" s="9"/>
      <c r="H154" s="9"/>
      <c r="I154" s="9"/>
      <c r="J154" s="9"/>
      <c r="K154" s="9"/>
      <c r="L154" s="9"/>
      <c r="M154" s="8"/>
      <c r="P154" s="4"/>
    </row>
    <row r="155" spans="1:38" ht="23.1" customHeight="1">
      <c r="A155" s="6" t="s">
        <v>163</v>
      </c>
      <c r="B155" s="6" t="s">
        <v>3</v>
      </c>
      <c r="C155" s="8" t="s">
        <v>4</v>
      </c>
      <c r="D155" s="9">
        <v>901.7</v>
      </c>
      <c r="E155" s="9"/>
      <c r="F155" s="9"/>
      <c r="G155" s="9"/>
      <c r="H155" s="9"/>
      <c r="I155" s="9"/>
      <c r="J155" s="9"/>
      <c r="K155" s="9"/>
      <c r="L155" s="9"/>
      <c r="M155" s="14"/>
      <c r="P155" s="4"/>
    </row>
    <row r="156" spans="1:38" ht="23.1" customHeight="1">
      <c r="A156" s="7"/>
      <c r="B156" s="7"/>
      <c r="C156" s="14"/>
      <c r="D156" s="9"/>
      <c r="E156" s="9"/>
      <c r="F156" s="9"/>
      <c r="G156" s="9"/>
      <c r="H156" s="9"/>
      <c r="I156" s="9"/>
      <c r="J156" s="9"/>
      <c r="K156" s="9"/>
      <c r="L156" s="9"/>
      <c r="M156" s="14"/>
    </row>
    <row r="157" spans="1:38" ht="23.1" customHeight="1">
      <c r="A157" s="7"/>
      <c r="B157" s="7"/>
      <c r="C157" s="14"/>
      <c r="D157" s="9"/>
      <c r="E157" s="9"/>
      <c r="F157" s="9"/>
      <c r="G157" s="9"/>
      <c r="H157" s="9"/>
      <c r="I157" s="9"/>
      <c r="J157" s="9"/>
      <c r="K157" s="9"/>
      <c r="L157" s="9"/>
      <c r="M157" s="14"/>
    </row>
    <row r="158" spans="1:38" ht="23.1" customHeight="1">
      <c r="A158" s="7"/>
      <c r="B158" s="7"/>
      <c r="C158" s="14"/>
      <c r="D158" s="9"/>
      <c r="E158" s="9"/>
      <c r="F158" s="9"/>
      <c r="G158" s="9"/>
      <c r="H158" s="9"/>
      <c r="I158" s="9"/>
      <c r="J158" s="9"/>
      <c r="K158" s="9"/>
      <c r="L158" s="9"/>
      <c r="M158" s="14"/>
    </row>
    <row r="159" spans="1:38" ht="23.1" customHeight="1">
      <c r="A159" s="7"/>
      <c r="B159" s="7"/>
      <c r="C159" s="14"/>
      <c r="D159" s="9"/>
      <c r="E159" s="9"/>
      <c r="F159" s="9"/>
      <c r="G159" s="9"/>
      <c r="H159" s="9"/>
      <c r="I159" s="9"/>
      <c r="J159" s="9"/>
      <c r="K159" s="9"/>
      <c r="L159" s="9"/>
      <c r="M159" s="14"/>
    </row>
    <row r="160" spans="1:38" ht="23.1" customHeight="1">
      <c r="A160" s="7"/>
      <c r="B160" s="7"/>
      <c r="C160" s="14"/>
      <c r="D160" s="9"/>
      <c r="E160" s="9"/>
      <c r="F160" s="9"/>
      <c r="G160" s="9"/>
      <c r="H160" s="9"/>
      <c r="I160" s="9"/>
      <c r="J160" s="9"/>
      <c r="K160" s="9"/>
      <c r="L160" s="9"/>
      <c r="M160" s="14"/>
    </row>
    <row r="161" spans="1:38" ht="23.1" customHeight="1">
      <c r="A161" s="7"/>
      <c r="B161" s="7"/>
      <c r="C161" s="14"/>
      <c r="D161" s="9"/>
      <c r="E161" s="9"/>
      <c r="F161" s="9"/>
      <c r="G161" s="9"/>
      <c r="H161" s="9"/>
      <c r="I161" s="9"/>
      <c r="J161" s="9"/>
      <c r="K161" s="9"/>
      <c r="L161" s="9"/>
      <c r="M161" s="14"/>
    </row>
    <row r="162" spans="1:38" ht="23.1" customHeight="1">
      <c r="A162" s="7"/>
      <c r="B162" s="7"/>
      <c r="C162" s="14"/>
      <c r="D162" s="9"/>
      <c r="E162" s="9"/>
      <c r="F162" s="9"/>
      <c r="G162" s="9"/>
      <c r="H162" s="9"/>
      <c r="I162" s="9"/>
      <c r="J162" s="9"/>
      <c r="K162" s="9"/>
      <c r="L162" s="9"/>
      <c r="M162" s="14"/>
    </row>
    <row r="163" spans="1:38" ht="23.1" customHeight="1">
      <c r="A163" s="7"/>
      <c r="B163" s="7"/>
      <c r="C163" s="14"/>
      <c r="D163" s="9"/>
      <c r="E163" s="9"/>
      <c r="F163" s="9"/>
      <c r="G163" s="9"/>
      <c r="H163" s="9"/>
      <c r="I163" s="9"/>
      <c r="J163" s="9"/>
      <c r="K163" s="9"/>
      <c r="L163" s="9"/>
      <c r="M163" s="14"/>
    </row>
    <row r="164" spans="1:38" ht="23.1" customHeight="1">
      <c r="A164" s="10" t="s">
        <v>60</v>
      </c>
      <c r="B164" s="11"/>
      <c r="C164" s="12"/>
      <c r="D164" s="13"/>
      <c r="E164" s="13"/>
      <c r="F164" s="13">
        <f>ROUNDDOWN(SUMIF(Q150:Q155, "1", F150:F155), 0)</f>
        <v>0</v>
      </c>
      <c r="G164" s="13"/>
      <c r="H164" s="13">
        <f>ROUNDDOWN(SUMIF(Q150:Q155, "1", H150:H155), 0)</f>
        <v>0</v>
      </c>
      <c r="I164" s="13"/>
      <c r="J164" s="13">
        <f>ROUNDDOWN(SUMIF(Q150:Q155, "1", J150:J155), 0)</f>
        <v>0</v>
      </c>
      <c r="K164" s="13"/>
      <c r="L164" s="13">
        <f>F164+H164+J164</f>
        <v>0</v>
      </c>
      <c r="M164" s="12"/>
      <c r="R164">
        <f t="shared" ref="R164:AL164" si="29">ROUNDDOWN(SUM(R150:R155), 0)</f>
        <v>0</v>
      </c>
      <c r="S164">
        <f t="shared" si="29"/>
        <v>0</v>
      </c>
      <c r="T164">
        <f t="shared" si="29"/>
        <v>0</v>
      </c>
      <c r="U164">
        <f t="shared" si="29"/>
        <v>0</v>
      </c>
      <c r="V164">
        <f t="shared" si="29"/>
        <v>0</v>
      </c>
      <c r="W164">
        <f t="shared" si="29"/>
        <v>0</v>
      </c>
      <c r="X164">
        <f t="shared" si="29"/>
        <v>0</v>
      </c>
      <c r="Y164">
        <f t="shared" si="29"/>
        <v>0</v>
      </c>
      <c r="Z164">
        <f t="shared" si="29"/>
        <v>0</v>
      </c>
      <c r="AA164">
        <f t="shared" si="29"/>
        <v>0</v>
      </c>
      <c r="AB164">
        <f t="shared" si="29"/>
        <v>0</v>
      </c>
      <c r="AC164">
        <f t="shared" si="29"/>
        <v>0</v>
      </c>
      <c r="AD164">
        <f t="shared" si="29"/>
        <v>0</v>
      </c>
      <c r="AE164">
        <f t="shared" si="29"/>
        <v>0</v>
      </c>
      <c r="AF164">
        <f t="shared" si="29"/>
        <v>0</v>
      </c>
      <c r="AG164">
        <f t="shared" si="29"/>
        <v>0</v>
      </c>
      <c r="AH164">
        <f t="shared" si="29"/>
        <v>0</v>
      </c>
      <c r="AI164">
        <f t="shared" si="29"/>
        <v>0</v>
      </c>
      <c r="AJ164">
        <f t="shared" si="29"/>
        <v>0</v>
      </c>
      <c r="AK164">
        <f t="shared" si="29"/>
        <v>0</v>
      </c>
      <c r="AL164">
        <f t="shared" si="29"/>
        <v>0</v>
      </c>
    </row>
    <row r="165" spans="1:38" ht="23.1" customHeight="1">
      <c r="A165" s="19" t="s">
        <v>164</v>
      </c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</row>
    <row r="166" spans="1:38" ht="23.1" customHeight="1">
      <c r="A166" s="6" t="s">
        <v>46</v>
      </c>
      <c r="B166" s="6" t="s">
        <v>47</v>
      </c>
      <c r="C166" s="8" t="s">
        <v>36</v>
      </c>
      <c r="D166" s="9">
        <v>13.23</v>
      </c>
      <c r="E166" s="9"/>
      <c r="F166" s="9"/>
      <c r="G166" s="9"/>
      <c r="H166" s="9"/>
      <c r="I166" s="9"/>
      <c r="J166" s="9"/>
      <c r="K166" s="9"/>
      <c r="L166" s="9"/>
      <c r="M166" s="8"/>
    </row>
    <row r="167" spans="1:38" ht="23.1" customHeight="1">
      <c r="A167" s="6" t="s">
        <v>48</v>
      </c>
      <c r="B167" s="6" t="s">
        <v>168</v>
      </c>
      <c r="C167" s="8" t="s">
        <v>36</v>
      </c>
      <c r="D167" s="9">
        <v>13.23</v>
      </c>
      <c r="E167" s="9"/>
      <c r="F167" s="9"/>
      <c r="G167" s="9"/>
      <c r="H167" s="9"/>
      <c r="I167" s="9"/>
      <c r="J167" s="9"/>
      <c r="K167" s="9"/>
      <c r="L167" s="9"/>
      <c r="M167" s="8"/>
    </row>
    <row r="168" spans="1:38" ht="23.1" customHeight="1">
      <c r="A168" s="6" t="s">
        <v>121</v>
      </c>
      <c r="B168" s="6" t="s">
        <v>51</v>
      </c>
      <c r="C168" s="8" t="s">
        <v>50</v>
      </c>
      <c r="D168" s="9">
        <v>6.26</v>
      </c>
      <c r="E168" s="9"/>
      <c r="F168" s="9"/>
      <c r="G168" s="9"/>
      <c r="H168" s="9"/>
      <c r="I168" s="9"/>
      <c r="J168" s="9"/>
      <c r="K168" s="9"/>
      <c r="L168" s="9"/>
      <c r="M168" s="8"/>
    </row>
    <row r="169" spans="1:38" ht="23.1" customHeight="1">
      <c r="A169" s="6" t="s">
        <v>121</v>
      </c>
      <c r="B169" s="6" t="s">
        <v>122</v>
      </c>
      <c r="C169" s="8" t="s">
        <v>50</v>
      </c>
      <c r="D169" s="9">
        <v>6.18</v>
      </c>
      <c r="E169" s="9"/>
      <c r="F169" s="9"/>
      <c r="G169" s="9"/>
      <c r="H169" s="9"/>
      <c r="I169" s="9"/>
      <c r="J169" s="9"/>
      <c r="K169" s="9"/>
      <c r="L169" s="9"/>
      <c r="M169" s="8"/>
    </row>
    <row r="170" spans="1:38" ht="23.1" customHeight="1">
      <c r="A170" s="6" t="s">
        <v>121</v>
      </c>
      <c r="B170" s="6" t="s">
        <v>123</v>
      </c>
      <c r="C170" s="8" t="s">
        <v>50</v>
      </c>
      <c r="D170" s="9">
        <v>0.79</v>
      </c>
      <c r="E170" s="9"/>
      <c r="F170" s="9"/>
      <c r="G170" s="9"/>
      <c r="H170" s="9"/>
      <c r="I170" s="9"/>
      <c r="J170" s="9"/>
      <c r="K170" s="9"/>
      <c r="L170" s="9"/>
      <c r="M170" s="8"/>
    </row>
    <row r="171" spans="1:38" ht="23.1" customHeight="1">
      <c r="A171" s="7"/>
      <c r="B171" s="7"/>
      <c r="C171" s="14"/>
      <c r="D171" s="9"/>
      <c r="E171" s="9"/>
      <c r="F171" s="9"/>
      <c r="G171" s="9"/>
      <c r="H171" s="9"/>
      <c r="I171" s="9"/>
      <c r="J171" s="9"/>
      <c r="K171" s="9"/>
      <c r="L171" s="9"/>
      <c r="M171" s="14"/>
    </row>
    <row r="172" spans="1:38" ht="23.1" customHeight="1">
      <c r="A172" s="7"/>
      <c r="B172" s="7"/>
      <c r="C172" s="14"/>
      <c r="D172" s="9"/>
      <c r="E172" s="9"/>
      <c r="F172" s="9"/>
      <c r="G172" s="9"/>
      <c r="H172" s="9"/>
      <c r="I172" s="9"/>
      <c r="J172" s="9"/>
      <c r="K172" s="9"/>
      <c r="L172" s="9"/>
      <c r="M172" s="14"/>
    </row>
    <row r="173" spans="1:38" ht="23.1" customHeight="1">
      <c r="A173" s="7"/>
      <c r="B173" s="7"/>
      <c r="C173" s="14"/>
      <c r="D173" s="9"/>
      <c r="E173" s="9"/>
      <c r="F173" s="9"/>
      <c r="G173" s="9"/>
      <c r="H173" s="9"/>
      <c r="I173" s="9"/>
      <c r="J173" s="9"/>
      <c r="K173" s="9"/>
      <c r="L173" s="9"/>
      <c r="M173" s="14"/>
    </row>
    <row r="174" spans="1:38" ht="23.1" customHeight="1">
      <c r="A174" s="7"/>
      <c r="B174" s="7"/>
      <c r="C174" s="14"/>
      <c r="D174" s="9"/>
      <c r="E174" s="9"/>
      <c r="F174" s="9"/>
      <c r="G174" s="9"/>
      <c r="H174" s="9"/>
      <c r="I174" s="9"/>
      <c r="J174" s="9"/>
      <c r="K174" s="9"/>
      <c r="L174" s="9"/>
      <c r="M174" s="14"/>
    </row>
    <row r="175" spans="1:38" ht="23.1" customHeight="1">
      <c r="A175" s="7"/>
      <c r="B175" s="7"/>
      <c r="C175" s="14"/>
      <c r="D175" s="9"/>
      <c r="E175" s="9"/>
      <c r="F175" s="9"/>
      <c r="G175" s="9"/>
      <c r="H175" s="9"/>
      <c r="I175" s="9"/>
      <c r="J175" s="9"/>
      <c r="K175" s="9"/>
      <c r="L175" s="9"/>
      <c r="M175" s="14"/>
    </row>
    <row r="176" spans="1:38" ht="23.1" customHeight="1">
      <c r="A176" s="7"/>
      <c r="B176" s="7"/>
      <c r="C176" s="14"/>
      <c r="D176" s="9"/>
      <c r="E176" s="9"/>
      <c r="F176" s="9"/>
      <c r="G176" s="9"/>
      <c r="H176" s="9"/>
      <c r="I176" s="9"/>
      <c r="J176" s="9"/>
      <c r="K176" s="9"/>
      <c r="L176" s="9"/>
      <c r="M176" s="14"/>
    </row>
    <row r="177" spans="1:38" ht="23.1" customHeight="1">
      <c r="A177" s="7"/>
      <c r="B177" s="7"/>
      <c r="C177" s="14"/>
      <c r="D177" s="9"/>
      <c r="E177" s="9"/>
      <c r="F177" s="9"/>
      <c r="G177" s="9"/>
      <c r="H177" s="9"/>
      <c r="I177" s="9"/>
      <c r="J177" s="9"/>
      <c r="K177" s="9"/>
      <c r="L177" s="9"/>
      <c r="M177" s="14"/>
    </row>
    <row r="178" spans="1:38" ht="23.1" customHeight="1">
      <c r="A178" s="7"/>
      <c r="B178" s="7"/>
      <c r="C178" s="14"/>
      <c r="D178" s="9"/>
      <c r="E178" s="9"/>
      <c r="F178" s="9"/>
      <c r="G178" s="9"/>
      <c r="H178" s="9"/>
      <c r="I178" s="9"/>
      <c r="J178" s="9"/>
      <c r="K178" s="9"/>
      <c r="L178" s="9"/>
      <c r="M178" s="14"/>
    </row>
    <row r="179" spans="1:38" ht="23.1" customHeight="1">
      <c r="A179" s="7"/>
      <c r="B179" s="7"/>
      <c r="C179" s="14"/>
      <c r="D179" s="9"/>
      <c r="E179" s="9"/>
      <c r="F179" s="9"/>
      <c r="G179" s="9"/>
      <c r="H179" s="9"/>
      <c r="I179" s="9"/>
      <c r="J179" s="9"/>
      <c r="K179" s="9"/>
      <c r="L179" s="9"/>
      <c r="M179" s="14"/>
    </row>
    <row r="180" spans="1:38" ht="23.1" customHeight="1">
      <c r="A180" s="10" t="s">
        <v>60</v>
      </c>
      <c r="B180" s="11"/>
      <c r="C180" s="12"/>
      <c r="D180" s="13"/>
      <c r="E180" s="13"/>
      <c r="F180" s="13">
        <f>ROUNDDOWN(SUMIF(Q166:Q170, "1", F166:F170), 0)</f>
        <v>0</v>
      </c>
      <c r="G180" s="13"/>
      <c r="H180" s="13">
        <f>ROUNDDOWN(SUMIF(Q166:Q170, "1", H166:H170), 0)</f>
        <v>0</v>
      </c>
      <c r="I180" s="13"/>
      <c r="J180" s="13">
        <f>ROUNDDOWN(SUMIF(Q166:Q170, "1", J166:J170), 0)</f>
        <v>0</v>
      </c>
      <c r="K180" s="13"/>
      <c r="L180" s="13">
        <f>F180+H180+J180</f>
        <v>0</v>
      </c>
      <c r="M180" s="12"/>
      <c r="R180">
        <f t="shared" ref="R180:AL180" si="30">ROUNDDOWN(SUM(R166:R170), 0)</f>
        <v>0</v>
      </c>
      <c r="S180">
        <f t="shared" si="30"/>
        <v>0</v>
      </c>
      <c r="T180">
        <f t="shared" si="30"/>
        <v>0</v>
      </c>
      <c r="U180">
        <f t="shared" si="30"/>
        <v>0</v>
      </c>
      <c r="V180">
        <f t="shared" si="30"/>
        <v>0</v>
      </c>
      <c r="W180">
        <f t="shared" si="30"/>
        <v>0</v>
      </c>
      <c r="X180">
        <f t="shared" si="30"/>
        <v>0</v>
      </c>
      <c r="Y180">
        <f t="shared" si="30"/>
        <v>0</v>
      </c>
      <c r="Z180">
        <f t="shared" si="30"/>
        <v>0</v>
      </c>
      <c r="AA180">
        <f t="shared" si="30"/>
        <v>0</v>
      </c>
      <c r="AB180">
        <f t="shared" si="30"/>
        <v>0</v>
      </c>
      <c r="AC180">
        <f t="shared" si="30"/>
        <v>0</v>
      </c>
      <c r="AD180">
        <f t="shared" si="30"/>
        <v>0</v>
      </c>
      <c r="AE180">
        <f t="shared" si="30"/>
        <v>0</v>
      </c>
      <c r="AF180">
        <f t="shared" si="30"/>
        <v>0</v>
      </c>
      <c r="AG180">
        <f t="shared" si="30"/>
        <v>0</v>
      </c>
      <c r="AH180">
        <f t="shared" si="30"/>
        <v>0</v>
      </c>
      <c r="AI180">
        <f t="shared" si="30"/>
        <v>0</v>
      </c>
      <c r="AJ180">
        <f t="shared" si="30"/>
        <v>0</v>
      </c>
      <c r="AK180">
        <f t="shared" si="30"/>
        <v>0</v>
      </c>
      <c r="AL180">
        <f t="shared" si="30"/>
        <v>0</v>
      </c>
    </row>
    <row r="181" spans="1:38" ht="23.1" customHeight="1">
      <c r="A181" s="19" t="s">
        <v>165</v>
      </c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</row>
    <row r="182" spans="1:38" ht="23.1" customHeight="1">
      <c r="A182" s="6" t="s">
        <v>24</v>
      </c>
      <c r="B182" s="6" t="s">
        <v>25</v>
      </c>
      <c r="C182" s="8" t="s">
        <v>26</v>
      </c>
      <c r="D182" s="9">
        <v>1</v>
      </c>
      <c r="E182" s="9"/>
      <c r="F182" s="9"/>
      <c r="G182" s="9"/>
      <c r="H182" s="9"/>
      <c r="I182" s="9"/>
      <c r="J182" s="9"/>
      <c r="K182" s="9"/>
      <c r="L182" s="9"/>
      <c r="M182" s="14"/>
    </row>
    <row r="183" spans="1:38" ht="23.1" customHeight="1">
      <c r="A183" s="6" t="s">
        <v>42</v>
      </c>
      <c r="B183" s="7"/>
      <c r="C183" s="8" t="s">
        <v>43</v>
      </c>
      <c r="D183" s="9">
        <v>1</v>
      </c>
      <c r="E183" s="9"/>
      <c r="F183" s="9"/>
      <c r="G183" s="9"/>
      <c r="H183" s="9"/>
      <c r="I183" s="9"/>
      <c r="J183" s="9"/>
      <c r="K183" s="9"/>
      <c r="L183" s="9"/>
      <c r="M183" s="14"/>
    </row>
    <row r="184" spans="1:38" ht="23.1" customHeight="1">
      <c r="A184" s="7"/>
      <c r="B184" s="7"/>
      <c r="C184" s="14"/>
      <c r="D184" s="9"/>
      <c r="E184" s="9"/>
      <c r="F184" s="9"/>
      <c r="G184" s="9"/>
      <c r="H184" s="9"/>
      <c r="I184" s="9"/>
      <c r="J184" s="9"/>
      <c r="K184" s="9"/>
      <c r="L184" s="9"/>
      <c r="M184" s="14"/>
    </row>
    <row r="185" spans="1:38" ht="23.1" customHeight="1">
      <c r="A185" s="7"/>
      <c r="B185" s="7"/>
      <c r="C185" s="14"/>
      <c r="D185" s="9"/>
      <c r="E185" s="9"/>
      <c r="F185" s="9"/>
      <c r="G185" s="9"/>
      <c r="H185" s="9"/>
      <c r="I185" s="9"/>
      <c r="J185" s="9"/>
      <c r="K185" s="9"/>
      <c r="L185" s="9"/>
      <c r="M185" s="14"/>
    </row>
    <row r="186" spans="1:38" ht="23.1" customHeight="1">
      <c r="A186" s="7"/>
      <c r="B186" s="7"/>
      <c r="C186" s="14"/>
      <c r="D186" s="9"/>
      <c r="E186" s="9"/>
      <c r="F186" s="9"/>
      <c r="G186" s="9"/>
      <c r="H186" s="9"/>
      <c r="I186" s="9"/>
      <c r="J186" s="9"/>
      <c r="K186" s="9"/>
      <c r="L186" s="9"/>
      <c r="M186" s="14"/>
    </row>
    <row r="187" spans="1:38" ht="23.1" customHeight="1">
      <c r="A187" s="7"/>
      <c r="B187" s="7"/>
      <c r="C187" s="14"/>
      <c r="D187" s="9"/>
      <c r="E187" s="9"/>
      <c r="F187" s="9"/>
      <c r="G187" s="9"/>
      <c r="H187" s="9"/>
      <c r="I187" s="9"/>
      <c r="J187" s="9"/>
      <c r="K187" s="9"/>
      <c r="L187" s="9"/>
      <c r="M187" s="14"/>
    </row>
    <row r="188" spans="1:38" ht="23.1" customHeight="1">
      <c r="A188" s="7"/>
      <c r="B188" s="7"/>
      <c r="C188" s="14"/>
      <c r="D188" s="9"/>
      <c r="E188" s="9"/>
      <c r="F188" s="9"/>
      <c r="G188" s="9"/>
      <c r="H188" s="9"/>
      <c r="I188" s="9"/>
      <c r="J188" s="9"/>
      <c r="K188" s="9"/>
      <c r="L188" s="9"/>
      <c r="M188" s="14"/>
    </row>
    <row r="189" spans="1:38" ht="23.1" customHeight="1">
      <c r="A189" s="7"/>
      <c r="B189" s="7"/>
      <c r="C189" s="14"/>
      <c r="D189" s="9"/>
      <c r="E189" s="9"/>
      <c r="F189" s="9"/>
      <c r="G189" s="9"/>
      <c r="H189" s="9"/>
      <c r="I189" s="9"/>
      <c r="J189" s="9"/>
      <c r="K189" s="9"/>
      <c r="L189" s="9"/>
      <c r="M189" s="14"/>
    </row>
    <row r="190" spans="1:38" ht="23.1" customHeight="1">
      <c r="A190" s="7"/>
      <c r="B190" s="7"/>
      <c r="C190" s="14"/>
      <c r="D190" s="9"/>
      <c r="E190" s="9"/>
      <c r="F190" s="9"/>
      <c r="G190" s="9"/>
      <c r="H190" s="9"/>
      <c r="I190" s="9"/>
      <c r="J190" s="9"/>
      <c r="K190" s="9"/>
      <c r="L190" s="9"/>
      <c r="M190" s="14"/>
    </row>
    <row r="191" spans="1:38" ht="23.1" customHeight="1">
      <c r="A191" s="7"/>
      <c r="B191" s="7"/>
      <c r="C191" s="14"/>
      <c r="D191" s="9"/>
      <c r="E191" s="9"/>
      <c r="F191" s="9"/>
      <c r="G191" s="9"/>
      <c r="H191" s="9"/>
      <c r="I191" s="9"/>
      <c r="J191" s="9"/>
      <c r="K191" s="9"/>
      <c r="L191" s="9"/>
      <c r="M191" s="14"/>
    </row>
    <row r="192" spans="1:38" ht="23.1" customHeight="1">
      <c r="A192" s="7"/>
      <c r="B192" s="7"/>
      <c r="C192" s="14"/>
      <c r="D192" s="9"/>
      <c r="E192" s="9"/>
      <c r="F192" s="9"/>
      <c r="G192" s="9"/>
      <c r="H192" s="9"/>
      <c r="I192" s="9"/>
      <c r="J192" s="9"/>
      <c r="K192" s="9"/>
      <c r="L192" s="9"/>
      <c r="M192" s="14"/>
    </row>
    <row r="193" spans="1:38" ht="23.1" customHeight="1">
      <c r="A193" s="7"/>
      <c r="B193" s="7"/>
      <c r="C193" s="14"/>
      <c r="D193" s="9"/>
      <c r="E193" s="9"/>
      <c r="F193" s="9"/>
      <c r="G193" s="9"/>
      <c r="H193" s="9"/>
      <c r="I193" s="9"/>
      <c r="J193" s="9"/>
      <c r="K193" s="9"/>
      <c r="L193" s="9"/>
      <c r="M193" s="14"/>
    </row>
    <row r="194" spans="1:38" ht="23.1" customHeight="1">
      <c r="A194" s="7"/>
      <c r="B194" s="7"/>
      <c r="C194" s="14"/>
      <c r="D194" s="9"/>
      <c r="E194" s="9"/>
      <c r="F194" s="9"/>
      <c r="G194" s="9"/>
      <c r="H194" s="9"/>
      <c r="I194" s="9"/>
      <c r="J194" s="9"/>
      <c r="K194" s="9"/>
      <c r="L194" s="9"/>
      <c r="M194" s="14"/>
    </row>
    <row r="195" spans="1:38" ht="23.1" customHeight="1">
      <c r="A195" s="7"/>
      <c r="B195" s="7"/>
      <c r="C195" s="14"/>
      <c r="D195" s="9"/>
      <c r="E195" s="9"/>
      <c r="F195" s="9"/>
      <c r="G195" s="9"/>
      <c r="H195" s="9"/>
      <c r="I195" s="9"/>
      <c r="J195" s="9"/>
      <c r="K195" s="9"/>
      <c r="L195" s="9"/>
      <c r="M195" s="14"/>
    </row>
    <row r="196" spans="1:38" ht="23.1" customHeight="1">
      <c r="A196" s="10" t="s">
        <v>60</v>
      </c>
      <c r="B196" s="11"/>
      <c r="C196" s="12"/>
      <c r="D196" s="13"/>
      <c r="E196" s="13"/>
      <c r="F196" s="13">
        <f>ROUNDDOWN(SUMIF(Q182:Q183, "1", F182:F183), 0)</f>
        <v>0</v>
      </c>
      <c r="G196" s="13"/>
      <c r="H196" s="13">
        <f>ROUNDDOWN(SUMIF(Q182:Q183, "1", H182:H183), 0)</f>
        <v>0</v>
      </c>
      <c r="I196" s="13"/>
      <c r="J196" s="13">
        <f>ROUNDDOWN(SUMIF(Q182:Q183, "1", J182:J183), 0)</f>
        <v>0</v>
      </c>
      <c r="K196" s="13"/>
      <c r="L196" s="13">
        <f>F196+H196+J196</f>
        <v>0</v>
      </c>
      <c r="M196" s="12"/>
      <c r="R196">
        <f t="shared" ref="R196:AL196" si="31">ROUNDDOWN(SUM(R182:R183), 0)</f>
        <v>0</v>
      </c>
      <c r="S196">
        <f t="shared" si="31"/>
        <v>0</v>
      </c>
      <c r="T196">
        <f t="shared" si="31"/>
        <v>0</v>
      </c>
      <c r="U196">
        <f t="shared" si="31"/>
        <v>0</v>
      </c>
      <c r="V196">
        <f t="shared" si="31"/>
        <v>0</v>
      </c>
      <c r="W196">
        <f t="shared" si="31"/>
        <v>0</v>
      </c>
      <c r="X196">
        <f t="shared" si="31"/>
        <v>0</v>
      </c>
      <c r="Y196">
        <f t="shared" si="31"/>
        <v>0</v>
      </c>
      <c r="Z196">
        <f t="shared" si="31"/>
        <v>0</v>
      </c>
      <c r="AA196">
        <f t="shared" si="31"/>
        <v>0</v>
      </c>
      <c r="AB196">
        <f t="shared" si="31"/>
        <v>0</v>
      </c>
      <c r="AC196">
        <f t="shared" si="31"/>
        <v>0</v>
      </c>
      <c r="AD196">
        <f t="shared" si="31"/>
        <v>0</v>
      </c>
      <c r="AE196">
        <f t="shared" si="31"/>
        <v>0</v>
      </c>
      <c r="AF196">
        <f t="shared" si="31"/>
        <v>0</v>
      </c>
      <c r="AG196">
        <f t="shared" si="31"/>
        <v>0</v>
      </c>
      <c r="AH196">
        <f t="shared" si="31"/>
        <v>0</v>
      </c>
      <c r="AI196">
        <f t="shared" si="31"/>
        <v>0</v>
      </c>
      <c r="AJ196">
        <f t="shared" si="31"/>
        <v>0</v>
      </c>
      <c r="AK196">
        <f t="shared" si="31"/>
        <v>0</v>
      </c>
      <c r="AL196">
        <f t="shared" si="31"/>
        <v>0</v>
      </c>
    </row>
    <row r="197" spans="1:38" ht="23.1" customHeight="1">
      <c r="A197" s="19" t="s">
        <v>166</v>
      </c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</row>
    <row r="198" spans="1:38" ht="23.1" customHeight="1">
      <c r="A198" s="6" t="s">
        <v>17</v>
      </c>
      <c r="B198" s="6" t="s">
        <v>17</v>
      </c>
      <c r="C198" s="8" t="s">
        <v>16</v>
      </c>
      <c r="D198" s="9">
        <v>2.1434000000000002</v>
      </c>
      <c r="E198" s="9"/>
      <c r="F198" s="9"/>
      <c r="G198" s="9"/>
      <c r="H198" s="9"/>
      <c r="I198" s="9"/>
      <c r="J198" s="9"/>
      <c r="K198" s="9"/>
      <c r="L198" s="9"/>
      <c r="M198" s="8"/>
      <c r="P198" s="4"/>
    </row>
    <row r="199" spans="1:38" ht="23.1" customHeight="1">
      <c r="A199" s="6" t="s">
        <v>29</v>
      </c>
      <c r="B199" s="6" t="s">
        <v>29</v>
      </c>
      <c r="C199" s="8" t="s">
        <v>30</v>
      </c>
      <c r="D199" s="9">
        <v>31</v>
      </c>
      <c r="E199" s="9"/>
      <c r="F199" s="9"/>
      <c r="G199" s="9"/>
      <c r="H199" s="9"/>
      <c r="I199" s="9"/>
      <c r="J199" s="9"/>
      <c r="K199" s="9"/>
      <c r="L199" s="9"/>
      <c r="M199" s="14"/>
      <c r="P199" s="4"/>
    </row>
    <row r="200" spans="1:38" ht="23.1" customHeight="1">
      <c r="A200" s="6" t="s">
        <v>38</v>
      </c>
      <c r="B200" s="6" t="s">
        <v>39</v>
      </c>
      <c r="C200" s="8" t="s">
        <v>31</v>
      </c>
      <c r="D200" s="9">
        <v>6061.8074999999999</v>
      </c>
      <c r="E200" s="9"/>
      <c r="F200" s="9"/>
      <c r="G200" s="9"/>
      <c r="H200" s="9"/>
      <c r="I200" s="9"/>
      <c r="J200" s="9"/>
      <c r="K200" s="9"/>
      <c r="L200" s="9"/>
      <c r="M200" s="14"/>
      <c r="P200" s="4"/>
    </row>
    <row r="201" spans="1:38" ht="23.1" customHeight="1">
      <c r="A201" s="7"/>
      <c r="B201" s="7"/>
      <c r="C201" s="14"/>
      <c r="D201" s="9"/>
      <c r="E201" s="9"/>
      <c r="F201" s="9"/>
      <c r="G201" s="9"/>
      <c r="H201" s="9"/>
      <c r="I201" s="9"/>
      <c r="J201" s="9"/>
      <c r="K201" s="9"/>
      <c r="L201" s="9"/>
      <c r="M201" s="14"/>
    </row>
    <row r="202" spans="1:38" ht="23.1" customHeight="1">
      <c r="A202" s="7"/>
      <c r="B202" s="7"/>
      <c r="C202" s="14"/>
      <c r="D202" s="9"/>
      <c r="E202" s="9"/>
      <c r="F202" s="9"/>
      <c r="G202" s="9"/>
      <c r="H202" s="9"/>
      <c r="I202" s="9"/>
      <c r="J202" s="9"/>
      <c r="K202" s="9"/>
      <c r="L202" s="9"/>
      <c r="M202" s="14"/>
    </row>
    <row r="203" spans="1:38" ht="23.1" customHeight="1">
      <c r="A203" s="7"/>
      <c r="B203" s="7"/>
      <c r="C203" s="14"/>
      <c r="D203" s="9"/>
      <c r="E203" s="9"/>
      <c r="F203" s="9"/>
      <c r="G203" s="9"/>
      <c r="H203" s="9"/>
      <c r="I203" s="9"/>
      <c r="J203" s="9"/>
      <c r="K203" s="9"/>
      <c r="L203" s="9"/>
      <c r="M203" s="14"/>
    </row>
    <row r="204" spans="1:38" ht="23.1" customHeight="1">
      <c r="A204" s="7"/>
      <c r="B204" s="7"/>
      <c r="C204" s="14"/>
      <c r="D204" s="9"/>
      <c r="E204" s="9"/>
      <c r="F204" s="9"/>
      <c r="G204" s="9"/>
      <c r="H204" s="9"/>
      <c r="I204" s="9"/>
      <c r="J204" s="9"/>
      <c r="K204" s="9"/>
      <c r="L204" s="9"/>
      <c r="M204" s="14"/>
    </row>
    <row r="205" spans="1:38" ht="23.1" customHeight="1">
      <c r="A205" s="7"/>
      <c r="B205" s="7"/>
      <c r="C205" s="14"/>
      <c r="D205" s="9"/>
      <c r="E205" s="9"/>
      <c r="F205" s="9"/>
      <c r="G205" s="9"/>
      <c r="H205" s="9"/>
      <c r="I205" s="9"/>
      <c r="J205" s="9"/>
      <c r="K205" s="9"/>
      <c r="L205" s="9"/>
      <c r="M205" s="14"/>
    </row>
    <row r="206" spans="1:38" ht="23.1" customHeight="1">
      <c r="A206" s="7"/>
      <c r="B206" s="7"/>
      <c r="C206" s="14"/>
      <c r="D206" s="9"/>
      <c r="E206" s="9"/>
      <c r="F206" s="9"/>
      <c r="G206" s="9"/>
      <c r="H206" s="9"/>
      <c r="I206" s="9"/>
      <c r="J206" s="9"/>
      <c r="K206" s="9"/>
      <c r="L206" s="9"/>
      <c r="M206" s="14"/>
    </row>
    <row r="207" spans="1:38" ht="23.1" customHeight="1">
      <c r="A207" s="7"/>
      <c r="B207" s="7"/>
      <c r="C207" s="14"/>
      <c r="D207" s="9"/>
      <c r="E207" s="9"/>
      <c r="F207" s="9"/>
      <c r="G207" s="9"/>
      <c r="H207" s="9"/>
      <c r="I207" s="9"/>
      <c r="J207" s="9"/>
      <c r="K207" s="9"/>
      <c r="L207" s="9"/>
      <c r="M207" s="14"/>
    </row>
    <row r="208" spans="1:38" ht="23.1" customHeight="1">
      <c r="A208" s="7"/>
      <c r="B208" s="7"/>
      <c r="C208" s="14"/>
      <c r="D208" s="9"/>
      <c r="E208" s="9"/>
      <c r="F208" s="9"/>
      <c r="G208" s="9"/>
      <c r="H208" s="9"/>
      <c r="I208" s="9"/>
      <c r="J208" s="9"/>
      <c r="K208" s="9"/>
      <c r="L208" s="9"/>
      <c r="M208" s="14"/>
    </row>
    <row r="209" spans="1:38" ht="23.1" customHeight="1">
      <c r="A209" s="7"/>
      <c r="B209" s="7"/>
      <c r="C209" s="14"/>
      <c r="D209" s="9"/>
      <c r="E209" s="9"/>
      <c r="F209" s="9"/>
      <c r="G209" s="9"/>
      <c r="H209" s="9"/>
      <c r="I209" s="9"/>
      <c r="J209" s="9"/>
      <c r="K209" s="9"/>
      <c r="L209" s="9"/>
      <c r="M209" s="14"/>
    </row>
    <row r="210" spans="1:38" ht="23.1" customHeight="1">
      <c r="A210" s="7"/>
      <c r="B210" s="7"/>
      <c r="C210" s="14"/>
      <c r="D210" s="9"/>
      <c r="E210" s="9"/>
      <c r="F210" s="9"/>
      <c r="G210" s="9"/>
      <c r="H210" s="9"/>
      <c r="I210" s="9"/>
      <c r="J210" s="9"/>
      <c r="K210" s="9"/>
      <c r="L210" s="9"/>
      <c r="M210" s="14"/>
    </row>
    <row r="211" spans="1:38" ht="23.1" customHeight="1">
      <c r="A211" s="7"/>
      <c r="B211" s="7"/>
      <c r="C211" s="14"/>
      <c r="D211" s="9"/>
      <c r="E211" s="9"/>
      <c r="F211" s="9"/>
      <c r="G211" s="9"/>
      <c r="H211" s="9"/>
      <c r="I211" s="9"/>
      <c r="J211" s="9"/>
      <c r="K211" s="9"/>
      <c r="L211" s="9"/>
      <c r="M211" s="14"/>
    </row>
    <row r="212" spans="1:38" ht="23.1" customHeight="1">
      <c r="A212" s="10" t="s">
        <v>60</v>
      </c>
      <c r="B212" s="11"/>
      <c r="C212" s="12"/>
      <c r="D212" s="13"/>
      <c r="E212" s="13"/>
      <c r="F212" s="13">
        <f>ROUNDDOWN(SUMIF(Q198:Q200, "1", F198:F200), 0)</f>
        <v>0</v>
      </c>
      <c r="G212" s="13"/>
      <c r="H212" s="13">
        <f>ROUNDDOWN(SUMIF(Q198:Q200, "1", H198:H200), 0)</f>
        <v>0</v>
      </c>
      <c r="I212" s="13"/>
      <c r="J212" s="13">
        <f>ROUNDDOWN(SUMIF(Q198:Q200, "1", J198:J200), 0)</f>
        <v>0</v>
      </c>
      <c r="K212" s="13"/>
      <c r="L212" s="13">
        <f>F212+H212+J212</f>
        <v>0</v>
      </c>
      <c r="M212" s="12"/>
      <c r="R212">
        <f t="shared" ref="R212:AL212" si="32">ROUNDDOWN(SUM(R198:R200), 0)</f>
        <v>0</v>
      </c>
      <c r="S212">
        <f t="shared" si="32"/>
        <v>0</v>
      </c>
      <c r="T212">
        <f t="shared" si="32"/>
        <v>0</v>
      </c>
      <c r="U212">
        <f t="shared" si="32"/>
        <v>0</v>
      </c>
      <c r="V212">
        <f t="shared" si="32"/>
        <v>0</v>
      </c>
      <c r="W212">
        <f t="shared" si="32"/>
        <v>0</v>
      </c>
      <c r="X212">
        <f t="shared" si="32"/>
        <v>0</v>
      </c>
      <c r="Y212">
        <f t="shared" si="32"/>
        <v>0</v>
      </c>
      <c r="Z212">
        <f t="shared" si="32"/>
        <v>0</v>
      </c>
      <c r="AA212">
        <f t="shared" si="32"/>
        <v>0</v>
      </c>
      <c r="AB212">
        <f t="shared" si="32"/>
        <v>0</v>
      </c>
      <c r="AC212">
        <f t="shared" si="32"/>
        <v>0</v>
      </c>
      <c r="AD212">
        <f t="shared" si="32"/>
        <v>0</v>
      </c>
      <c r="AE212">
        <f t="shared" si="32"/>
        <v>0</v>
      </c>
      <c r="AF212">
        <f t="shared" si="32"/>
        <v>0</v>
      </c>
      <c r="AG212">
        <f t="shared" si="32"/>
        <v>0</v>
      </c>
      <c r="AH212">
        <f t="shared" si="32"/>
        <v>0</v>
      </c>
      <c r="AI212">
        <f t="shared" si="32"/>
        <v>0</v>
      </c>
      <c r="AJ212">
        <f t="shared" si="32"/>
        <v>0</v>
      </c>
      <c r="AK212">
        <f t="shared" si="32"/>
        <v>0</v>
      </c>
      <c r="AL212">
        <f t="shared" si="32"/>
        <v>0</v>
      </c>
    </row>
  </sheetData>
  <mergeCells count="24">
    <mergeCell ref="A181:M181"/>
    <mergeCell ref="A197:M197"/>
    <mergeCell ref="A85:M85"/>
    <mergeCell ref="A101:M101"/>
    <mergeCell ref="A117:M117"/>
    <mergeCell ref="A133:M133"/>
    <mergeCell ref="A149:M149"/>
    <mergeCell ref="A165:M165"/>
    <mergeCell ref="A69:M69"/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  <mergeCell ref="K3:L3"/>
    <mergeCell ref="A5:M5"/>
    <mergeCell ref="A21:M21"/>
    <mergeCell ref="A37:M37"/>
    <mergeCell ref="A53:M53"/>
  </mergeCells>
  <phoneticPr fontId="1" type="noConversion"/>
  <conditionalFormatting sqref="A5:A212 B6:M212">
    <cfRule type="containsText" dxfId="1" priority="1" stopIfTrue="1" operator="containsText" text=".">
      <formula>NOT(ISERROR(SEARCH(".",A5)))</formula>
    </cfRule>
    <cfRule type="notContainsText" dxfId="0" priority="2" stopIfTrue="1" operator="notContains" text=".">
      <formula>ISERROR(SEARCH(".",A5))</formula>
    </cfRule>
  </conditionalFormatting>
  <pageMargins left="0.74555149110298213" right="0" top="0.4305908611817223" bottom="0.1388888888888889" header="0.3" footer="0.1388888888888889"/>
  <pageSetup paperSize="9" orientation="landscape" r:id="rId1"/>
  <rowBreaks count="13" manualBreakCount="13">
    <brk id="20" max="12" man="1"/>
    <brk id="36" max="12" man="1"/>
    <brk id="52" max="12" man="1"/>
    <brk id="68" max="12" man="1"/>
    <brk id="84" max="12" man="1"/>
    <brk id="100" max="12" man="1"/>
    <brk id="116" max="12" man="1"/>
    <brk id="132" max="12" man="1"/>
    <brk id="148" max="12" man="1"/>
    <brk id="164" max="12" man="1"/>
    <brk id="180" max="12" man="1"/>
    <brk id="196" max="12" man="1"/>
    <brk id="2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내역서</vt:lpstr>
      <vt:lpstr>Sheet1</vt:lpstr>
      <vt:lpstr>Sheet2</vt:lpstr>
      <vt:lpstr>Sheet3</vt:lpstr>
      <vt:lpstr>내역서!Print_Area</vt:lpstr>
      <vt:lpstr>내역서!Print_Titles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2020-04-23T01:56:22Z</cp:lastPrinted>
  <dcterms:created xsi:type="dcterms:W3CDTF">2020-03-31T03:24:44Z</dcterms:created>
  <dcterms:modified xsi:type="dcterms:W3CDTF">2020-04-23T01:56:23Z</dcterms:modified>
</cp:coreProperties>
</file>