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" windowWidth="14952" windowHeight="7320" tabRatio="886" activeTab="2"/>
  </bookViews>
  <sheets>
    <sheet name="원가계산서" sheetId="70" r:id="rId1"/>
    <sheet name="내역서총괄표" sheetId="69" r:id="rId2"/>
    <sheet name="내역서" sheetId="74" r:id="rId3"/>
    <sheet name="내역서2" sheetId="71" state="hidden" r:id="rId4"/>
  </sheets>
  <externalReferences>
    <externalReference r:id="rId5"/>
    <externalReference r:id="rId6"/>
    <externalReference r:id="rId7"/>
    <externalReference r:id="rId8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3" hidden="1">내역서2!$A$1:$P$78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내역서!$B$1:$Q$14</definedName>
    <definedName name="_xlnm.Print_Area" localSheetId="3">내역서2!$B$1:$P$78</definedName>
    <definedName name="_xlnm.Print_Area" localSheetId="1">내역서총괄표!$A$1:$J$23</definedName>
    <definedName name="_xlnm.Print_Area" localSheetId="0">원가계산서!$A$1:$I$34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45621"/>
  <fileRecoveryPr autoRecover="0"/>
</workbook>
</file>

<file path=xl/calcChain.xml><?xml version="1.0" encoding="utf-8"?>
<calcChain xmlns="http://schemas.openxmlformats.org/spreadsheetml/2006/main">
  <c r="I6" i="69" l="1"/>
  <c r="H6" i="69"/>
  <c r="G6" i="69"/>
  <c r="F6" i="69" l="1"/>
  <c r="H5" i="69" l="1"/>
  <c r="H4" i="69"/>
  <c r="I5" i="69"/>
  <c r="I4" i="69"/>
  <c r="G4" i="69" l="1"/>
  <c r="F4" i="69" s="1"/>
  <c r="G5" i="69"/>
  <c r="F5" i="69" s="1"/>
  <c r="F14" i="69"/>
  <c r="F8" i="69" l="1"/>
  <c r="F10" i="69" s="1"/>
  <c r="F42" i="71" l="1"/>
  <c r="F41" i="71"/>
  <c r="H33" i="71"/>
  <c r="H34" i="71"/>
  <c r="F34" i="71"/>
  <c r="F33" i="71"/>
  <c r="H30" i="71"/>
  <c r="H29" i="71"/>
  <c r="F26" i="71"/>
  <c r="M26" i="71" s="1"/>
  <c r="F25" i="71"/>
  <c r="K25" i="71" s="1"/>
  <c r="J75" i="71"/>
  <c r="J72" i="71"/>
  <c r="J70" i="71"/>
  <c r="J68" i="71"/>
  <c r="J66" i="71"/>
  <c r="K65" i="71"/>
  <c r="O65" i="71" s="1"/>
  <c r="J64" i="71"/>
  <c r="J62" i="71"/>
  <c r="J60" i="71"/>
  <c r="J58" i="71"/>
  <c r="J56" i="71"/>
  <c r="J53" i="71"/>
  <c r="O50" i="71"/>
  <c r="O51" i="71" s="1"/>
  <c r="M50" i="71"/>
  <c r="M51" i="71" s="1"/>
  <c r="K50" i="71"/>
  <c r="K51" i="71" s="1"/>
  <c r="H47" i="71"/>
  <c r="H46" i="71"/>
  <c r="H45" i="71"/>
  <c r="H44" i="71"/>
  <c r="H43" i="71"/>
  <c r="H40" i="71"/>
  <c r="H39" i="71"/>
  <c r="H38" i="71"/>
  <c r="H37" i="71"/>
  <c r="H36" i="71"/>
  <c r="H35" i="71"/>
  <c r="H32" i="71"/>
  <c r="H31" i="71"/>
  <c r="H28" i="71"/>
  <c r="H27" i="71"/>
  <c r="H26" i="71"/>
  <c r="H25" i="71"/>
  <c r="M25" i="71"/>
  <c r="H24" i="71"/>
  <c r="H23" i="71"/>
  <c r="M22" i="71"/>
  <c r="H22" i="71"/>
  <c r="O22" i="71"/>
  <c r="M21" i="71"/>
  <c r="H21" i="71"/>
  <c r="O21" i="71"/>
  <c r="O14" i="71"/>
  <c r="H14" i="71"/>
  <c r="M14" i="71"/>
  <c r="K13" i="71"/>
  <c r="H13" i="71"/>
  <c r="M13" i="71"/>
  <c r="H12" i="71"/>
  <c r="M12" i="71"/>
  <c r="H9" i="71"/>
  <c r="H8" i="71"/>
  <c r="H7" i="71"/>
  <c r="O12" i="71" l="1"/>
  <c r="O26" i="71"/>
  <c r="H5" i="71"/>
  <c r="H6" i="71"/>
  <c r="K12" i="71"/>
  <c r="I12" i="71" s="1"/>
  <c r="H10" i="71"/>
  <c r="I50" i="71"/>
  <c r="I51" i="71"/>
  <c r="H11" i="71"/>
  <c r="K22" i="71"/>
  <c r="I22" i="71" s="1"/>
  <c r="O13" i="71"/>
  <c r="I13" i="71" s="1"/>
  <c r="K14" i="71"/>
  <c r="I14" i="71" s="1"/>
  <c r="O25" i="71"/>
  <c r="I25" i="71" s="1"/>
  <c r="K26" i="71"/>
  <c r="I26" i="71" s="1"/>
  <c r="K21" i="71"/>
  <c r="I21" i="71" s="1"/>
  <c r="F45" i="71" l="1"/>
  <c r="F46" i="71"/>
  <c r="F44" i="71"/>
  <c r="F32" i="71"/>
  <c r="F43" i="71"/>
  <c r="F30" i="71"/>
  <c r="F39" i="71"/>
  <c r="F37" i="71"/>
  <c r="F38" i="71"/>
  <c r="F28" i="71"/>
  <c r="F27" i="71"/>
  <c r="F36" i="71"/>
  <c r="F24" i="71"/>
  <c r="F35" i="71"/>
  <c r="F23" i="71"/>
  <c r="F31" i="71"/>
  <c r="F40" i="71"/>
  <c r="F29" i="71"/>
  <c r="F7" i="71" l="1"/>
  <c r="O7" i="71" s="1"/>
  <c r="F10" i="71"/>
  <c r="M10" i="71" s="1"/>
  <c r="F6" i="71"/>
  <c r="M6" i="71" s="1"/>
  <c r="F5" i="71"/>
  <c r="K5" i="71" s="1"/>
  <c r="F47" i="71"/>
  <c r="K47" i="71" s="1"/>
  <c r="F9" i="71"/>
  <c r="K9" i="71" s="1"/>
  <c r="F8" i="71"/>
  <c r="O8" i="71" s="1"/>
  <c r="F18" i="71"/>
  <c r="K23" i="71"/>
  <c r="M23" i="71"/>
  <c r="O23" i="71"/>
  <c r="M36" i="71"/>
  <c r="O36" i="71"/>
  <c r="K36" i="71"/>
  <c r="K37" i="71"/>
  <c r="M37" i="71"/>
  <c r="O37" i="71"/>
  <c r="M32" i="71"/>
  <c r="O32" i="71"/>
  <c r="K32" i="71"/>
  <c r="M40" i="71"/>
  <c r="O40" i="71"/>
  <c r="K40" i="71"/>
  <c r="O38" i="71"/>
  <c r="M38" i="71"/>
  <c r="K38" i="71"/>
  <c r="O43" i="71"/>
  <c r="M43" i="71"/>
  <c r="K43" i="71"/>
  <c r="M44" i="71"/>
  <c r="O44" i="71"/>
  <c r="K44" i="71"/>
  <c r="O24" i="71"/>
  <c r="K24" i="71"/>
  <c r="M24" i="71"/>
  <c r="O28" i="71"/>
  <c r="M28" i="71"/>
  <c r="K28" i="71"/>
  <c r="K46" i="71"/>
  <c r="M46" i="71"/>
  <c r="O46" i="71"/>
  <c r="M31" i="71"/>
  <c r="O31" i="71"/>
  <c r="K31" i="71"/>
  <c r="M35" i="71"/>
  <c r="K35" i="71"/>
  <c r="O35" i="71"/>
  <c r="K27" i="71"/>
  <c r="M27" i="71"/>
  <c r="O27" i="71"/>
  <c r="M39" i="71"/>
  <c r="K39" i="71"/>
  <c r="O39" i="71"/>
  <c r="M45" i="71"/>
  <c r="K45" i="71"/>
  <c r="O45" i="71"/>
  <c r="F17" i="71"/>
  <c r="O11" i="71"/>
  <c r="M11" i="71"/>
  <c r="K11" i="71"/>
  <c r="O5" i="71" l="1"/>
  <c r="M5" i="71"/>
  <c r="K7" i="71"/>
  <c r="M7" i="71"/>
  <c r="M8" i="71"/>
  <c r="K8" i="71"/>
  <c r="M9" i="71"/>
  <c r="O6" i="71"/>
  <c r="K6" i="71"/>
  <c r="O9" i="71"/>
  <c r="K10" i="71"/>
  <c r="O47" i="71"/>
  <c r="M47" i="71"/>
  <c r="O10" i="71"/>
  <c r="F15" i="71"/>
  <c r="I39" i="71"/>
  <c r="I44" i="71"/>
  <c r="I36" i="71"/>
  <c r="F16" i="71"/>
  <c r="I31" i="71"/>
  <c r="I37" i="71"/>
  <c r="F19" i="71"/>
  <c r="F20" i="71"/>
  <c r="I27" i="71"/>
  <c r="I46" i="71"/>
  <c r="I43" i="71"/>
  <c r="I40" i="71"/>
  <c r="I23" i="71"/>
  <c r="I45" i="71"/>
  <c r="I35" i="71"/>
  <c r="I28" i="71"/>
  <c r="I24" i="71"/>
  <c r="I38" i="71"/>
  <c r="I32" i="71"/>
  <c r="I11" i="71"/>
  <c r="I5" i="71" l="1"/>
  <c r="I6" i="71"/>
  <c r="I9" i="71"/>
  <c r="I7" i="71"/>
  <c r="I8" i="71"/>
  <c r="I10" i="71"/>
  <c r="I47" i="71"/>
  <c r="B3" i="71" l="1"/>
  <c r="L15" i="71" l="1"/>
  <c r="L19" i="71" l="1"/>
  <c r="M19" i="71" s="1"/>
  <c r="M15" i="71"/>
  <c r="G4" i="70" l="1"/>
  <c r="J15" i="71"/>
  <c r="K15" i="71" s="1"/>
  <c r="J17" i="71"/>
  <c r="K17" i="71" s="1"/>
  <c r="J19" i="71"/>
  <c r="K19" i="71" s="1"/>
  <c r="J20" i="71"/>
  <c r="K20" i="71" s="1"/>
  <c r="J16" i="71"/>
  <c r="K16" i="71" s="1"/>
  <c r="J18" i="71"/>
  <c r="K18" i="71" s="1"/>
  <c r="L16" i="71"/>
  <c r="L20" i="71"/>
  <c r="L18" i="71"/>
  <c r="L17" i="71"/>
  <c r="F9" i="69" l="1"/>
  <c r="G8" i="70"/>
  <c r="K48" i="71"/>
  <c r="K52" i="71" s="1"/>
  <c r="M18" i="71"/>
  <c r="M16" i="71"/>
  <c r="M17" i="71"/>
  <c r="N19" i="71"/>
  <c r="N15" i="71"/>
  <c r="M20" i="71"/>
  <c r="K54" i="71" l="1"/>
  <c r="O54" i="71" s="1"/>
  <c r="I54" i="71" s="1"/>
  <c r="P54" i="71" s="1"/>
  <c r="K63" i="71"/>
  <c r="O63" i="71" s="1"/>
  <c r="K61" i="71"/>
  <c r="O61" i="71" s="1"/>
  <c r="N18" i="71"/>
  <c r="N20" i="71"/>
  <c r="N16" i="71"/>
  <c r="O15" i="71"/>
  <c r="H15" i="71"/>
  <c r="M48" i="71"/>
  <c r="N17" i="71"/>
  <c r="O19" i="71"/>
  <c r="I19" i="71" s="1"/>
  <c r="H19" i="71"/>
  <c r="F15" i="69" l="1"/>
  <c r="K57" i="71"/>
  <c r="O57" i="71" s="1"/>
  <c r="I57" i="71" s="1"/>
  <c r="P57" i="71" s="1"/>
  <c r="K59" i="71"/>
  <c r="O59" i="71" s="1"/>
  <c r="I59" i="71" s="1"/>
  <c r="P59" i="71" s="1"/>
  <c r="O17" i="71"/>
  <c r="I17" i="71" s="1"/>
  <c r="H17" i="71"/>
  <c r="O16" i="71"/>
  <c r="I16" i="71" s="1"/>
  <c r="H16" i="71"/>
  <c r="O18" i="71"/>
  <c r="I18" i="71" s="1"/>
  <c r="H18" i="71"/>
  <c r="I15" i="71"/>
  <c r="M52" i="71"/>
  <c r="O20" i="71"/>
  <c r="I20" i="71" s="1"/>
  <c r="H20" i="71"/>
  <c r="K67" i="71" l="1"/>
  <c r="O67" i="71" s="1"/>
  <c r="I67" i="71" s="1"/>
  <c r="K69" i="71"/>
  <c r="O69" i="71" s="1"/>
  <c r="I69" i="71" s="1"/>
  <c r="P69" i="71" s="1"/>
  <c r="O48" i="71"/>
  <c r="I55" i="71" l="1"/>
  <c r="O52" i="71"/>
  <c r="I52" i="71" s="1"/>
  <c r="I48" i="71"/>
  <c r="K71" i="71" l="1"/>
  <c r="O71" i="71" s="1"/>
  <c r="I71" i="71" s="1"/>
  <c r="P71" i="71" s="1"/>
  <c r="K73" i="71" l="1"/>
  <c r="O73" i="71" s="1"/>
  <c r="I73" i="71" s="1"/>
  <c r="P73" i="71" s="1"/>
  <c r="I74" i="71" l="1"/>
  <c r="K76" i="71" s="1"/>
  <c r="O76" i="71" s="1"/>
  <c r="I76" i="71" s="1"/>
  <c r="P76" i="71" s="1"/>
  <c r="I77" i="71" l="1"/>
  <c r="I78" i="71" s="1"/>
  <c r="G11" i="70" l="1"/>
  <c r="G7" i="70" l="1"/>
  <c r="F16" i="69" l="1"/>
  <c r="G9" i="70" l="1"/>
  <c r="G10" i="70" s="1"/>
  <c r="G19" i="70"/>
  <c r="F17" i="69"/>
  <c r="F18" i="69" s="1"/>
  <c r="G12" i="70" l="1"/>
  <c r="G13" i="70"/>
  <c r="G23" i="70"/>
  <c r="G24" i="70" l="1"/>
  <c r="G25" i="70" s="1"/>
  <c r="F19" i="69"/>
  <c r="F20" i="69" l="1"/>
  <c r="F22" i="69" s="1"/>
  <c r="F23" i="69" s="1"/>
  <c r="G26" i="70"/>
  <c r="G27" i="70" s="1"/>
  <c r="G28" i="70" l="1"/>
  <c r="G29" i="70" s="1"/>
  <c r="G31" i="70" s="1"/>
  <c r="G34" i="70" s="1"/>
</calcChain>
</file>

<file path=xl/sharedStrings.xml><?xml version="1.0" encoding="utf-8"?>
<sst xmlns="http://schemas.openxmlformats.org/spreadsheetml/2006/main" count="478" uniqueCount="215">
  <si>
    <t>원 수</t>
    <phoneticPr fontId="2" type="noConversion"/>
  </si>
  <si>
    <t>단 위</t>
    <phoneticPr fontId="2" type="noConversion"/>
  </si>
  <si>
    <t>구분</t>
    <phoneticPr fontId="2" type="noConversion"/>
  </si>
  <si>
    <t>비  고</t>
    <phoneticPr fontId="2" type="noConversion"/>
  </si>
  <si>
    <t>횡단보도</t>
    <phoneticPr fontId="2" type="noConversion"/>
  </si>
  <si>
    <t>재도색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</si>
  <si>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</si>
  <si>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</si>
  <si>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</si>
  <si>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P3-R5</t>
    <phoneticPr fontId="2" type="noConversion"/>
  </si>
  <si>
    <t>P3-R4</t>
    <phoneticPr fontId="2" type="noConversion"/>
  </si>
  <si>
    <t>P7-R5</t>
    <phoneticPr fontId="2" type="noConversion"/>
  </si>
  <si>
    <t>융착성도료(파선)</t>
    <phoneticPr fontId="2" type="noConversion"/>
  </si>
  <si>
    <t>융착성도료(문자,기호)</t>
    <phoneticPr fontId="2" type="noConversion"/>
  </si>
  <si>
    <t>융착성도료(실선)</t>
    <phoneticPr fontId="2" type="noConversion"/>
  </si>
  <si>
    <t>융착성도료(횡단보도)</t>
    <phoneticPr fontId="2" type="noConversion"/>
  </si>
  <si>
    <t>P7-R4</t>
    <phoneticPr fontId="2" type="noConversion"/>
  </si>
  <si>
    <t>분홍색</t>
    <phoneticPr fontId="2" type="noConversion"/>
  </si>
  <si>
    <t>식</t>
    <phoneticPr fontId="2" type="noConversion"/>
  </si>
  <si>
    <t>산재보험료</t>
    <phoneticPr fontId="2" type="noConversion"/>
  </si>
  <si>
    <t>노인장기요양보험료</t>
    <phoneticPr fontId="2" type="noConversion"/>
  </si>
  <si>
    <t>공급가액</t>
    <phoneticPr fontId="2" type="noConversion"/>
  </si>
  <si>
    <t>단위</t>
    <phoneticPr fontId="2" type="noConversion"/>
  </si>
  <si>
    <t>비고</t>
    <phoneticPr fontId="2" type="noConversion"/>
  </si>
  <si>
    <t>등급</t>
    <phoneticPr fontId="2" type="noConversion"/>
  </si>
  <si>
    <t>색상</t>
    <phoneticPr fontId="2" type="noConversion"/>
  </si>
  <si>
    <t>합계</t>
    <phoneticPr fontId="2" type="noConversion"/>
  </si>
  <si>
    <t>자재</t>
    <phoneticPr fontId="2" type="noConversion"/>
  </si>
  <si>
    <t>소계</t>
    <phoneticPr fontId="2" type="noConversion"/>
  </si>
  <si>
    <t>공종</t>
  </si>
  <si>
    <t>단위</t>
  </si>
  <si>
    <t>노무비</t>
  </si>
  <si>
    <t>재료비</t>
  </si>
  <si>
    <t/>
  </si>
  <si>
    <t>부대공</t>
    <phoneticPr fontId="2" type="noConversion"/>
  </si>
  <si>
    <t>간접노무비</t>
  </si>
  <si>
    <t>%</t>
  </si>
  <si>
    <t>산재보험료</t>
  </si>
  <si>
    <t>고용보험료</t>
  </si>
  <si>
    <t>국민건강보험료</t>
    <phoneticPr fontId="2" type="noConversion"/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</si>
  <si>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</si>
  <si>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</si>
  <si>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</si>
  <si>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</si>
  <si>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</si>
  <si>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</si>
  <si>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</si>
  <si>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</si>
  <si>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</si>
  <si>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</si>
  <si>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</si>
  <si>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구분</t>
  </si>
  <si>
    <t>요율</t>
  </si>
  <si>
    <t>1</t>
  </si>
  <si>
    <t>2</t>
  </si>
  <si>
    <t>작업설.부산물등(△)</t>
  </si>
  <si>
    <t>3</t>
  </si>
  <si>
    <t>A</t>
  </si>
  <si>
    <t>( 1 + 2 + 3 )</t>
    <phoneticPr fontId="2" type="noConversion"/>
  </si>
  <si>
    <t>4</t>
  </si>
  <si>
    <t>5</t>
  </si>
  <si>
    <t>B</t>
  </si>
  <si>
    <t>( 4 + 5 )</t>
  </si>
  <si>
    <t>6</t>
  </si>
  <si>
    <t>7</t>
  </si>
  <si>
    <t>8</t>
  </si>
  <si>
    <t>( B ) × 0.0087</t>
    <phoneticPr fontId="2" type="noConversion"/>
  </si>
  <si>
    <t>9</t>
  </si>
  <si>
    <t>10</t>
  </si>
  <si>
    <t>11</t>
  </si>
  <si>
    <t>12</t>
  </si>
  <si>
    <t>13</t>
  </si>
  <si>
    <t>14</t>
  </si>
  <si>
    <t>( A + 4 ) × 0.0293</t>
    <phoneticPr fontId="2" type="noConversion"/>
  </si>
  <si>
    <t>15</t>
  </si>
  <si>
    <t>16</t>
  </si>
  <si>
    <t>하도급대금지급보증수수료</t>
  </si>
  <si>
    <t>17</t>
  </si>
  <si>
    <t>18</t>
  </si>
  <si>
    <t>C</t>
  </si>
  <si>
    <t>( 6:18 )</t>
    <phoneticPr fontId="2" type="noConversion"/>
  </si>
  <si>
    <t>D</t>
  </si>
  <si>
    <t>( A + B + C )</t>
    <phoneticPr fontId="2" type="noConversion"/>
  </si>
  <si>
    <t>E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</si>
  <si>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</si>
  <si>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</si>
  <si>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</si>
  <si>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</si>
  <si>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</si>
  <si>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</si>
  <si>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가. 노면표시 도색 및 제거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</si>
  <si>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</si>
  <si>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</si>
  <si>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</si>
  <si>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</si>
  <si>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</si>
  <si>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</si>
  <si>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</si>
  <si>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노  무  비</t>
    <phoneticPr fontId="2" type="noConversion"/>
  </si>
  <si>
    <t>재  료  비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</si>
  <si>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</si>
  <si>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</si>
  <si>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</si>
  <si>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융착성
도료
신설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</si>
  <si>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</si>
  <si>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</si>
  <si>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</si>
  <si>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</si>
  <si>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</si>
  <si>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</si>
  <si>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</si>
  <si>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</si>
  <si>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</si>
  <si>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</si>
  <si>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</si>
  <si>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</si>
  <si>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</si>
  <si>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</si>
  <si>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</si>
  <si>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</si>
  <si>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</si>
  <si>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</si>
  <si>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</si>
  <si>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</si>
  <si>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</si>
  <si>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공종계</t>
    <phoneticPr fontId="2" type="noConversion"/>
  </si>
  <si>
    <t>EA</t>
    <phoneticPr fontId="2" type="noConversion"/>
  </si>
  <si>
    <t>나. 간접노무비</t>
    <phoneticPr fontId="2" type="noConversion"/>
  </si>
  <si>
    <t>X</t>
    <phoneticPr fontId="43" type="noConversion"/>
  </si>
  <si>
    <t>=</t>
    <phoneticPr fontId="43" type="noConversion"/>
  </si>
  <si>
    <t>다. 경비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</si>
  <si>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</si>
  <si>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</si>
  <si>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</si>
  <si>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</si>
  <si>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라. 일반관리비</t>
    <phoneticPr fontId="2" type="noConversion"/>
  </si>
  <si>
    <t>마. 이윤</t>
    <phoneticPr fontId="2" type="noConversion"/>
  </si>
  <si>
    <t>부가가치세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</si>
  <si>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</si>
  <si>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</si>
  <si>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</si>
  <si>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( 4 ) × 0.127</t>
    <phoneticPr fontId="2" type="noConversion"/>
  </si>
  <si>
    <t>( B ) × 0.0373</t>
    <phoneticPr fontId="2" type="noConversion"/>
  </si>
  <si>
    <t>( A + B ) × 0.088</t>
    <phoneticPr fontId="2" type="noConversion"/>
  </si>
  <si>
    <t>수량</t>
    <phoneticPr fontId="2" type="noConversion"/>
  </si>
  <si>
    <t>공종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</si>
  <si>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</si>
  <si>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</si>
  <si>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</si>
  <si>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</si>
  <si>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비목</t>
    <phoneticPr fontId="2" type="noConversion"/>
  </si>
  <si>
    <t>금액</t>
    <phoneticPr fontId="2" type="noConversion"/>
  </si>
  <si>
    <t>산출근거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</si>
  <si>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</si>
  <si>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</si>
  <si>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</si>
  <si>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</si>
  <si>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</si>
  <si>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( G + H + I )</t>
    <phoneticPr fontId="2" type="noConversion"/>
  </si>
  <si>
    <t>원가계산서</t>
    <phoneticPr fontId="2" type="noConversion"/>
  </si>
  <si>
    <t>( B + C + E )  × 0.15</t>
    <phoneticPr fontId="2" type="noConversion"/>
  </si>
  <si>
    <t>내역서총괄표</t>
    <phoneticPr fontId="2" type="noConversion"/>
  </si>
  <si>
    <t>품명</t>
    <phoneticPr fontId="2" type="noConversion"/>
  </si>
  <si>
    <t>규격</t>
    <phoneticPr fontId="2" type="noConversion"/>
  </si>
  <si>
    <t>수량</t>
    <phoneticPr fontId="2" type="noConversion"/>
  </si>
  <si>
    <t>합계</t>
    <phoneticPr fontId="2" type="noConversion"/>
  </si>
  <si>
    <t>경비</t>
    <phoneticPr fontId="2" type="noConversion"/>
  </si>
  <si>
    <t>비고</t>
    <phoneticPr fontId="2" type="noConversion"/>
  </si>
  <si>
    <t>설계내역서</t>
    <phoneticPr fontId="37" type="noConversion"/>
  </si>
  <si>
    <t>경비</t>
    <phoneticPr fontId="37" type="noConversion"/>
  </si>
  <si>
    <t>순공사비</t>
    <phoneticPr fontId="2" type="noConversion"/>
  </si>
  <si>
    <t>단 가</t>
    <phoneticPr fontId="2" type="noConversion"/>
  </si>
  <si>
    <t>현수막(0.9m×6m)</t>
    <phoneticPr fontId="2" type="noConversion"/>
  </si>
  <si>
    <t>단가</t>
    <phoneticPr fontId="37" type="noConversion"/>
  </si>
  <si>
    <t>금액</t>
    <phoneticPr fontId="37" type="noConversion"/>
  </si>
  <si>
    <t>단가</t>
    <phoneticPr fontId="27" type="noConversion"/>
  </si>
  <si>
    <t>( 4 ) × 0.0335</t>
    <phoneticPr fontId="2" type="noConversion"/>
  </si>
  <si>
    <t>( 4 ) × 0.045</t>
    <phoneticPr fontId="2" type="noConversion"/>
  </si>
  <si>
    <t>( 9 ) × 0.1025</t>
    <phoneticPr fontId="2" type="noConversion"/>
  </si>
  <si>
    <t>품질시험비</t>
    <phoneticPr fontId="2" type="noConversion"/>
  </si>
  <si>
    <t>품질시험비</t>
    <phoneticPr fontId="2" type="noConversion"/>
  </si>
  <si>
    <t>직접재료비</t>
    <phoneticPr fontId="2" type="noConversion"/>
  </si>
  <si>
    <t>간접재료비</t>
    <phoneticPr fontId="2" type="noConversion"/>
  </si>
  <si>
    <t>소계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</si>
  <si>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</si>
  <si>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</si>
  <si>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</si>
  <si>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</si>
  <si>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</si>
  <si>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건강보험료</t>
    <phoneticPr fontId="2" type="noConversion"/>
  </si>
  <si>
    <t>연금보험료</t>
    <phoneticPr fontId="2" type="noConversion"/>
  </si>
  <si>
    <t>퇴직공제부금비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</si>
  <si>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</si>
  <si>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</si>
  <si>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환경보전비</t>
    <phoneticPr fontId="2" type="noConversion"/>
  </si>
  <si>
    <t>공사이행보증수수료</t>
    <phoneticPr fontId="2" type="noConversion"/>
  </si>
  <si>
    <t>기타경비</t>
    <phoneticPr fontId="2" type="noConversion"/>
  </si>
  <si>
    <t>순공사원가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</si>
  <si>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</si>
  <si>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</si>
  <si>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</si>
  <si>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</si>
  <si>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</si>
  <si>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</si>
  <si>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</si>
  <si>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</si>
  <si>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건설기계대여금지급보증서발급액</t>
    <phoneticPr fontId="2" type="noConversion"/>
  </si>
  <si>
    <t>( J + K + L ) (천단위 미만 절사)</t>
    <phoneticPr fontId="2" type="noConversion"/>
  </si>
  <si>
    <t>천단위
미만 절사</t>
    <phoneticPr fontId="2" type="noConversion"/>
  </si>
  <si>
    <t>노면표시 도색 및 제거</t>
    <phoneticPr fontId="2" type="noConversion"/>
  </si>
  <si>
    <t>재료비</t>
    <phoneticPr fontId="37" type="noConversion"/>
  </si>
  <si>
    <t>노무비</t>
    <phoneticPr fontId="37" type="noConversion"/>
  </si>
  <si>
    <t>▣</t>
    <phoneticPr fontId="2" type="noConversion"/>
  </si>
  <si>
    <t>논공중앙로(동아제약네거리~공단2교) 등 3개소 노면표시 도색공사</t>
  </si>
  <si>
    <t>노면표시 도색 및 제거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</si>
</sst>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3" formatCode="#,##0_ "/>
    <numFmt numFmtId="184" formatCode="0.0%"/>
    <numFmt numFmtId="186" formatCode="#,##0_);[Red]\(#,##0\)"/>
    <numFmt numFmtId="190" formatCode="0.00_);[Red]\(0.00\)"/>
    <numFmt numFmtId="192" formatCode="0_);[Red]\(0\)"/>
    <numFmt numFmtId="196" formatCode="&quot;₩&quot;#,##0;&quot;₩&quot;&quot;₩&quot;&quot;₩&quot;&quot;₩&quot;\-#,##0"/>
    <numFmt numFmtId="197" formatCode="#,##0;[Red]&quot;-&quot;#,##0"/>
    <numFmt numFmtId="198" formatCode="&quot;₩&quot;#,##0;[Red]&quot;₩&quot;&quot;₩&quot;&quot;₩&quot;&quot;₩&quot;\-#,##0"/>
    <numFmt numFmtId="199" formatCode="_-* #,##0.00_-;&quot;₩&quot;&quot;₩&quot;\-* #,##0.00_-;_-* &quot;-&quot;??_-;_-@_-"/>
    <numFmt numFmtId="200" formatCode="_-&quot;₩&quot;* #,##0.00_-;&quot;₩&quot;&quot;₩&quot;\-&quot;₩&quot;* #,##0.00_-;_-&quot;₩&quot;* &quot;-&quot;??_-;_-@_-"/>
    <numFmt numFmtId="201" formatCode="&quot;₩&quot;#,##0.00;&quot;₩&quot;&quot;₩&quot;&quot;₩&quot;&quot;₩&quot;\-#,##0.00"/>
    <numFmt numFmtId="202" formatCode="&quot;제&quot;#&quot;호표&quot;"/>
    <numFmt numFmtId="203" formatCode="&quot;제&quot;#,##0&quot;호표&quot;"/>
    <numFmt numFmtId="205" formatCode="#,##0.0"/>
    <numFmt numFmtId="206" formatCode="0.000%"/>
    <numFmt numFmtId="207" formatCode="0.00_ "/>
    <numFmt numFmtId="208" formatCode="#,##0.000"/>
    <numFmt numFmtId="209" formatCode="#,##0.0000"/>
    <numFmt numFmtId="210" formatCode="#,##0.00000"/>
    <numFmt numFmtId="215" formatCode="_-* #,##0_-;\-* #,##0_-;_-* &quot;-&quot;??_-;_-@_-"/>
    <numFmt numFmtId="216" formatCode="#,##0.0_);[Red]\(#,##0.0\)"/>
    <numFmt numFmtId="217" formatCode="#,##0.00_);[Red]\(#,##0.00\)"/>
    <numFmt numFmtId="218" formatCode="#,##0.000_);[Red]\(#,##0.000\)"/>
  </numFmts>
  <fonts count="55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u/>
      <sz val="11"/>
      <color indexed="36"/>
      <name val="돋움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24"/>
      <color indexed="8"/>
      <name val="HY울릉도M"/>
      <family val="1"/>
      <charset val="129"/>
    </font>
    <font>
      <sz val="24"/>
      <name val="HY울릉도M"/>
      <family val="1"/>
      <charset val="129"/>
    </font>
    <font>
      <sz val="20"/>
      <name val="HY울릉도M"/>
      <family val="1"/>
      <charset val="129"/>
    </font>
    <font>
      <sz val="20"/>
      <color indexed="8"/>
      <name val="HY울릉도M"/>
      <family val="1"/>
      <charset val="129"/>
    </font>
    <font>
      <sz val="1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7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96" fontId="5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97" fontId="32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0" fillId="0" borderId="0">
      <protection locked="0"/>
    </xf>
    <xf numFmtId="19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9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0" fillId="0" borderId="3">
      <protection locked="0"/>
    </xf>
    <xf numFmtId="200" fontId="5" fillId="0" borderId="0">
      <protection locked="0"/>
    </xf>
    <xf numFmtId="201" fontId="5" fillId="0" borderId="0">
      <protection locked="0"/>
    </xf>
    <xf numFmtId="42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4" fillId="0" borderId="0"/>
    <xf numFmtId="0" fontId="33" fillId="0" borderId="0"/>
    <xf numFmtId="0" fontId="34" fillId="0" borderId="0"/>
    <xf numFmtId="0" fontId="36" fillId="0" borderId="0" applyNumberFormat="0"/>
    <xf numFmtId="0" fontId="34" fillId="0" borderId="0"/>
    <xf numFmtId="0" fontId="33" fillId="0" borderId="0"/>
    <xf numFmtId="0" fontId="34" fillId="0" borderId="0"/>
    <xf numFmtId="0" fontId="33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5" fillId="0" borderId="0"/>
    <xf numFmtId="9" fontId="1" fillId="0" borderId="0" applyFont="0" applyFill="0" applyBorder="0" applyAlignment="0" applyProtection="0">
      <alignment vertical="center"/>
    </xf>
  </cellStyleXfs>
  <cellXfs count="321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1" fillId="0" borderId="28" xfId="0" applyFont="1" applyBorder="1" applyAlignment="1">
      <alignment horizontal="center" vertical="center"/>
    </xf>
    <xf numFmtId="186" fontId="41" fillId="0" borderId="28" xfId="0" applyNumberFormat="1" applyFont="1" applyBorder="1" applyAlignment="1">
      <alignment horizontal="center" vertical="center" shrinkToFit="1"/>
    </xf>
    <xf numFmtId="41" fontId="41" fillId="0" borderId="28" xfId="0" applyNumberFormat="1" applyFont="1" applyBorder="1" applyAlignment="1">
      <alignment horizontal="right" vertical="center" shrinkToFit="1"/>
    </xf>
    <xf numFmtId="41" fontId="28" fillId="0" borderId="28" xfId="0" applyNumberFormat="1" applyFont="1" applyBorder="1" applyAlignment="1">
      <alignment horizontal="right" vertical="center" shrinkToFit="1"/>
    </xf>
    <xf numFmtId="0" fontId="40" fillId="0" borderId="29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183" fontId="24" fillId="0" borderId="23" xfId="0" applyNumberFormat="1" applyFont="1" applyBorder="1" applyAlignment="1">
      <alignment horizontal="right" vertical="center"/>
    </xf>
    <xf numFmtId="183" fontId="24" fillId="3" borderId="23" xfId="25" applyNumberFormat="1" applyFont="1" applyFill="1" applyBorder="1" applyAlignment="1">
      <alignment horizontal="right" vertical="center"/>
    </xf>
    <xf numFmtId="41" fontId="24" fillId="0" borderId="23" xfId="0" applyNumberFormat="1" applyFont="1" applyBorder="1" applyAlignment="1">
      <alignment horizontal="right" vertical="center"/>
    </xf>
    <xf numFmtId="3" fontId="24" fillId="0" borderId="23" xfId="0" applyNumberFormat="1" applyFont="1" applyFill="1" applyBorder="1" applyAlignment="1">
      <alignment vertical="center"/>
    </xf>
    <xf numFmtId="41" fontId="24" fillId="0" borderId="23" xfId="0" applyNumberFormat="1" applyFont="1" applyBorder="1" applyAlignment="1">
      <alignment vertical="center"/>
    </xf>
    <xf numFmtId="203" fontId="24" fillId="0" borderId="24" xfId="0" applyNumberFormat="1" applyFont="1" applyBorder="1" applyAlignment="1">
      <alignment horizontal="center" vertical="center" wrapText="1" shrinkToFit="1"/>
    </xf>
    <xf numFmtId="0" fontId="24" fillId="0" borderId="26" xfId="0" applyFont="1" applyBorder="1" applyAlignment="1">
      <alignment horizontal="center" vertical="center"/>
    </xf>
    <xf numFmtId="183" fontId="24" fillId="0" borderId="26" xfId="0" applyNumberFormat="1" applyFont="1" applyBorder="1" applyAlignment="1">
      <alignment horizontal="right" vertical="center"/>
    </xf>
    <xf numFmtId="183" fontId="24" fillId="3" borderId="26" xfId="25" applyNumberFormat="1" applyFont="1" applyFill="1" applyBorder="1" applyAlignment="1">
      <alignment horizontal="right" vertical="center"/>
    </xf>
    <xf numFmtId="41" fontId="24" fillId="0" borderId="26" xfId="0" applyNumberFormat="1" applyFont="1" applyBorder="1" applyAlignment="1">
      <alignment horizontal="right" vertical="center"/>
    </xf>
    <xf numFmtId="41" fontId="24" fillId="0" borderId="26" xfId="0" applyNumberFormat="1" applyFont="1" applyBorder="1" applyAlignment="1">
      <alignment vertical="center"/>
    </xf>
    <xf numFmtId="203" fontId="24" fillId="0" borderId="27" xfId="0" applyNumberFormat="1" applyFont="1" applyBorder="1" applyAlignment="1">
      <alignment horizontal="center" vertical="center" wrapText="1" shrinkToFit="1"/>
    </xf>
    <xf numFmtId="0" fontId="24" fillId="0" borderId="26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/>
    </xf>
    <xf numFmtId="183" fontId="24" fillId="0" borderId="28" xfId="0" applyNumberFormat="1" applyFont="1" applyBorder="1" applyAlignment="1">
      <alignment horizontal="right" vertical="center"/>
    </xf>
    <xf numFmtId="183" fontId="24" fillId="3" borderId="28" xfId="25" applyNumberFormat="1" applyFont="1" applyFill="1" applyBorder="1" applyAlignment="1">
      <alignment horizontal="right" vertical="center"/>
    </xf>
    <xf numFmtId="41" fontId="24" fillId="0" borderId="28" xfId="0" applyNumberFormat="1" applyFont="1" applyBorder="1" applyAlignment="1">
      <alignment horizontal="right" vertical="center"/>
    </xf>
    <xf numFmtId="41" fontId="24" fillId="0" borderId="28" xfId="0" applyNumberFormat="1" applyFont="1" applyBorder="1" applyAlignment="1">
      <alignment vertical="center"/>
    </xf>
    <xf numFmtId="203" fontId="24" fillId="0" borderId="29" xfId="0" applyNumberFormat="1" applyFont="1" applyBorder="1" applyAlignment="1">
      <alignment horizontal="center" vertical="center" wrapText="1" shrinkToFit="1"/>
    </xf>
    <xf numFmtId="183" fontId="24" fillId="0" borderId="33" xfId="0" applyNumberFormat="1" applyFont="1" applyBorder="1" applyAlignment="1">
      <alignment horizontal="right" vertical="center"/>
    </xf>
    <xf numFmtId="3" fontId="24" fillId="0" borderId="26" xfId="0" applyNumberFormat="1" applyFont="1" applyFill="1" applyBorder="1" applyAlignment="1">
      <alignment vertical="center"/>
    </xf>
    <xf numFmtId="3" fontId="24" fillId="0" borderId="28" xfId="0" applyNumberFormat="1" applyFont="1" applyFill="1" applyBorder="1" applyAlignment="1">
      <alignment vertical="center"/>
    </xf>
    <xf numFmtId="41" fontId="24" fillId="0" borderId="51" xfId="0" applyNumberFormat="1" applyFont="1" applyBorder="1" applyAlignment="1">
      <alignment horizontal="right" vertical="center"/>
    </xf>
    <xf numFmtId="41" fontId="24" fillId="0" borderId="52" xfId="0" applyNumberFormat="1" applyFont="1" applyBorder="1" applyAlignment="1">
      <alignment vertical="center"/>
    </xf>
    <xf numFmtId="41" fontId="24" fillId="0" borderId="53" xfId="0" applyNumberFormat="1" applyFont="1" applyBorder="1" applyAlignment="1">
      <alignment horizontal="right" vertical="center"/>
    </xf>
    <xf numFmtId="41" fontId="24" fillId="0" borderId="54" xfId="0" applyNumberFormat="1" applyFont="1" applyBorder="1" applyAlignment="1">
      <alignment vertical="center"/>
    </xf>
    <xf numFmtId="41" fontId="24" fillId="0" borderId="55" xfId="0" applyNumberFormat="1" applyFont="1" applyBorder="1" applyAlignment="1">
      <alignment horizontal="right" vertical="center"/>
    </xf>
    <xf numFmtId="3" fontId="24" fillId="0" borderId="41" xfId="0" applyNumberFormat="1" applyFont="1" applyFill="1" applyBorder="1" applyAlignment="1">
      <alignment vertical="center"/>
    </xf>
    <xf numFmtId="41" fontId="24" fillId="0" borderId="56" xfId="0" applyNumberFormat="1" applyFont="1" applyBorder="1" applyAlignment="1">
      <alignment vertical="center"/>
    </xf>
    <xf numFmtId="183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3" fontId="24" fillId="3" borderId="13" xfId="25" applyNumberFormat="1" applyFont="1" applyFill="1" applyBorder="1" applyAlignment="1">
      <alignment horizontal="right" vertical="center"/>
    </xf>
    <xf numFmtId="41" fontId="24" fillId="0" borderId="57" xfId="0" applyNumberFormat="1" applyFont="1" applyBorder="1" applyAlignment="1">
      <alignment horizontal="right" vertical="center"/>
    </xf>
    <xf numFmtId="3" fontId="24" fillId="0" borderId="13" xfId="0" applyNumberFormat="1" applyFont="1" applyFill="1" applyBorder="1" applyAlignment="1">
      <alignment vertical="center"/>
    </xf>
    <xf numFmtId="41" fontId="24" fillId="0" borderId="34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203" fontId="24" fillId="0" borderId="19" xfId="0" applyNumberFormat="1" applyFont="1" applyBorder="1" applyAlignment="1">
      <alignment horizontal="center" vertical="center" wrapText="1" shrinkToFit="1"/>
    </xf>
    <xf numFmtId="183" fontId="28" fillId="0" borderId="13" xfId="0" applyNumberFormat="1" applyFont="1" applyBorder="1" applyAlignment="1">
      <alignment horizontal="right" vertical="center"/>
    </xf>
    <xf numFmtId="0" fontId="28" fillId="0" borderId="13" xfId="0" applyFont="1" applyBorder="1" applyAlignment="1">
      <alignment horizontal="center" vertical="center"/>
    </xf>
    <xf numFmtId="183" fontId="28" fillId="3" borderId="13" xfId="25" applyNumberFormat="1" applyFont="1" applyFill="1" applyBorder="1" applyAlignment="1">
      <alignment horizontal="right" vertical="center"/>
    </xf>
    <xf numFmtId="41" fontId="28" fillId="0" borderId="57" xfId="0" applyNumberFormat="1" applyFont="1" applyBorder="1" applyAlignment="1">
      <alignment horizontal="right" vertical="center"/>
    </xf>
    <xf numFmtId="3" fontId="28" fillId="0" borderId="13" xfId="0" applyNumberFormat="1" applyFont="1" applyFill="1" applyBorder="1" applyAlignment="1">
      <alignment vertical="center"/>
    </xf>
    <xf numFmtId="41" fontId="28" fillId="0" borderId="13" xfId="0" applyNumberFormat="1" applyFont="1" applyBorder="1" applyAlignment="1">
      <alignment vertical="center"/>
    </xf>
    <xf numFmtId="203" fontId="28" fillId="0" borderId="19" xfId="0" applyNumberFormat="1" applyFont="1" applyBorder="1" applyAlignment="1">
      <alignment horizontal="center" vertical="center" wrapText="1" shrinkToFit="1"/>
    </xf>
    <xf numFmtId="183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3" fontId="24" fillId="3" borderId="15" xfId="25" applyNumberFormat="1" applyFont="1" applyFill="1" applyBorder="1" applyAlignment="1">
      <alignment horizontal="right" vertical="center"/>
    </xf>
    <xf numFmtId="41" fontId="38" fillId="0" borderId="37" xfId="0" applyNumberFormat="1" applyFont="1" applyBorder="1" applyAlignment="1">
      <alignment horizontal="right" vertical="center"/>
    </xf>
    <xf numFmtId="192" fontId="24" fillId="0" borderId="58" xfId="0" applyNumberFormat="1" applyFont="1" applyBorder="1" applyAlignment="1">
      <alignment vertical="center"/>
    </xf>
    <xf numFmtId="41" fontId="38" fillId="0" borderId="8" xfId="0" applyNumberFormat="1" applyFont="1" applyBorder="1" applyAlignment="1">
      <alignment vertical="center"/>
    </xf>
    <xf numFmtId="41" fontId="28" fillId="0" borderId="8" xfId="0" applyNumberFormat="1" applyFont="1" applyBorder="1" applyAlignment="1">
      <alignment vertical="center"/>
    </xf>
    <xf numFmtId="41" fontId="38" fillId="0" borderId="37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192" fontId="24" fillId="0" borderId="23" xfId="0" applyNumberFormat="1" applyFont="1" applyBorder="1" applyAlignment="1">
      <alignment vertical="center"/>
    </xf>
    <xf numFmtId="41" fontId="24" fillId="0" borderId="24" xfId="0" applyNumberFormat="1" applyFont="1" applyBorder="1" applyAlignment="1">
      <alignment vertical="center"/>
    </xf>
    <xf numFmtId="41" fontId="38" fillId="0" borderId="57" xfId="0" applyNumberFormat="1" applyFont="1" applyBorder="1" applyAlignment="1">
      <alignment horizontal="right" vertical="center"/>
    </xf>
    <xf numFmtId="192" fontId="42" fillId="0" borderId="13" xfId="0" applyNumberFormat="1" applyFont="1" applyBorder="1" applyAlignment="1">
      <alignment vertical="center"/>
    </xf>
    <xf numFmtId="41" fontId="38" fillId="0" borderId="13" xfId="0" applyNumberFormat="1" applyFont="1" applyBorder="1" applyAlignment="1">
      <alignment vertical="center"/>
    </xf>
    <xf numFmtId="41" fontId="38" fillId="0" borderId="19" xfId="0" applyNumberFormat="1" applyFont="1" applyBorder="1" applyAlignment="1">
      <alignment vertical="center"/>
    </xf>
    <xf numFmtId="41" fontId="38" fillId="0" borderId="59" xfId="95" applyNumberFormat="1" applyFont="1" applyFill="1" applyBorder="1" applyAlignment="1">
      <alignment horizontal="left" vertical="center"/>
    </xf>
    <xf numFmtId="3" fontId="42" fillId="0" borderId="60" xfId="95" applyNumberFormat="1" applyFont="1" applyFill="1" applyBorder="1" applyAlignment="1">
      <alignment horizontal="left" vertical="center"/>
    </xf>
    <xf numFmtId="3" fontId="42" fillId="0" borderId="7" xfId="95" applyNumberFormat="1" applyFont="1" applyFill="1" applyBorder="1" applyAlignment="1">
      <alignment horizontal="left" vertical="center"/>
    </xf>
    <xf numFmtId="3" fontId="24" fillId="0" borderId="7" xfId="95" applyNumberFormat="1" applyFont="1" applyFill="1" applyBorder="1" applyAlignment="1">
      <alignment horizontal="left" vertical="center"/>
    </xf>
    <xf numFmtId="3" fontId="42" fillId="0" borderId="7" xfId="95" applyNumberFormat="1" applyFont="1" applyFill="1" applyBorder="1" applyAlignment="1">
      <alignment vertical="center"/>
    </xf>
    <xf numFmtId="205" fontId="28" fillId="0" borderId="7" xfId="95" applyNumberFormat="1" applyFont="1" applyFill="1" applyBorder="1" applyAlignment="1">
      <alignment horizontal="center" vertical="center"/>
    </xf>
    <xf numFmtId="190" fontId="24" fillId="0" borderId="59" xfId="0" applyNumberFormat="1" applyFont="1" applyBorder="1" applyAlignment="1">
      <alignment horizontal="center" vertical="center"/>
    </xf>
    <xf numFmtId="184" fontId="42" fillId="0" borderId="61" xfId="0" applyNumberFormat="1" applyFont="1" applyBorder="1" applyAlignment="1">
      <alignment vertical="center"/>
    </xf>
    <xf numFmtId="41" fontId="38" fillId="0" borderId="37" xfId="95" applyNumberFormat="1" applyFont="1" applyFill="1" applyBorder="1" applyAlignment="1">
      <alignment vertical="center"/>
    </xf>
    <xf numFmtId="3" fontId="24" fillId="0" borderId="58" xfId="95" applyNumberFormat="1" applyFont="1" applyFill="1" applyBorder="1" applyAlignment="1">
      <alignment horizontal="center" vertical="center"/>
    </xf>
    <xf numFmtId="41" fontId="42" fillId="0" borderId="8" xfId="95" applyNumberFormat="1" applyFont="1" applyFill="1" applyBorder="1" applyAlignment="1">
      <alignment horizontal="center" vertical="center"/>
    </xf>
    <xf numFmtId="3" fontId="24" fillId="0" borderId="8" xfId="95" applyNumberFormat="1" applyFont="1" applyFill="1" applyBorder="1" applyAlignment="1">
      <alignment horizontal="center" vertical="center"/>
    </xf>
    <xf numFmtId="208" fontId="42" fillId="0" borderId="8" xfId="95" applyNumberFormat="1" applyFont="1" applyFill="1" applyBorder="1" applyAlignment="1">
      <alignment vertical="center"/>
    </xf>
    <xf numFmtId="3" fontId="24" fillId="0" borderId="8" xfId="95" quotePrefix="1" applyNumberFormat="1" applyFont="1" applyFill="1" applyBorder="1" applyAlignment="1">
      <alignment horizontal="center" vertical="center"/>
    </xf>
    <xf numFmtId="186" fontId="42" fillId="0" borderId="37" xfId="0" applyNumberFormat="1" applyFont="1" applyBorder="1" applyAlignment="1">
      <alignment horizontal="center" vertical="center"/>
    </xf>
    <xf numFmtId="184" fontId="42" fillId="0" borderId="9" xfId="0" applyNumberFormat="1" applyFont="1" applyBorder="1" applyAlignment="1">
      <alignment vertical="center"/>
    </xf>
    <xf numFmtId="192" fontId="38" fillId="0" borderId="13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190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90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207" fontId="24" fillId="0" borderId="5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190" fontId="42" fillId="0" borderId="31" xfId="0" applyNumberFormat="1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190" fontId="24" fillId="0" borderId="42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41" fontId="38" fillId="0" borderId="59" xfId="0" applyNumberFormat="1" applyFont="1" applyBorder="1" applyAlignment="1">
      <alignment horizontal="right" vertical="center"/>
    </xf>
    <xf numFmtId="190" fontId="42" fillId="0" borderId="59" xfId="0" applyNumberFormat="1" applyFont="1" applyBorder="1" applyAlignment="1">
      <alignment horizontal="center" vertical="center"/>
    </xf>
    <xf numFmtId="184" fontId="24" fillId="0" borderId="61" xfId="0" applyNumberFormat="1" applyFont="1" applyBorder="1" applyAlignment="1">
      <alignment vertical="center"/>
    </xf>
    <xf numFmtId="190" fontId="24" fillId="0" borderId="33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41" fontId="38" fillId="0" borderId="35" xfId="0" applyNumberFormat="1" applyFont="1" applyBorder="1" applyAlignment="1">
      <alignment horizontal="right" vertical="center"/>
    </xf>
    <xf numFmtId="3" fontId="24" fillId="0" borderId="62" xfId="95" applyNumberFormat="1" applyFont="1" applyFill="1" applyBorder="1" applyAlignment="1">
      <alignment horizontal="center" vertical="center"/>
    </xf>
    <xf numFmtId="41" fontId="42" fillId="0" borderId="31" xfId="95" applyNumberFormat="1" applyFont="1" applyFill="1" applyBorder="1" applyAlignment="1">
      <alignment horizontal="center" vertical="center"/>
    </xf>
    <xf numFmtId="3" fontId="24" fillId="0" borderId="31" xfId="95" applyNumberFormat="1" applyFont="1" applyFill="1" applyBorder="1" applyAlignment="1">
      <alignment horizontal="center" vertical="center"/>
    </xf>
    <xf numFmtId="209" fontId="42" fillId="0" borderId="31" xfId="95" applyNumberFormat="1" applyFont="1" applyFill="1" applyBorder="1" applyAlignment="1">
      <alignment vertical="center"/>
    </xf>
    <xf numFmtId="3" fontId="24" fillId="0" borderId="31" xfId="95" quotePrefix="1" applyNumberFormat="1" applyFont="1" applyFill="1" applyBorder="1" applyAlignment="1">
      <alignment horizontal="center" vertical="center"/>
    </xf>
    <xf numFmtId="41" fontId="42" fillId="0" borderId="35" xfId="0" applyNumberFormat="1" applyFont="1" applyBorder="1" applyAlignment="1">
      <alignment horizontal="center" vertical="center"/>
    </xf>
    <xf numFmtId="10" fontId="42" fillId="0" borderId="63" xfId="0" applyNumberFormat="1" applyFont="1" applyBorder="1" applyAlignment="1">
      <alignment vertical="center"/>
    </xf>
    <xf numFmtId="190" fontId="24" fillId="0" borderId="41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41" fontId="38" fillId="0" borderId="66" xfId="0" applyNumberFormat="1" applyFont="1" applyBorder="1" applyAlignment="1">
      <alignment horizontal="right" vertical="center"/>
    </xf>
    <xf numFmtId="3" fontId="42" fillId="0" borderId="67" xfId="95" applyNumberFormat="1" applyFont="1" applyFill="1" applyBorder="1" applyAlignment="1">
      <alignment horizontal="left" vertical="center"/>
    </xf>
    <xf numFmtId="3" fontId="42" fillId="0" borderId="65" xfId="95" applyNumberFormat="1" applyFont="1" applyFill="1" applyBorder="1" applyAlignment="1">
      <alignment horizontal="left" vertical="center"/>
    </xf>
    <xf numFmtId="3" fontId="24" fillId="0" borderId="65" xfId="95" applyNumberFormat="1" applyFont="1" applyFill="1" applyBorder="1" applyAlignment="1">
      <alignment horizontal="left" vertical="center"/>
    </xf>
    <xf numFmtId="3" fontId="42" fillId="0" borderId="65" xfId="95" applyNumberFormat="1" applyFont="1" applyFill="1" applyBorder="1" applyAlignment="1">
      <alignment vertical="center"/>
    </xf>
    <xf numFmtId="205" fontId="28" fillId="0" borderId="65" xfId="95" applyNumberFormat="1" applyFont="1" applyFill="1" applyBorder="1" applyAlignment="1">
      <alignment horizontal="center" vertical="center"/>
    </xf>
    <xf numFmtId="190" fontId="42" fillId="0" borderId="66" xfId="0" applyNumberFormat="1" applyFont="1" applyBorder="1" applyAlignment="1">
      <alignment horizontal="center" vertical="center"/>
    </xf>
    <xf numFmtId="184" fontId="42" fillId="0" borderId="68" xfId="0" applyNumberFormat="1" applyFont="1" applyBorder="1" applyAlignment="1">
      <alignment vertical="center"/>
    </xf>
    <xf numFmtId="41" fontId="38" fillId="0" borderId="65" xfId="0" applyNumberFormat="1" applyFont="1" applyBorder="1" applyAlignment="1">
      <alignment horizontal="right" vertical="center"/>
    </xf>
    <xf numFmtId="41" fontId="38" fillId="0" borderId="26" xfId="0" applyNumberFormat="1" applyFont="1" applyBorder="1" applyAlignment="1">
      <alignment horizontal="right" vertical="center"/>
    </xf>
    <xf numFmtId="3" fontId="42" fillId="0" borderId="69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vertical="center"/>
    </xf>
    <xf numFmtId="205" fontId="28" fillId="0" borderId="0" xfId="95" applyNumberFormat="1" applyFont="1" applyFill="1" applyBorder="1" applyAlignment="1">
      <alignment horizontal="center" vertical="center"/>
    </xf>
    <xf numFmtId="190" fontId="42" fillId="0" borderId="39" xfId="0" applyNumberFormat="1" applyFont="1" applyBorder="1" applyAlignment="1">
      <alignment horizontal="center" vertical="center"/>
    </xf>
    <xf numFmtId="184" fontId="42" fillId="0" borderId="70" xfId="0" applyNumberFormat="1" applyFont="1" applyBorder="1" applyAlignment="1">
      <alignment vertical="center"/>
    </xf>
    <xf numFmtId="41" fontId="38" fillId="0" borderId="28" xfId="0" applyNumberFormat="1" applyFont="1" applyBorder="1" applyAlignment="1">
      <alignment horizontal="right" vertical="center"/>
    </xf>
    <xf numFmtId="41" fontId="42" fillId="0" borderId="37" xfId="0" applyNumberFormat="1" applyFont="1" applyBorder="1" applyAlignment="1">
      <alignment horizontal="center" vertical="center"/>
    </xf>
    <xf numFmtId="41" fontId="42" fillId="0" borderId="23" xfId="0" applyNumberFormat="1" applyFont="1" applyBorder="1" applyAlignment="1">
      <alignment horizontal="right" vertical="center"/>
    </xf>
    <xf numFmtId="41" fontId="38" fillId="0" borderId="23" xfId="0" applyNumberFormat="1" applyFont="1" applyBorder="1" applyAlignment="1">
      <alignment horizontal="right" vertical="center"/>
    </xf>
    <xf numFmtId="184" fontId="42" fillId="0" borderId="61" xfId="0" applyNumberFormat="1" applyFont="1" applyBorder="1" applyAlignment="1">
      <alignment horizontal="center" vertical="center"/>
    </xf>
    <xf numFmtId="4" fontId="42" fillId="0" borderId="8" xfId="95" applyNumberFormat="1" applyFont="1" applyFill="1" applyBorder="1" applyAlignment="1">
      <alignment vertical="center"/>
    </xf>
    <xf numFmtId="0" fontId="42" fillId="0" borderId="32" xfId="0" applyFont="1" applyBorder="1" applyAlignment="1">
      <alignment horizontal="center" vertical="center"/>
    </xf>
    <xf numFmtId="190" fontId="24" fillId="0" borderId="32" xfId="0" applyNumberFormat="1" applyFont="1" applyBorder="1" applyAlignment="1">
      <alignment horizontal="center" vertical="center"/>
    </xf>
    <xf numFmtId="41" fontId="38" fillId="0" borderId="32" xfId="0" applyNumberFormat="1" applyFont="1" applyBorder="1" applyAlignment="1">
      <alignment horizontal="right" vertical="center"/>
    </xf>
    <xf numFmtId="190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207" fontId="24" fillId="0" borderId="0" xfId="0" applyNumberFormat="1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3" fontId="42" fillId="0" borderId="23" xfId="95" applyNumberFormat="1" applyFont="1" applyFill="1" applyBorder="1" applyAlignment="1">
      <alignment horizontal="left" vertical="center"/>
    </xf>
    <xf numFmtId="207" fontId="24" fillId="0" borderId="23" xfId="0" applyNumberFormat="1" applyFont="1" applyBorder="1" applyAlignment="1">
      <alignment horizontal="center" vertical="center"/>
    </xf>
    <xf numFmtId="190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3" fontId="24" fillId="0" borderId="28" xfId="95" applyNumberFormat="1" applyFont="1" applyFill="1" applyBorder="1" applyAlignment="1">
      <alignment horizontal="left" vertical="center"/>
    </xf>
    <xf numFmtId="208" fontId="42" fillId="0" borderId="28" xfId="95" applyNumberFormat="1" applyFont="1" applyFill="1" applyBorder="1" applyAlignment="1">
      <alignment vertical="center"/>
    </xf>
    <xf numFmtId="41" fontId="42" fillId="0" borderId="28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right" vertical="center"/>
    </xf>
    <xf numFmtId="186" fontId="24" fillId="0" borderId="57" xfId="0" applyNumberFormat="1" applyFont="1" applyBorder="1" applyAlignment="1">
      <alignment horizontal="center" vertical="center"/>
    </xf>
    <xf numFmtId="186" fontId="24" fillId="0" borderId="5" xfId="0" applyNumberFormat="1" applyFont="1" applyBorder="1" applyAlignment="1">
      <alignment horizontal="center" vertical="center"/>
    </xf>
    <xf numFmtId="186" fontId="24" fillId="0" borderId="11" xfId="0" applyNumberFormat="1" applyFont="1" applyBorder="1" applyAlignment="1">
      <alignment horizontal="center" vertical="center"/>
    </xf>
    <xf numFmtId="186" fontId="28" fillId="0" borderId="57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210" fontId="42" fillId="0" borderId="31" xfId="95" applyNumberFormat="1" applyFont="1" applyFill="1" applyBorder="1" applyAlignment="1">
      <alignment vertical="center"/>
    </xf>
    <xf numFmtId="206" fontId="42" fillId="0" borderId="63" xfId="0" applyNumberFormat="1" applyFont="1" applyBorder="1" applyAlignment="1">
      <alignment vertical="center"/>
    </xf>
    <xf numFmtId="0" fontId="48" fillId="0" borderId="0" xfId="0" applyFont="1" applyAlignment="1"/>
    <xf numFmtId="3" fontId="49" fillId="0" borderId="7" xfId="0" applyNumberFormat="1" applyFont="1" applyBorder="1" applyAlignment="1">
      <alignment horizontal="center" vertical="center" wrapText="1"/>
    </xf>
    <xf numFmtId="3" fontId="49" fillId="0" borderId="7" xfId="0" applyNumberFormat="1" applyFont="1" applyBorder="1" applyAlignment="1">
      <alignment horizontal="distributed" vertical="center" shrinkToFit="1"/>
    </xf>
    <xf numFmtId="3" fontId="49" fillId="0" borderId="7" xfId="0" applyNumberFormat="1" applyFont="1" applyBorder="1" applyAlignment="1">
      <alignment horizontal="left" vertical="center"/>
    </xf>
    <xf numFmtId="3" fontId="49" fillId="0" borderId="71" xfId="0" applyNumberFormat="1" applyFont="1" applyBorder="1" applyAlignment="1">
      <alignment horizontal="center" vertical="center"/>
    </xf>
    <xf numFmtId="41" fontId="49" fillId="0" borderId="71" xfId="94" applyFont="1" applyBorder="1" applyAlignment="1">
      <alignment vertical="center" shrinkToFit="1"/>
    </xf>
    <xf numFmtId="0" fontId="49" fillId="0" borderId="71" xfId="0" applyNumberFormat="1" applyFont="1" applyBorder="1" applyAlignment="1">
      <alignment horizontal="right" vertical="center" shrinkToFit="1"/>
    </xf>
    <xf numFmtId="3" fontId="49" fillId="0" borderId="0" xfId="0" applyNumberFormat="1" applyFont="1" applyBorder="1" applyAlignment="1">
      <alignment horizontal="center" vertical="center"/>
    </xf>
    <xf numFmtId="3" fontId="49" fillId="0" borderId="0" xfId="0" applyNumberFormat="1" applyFont="1" applyBorder="1" applyAlignment="1">
      <alignment horizontal="distributed" vertical="center" shrinkToFit="1"/>
    </xf>
    <xf numFmtId="3" fontId="49" fillId="0" borderId="0" xfId="0" applyNumberFormat="1" applyFont="1" applyBorder="1" applyAlignment="1">
      <alignment horizontal="left" vertical="center"/>
    </xf>
    <xf numFmtId="3" fontId="49" fillId="0" borderId="18" xfId="0" applyNumberFormat="1" applyFont="1" applyBorder="1" applyAlignment="1">
      <alignment horizontal="center" vertical="center"/>
    </xf>
    <xf numFmtId="41" fontId="49" fillId="0" borderId="18" xfId="94" applyFont="1" applyBorder="1" applyAlignment="1">
      <alignment horizontal="right" vertical="center" shrinkToFit="1"/>
    </xf>
    <xf numFmtId="0" fontId="49" fillId="0" borderId="18" xfId="0" applyNumberFormat="1" applyFont="1" applyBorder="1" applyAlignment="1">
      <alignment horizontal="right" vertical="center" shrinkToFit="1"/>
    </xf>
    <xf numFmtId="41" fontId="49" fillId="0" borderId="18" xfId="94" applyFont="1" applyBorder="1" applyAlignment="1">
      <alignment vertical="center" shrinkToFit="1"/>
    </xf>
    <xf numFmtId="3" fontId="49" fillId="0" borderId="10" xfId="0" applyNumberFormat="1" applyFont="1" applyBorder="1" applyAlignment="1">
      <alignment horizontal="center" vertical="center"/>
    </xf>
    <xf numFmtId="3" fontId="49" fillId="0" borderId="5" xfId="0" applyNumberFormat="1" applyFont="1" applyBorder="1" applyAlignment="1">
      <alignment horizontal="distributed" vertical="center" shrinkToFit="1"/>
    </xf>
    <xf numFmtId="3" fontId="49" fillId="0" borderId="5" xfId="0" applyNumberFormat="1" applyFont="1" applyBorder="1" applyAlignment="1">
      <alignment horizontal="left" vertical="center"/>
    </xf>
    <xf numFmtId="41" fontId="49" fillId="0" borderId="1" xfId="94" applyFont="1" applyBorder="1" applyAlignment="1">
      <alignment vertical="center" shrinkToFit="1"/>
    </xf>
    <xf numFmtId="0" fontId="49" fillId="0" borderId="1" xfId="0" applyNumberFormat="1" applyFont="1" applyBorder="1" applyAlignment="1">
      <alignment horizontal="right" vertical="center" shrinkToFit="1"/>
    </xf>
    <xf numFmtId="3" fontId="49" fillId="0" borderId="0" xfId="0" applyNumberFormat="1" applyFont="1" applyBorder="1" applyAlignment="1">
      <alignment horizontal="center" vertical="center" wrapText="1"/>
    </xf>
    <xf numFmtId="184" fontId="49" fillId="0" borderId="18" xfId="96" applyNumberFormat="1" applyFont="1" applyBorder="1" applyAlignment="1">
      <alignment horizontal="right" vertical="center" shrinkToFit="1"/>
    </xf>
    <xf numFmtId="10" fontId="49" fillId="0" borderId="18" xfId="0" applyNumberFormat="1" applyFont="1" applyBorder="1" applyAlignment="1">
      <alignment horizontal="right" vertical="center" shrinkToFit="1"/>
    </xf>
    <xf numFmtId="10" fontId="49" fillId="0" borderId="18" xfId="96" applyNumberFormat="1" applyFont="1" applyBorder="1" applyAlignment="1">
      <alignment horizontal="right" vertical="center" shrinkToFit="1"/>
    </xf>
    <xf numFmtId="206" fontId="49" fillId="0" borderId="18" xfId="96" applyNumberFormat="1" applyFont="1" applyBorder="1" applyAlignment="1">
      <alignment horizontal="right" vertical="center" shrinkToFit="1"/>
    </xf>
    <xf numFmtId="3" fontId="49" fillId="0" borderId="5" xfId="0" applyNumberFormat="1" applyFont="1" applyBorder="1" applyAlignment="1">
      <alignment horizontal="center" vertical="center"/>
    </xf>
    <xf numFmtId="184" fontId="49" fillId="0" borderId="1" xfId="96" applyNumberFormat="1" applyFont="1" applyBorder="1" applyAlignment="1">
      <alignment horizontal="right" vertical="center" shrinkToFit="1"/>
    </xf>
    <xf numFmtId="215" fontId="49" fillId="0" borderId="1" xfId="94" applyNumberFormat="1" applyFont="1" applyBorder="1" applyAlignment="1">
      <alignment vertical="center" shrinkToFit="1"/>
    </xf>
    <xf numFmtId="3" fontId="49" fillId="0" borderId="5" xfId="0" applyNumberFormat="1" applyFont="1" applyBorder="1" applyAlignment="1">
      <alignment horizontal="left" vertical="center" shrinkToFit="1"/>
    </xf>
    <xf numFmtId="0" fontId="48" fillId="0" borderId="0" xfId="0" applyFont="1">
      <alignment vertical="center"/>
    </xf>
    <xf numFmtId="3" fontId="50" fillId="0" borderId="1" xfId="0" applyNumberFormat="1" applyFont="1" applyBorder="1" applyAlignment="1">
      <alignment horizontal="left" vertical="center" shrinkToFit="1"/>
    </xf>
    <xf numFmtId="218" fontId="50" fillId="0" borderId="1" xfId="0" applyNumberFormat="1" applyFont="1" applyBorder="1" applyAlignment="1">
      <alignment horizontal="center" vertical="center" shrinkToFit="1"/>
    </xf>
    <xf numFmtId="3" fontId="50" fillId="0" borderId="1" xfId="0" applyNumberFormat="1" applyFont="1" applyBorder="1" applyAlignment="1">
      <alignment horizontal="center" vertical="center" shrinkToFit="1"/>
    </xf>
    <xf numFmtId="41" fontId="50" fillId="0" borderId="1" xfId="94" applyFont="1" applyBorder="1" applyAlignment="1">
      <alignment horizontal="right" vertical="center" shrinkToFit="1"/>
    </xf>
    <xf numFmtId="216" fontId="50" fillId="0" borderId="1" xfId="0" applyNumberFormat="1" applyFont="1" applyBorder="1" applyAlignment="1">
      <alignment horizontal="center" vertical="center" shrinkToFit="1"/>
    </xf>
    <xf numFmtId="41" fontId="50" fillId="0" borderId="1" xfId="94" applyFont="1" applyBorder="1" applyAlignment="1">
      <alignment vertical="center" shrinkToFit="1"/>
    </xf>
    <xf numFmtId="217" fontId="50" fillId="0" borderId="1" xfId="0" applyNumberFormat="1" applyFont="1" applyBorder="1" applyAlignment="1">
      <alignment horizontal="center" vertical="center" shrinkToFit="1"/>
    </xf>
    <xf numFmtId="186" fontId="50" fillId="0" borderId="1" xfId="0" applyNumberFormat="1" applyFont="1" applyBorder="1" applyAlignment="1">
      <alignment horizontal="center" vertical="center" shrinkToFit="1"/>
    </xf>
    <xf numFmtId="0" fontId="53" fillId="0" borderId="1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left" vertical="center"/>
    </xf>
    <xf numFmtId="0" fontId="54" fillId="0" borderId="1" xfId="0" applyFont="1" applyFill="1" applyBorder="1" applyAlignment="1">
      <alignment horizontal="center" vertical="center" shrinkToFit="1"/>
    </xf>
    <xf numFmtId="41" fontId="54" fillId="0" borderId="1" xfId="0" applyNumberFormat="1" applyFont="1" applyFill="1" applyBorder="1" applyAlignment="1">
      <alignment horizontal="center" vertical="center" shrinkToFit="1"/>
    </xf>
    <xf numFmtId="202" fontId="52" fillId="0" borderId="1" xfId="0" applyNumberFormat="1" applyFont="1" applyFill="1" applyBorder="1" applyAlignment="1">
      <alignment horizontal="right" vertical="center" shrinkToFit="1"/>
    </xf>
    <xf numFmtId="0" fontId="52" fillId="0" borderId="1" xfId="0" applyFont="1" applyFill="1" applyBorder="1" applyAlignment="1">
      <alignment vertical="center" shrinkToFit="1"/>
    </xf>
    <xf numFmtId="41" fontId="52" fillId="0" borderId="1" xfId="0" applyNumberFormat="1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centerContinuous" vertical="center" shrinkToFit="1"/>
    </xf>
    <xf numFmtId="41" fontId="52" fillId="0" borderId="1" xfId="94" applyFont="1" applyFill="1" applyBorder="1" applyAlignment="1">
      <alignment vertical="center" shrinkToFit="1"/>
    </xf>
    <xf numFmtId="4" fontId="52" fillId="0" borderId="1" xfId="0" applyNumberFormat="1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right" vertical="center" shrinkToFit="1"/>
    </xf>
    <xf numFmtId="0" fontId="54" fillId="0" borderId="1" xfId="0" applyFont="1" applyFill="1" applyBorder="1" applyAlignment="1">
      <alignment horizontal="left" vertical="center" shrinkToFit="1"/>
    </xf>
    <xf numFmtId="41" fontId="54" fillId="0" borderId="1" xfId="94" applyFont="1" applyFill="1" applyBorder="1" applyAlignment="1">
      <alignment horizontal="center" vertical="center" shrinkToFit="1"/>
    </xf>
    <xf numFmtId="4" fontId="54" fillId="0" borderId="1" xfId="0" applyNumberFormat="1" applyFont="1" applyFill="1" applyBorder="1" applyAlignment="1">
      <alignment horizontal="center" vertical="center" shrinkToFit="1"/>
    </xf>
    <xf numFmtId="202" fontId="52" fillId="0" borderId="1" xfId="0" applyNumberFormat="1" applyFont="1" applyFill="1" applyBorder="1" applyAlignment="1">
      <alignment vertical="center" shrinkToFit="1"/>
    </xf>
    <xf numFmtId="3" fontId="49" fillId="0" borderId="1" xfId="0" applyNumberFormat="1" applyFont="1" applyBorder="1" applyAlignment="1">
      <alignment horizontal="center" vertical="center"/>
    </xf>
    <xf numFmtId="3" fontId="50" fillId="4" borderId="1" xfId="0" applyNumberFormat="1" applyFont="1" applyFill="1" applyBorder="1" applyAlignment="1">
      <alignment horizontal="center" vertical="center" shrinkToFit="1"/>
    </xf>
    <xf numFmtId="3" fontId="51" fillId="0" borderId="1" xfId="0" applyNumberFormat="1" applyFont="1" applyBorder="1" applyAlignment="1">
      <alignment horizontal="center" vertical="center" shrinkToFit="1"/>
    </xf>
    <xf numFmtId="3" fontId="52" fillId="0" borderId="1" xfId="0" applyNumberFormat="1" applyFont="1" applyBorder="1" applyAlignment="1">
      <alignment horizontal="center" vertical="center" wrapText="1" shrinkToFit="1"/>
    </xf>
    <xf numFmtId="3" fontId="49" fillId="4" borderId="1" xfId="0" applyNumberFormat="1" applyFont="1" applyFill="1" applyBorder="1" applyAlignment="1">
      <alignment horizontal="center" vertical="center"/>
    </xf>
    <xf numFmtId="0" fontId="49" fillId="4" borderId="1" xfId="0" applyNumberFormat="1" applyFont="1" applyFill="1" applyBorder="1" applyAlignment="1">
      <alignment horizontal="center" vertical="center"/>
    </xf>
    <xf numFmtId="3" fontId="49" fillId="0" borderId="71" xfId="0" applyNumberFormat="1" applyFont="1" applyBorder="1" applyAlignment="1">
      <alignment horizontal="left" vertical="center"/>
    </xf>
    <xf numFmtId="3" fontId="49" fillId="0" borderId="18" xfId="0" applyNumberFormat="1" applyFont="1" applyBorder="1" applyAlignment="1">
      <alignment horizontal="left" vertical="center"/>
    </xf>
    <xf numFmtId="3" fontId="49" fillId="0" borderId="1" xfId="0" applyNumberFormat="1" applyFont="1" applyBorder="1" applyAlignment="1">
      <alignment horizontal="left" vertical="center"/>
    </xf>
    <xf numFmtId="3" fontId="49" fillId="0" borderId="10" xfId="0" applyNumberFormat="1" applyFont="1" applyBorder="1" applyAlignment="1">
      <alignment horizontal="left" vertical="center"/>
    </xf>
    <xf numFmtId="0" fontId="52" fillId="0" borderId="1" xfId="0" applyFont="1" applyFill="1" applyBorder="1" applyAlignment="1">
      <alignment horizontal="center" vertical="center" shrinkToFit="1"/>
    </xf>
    <xf numFmtId="3" fontId="49" fillId="0" borderId="0" xfId="0" applyNumberFormat="1" applyFont="1" applyBorder="1" applyAlignment="1">
      <alignment horizontal="left" vertical="center" shrinkToFit="1"/>
    </xf>
    <xf numFmtId="0" fontId="44" fillId="0" borderId="0" xfId="0" applyFont="1" applyAlignment="1">
      <alignment horizontal="center" vertical="center"/>
    </xf>
    <xf numFmtId="0" fontId="45" fillId="0" borderId="0" xfId="0" applyFont="1" applyAlignment="1"/>
    <xf numFmtId="3" fontId="49" fillId="0" borderId="17" xfId="0" applyNumberFormat="1" applyFont="1" applyBorder="1" applyAlignment="1">
      <alignment horizontal="center" vertical="center" wrapText="1"/>
    </xf>
    <xf numFmtId="3" fontId="49" fillId="0" borderId="20" xfId="0" applyNumberFormat="1" applyFont="1" applyBorder="1" applyAlignment="1">
      <alignment horizontal="center" vertical="center"/>
    </xf>
    <xf numFmtId="3" fontId="49" fillId="0" borderId="16" xfId="0" applyNumberFormat="1" applyFont="1" applyBorder="1" applyAlignment="1">
      <alignment horizontal="center" vertical="center"/>
    </xf>
    <xf numFmtId="3" fontId="49" fillId="0" borderId="1" xfId="0" applyNumberFormat="1" applyFont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3" fontId="49" fillId="4" borderId="10" xfId="0" applyNumberFormat="1" applyFont="1" applyFill="1" applyBorder="1" applyAlignment="1">
      <alignment horizontal="center" vertical="center"/>
    </xf>
    <xf numFmtId="3" fontId="49" fillId="4" borderId="5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/>
    <xf numFmtId="0" fontId="46" fillId="0" borderId="0" xfId="0" applyFont="1" applyFill="1" applyAlignment="1">
      <alignment horizontal="center" vertical="center"/>
    </xf>
    <xf numFmtId="0" fontId="52" fillId="0" borderId="1" xfId="0" applyFont="1" applyFill="1" applyBorder="1" applyAlignment="1">
      <alignment horizontal="center" vertical="center" shrinkToFit="1"/>
    </xf>
    <xf numFmtId="0" fontId="39" fillId="0" borderId="43" xfId="0" applyFont="1" applyBorder="1" applyAlignment="1">
      <alignment horizontal="left" vertical="center" indent="1" shrinkToFit="1"/>
    </xf>
    <xf numFmtId="0" fontId="39" fillId="0" borderId="44" xfId="0" applyFont="1" applyBorder="1" applyAlignment="1">
      <alignment horizontal="left" vertical="center" indent="1" shrinkToFit="1"/>
    </xf>
    <xf numFmtId="0" fontId="39" fillId="0" borderId="45" xfId="0" applyFont="1" applyBorder="1" applyAlignment="1">
      <alignment horizontal="left" vertical="center" indent="1" shrinkToFit="1"/>
    </xf>
    <xf numFmtId="0" fontId="39" fillId="0" borderId="46" xfId="0" applyFont="1" applyBorder="1" applyAlignment="1">
      <alignment horizontal="left" vertical="center" indent="1" shrinkToFit="1"/>
    </xf>
    <xf numFmtId="0" fontId="40" fillId="0" borderId="22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38" fillId="0" borderId="47" xfId="0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/>
    </xf>
    <xf numFmtId="0" fontId="38" fillId="0" borderId="49" xfId="0" applyFont="1" applyBorder="1" applyAlignment="1">
      <alignment horizontal="left" vertical="center"/>
    </xf>
    <xf numFmtId="0" fontId="24" fillId="0" borderId="5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38" fillId="0" borderId="10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34" xfId="0" applyFont="1" applyBorder="1" applyAlignment="1">
      <alignment horizontal="left" vertical="center"/>
    </xf>
    <xf numFmtId="0" fontId="38" fillId="0" borderId="64" xfId="0" applyFont="1" applyBorder="1" applyAlignment="1">
      <alignment horizontal="center" vertical="center"/>
    </xf>
    <xf numFmtId="0" fontId="38" fillId="0" borderId="65" xfId="0" applyFont="1" applyBorder="1" applyAlignment="1">
      <alignment horizontal="center" vertical="center"/>
    </xf>
    <xf numFmtId="0" fontId="38" fillId="0" borderId="66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59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37" xfId="0" applyFont="1" applyBorder="1" applyAlignment="1">
      <alignment vertical="center"/>
    </xf>
    <xf numFmtId="3" fontId="38" fillId="0" borderId="42" xfId="95" applyNumberFormat="1" applyFont="1" applyFill="1" applyBorder="1" applyAlignment="1">
      <alignment horizontal="center" vertical="center"/>
    </xf>
    <xf numFmtId="3" fontId="38" fillId="0" borderId="15" xfId="95" applyNumberFormat="1" applyFont="1" applyFill="1" applyBorder="1" applyAlignment="1">
      <alignment horizontal="center" vertical="center"/>
    </xf>
    <xf numFmtId="0" fontId="38" fillId="0" borderId="12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192" fontId="38" fillId="0" borderId="23" xfId="0" applyNumberFormat="1" applyFont="1" applyBorder="1" applyAlignment="1">
      <alignment horizontal="center" vertical="center"/>
    </xf>
    <xf numFmtId="192" fontId="38" fillId="0" borderId="28" xfId="0" applyNumberFormat="1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37" xfId="0" applyFont="1" applyBorder="1" applyAlignment="1">
      <alignment horizontal="left" vertical="center"/>
    </xf>
    <xf numFmtId="192" fontId="38" fillId="0" borderId="42" xfId="0" applyNumberFormat="1" applyFont="1" applyBorder="1" applyAlignment="1">
      <alignment horizontal="center" vertical="center"/>
    </xf>
    <xf numFmtId="192" fontId="38" fillId="0" borderId="15" xfId="0" applyNumberFormat="1" applyFont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190" fontId="24" fillId="0" borderId="42" xfId="0" applyNumberFormat="1" applyFont="1" applyBorder="1" applyAlignment="1">
      <alignment horizontal="center" vertical="center"/>
    </xf>
    <xf numFmtId="190" fontId="24" fillId="0" borderId="15" xfId="0" applyNumberFormat="1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</cellXfs>
  <cellStyles count="97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" xfId="96" builtinId="5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4"/>
  <sheetViews>
    <sheetView view="pageBreakPreview" zoomScaleSheetLayoutView="100" workbookViewId="0">
      <selection activeCell="D17" sqref="D17"/>
    </sheetView>
  </sheetViews>
  <sheetFormatPr defaultColWidth="9.375" defaultRowHeight="15.6"/>
  <cols>
    <col min="1" max="2" width="5.875" style="185" customWidth="1"/>
    <col min="3" max="3" width="2.875" style="185" customWidth="1"/>
    <col min="4" max="4" width="20.125" style="185" customWidth="1"/>
    <col min="5" max="5" width="10.875" style="185" customWidth="1"/>
    <col min="6" max="6" width="6.375" style="185" customWidth="1"/>
    <col min="7" max="7" width="15.875" style="185" customWidth="1"/>
    <col min="8" max="8" width="9.375" style="185" customWidth="1"/>
    <col min="9" max="9" width="33.875" style="185" customWidth="1"/>
    <col min="10" max="16384" width="9.375" style="185"/>
  </cols>
  <sheetData>
    <row r="1" spans="1:9" s="157" customFormat="1" ht="24.9" customHeight="1">
      <c r="A1" s="222" t="s">
        <v>159</v>
      </c>
      <c r="B1" s="222"/>
      <c r="C1" s="222"/>
      <c r="D1" s="222"/>
      <c r="E1" s="222"/>
      <c r="F1" s="222"/>
      <c r="G1" s="222"/>
      <c r="H1" s="222"/>
      <c r="I1" s="222"/>
    </row>
    <row r="2" spans="1:9" s="157" customFormat="1" ht="9.9" customHeight="1">
      <c r="A2" s="223"/>
      <c r="B2" s="223"/>
      <c r="C2" s="223"/>
      <c r="D2" s="223"/>
      <c r="E2" s="223"/>
      <c r="F2" s="223"/>
      <c r="G2" s="223"/>
      <c r="H2" s="223"/>
      <c r="I2" s="223"/>
    </row>
    <row r="3" spans="1:9" s="157" customFormat="1" ht="33.6" customHeight="1">
      <c r="A3" s="229" t="s">
        <v>150</v>
      </c>
      <c r="B3" s="230"/>
      <c r="C3" s="230"/>
      <c r="D3" s="230"/>
      <c r="E3" s="230"/>
      <c r="F3" s="214" t="s">
        <v>51</v>
      </c>
      <c r="G3" s="214" t="s">
        <v>151</v>
      </c>
      <c r="H3" s="215" t="s">
        <v>52</v>
      </c>
      <c r="I3" s="214" t="s">
        <v>152</v>
      </c>
    </row>
    <row r="4" spans="1:9" s="157" customFormat="1" ht="21.75" customHeight="1">
      <c r="A4" s="224" t="s">
        <v>149</v>
      </c>
      <c r="B4" s="227" t="s">
        <v>146</v>
      </c>
      <c r="C4" s="158"/>
      <c r="D4" s="159" t="s">
        <v>181</v>
      </c>
      <c r="E4" s="160"/>
      <c r="F4" s="161" t="s">
        <v>53</v>
      </c>
      <c r="G4" s="162">
        <f>내역서총괄표!H4</f>
        <v>0</v>
      </c>
      <c r="H4" s="163" t="s">
        <v>33</v>
      </c>
      <c r="I4" s="216" t="s">
        <v>33</v>
      </c>
    </row>
    <row r="5" spans="1:9" s="157" customFormat="1" ht="21.75" customHeight="1">
      <c r="A5" s="225"/>
      <c r="B5" s="228"/>
      <c r="C5" s="164"/>
      <c r="D5" s="165" t="s">
        <v>182</v>
      </c>
      <c r="E5" s="166"/>
      <c r="F5" s="167" t="s">
        <v>54</v>
      </c>
      <c r="G5" s="168"/>
      <c r="H5" s="169" t="s">
        <v>33</v>
      </c>
      <c r="I5" s="217" t="s">
        <v>33</v>
      </c>
    </row>
    <row r="6" spans="1:9" s="157" customFormat="1" ht="21.75" customHeight="1">
      <c r="A6" s="225"/>
      <c r="B6" s="228"/>
      <c r="C6" s="164"/>
      <c r="D6" s="165" t="s">
        <v>55</v>
      </c>
      <c r="E6" s="166"/>
      <c r="F6" s="167" t="s">
        <v>56</v>
      </c>
      <c r="G6" s="170"/>
      <c r="H6" s="169" t="s">
        <v>33</v>
      </c>
      <c r="I6" s="217" t="s">
        <v>33</v>
      </c>
    </row>
    <row r="7" spans="1:9" s="157" customFormat="1" ht="21.75" customHeight="1">
      <c r="A7" s="225"/>
      <c r="B7" s="228"/>
      <c r="C7" s="171"/>
      <c r="D7" s="172" t="s">
        <v>183</v>
      </c>
      <c r="E7" s="173"/>
      <c r="F7" s="210" t="s">
        <v>57</v>
      </c>
      <c r="G7" s="174">
        <f>TRUNC((G4+G5+G6),0)</f>
        <v>0</v>
      </c>
      <c r="H7" s="175" t="s">
        <v>33</v>
      </c>
      <c r="I7" s="218" t="s">
        <v>58</v>
      </c>
    </row>
    <row r="8" spans="1:9" s="157" customFormat="1" ht="21.75" customHeight="1">
      <c r="A8" s="225"/>
      <c r="B8" s="227" t="s">
        <v>147</v>
      </c>
      <c r="C8" s="176"/>
      <c r="D8" s="165" t="s">
        <v>184</v>
      </c>
      <c r="E8" s="166"/>
      <c r="F8" s="167" t="s">
        <v>59</v>
      </c>
      <c r="G8" s="168">
        <f>내역서총괄표!G4</f>
        <v>0</v>
      </c>
      <c r="H8" s="169" t="s">
        <v>33</v>
      </c>
      <c r="I8" s="217" t="s">
        <v>33</v>
      </c>
    </row>
    <row r="9" spans="1:9" s="157" customFormat="1" ht="21.75" customHeight="1">
      <c r="A9" s="225"/>
      <c r="B9" s="228"/>
      <c r="C9" s="164"/>
      <c r="D9" s="165" t="s">
        <v>185</v>
      </c>
      <c r="E9" s="166"/>
      <c r="F9" s="167" t="s">
        <v>60</v>
      </c>
      <c r="G9" s="170">
        <f>TRUNC((G8*H9),0)</f>
        <v>0</v>
      </c>
      <c r="H9" s="177">
        <v>0.127</v>
      </c>
      <c r="I9" s="217" t="s">
        <v>141</v>
      </c>
    </row>
    <row r="10" spans="1:9" s="157" customFormat="1" ht="21.75" customHeight="1">
      <c r="A10" s="225"/>
      <c r="B10" s="228"/>
      <c r="C10" s="171"/>
      <c r="D10" s="172" t="s">
        <v>183</v>
      </c>
      <c r="E10" s="173"/>
      <c r="F10" s="210" t="s">
        <v>61</v>
      </c>
      <c r="G10" s="174">
        <f>TRUNC((G8+G9),0)</f>
        <v>0</v>
      </c>
      <c r="H10" s="175" t="s">
        <v>33</v>
      </c>
      <c r="I10" s="218" t="s">
        <v>62</v>
      </c>
    </row>
    <row r="11" spans="1:9" s="157" customFormat="1" ht="21.75" customHeight="1">
      <c r="A11" s="225"/>
      <c r="B11" s="227" t="s">
        <v>148</v>
      </c>
      <c r="C11" s="176"/>
      <c r="D11" s="165" t="s">
        <v>186</v>
      </c>
      <c r="E11" s="166"/>
      <c r="F11" s="167" t="s">
        <v>63</v>
      </c>
      <c r="G11" s="168">
        <f>내역서총괄표!I4</f>
        <v>0</v>
      </c>
      <c r="H11" s="169" t="s">
        <v>33</v>
      </c>
      <c r="I11" s="217" t="s">
        <v>33</v>
      </c>
    </row>
    <row r="12" spans="1:9" s="157" customFormat="1" ht="21.75" customHeight="1">
      <c r="A12" s="225"/>
      <c r="B12" s="228"/>
      <c r="C12" s="164"/>
      <c r="D12" s="165" t="s">
        <v>187</v>
      </c>
      <c r="E12" s="166"/>
      <c r="F12" s="167" t="s">
        <v>64</v>
      </c>
      <c r="G12" s="170">
        <f>TRUNC((G10*H12),0)</f>
        <v>0</v>
      </c>
      <c r="H12" s="178">
        <v>3.73E-2</v>
      </c>
      <c r="I12" s="217" t="s">
        <v>142</v>
      </c>
    </row>
    <row r="13" spans="1:9" s="157" customFormat="1" ht="21.75" customHeight="1">
      <c r="A13" s="225"/>
      <c r="B13" s="228"/>
      <c r="C13" s="164"/>
      <c r="D13" s="165" t="s">
        <v>188</v>
      </c>
      <c r="E13" s="166"/>
      <c r="F13" s="167" t="s">
        <v>65</v>
      </c>
      <c r="G13" s="170">
        <f>TRUNC((G10*H13),0)</f>
        <v>0</v>
      </c>
      <c r="H13" s="179">
        <v>8.6999999999999994E-3</v>
      </c>
      <c r="I13" s="217" t="s">
        <v>66</v>
      </c>
    </row>
    <row r="14" spans="1:9" s="157" customFormat="1" ht="21.75" customHeight="1">
      <c r="A14" s="225"/>
      <c r="B14" s="228"/>
      <c r="C14" s="164"/>
      <c r="D14" s="165" t="s">
        <v>189</v>
      </c>
      <c r="E14" s="166"/>
      <c r="F14" s="167" t="s">
        <v>67</v>
      </c>
      <c r="G14" s="170"/>
      <c r="H14" s="180">
        <v>3.3349999999999998E-2</v>
      </c>
      <c r="I14" s="217" t="s">
        <v>176</v>
      </c>
    </row>
    <row r="15" spans="1:9" s="157" customFormat="1" ht="21.75" customHeight="1">
      <c r="A15" s="225"/>
      <c r="B15" s="228"/>
      <c r="C15" s="164"/>
      <c r="D15" s="165" t="s">
        <v>190</v>
      </c>
      <c r="E15" s="166"/>
      <c r="F15" s="167" t="s">
        <v>68</v>
      </c>
      <c r="G15" s="170"/>
      <c r="H15" s="177">
        <v>4.4999999999999998E-2</v>
      </c>
      <c r="I15" s="217" t="s">
        <v>177</v>
      </c>
    </row>
    <row r="16" spans="1:9" s="157" customFormat="1" ht="21.75" customHeight="1">
      <c r="A16" s="225"/>
      <c r="B16" s="228"/>
      <c r="C16" s="164"/>
      <c r="D16" s="165" t="s">
        <v>192</v>
      </c>
      <c r="E16" s="166"/>
      <c r="F16" s="167" t="s">
        <v>69</v>
      </c>
      <c r="G16" s="170"/>
      <c r="H16" s="179">
        <v>0.10249999999999999</v>
      </c>
      <c r="I16" s="217" t="s">
        <v>178</v>
      </c>
    </row>
    <row r="17" spans="1:9" s="157" customFormat="1" ht="21.75" customHeight="1">
      <c r="A17" s="225"/>
      <c r="B17" s="228"/>
      <c r="C17" s="164"/>
      <c r="D17" s="165" t="s">
        <v>191</v>
      </c>
      <c r="E17" s="166"/>
      <c r="F17" s="167" t="s">
        <v>70</v>
      </c>
      <c r="G17" s="170"/>
      <c r="H17" s="169"/>
      <c r="I17" s="217" t="s">
        <v>33</v>
      </c>
    </row>
    <row r="18" spans="1:9" s="157" customFormat="1" ht="21.75" customHeight="1">
      <c r="A18" s="225"/>
      <c r="B18" s="228"/>
      <c r="C18" s="164"/>
      <c r="D18" s="221" t="s">
        <v>206</v>
      </c>
      <c r="E18" s="221"/>
      <c r="F18" s="167" t="s">
        <v>71</v>
      </c>
      <c r="G18" s="170"/>
      <c r="H18" s="169"/>
      <c r="I18" s="217"/>
    </row>
    <row r="19" spans="1:9" s="157" customFormat="1" ht="21.75" customHeight="1">
      <c r="A19" s="225"/>
      <c r="B19" s="228"/>
      <c r="C19" s="164"/>
      <c r="D19" s="165" t="s">
        <v>193</v>
      </c>
      <c r="E19" s="166"/>
      <c r="F19" s="167" t="s">
        <v>72</v>
      </c>
      <c r="G19" s="170">
        <f>TRUNC(((G7+G8)*H19),0)</f>
        <v>0</v>
      </c>
      <c r="H19" s="179">
        <v>2.93E-2</v>
      </c>
      <c r="I19" s="217" t="s">
        <v>73</v>
      </c>
    </row>
    <row r="20" spans="1:9" s="157" customFormat="1" ht="21.75" customHeight="1">
      <c r="A20" s="225"/>
      <c r="B20" s="228"/>
      <c r="C20" s="164"/>
      <c r="D20" s="165" t="s">
        <v>194</v>
      </c>
      <c r="E20" s="166"/>
      <c r="F20" s="167" t="s">
        <v>74</v>
      </c>
      <c r="G20" s="170"/>
      <c r="H20" s="169"/>
      <c r="I20" s="217"/>
    </row>
    <row r="21" spans="1:9" s="157" customFormat="1" ht="21.75" customHeight="1">
      <c r="A21" s="225"/>
      <c r="B21" s="228"/>
      <c r="C21" s="164"/>
      <c r="D21" s="165" t="s">
        <v>195</v>
      </c>
      <c r="E21" s="166"/>
      <c r="F21" s="167" t="s">
        <v>75</v>
      </c>
      <c r="G21" s="170"/>
      <c r="H21" s="169" t="s">
        <v>33</v>
      </c>
      <c r="I21" s="217"/>
    </row>
    <row r="22" spans="1:9" s="157" customFormat="1" ht="21.75" customHeight="1">
      <c r="A22" s="225"/>
      <c r="B22" s="228"/>
      <c r="C22" s="164"/>
      <c r="D22" s="221" t="s">
        <v>76</v>
      </c>
      <c r="E22" s="221"/>
      <c r="F22" s="167" t="s">
        <v>77</v>
      </c>
      <c r="G22" s="170"/>
      <c r="H22" s="169" t="s">
        <v>33</v>
      </c>
      <c r="I22" s="217"/>
    </row>
    <row r="23" spans="1:9" s="157" customFormat="1" ht="21.75" customHeight="1">
      <c r="A23" s="225"/>
      <c r="B23" s="228"/>
      <c r="C23" s="164"/>
      <c r="D23" s="165" t="s">
        <v>196</v>
      </c>
      <c r="E23" s="166"/>
      <c r="F23" s="167" t="s">
        <v>78</v>
      </c>
      <c r="G23" s="170">
        <f>TRUNC(((G7+G10)*H23),0)</f>
        <v>0</v>
      </c>
      <c r="H23" s="177">
        <v>8.7999999999999995E-2</v>
      </c>
      <c r="I23" s="217" t="s">
        <v>143</v>
      </c>
    </row>
    <row r="24" spans="1:9" s="157" customFormat="1" ht="21.75" customHeight="1">
      <c r="A24" s="226"/>
      <c r="B24" s="228"/>
      <c r="C24" s="181"/>
      <c r="D24" s="172" t="s">
        <v>183</v>
      </c>
      <c r="E24" s="173"/>
      <c r="F24" s="210" t="s">
        <v>79</v>
      </c>
      <c r="G24" s="174">
        <f>TRUNC((G11+G12+G13+G14+G15+G16+G17+G18+G19+G20+G21+G22+G23),0)</f>
        <v>0</v>
      </c>
      <c r="H24" s="175" t="s">
        <v>33</v>
      </c>
      <c r="I24" s="218" t="s">
        <v>80</v>
      </c>
    </row>
    <row r="25" spans="1:9" s="157" customFormat="1" ht="21.75" customHeight="1">
      <c r="A25" s="219" t="s">
        <v>33</v>
      </c>
      <c r="B25" s="173" t="s">
        <v>33</v>
      </c>
      <c r="C25" s="173"/>
      <c r="D25" s="172" t="s">
        <v>197</v>
      </c>
      <c r="E25" s="173"/>
      <c r="F25" s="210" t="s">
        <v>81</v>
      </c>
      <c r="G25" s="174">
        <f>TRUNC((G7+G10+G24),0)</f>
        <v>0</v>
      </c>
      <c r="H25" s="175" t="s">
        <v>33</v>
      </c>
      <c r="I25" s="218" t="s">
        <v>82</v>
      </c>
    </row>
    <row r="26" spans="1:9" s="157" customFormat="1" ht="21.75" customHeight="1">
      <c r="A26" s="219" t="s">
        <v>33</v>
      </c>
      <c r="B26" s="173" t="s">
        <v>33</v>
      </c>
      <c r="C26" s="173"/>
      <c r="D26" s="172" t="s">
        <v>198</v>
      </c>
      <c r="E26" s="173"/>
      <c r="F26" s="210" t="s">
        <v>83</v>
      </c>
      <c r="G26" s="174">
        <f>TRUNC((G25*H26),0)</f>
        <v>0</v>
      </c>
      <c r="H26" s="182">
        <v>0.06</v>
      </c>
      <c r="I26" s="218" t="s">
        <v>84</v>
      </c>
    </row>
    <row r="27" spans="1:9" s="157" customFormat="1" ht="21.75" customHeight="1">
      <c r="A27" s="219" t="s">
        <v>33</v>
      </c>
      <c r="B27" s="173" t="s">
        <v>33</v>
      </c>
      <c r="C27" s="173"/>
      <c r="D27" s="172" t="s">
        <v>199</v>
      </c>
      <c r="E27" s="173"/>
      <c r="F27" s="210" t="s">
        <v>85</v>
      </c>
      <c r="G27" s="174">
        <f>TRUNC(((G10+G24+G26)*H27),0)</f>
        <v>0</v>
      </c>
      <c r="H27" s="182">
        <v>0.15</v>
      </c>
      <c r="I27" s="218" t="s">
        <v>160</v>
      </c>
    </row>
    <row r="28" spans="1:9" s="157" customFormat="1" ht="21.75" customHeight="1">
      <c r="A28" s="219" t="s">
        <v>33</v>
      </c>
      <c r="B28" s="173" t="s">
        <v>33</v>
      </c>
      <c r="C28" s="173"/>
      <c r="D28" s="172" t="s">
        <v>200</v>
      </c>
      <c r="E28" s="173"/>
      <c r="F28" s="210" t="s">
        <v>86</v>
      </c>
      <c r="G28" s="174">
        <f>TRUNC((G25+G26+G27),0)</f>
        <v>0</v>
      </c>
      <c r="H28" s="175" t="s">
        <v>33</v>
      </c>
      <c r="I28" s="218" t="s">
        <v>87</v>
      </c>
    </row>
    <row r="29" spans="1:9" s="157" customFormat="1" ht="21.75" customHeight="1">
      <c r="A29" s="219" t="s">
        <v>33</v>
      </c>
      <c r="B29" s="173" t="s">
        <v>33</v>
      </c>
      <c r="C29" s="173"/>
      <c r="D29" s="172" t="s">
        <v>201</v>
      </c>
      <c r="E29" s="173"/>
      <c r="F29" s="210" t="s">
        <v>88</v>
      </c>
      <c r="G29" s="183">
        <f>TRUNC((G28*H29),0)</f>
        <v>0</v>
      </c>
      <c r="H29" s="182">
        <v>0.1</v>
      </c>
      <c r="I29" s="218" t="s">
        <v>89</v>
      </c>
    </row>
    <row r="30" spans="1:9" s="157" customFormat="1" ht="21.75" customHeight="1">
      <c r="A30" s="219"/>
      <c r="B30" s="173"/>
      <c r="C30" s="173"/>
      <c r="D30" s="172" t="s">
        <v>180</v>
      </c>
      <c r="E30" s="184"/>
      <c r="F30" s="210" t="s">
        <v>153</v>
      </c>
      <c r="G30" s="174">
        <v>495000</v>
      </c>
      <c r="H30" s="175"/>
      <c r="I30" s="218"/>
    </row>
    <row r="31" spans="1:9" s="157" customFormat="1" ht="21.75" customHeight="1">
      <c r="A31" s="219" t="s">
        <v>33</v>
      </c>
      <c r="B31" s="173" t="s">
        <v>33</v>
      </c>
      <c r="C31" s="173"/>
      <c r="D31" s="172" t="s">
        <v>202</v>
      </c>
      <c r="E31" s="173"/>
      <c r="F31" s="210" t="s">
        <v>154</v>
      </c>
      <c r="G31" s="174">
        <f>TRUNC((G28+G29+G30),0)</f>
        <v>495000</v>
      </c>
      <c r="H31" s="175" t="s">
        <v>33</v>
      </c>
      <c r="I31" s="218" t="s">
        <v>158</v>
      </c>
    </row>
    <row r="32" spans="1:9" s="157" customFormat="1" ht="21.75" customHeight="1">
      <c r="A32" s="219" t="s">
        <v>33</v>
      </c>
      <c r="B32" s="173" t="s">
        <v>33</v>
      </c>
      <c r="C32" s="173"/>
      <c r="D32" s="172" t="s">
        <v>203</v>
      </c>
      <c r="E32" s="173"/>
      <c r="F32" s="210" t="s">
        <v>155</v>
      </c>
      <c r="G32" s="174"/>
      <c r="H32" s="175" t="s">
        <v>33</v>
      </c>
      <c r="I32" s="218" t="s">
        <v>33</v>
      </c>
    </row>
    <row r="33" spans="1:9" s="157" customFormat="1" ht="21.75" customHeight="1">
      <c r="A33" s="219" t="s">
        <v>33</v>
      </c>
      <c r="B33" s="173" t="s">
        <v>33</v>
      </c>
      <c r="C33" s="173"/>
      <c r="D33" s="172" t="s">
        <v>204</v>
      </c>
      <c r="E33" s="173"/>
      <c r="F33" s="210" t="s">
        <v>156</v>
      </c>
      <c r="G33" s="174"/>
      <c r="H33" s="175" t="s">
        <v>33</v>
      </c>
      <c r="I33" s="218" t="s">
        <v>33</v>
      </c>
    </row>
    <row r="34" spans="1:9" s="157" customFormat="1" ht="21.75" customHeight="1">
      <c r="A34" s="219" t="s">
        <v>33</v>
      </c>
      <c r="B34" s="173" t="s">
        <v>33</v>
      </c>
      <c r="C34" s="173"/>
      <c r="D34" s="172" t="s">
        <v>205</v>
      </c>
      <c r="E34" s="173"/>
      <c r="F34" s="210" t="s">
        <v>157</v>
      </c>
      <c r="G34" s="174">
        <f>ROUNDDOWN(TRUNC((G31+G32+G33),0),-3)</f>
        <v>495000</v>
      </c>
      <c r="H34" s="175" t="s">
        <v>33</v>
      </c>
      <c r="I34" s="218" t="s">
        <v>207</v>
      </c>
    </row>
  </sheetData>
  <mergeCells count="8">
    <mergeCell ref="D22:E22"/>
    <mergeCell ref="A1:I2"/>
    <mergeCell ref="A4:A24"/>
    <mergeCell ref="B4:B7"/>
    <mergeCell ref="B8:B10"/>
    <mergeCell ref="B11:B24"/>
    <mergeCell ref="A3:E3"/>
    <mergeCell ref="D18:E18"/>
  </mergeCells>
  <phoneticPr fontId="2" type="noConversion"/>
  <printOptions horizontalCentered="1"/>
  <pageMargins left="0.59055118110236227" right="0.59055118110236227" top="0.74803149606299213" bottom="0.59055118110236227" header="0.19685039370078741" footer="0.19685039370078741"/>
  <pageSetup paperSize="9" orientation="portrait" r:id="rId1"/>
  <ignoredErrors>
    <ignoredError sqref="F4:F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7"/>
  <sheetViews>
    <sheetView view="pageBreakPreview" zoomScale="85" zoomScaleSheetLayoutView="85" workbookViewId="0">
      <selection activeCell="F4" sqref="F4"/>
    </sheetView>
  </sheetViews>
  <sheetFormatPr defaultColWidth="9.375" defaultRowHeight="15.6"/>
  <cols>
    <col min="1" max="1" width="8.875" style="185" customWidth="1"/>
    <col min="2" max="2" width="28.875" style="185" customWidth="1"/>
    <col min="3" max="3" width="15.875" style="185" customWidth="1"/>
    <col min="4" max="4" width="12.875" style="185" customWidth="1"/>
    <col min="5" max="5" width="8.875" style="185" customWidth="1"/>
    <col min="6" max="9" width="18.875" style="185" customWidth="1"/>
    <col min="10" max="10" width="13.375" style="185" customWidth="1"/>
    <col min="11" max="16384" width="9.375" style="185"/>
  </cols>
  <sheetData>
    <row r="1" spans="1:10" s="157" customFormat="1" ht="24.9" customHeight="1">
      <c r="A1" s="231" t="s">
        <v>161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0" s="157" customFormat="1" ht="9.9" customHeight="1">
      <c r="A2" s="232"/>
      <c r="B2" s="232"/>
      <c r="C2" s="232"/>
      <c r="D2" s="232"/>
      <c r="E2" s="232"/>
      <c r="F2" s="232"/>
      <c r="G2" s="232"/>
      <c r="H2" s="232"/>
      <c r="I2" s="232"/>
      <c r="J2" s="232"/>
    </row>
    <row r="3" spans="1:10" s="157" customFormat="1" ht="24.9" customHeight="1">
      <c r="A3" s="211" t="s">
        <v>29</v>
      </c>
      <c r="B3" s="211" t="s">
        <v>162</v>
      </c>
      <c r="C3" s="211" t="s">
        <v>163</v>
      </c>
      <c r="D3" s="211" t="s">
        <v>164</v>
      </c>
      <c r="E3" s="211" t="s">
        <v>30</v>
      </c>
      <c r="F3" s="211" t="s">
        <v>165</v>
      </c>
      <c r="G3" s="211" t="s">
        <v>31</v>
      </c>
      <c r="H3" s="211" t="s">
        <v>32</v>
      </c>
      <c r="I3" s="211" t="s">
        <v>166</v>
      </c>
      <c r="J3" s="211" t="s">
        <v>167</v>
      </c>
    </row>
    <row r="4" spans="1:10" s="157" customFormat="1" ht="24.9" customHeight="1">
      <c r="A4" s="188">
        <v>1</v>
      </c>
      <c r="B4" s="186" t="s">
        <v>170</v>
      </c>
      <c r="C4" s="186" t="s">
        <v>33</v>
      </c>
      <c r="D4" s="187"/>
      <c r="E4" s="188" t="s">
        <v>33</v>
      </c>
      <c r="F4" s="189">
        <f>G4+H4+I4</f>
        <v>0</v>
      </c>
      <c r="G4" s="189">
        <f>내역서!L4</f>
        <v>0</v>
      </c>
      <c r="H4" s="189">
        <f>내역서!N4</f>
        <v>0</v>
      </c>
      <c r="I4" s="189">
        <f>내역서!P4</f>
        <v>0</v>
      </c>
      <c r="J4" s="186" t="s">
        <v>33</v>
      </c>
    </row>
    <row r="5" spans="1:10" s="157" customFormat="1" ht="24.9" customHeight="1">
      <c r="A5" s="188">
        <v>2</v>
      </c>
      <c r="B5" s="186" t="s">
        <v>214</v>
      </c>
      <c r="C5" s="186"/>
      <c r="D5" s="187"/>
      <c r="E5" s="188"/>
      <c r="F5" s="189">
        <f>G5+H5+I5</f>
        <v>0</v>
      </c>
      <c r="G5" s="189">
        <f>내역서!L5</f>
        <v>0</v>
      </c>
      <c r="H5" s="189">
        <f>내역서!N5</f>
        <v>0</v>
      </c>
      <c r="I5" s="189">
        <f>내역서!P5</f>
        <v>0</v>
      </c>
      <c r="J5" s="186"/>
    </row>
    <row r="6" spans="1:10" s="157" customFormat="1" ht="24.9" customHeight="1">
      <c r="A6" s="188">
        <v>3</v>
      </c>
      <c r="B6" s="186" t="s">
        <v>34</v>
      </c>
      <c r="C6" s="186"/>
      <c r="D6" s="187"/>
      <c r="E6" s="188"/>
      <c r="F6" s="189">
        <f>G6+H6+I6</f>
        <v>0</v>
      </c>
      <c r="G6" s="189">
        <f>내역서!L13</f>
        <v>0</v>
      </c>
      <c r="H6" s="189">
        <f>내역서!N13</f>
        <v>0</v>
      </c>
      <c r="I6" s="189">
        <f>내역서!P13</f>
        <v>0</v>
      </c>
      <c r="J6" s="186"/>
    </row>
    <row r="7" spans="1:10" s="157" customFormat="1" ht="24.9" customHeight="1">
      <c r="A7" s="188"/>
      <c r="B7" s="186"/>
      <c r="C7" s="186"/>
      <c r="D7" s="187"/>
      <c r="E7" s="188"/>
      <c r="F7" s="189"/>
      <c r="G7" s="189"/>
      <c r="H7" s="189"/>
      <c r="I7" s="189"/>
      <c r="J7" s="186"/>
    </row>
    <row r="8" spans="1:10" s="157" customFormat="1" ht="24.9" customHeight="1">
      <c r="A8" s="186" t="s">
        <v>33</v>
      </c>
      <c r="B8" s="186" t="s">
        <v>35</v>
      </c>
      <c r="C8" s="186" t="s">
        <v>33</v>
      </c>
      <c r="D8" s="190">
        <v>12.7</v>
      </c>
      <c r="E8" s="188" t="s">
        <v>36</v>
      </c>
      <c r="F8" s="189">
        <f>TRUNC((G4*D8/100),0)</f>
        <v>0</v>
      </c>
      <c r="G8" s="191"/>
      <c r="H8" s="191"/>
      <c r="I8" s="191"/>
      <c r="J8" s="186" t="s">
        <v>33</v>
      </c>
    </row>
    <row r="9" spans="1:10" s="157" customFormat="1" ht="24.9" customHeight="1">
      <c r="A9" s="186" t="s">
        <v>33</v>
      </c>
      <c r="B9" s="186" t="s">
        <v>37</v>
      </c>
      <c r="C9" s="186" t="s">
        <v>33</v>
      </c>
      <c r="D9" s="192">
        <v>3.73</v>
      </c>
      <c r="E9" s="188" t="s">
        <v>36</v>
      </c>
      <c r="F9" s="189">
        <f>TRUNC(((G4+F8)*D9/100),0)</f>
        <v>0</v>
      </c>
      <c r="G9" s="191"/>
      <c r="H9" s="191"/>
      <c r="I9" s="191"/>
      <c r="J9" s="186" t="s">
        <v>33</v>
      </c>
    </row>
    <row r="10" spans="1:10" s="157" customFormat="1" ht="24.9" customHeight="1">
      <c r="A10" s="186" t="s">
        <v>33</v>
      </c>
      <c r="B10" s="186" t="s">
        <v>38</v>
      </c>
      <c r="C10" s="186" t="s">
        <v>33</v>
      </c>
      <c r="D10" s="192">
        <v>0.87</v>
      </c>
      <c r="E10" s="188" t="s">
        <v>36</v>
      </c>
      <c r="F10" s="189">
        <f>TRUNC(((G4+F8)*D10/100),0)</f>
        <v>0</v>
      </c>
      <c r="G10" s="191"/>
      <c r="H10" s="191"/>
      <c r="I10" s="191"/>
      <c r="J10" s="186" t="s">
        <v>33</v>
      </c>
    </row>
    <row r="11" spans="1:10" s="157" customFormat="1" ht="24.9" customHeight="1">
      <c r="A11" s="186" t="s">
        <v>33</v>
      </c>
      <c r="B11" s="186" t="s">
        <v>39</v>
      </c>
      <c r="C11" s="186" t="s">
        <v>33</v>
      </c>
      <c r="D11" s="187"/>
      <c r="E11" s="188" t="s">
        <v>36</v>
      </c>
      <c r="F11" s="189"/>
      <c r="G11" s="191"/>
      <c r="H11" s="191"/>
      <c r="I11" s="191"/>
      <c r="J11" s="186" t="s">
        <v>33</v>
      </c>
    </row>
    <row r="12" spans="1:10" s="157" customFormat="1" ht="24.9" customHeight="1">
      <c r="A12" s="186" t="s">
        <v>33</v>
      </c>
      <c r="B12" s="186" t="s">
        <v>40</v>
      </c>
      <c r="C12" s="186" t="s">
        <v>33</v>
      </c>
      <c r="D12" s="190"/>
      <c r="E12" s="188" t="s">
        <v>36</v>
      </c>
      <c r="F12" s="189"/>
      <c r="G12" s="191"/>
      <c r="H12" s="191"/>
      <c r="I12" s="191"/>
      <c r="J12" s="186" t="s">
        <v>33</v>
      </c>
    </row>
    <row r="13" spans="1:10" s="157" customFormat="1" ht="24.9" customHeight="1">
      <c r="A13" s="186" t="s">
        <v>33</v>
      </c>
      <c r="B13" s="186" t="s">
        <v>41</v>
      </c>
      <c r="C13" s="186" t="s">
        <v>33</v>
      </c>
      <c r="D13" s="192"/>
      <c r="E13" s="188" t="s">
        <v>36</v>
      </c>
      <c r="F13" s="189"/>
      <c r="G13" s="191"/>
      <c r="H13" s="191"/>
      <c r="I13" s="191"/>
      <c r="J13" s="186" t="s">
        <v>33</v>
      </c>
    </row>
    <row r="14" spans="1:10" s="157" customFormat="1" ht="24.9" customHeight="1">
      <c r="A14" s="186" t="s">
        <v>33</v>
      </c>
      <c r="B14" s="186" t="s">
        <v>42</v>
      </c>
      <c r="C14" s="186" t="s">
        <v>33</v>
      </c>
      <c r="D14" s="192">
        <v>2.93</v>
      </c>
      <c r="E14" s="188" t="s">
        <v>36</v>
      </c>
      <c r="F14" s="189">
        <f>TRUNC(((H4+G4)*D14/100),0)</f>
        <v>0</v>
      </c>
      <c r="G14" s="191"/>
      <c r="H14" s="191"/>
      <c r="I14" s="191"/>
      <c r="J14" s="186" t="s">
        <v>33</v>
      </c>
    </row>
    <row r="15" spans="1:10" s="157" customFormat="1" ht="24.9" customHeight="1">
      <c r="A15" s="186" t="s">
        <v>33</v>
      </c>
      <c r="B15" s="186" t="s">
        <v>43</v>
      </c>
      <c r="C15" s="186" t="s">
        <v>33</v>
      </c>
      <c r="D15" s="190">
        <v>8.8000000000000007</v>
      </c>
      <c r="E15" s="188" t="s">
        <v>36</v>
      </c>
      <c r="F15" s="189">
        <f>TRUNC(((H4+G4+F8)*D15/100),0)</f>
        <v>0</v>
      </c>
      <c r="G15" s="191"/>
      <c r="H15" s="191"/>
      <c r="I15" s="191"/>
      <c r="J15" s="186" t="s">
        <v>33</v>
      </c>
    </row>
    <row r="16" spans="1:10" s="157" customFormat="1" ht="24.9" customHeight="1">
      <c r="A16" s="186" t="s">
        <v>33</v>
      </c>
      <c r="B16" s="186" t="s">
        <v>44</v>
      </c>
      <c r="C16" s="186" t="s">
        <v>33</v>
      </c>
      <c r="D16" s="187"/>
      <c r="E16" s="188" t="s">
        <v>33</v>
      </c>
      <c r="F16" s="189">
        <f>F4+F8+F9+F10+F11+F12+F13+F14+F15</f>
        <v>0</v>
      </c>
      <c r="G16" s="191"/>
      <c r="H16" s="191"/>
      <c r="I16" s="191"/>
      <c r="J16" s="186" t="s">
        <v>33</v>
      </c>
    </row>
    <row r="17" spans="1:10" s="157" customFormat="1" ht="24.9" customHeight="1">
      <c r="A17" s="186" t="s">
        <v>33</v>
      </c>
      <c r="B17" s="186" t="s">
        <v>45</v>
      </c>
      <c r="C17" s="186" t="s">
        <v>33</v>
      </c>
      <c r="D17" s="193">
        <v>6</v>
      </c>
      <c r="E17" s="188" t="s">
        <v>36</v>
      </c>
      <c r="F17" s="189">
        <f>TRUNC((F16*D17/100),0)</f>
        <v>0</v>
      </c>
      <c r="G17" s="191"/>
      <c r="H17" s="191"/>
      <c r="I17" s="191"/>
      <c r="J17" s="186" t="s">
        <v>33</v>
      </c>
    </row>
    <row r="18" spans="1:10" s="157" customFormat="1" ht="24.9" customHeight="1">
      <c r="A18" s="186" t="s">
        <v>33</v>
      </c>
      <c r="B18" s="186" t="s">
        <v>46</v>
      </c>
      <c r="C18" s="186" t="s">
        <v>33</v>
      </c>
      <c r="D18" s="193">
        <v>15</v>
      </c>
      <c r="E18" s="188" t="s">
        <v>36</v>
      </c>
      <c r="F18" s="189">
        <f>TRUNC(((G4+F8+I4+F15+F9+F10+F11+F12+F13+F14+F17)*D18/100),0)</f>
        <v>0</v>
      </c>
      <c r="G18" s="191"/>
      <c r="H18" s="191"/>
      <c r="I18" s="191"/>
      <c r="J18" s="212"/>
    </row>
    <row r="19" spans="1:10" s="157" customFormat="1" ht="24.9" customHeight="1">
      <c r="A19" s="186" t="s">
        <v>33</v>
      </c>
      <c r="B19" s="186" t="s">
        <v>47</v>
      </c>
      <c r="C19" s="186" t="s">
        <v>33</v>
      </c>
      <c r="D19" s="187"/>
      <c r="E19" s="188" t="s">
        <v>33</v>
      </c>
      <c r="F19" s="189">
        <f>F16+F17+F18</f>
        <v>0</v>
      </c>
      <c r="G19" s="191"/>
      <c r="H19" s="191"/>
      <c r="I19" s="191"/>
      <c r="J19" s="186" t="s">
        <v>33</v>
      </c>
    </row>
    <row r="20" spans="1:10" s="157" customFormat="1" ht="24.9" customHeight="1">
      <c r="A20" s="186" t="s">
        <v>33</v>
      </c>
      <c r="B20" s="186" t="s">
        <v>48</v>
      </c>
      <c r="C20" s="186" t="s">
        <v>33</v>
      </c>
      <c r="D20" s="193">
        <v>10</v>
      </c>
      <c r="E20" s="188" t="s">
        <v>36</v>
      </c>
      <c r="F20" s="189">
        <f>TRUNC((F19*D20/100),0)</f>
        <v>0</v>
      </c>
      <c r="G20" s="191"/>
      <c r="H20" s="191"/>
      <c r="I20" s="191"/>
      <c r="J20" s="186" t="s">
        <v>33</v>
      </c>
    </row>
    <row r="21" spans="1:10" s="157" customFormat="1" ht="24.9" customHeight="1">
      <c r="A21" s="186"/>
      <c r="B21" s="186" t="s">
        <v>179</v>
      </c>
      <c r="C21" s="186"/>
      <c r="D21" s="187"/>
      <c r="E21" s="188"/>
      <c r="F21" s="189">
        <v>495000</v>
      </c>
      <c r="G21" s="191"/>
      <c r="H21" s="191"/>
      <c r="I21" s="191"/>
      <c r="J21" s="186"/>
    </row>
    <row r="22" spans="1:10" s="157" customFormat="1" ht="24.9" customHeight="1">
      <c r="A22" s="186" t="s">
        <v>33</v>
      </c>
      <c r="B22" s="186" t="s">
        <v>49</v>
      </c>
      <c r="C22" s="186" t="s">
        <v>33</v>
      </c>
      <c r="D22" s="187"/>
      <c r="E22" s="188" t="s">
        <v>33</v>
      </c>
      <c r="F22" s="189">
        <f>F19+F20+F21</f>
        <v>495000</v>
      </c>
      <c r="G22" s="191"/>
      <c r="H22" s="191"/>
      <c r="I22" s="191"/>
      <c r="J22" s="186" t="s">
        <v>33</v>
      </c>
    </row>
    <row r="23" spans="1:10" s="157" customFormat="1" ht="24.9" customHeight="1">
      <c r="A23" s="186" t="s">
        <v>33</v>
      </c>
      <c r="B23" s="186" t="s">
        <v>50</v>
      </c>
      <c r="C23" s="186" t="s">
        <v>33</v>
      </c>
      <c r="D23" s="187"/>
      <c r="E23" s="188" t="s">
        <v>33</v>
      </c>
      <c r="F23" s="189">
        <f>ROUNDDOWN(TRUNC((F22),0),-3)</f>
        <v>495000</v>
      </c>
      <c r="G23" s="191"/>
      <c r="H23" s="191"/>
      <c r="I23" s="191"/>
      <c r="J23" s="213" t="s">
        <v>208</v>
      </c>
    </row>
    <row r="24" spans="1:10" ht="20.100000000000001" customHeight="1"/>
    <row r="27" spans="1:10" ht="20.100000000000001" customHeight="1"/>
  </sheetData>
  <mergeCells count="1">
    <mergeCell ref="A1:J2"/>
  </mergeCells>
  <phoneticPr fontId="2" type="noConversion"/>
  <printOptions horizontalCentered="1"/>
  <pageMargins left="0.78740157480314965" right="0.39370078740157483" top="0.39370078740157483" bottom="0.39370078740157483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Q14"/>
  <sheetViews>
    <sheetView tabSelected="1" view="pageBreakPreview" zoomScale="115" zoomScaleNormal="100" zoomScaleSheetLayoutView="115" workbookViewId="0">
      <selection activeCell="U15" sqref="U15"/>
    </sheetView>
  </sheetViews>
  <sheetFormatPr defaultRowHeight="13.8"/>
  <cols>
    <col min="3" max="3" width="18" customWidth="1"/>
    <col min="10" max="10" width="11.625" bestFit="1" customWidth="1"/>
    <col min="12" max="12" width="11.625" bestFit="1" customWidth="1"/>
    <col min="14" max="14" width="11.625" bestFit="1" customWidth="1"/>
    <col min="16" max="16" width="11.625" bestFit="1" customWidth="1"/>
  </cols>
  <sheetData>
    <row r="1" spans="2:17" ht="34.950000000000003" customHeight="1">
      <c r="B1" s="233" t="s">
        <v>168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</row>
    <row r="2" spans="2:17" ht="30" customHeight="1">
      <c r="B2" s="234" t="s">
        <v>145</v>
      </c>
      <c r="C2" s="234" t="s">
        <v>94</v>
      </c>
      <c r="D2" s="234"/>
      <c r="E2" s="234"/>
      <c r="F2" s="234"/>
      <c r="G2" s="234" t="s">
        <v>144</v>
      </c>
      <c r="H2" s="234" t="s">
        <v>22</v>
      </c>
      <c r="I2" s="234" t="s">
        <v>26</v>
      </c>
      <c r="J2" s="234"/>
      <c r="K2" s="234" t="s">
        <v>211</v>
      </c>
      <c r="L2" s="234"/>
      <c r="M2" s="234" t="s">
        <v>210</v>
      </c>
      <c r="N2" s="234"/>
      <c r="O2" s="234" t="s">
        <v>169</v>
      </c>
      <c r="P2" s="234"/>
      <c r="Q2" s="234" t="s">
        <v>23</v>
      </c>
    </row>
    <row r="3" spans="2:17" ht="30" customHeight="1">
      <c r="B3" s="234"/>
      <c r="C3" s="220" t="s">
        <v>162</v>
      </c>
      <c r="D3" s="220" t="s">
        <v>24</v>
      </c>
      <c r="E3" s="220" t="s">
        <v>2</v>
      </c>
      <c r="F3" s="220" t="s">
        <v>25</v>
      </c>
      <c r="G3" s="234"/>
      <c r="H3" s="234"/>
      <c r="I3" s="220" t="s">
        <v>171</v>
      </c>
      <c r="J3" s="220" t="s">
        <v>151</v>
      </c>
      <c r="K3" s="220" t="s">
        <v>173</v>
      </c>
      <c r="L3" s="220" t="s">
        <v>174</v>
      </c>
      <c r="M3" s="220" t="s">
        <v>173</v>
      </c>
      <c r="N3" s="220" t="s">
        <v>174</v>
      </c>
      <c r="O3" s="220" t="s">
        <v>175</v>
      </c>
      <c r="P3" s="220" t="s">
        <v>174</v>
      </c>
      <c r="Q3" s="234"/>
    </row>
    <row r="4" spans="2:17" ht="30" customHeight="1">
      <c r="B4" s="194" t="s">
        <v>212</v>
      </c>
      <c r="C4" s="195" t="s">
        <v>213</v>
      </c>
      <c r="D4" s="196"/>
      <c r="E4" s="196"/>
      <c r="F4" s="196"/>
      <c r="G4" s="196"/>
      <c r="H4" s="196"/>
      <c r="I4" s="196"/>
      <c r="J4" s="197"/>
      <c r="K4" s="196"/>
      <c r="L4" s="197"/>
      <c r="M4" s="196"/>
      <c r="N4" s="197"/>
      <c r="O4" s="196"/>
      <c r="P4" s="197"/>
      <c r="Q4" s="196"/>
    </row>
    <row r="5" spans="2:17" ht="30" customHeight="1">
      <c r="B5" s="196">
        <v>1</v>
      </c>
      <c r="C5" s="195" t="s">
        <v>209</v>
      </c>
      <c r="D5" s="196"/>
      <c r="E5" s="196"/>
      <c r="F5" s="196"/>
      <c r="G5" s="196"/>
      <c r="H5" s="196"/>
      <c r="I5" s="196"/>
      <c r="J5" s="197"/>
      <c r="K5" s="196"/>
      <c r="L5" s="197"/>
      <c r="M5" s="196"/>
      <c r="N5" s="197"/>
      <c r="O5" s="196"/>
      <c r="P5" s="197"/>
      <c r="Q5" s="196"/>
    </row>
    <row r="6" spans="2:17" ht="30" customHeight="1">
      <c r="B6" s="198"/>
      <c r="C6" s="199" t="s">
        <v>14</v>
      </c>
      <c r="D6" s="200" t="s">
        <v>9</v>
      </c>
      <c r="E6" s="200" t="s">
        <v>5</v>
      </c>
      <c r="F6" s="200" t="s">
        <v>7</v>
      </c>
      <c r="G6" s="205">
        <v>655</v>
      </c>
      <c r="H6" s="220" t="s">
        <v>105</v>
      </c>
      <c r="I6" s="201"/>
      <c r="J6" s="201"/>
      <c r="K6" s="203"/>
      <c r="L6" s="203"/>
      <c r="M6" s="203"/>
      <c r="N6" s="203"/>
      <c r="O6" s="203"/>
      <c r="P6" s="203"/>
      <c r="Q6" s="204"/>
    </row>
    <row r="7" spans="2:17" ht="30" customHeight="1">
      <c r="B7" s="198"/>
      <c r="C7" s="199" t="s">
        <v>12</v>
      </c>
      <c r="D7" s="200" t="s">
        <v>9</v>
      </c>
      <c r="E7" s="200" t="s">
        <v>5</v>
      </c>
      <c r="F7" s="200" t="s">
        <v>7</v>
      </c>
      <c r="G7" s="205">
        <v>4484</v>
      </c>
      <c r="H7" s="220" t="s">
        <v>105</v>
      </c>
      <c r="I7" s="201"/>
      <c r="J7" s="201"/>
      <c r="K7" s="203"/>
      <c r="L7" s="203"/>
      <c r="M7" s="203"/>
      <c r="N7" s="203"/>
      <c r="O7" s="203"/>
      <c r="P7" s="203"/>
      <c r="Q7" s="204"/>
    </row>
    <row r="8" spans="2:17" ht="30" customHeight="1">
      <c r="B8" s="198"/>
      <c r="C8" s="199" t="s">
        <v>15</v>
      </c>
      <c r="D8" s="200" t="s">
        <v>9</v>
      </c>
      <c r="E8" s="200" t="s">
        <v>5</v>
      </c>
      <c r="F8" s="200" t="s">
        <v>7</v>
      </c>
      <c r="G8" s="205">
        <v>7391</v>
      </c>
      <c r="H8" s="220" t="s">
        <v>105</v>
      </c>
      <c r="I8" s="201"/>
      <c r="J8" s="201"/>
      <c r="K8" s="203"/>
      <c r="L8" s="203"/>
      <c r="M8" s="203"/>
      <c r="N8" s="203"/>
      <c r="O8" s="203"/>
      <c r="P8" s="203"/>
      <c r="Q8" s="204"/>
    </row>
    <row r="9" spans="2:17" ht="30" customHeight="1">
      <c r="B9" s="198"/>
      <c r="C9" s="199" t="s">
        <v>13</v>
      </c>
      <c r="D9" s="200" t="s">
        <v>9</v>
      </c>
      <c r="E9" s="200" t="s">
        <v>5</v>
      </c>
      <c r="F9" s="200" t="s">
        <v>7</v>
      </c>
      <c r="G9" s="205">
        <v>2038</v>
      </c>
      <c r="H9" s="220" t="s">
        <v>105</v>
      </c>
      <c r="I9" s="201"/>
      <c r="J9" s="201"/>
      <c r="K9" s="203"/>
      <c r="L9" s="203"/>
      <c r="M9" s="203"/>
      <c r="N9" s="203"/>
      <c r="O9" s="203"/>
      <c r="P9" s="203"/>
      <c r="Q9" s="204"/>
    </row>
    <row r="10" spans="2:17" ht="30" customHeight="1">
      <c r="B10" s="198"/>
      <c r="C10" s="199" t="s">
        <v>14</v>
      </c>
      <c r="D10" s="200" t="s">
        <v>10</v>
      </c>
      <c r="E10" s="200" t="s">
        <v>5</v>
      </c>
      <c r="F10" s="200" t="s">
        <v>8</v>
      </c>
      <c r="G10" s="205">
        <v>5796</v>
      </c>
      <c r="H10" s="220" t="s">
        <v>105</v>
      </c>
      <c r="I10" s="201"/>
      <c r="J10" s="201"/>
      <c r="K10" s="203"/>
      <c r="L10" s="203"/>
      <c r="M10" s="203"/>
      <c r="N10" s="203"/>
      <c r="O10" s="203"/>
      <c r="P10" s="203"/>
      <c r="Q10" s="204"/>
    </row>
    <row r="11" spans="2:17" ht="30" customHeight="1">
      <c r="B11" s="198"/>
      <c r="C11" s="199" t="s">
        <v>12</v>
      </c>
      <c r="D11" s="200" t="s">
        <v>10</v>
      </c>
      <c r="E11" s="200" t="s">
        <v>5</v>
      </c>
      <c r="F11" s="200" t="s">
        <v>8</v>
      </c>
      <c r="G11" s="205">
        <v>20</v>
      </c>
      <c r="H11" s="220" t="s">
        <v>105</v>
      </c>
      <c r="I11" s="201"/>
      <c r="J11" s="201"/>
      <c r="K11" s="203"/>
      <c r="L11" s="203"/>
      <c r="M11" s="203"/>
      <c r="N11" s="203"/>
      <c r="O11" s="203"/>
      <c r="P11" s="203"/>
      <c r="Q11" s="204"/>
    </row>
    <row r="12" spans="2:17" ht="30" customHeight="1">
      <c r="B12" s="198"/>
      <c r="C12" s="199"/>
      <c r="D12" s="200"/>
      <c r="E12" s="200"/>
      <c r="F12" s="200"/>
      <c r="G12" s="201"/>
      <c r="H12" s="220"/>
      <c r="I12" s="201"/>
      <c r="J12" s="202"/>
      <c r="K12" s="203"/>
      <c r="L12" s="203"/>
      <c r="M12" s="203"/>
      <c r="N12" s="203"/>
      <c r="O12" s="203"/>
      <c r="P12" s="203"/>
      <c r="Q12" s="204"/>
    </row>
    <row r="13" spans="2:17" ht="30" customHeight="1">
      <c r="B13" s="196">
        <v>2</v>
      </c>
      <c r="C13" s="206" t="s">
        <v>34</v>
      </c>
      <c r="D13" s="196"/>
      <c r="E13" s="196"/>
      <c r="F13" s="196"/>
      <c r="G13" s="207"/>
      <c r="H13" s="196"/>
      <c r="I13" s="207"/>
      <c r="J13" s="207"/>
      <c r="K13" s="207"/>
      <c r="L13" s="207"/>
      <c r="M13" s="207"/>
      <c r="N13" s="207"/>
      <c r="O13" s="207"/>
      <c r="P13" s="207"/>
      <c r="Q13" s="208"/>
    </row>
    <row r="14" spans="2:17" ht="30" customHeight="1">
      <c r="B14" s="209"/>
      <c r="C14" s="209" t="s">
        <v>172</v>
      </c>
      <c r="D14" s="209"/>
      <c r="E14" s="209"/>
      <c r="F14" s="209"/>
      <c r="G14" s="203">
        <v>2</v>
      </c>
      <c r="H14" s="220" t="s">
        <v>93</v>
      </c>
      <c r="I14" s="201"/>
      <c r="J14" s="201"/>
      <c r="K14" s="203"/>
      <c r="L14" s="203"/>
      <c r="M14" s="203"/>
      <c r="N14" s="203"/>
      <c r="O14" s="203"/>
      <c r="P14" s="203"/>
      <c r="Q14" s="204"/>
    </row>
  </sheetData>
  <mergeCells count="10">
    <mergeCell ref="B1:Q1"/>
    <mergeCell ref="B2:B3"/>
    <mergeCell ref="C2:F2"/>
    <mergeCell ref="G2:G3"/>
    <mergeCell ref="H2:H3"/>
    <mergeCell ref="I2:J2"/>
    <mergeCell ref="M2:N2"/>
    <mergeCell ref="K2:L2"/>
    <mergeCell ref="O2:P2"/>
    <mergeCell ref="Q2:Q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S78"/>
  <sheetViews>
    <sheetView view="pageBreakPreview" zoomScale="85" zoomScaleSheetLayoutView="85" workbookViewId="0">
      <selection activeCell="O59" sqref="O59"/>
    </sheetView>
  </sheetViews>
  <sheetFormatPr defaultRowHeight="27" customHeight="1"/>
  <cols>
    <col min="1" max="1" width="12.125" bestFit="1" customWidth="1"/>
    <col min="2" max="3" width="8.625" customWidth="1"/>
    <col min="4" max="4" width="6.625" bestFit="1" customWidth="1"/>
    <col min="5" max="5" width="14.875" customWidth="1"/>
    <col min="6" max="6" width="13.125" customWidth="1"/>
    <col min="7" max="7" width="8.625" customWidth="1"/>
    <col min="8" max="8" width="13.125" customWidth="1"/>
    <col min="9" max="9" width="21.875" customWidth="1"/>
    <col min="10" max="10" width="10.375" style="154" customWidth="1"/>
    <col min="11" max="11" width="21.875" customWidth="1"/>
    <col min="12" max="12" width="10.375" style="154" customWidth="1"/>
    <col min="13" max="13" width="21.875" customWidth="1"/>
    <col min="14" max="14" width="10.375" style="154" customWidth="1"/>
    <col min="15" max="15" width="21.875" customWidth="1"/>
    <col min="16" max="16" width="15.125" customWidth="1"/>
  </cols>
  <sheetData>
    <row r="1" spans="1:19" ht="26.1" customHeight="1">
      <c r="A1" s="1">
        <v>1</v>
      </c>
      <c r="B1" s="239" t="s">
        <v>27</v>
      </c>
      <c r="C1" s="241" t="s">
        <v>94</v>
      </c>
      <c r="D1" s="241" t="s">
        <v>95</v>
      </c>
      <c r="E1" s="241" t="s">
        <v>96</v>
      </c>
      <c r="F1" s="243" t="s">
        <v>0</v>
      </c>
      <c r="G1" s="243" t="s">
        <v>1</v>
      </c>
      <c r="H1" s="243" t="s">
        <v>97</v>
      </c>
      <c r="I1" s="243"/>
      <c r="J1" s="243" t="s">
        <v>98</v>
      </c>
      <c r="K1" s="243"/>
      <c r="L1" s="243" t="s">
        <v>99</v>
      </c>
      <c r="M1" s="243"/>
      <c r="N1" s="243" t="s">
        <v>100</v>
      </c>
      <c r="O1" s="243"/>
      <c r="P1" s="245" t="s">
        <v>3</v>
      </c>
    </row>
    <row r="2" spans="1:19" ht="26.1" customHeight="1">
      <c r="A2" s="1">
        <v>1</v>
      </c>
      <c r="B2" s="240"/>
      <c r="C2" s="242"/>
      <c r="D2" s="242"/>
      <c r="E2" s="242"/>
      <c r="F2" s="244"/>
      <c r="G2" s="244"/>
      <c r="H2" s="2" t="s">
        <v>101</v>
      </c>
      <c r="I2" s="2" t="s">
        <v>102</v>
      </c>
      <c r="J2" s="2" t="s">
        <v>101</v>
      </c>
      <c r="K2" s="2" t="s">
        <v>102</v>
      </c>
      <c r="L2" s="2" t="s">
        <v>101</v>
      </c>
      <c r="M2" s="2" t="s">
        <v>102</v>
      </c>
      <c r="N2" s="2" t="s">
        <v>101</v>
      </c>
      <c r="O2" s="2" t="s">
        <v>102</v>
      </c>
      <c r="P2" s="246"/>
    </row>
    <row r="3" spans="1:19" ht="26.1" customHeight="1" thickBot="1">
      <c r="A3" s="1">
        <v>1</v>
      </c>
      <c r="B3" s="235" t="e">
        <f>#REF!</f>
        <v>#REF!</v>
      </c>
      <c r="C3" s="236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8"/>
    </row>
    <row r="4" spans="1:19" ht="26.1" customHeight="1" thickTop="1">
      <c r="A4" s="3">
        <v>1</v>
      </c>
      <c r="B4" s="247" t="s">
        <v>90</v>
      </c>
      <c r="C4" s="248"/>
      <c r="D4" s="248"/>
      <c r="E4" s="249"/>
      <c r="F4" s="4"/>
      <c r="G4" s="4"/>
      <c r="H4" s="5"/>
      <c r="I4" s="6"/>
      <c r="J4" s="7"/>
      <c r="K4" s="6"/>
      <c r="L4" s="7"/>
      <c r="M4" s="6"/>
      <c r="N4" s="7"/>
      <c r="O4" s="6"/>
      <c r="P4" s="8"/>
    </row>
    <row r="5" spans="1:19" ht="26.1" hidden="1" customHeight="1">
      <c r="A5" s="3">
        <v>2</v>
      </c>
      <c r="B5" s="250" t="s">
        <v>103</v>
      </c>
      <c r="C5" s="253" t="s">
        <v>9</v>
      </c>
      <c r="D5" s="253" t="s">
        <v>7</v>
      </c>
      <c r="E5" s="9" t="s">
        <v>104</v>
      </c>
      <c r="F5" s="10" t="e">
        <f>#REF!</f>
        <v>#REF!</v>
      </c>
      <c r="G5" s="9" t="s">
        <v>105</v>
      </c>
      <c r="H5" s="11">
        <f t="shared" ref="H5:H10" si="0">SUM(J5,L5,N5)</f>
        <v>0</v>
      </c>
      <c r="I5" s="12" t="e">
        <f t="shared" ref="I5:I10" si="1">K5+M5+O5</f>
        <v>#REF!</v>
      </c>
      <c r="J5" s="13"/>
      <c r="K5" s="14" t="e">
        <f t="shared" ref="K5:K10" si="2">F5*J5</f>
        <v>#REF!</v>
      </c>
      <c r="L5" s="13"/>
      <c r="M5" s="14" t="e">
        <f t="shared" ref="M5:M10" si="3">L5*F5</f>
        <v>#REF!</v>
      </c>
      <c r="N5" s="13"/>
      <c r="O5" s="14" t="e">
        <f t="shared" ref="O5:O10" si="4">N5*F5</f>
        <v>#REF!</v>
      </c>
      <c r="P5" s="15" t="s">
        <v>106</v>
      </c>
      <c r="S5" s="10"/>
    </row>
    <row r="6" spans="1:19" ht="26.1" hidden="1" customHeight="1">
      <c r="A6" s="3">
        <v>2</v>
      </c>
      <c r="B6" s="251"/>
      <c r="C6" s="254"/>
      <c r="D6" s="254"/>
      <c r="E6" s="16" t="s">
        <v>107</v>
      </c>
      <c r="F6" s="17" t="e">
        <f>#REF!</f>
        <v>#REF!</v>
      </c>
      <c r="G6" s="16" t="s">
        <v>105</v>
      </c>
      <c r="H6" s="18">
        <f t="shared" si="0"/>
        <v>0</v>
      </c>
      <c r="I6" s="19" t="e">
        <f t="shared" si="1"/>
        <v>#REF!</v>
      </c>
      <c r="J6" s="30"/>
      <c r="K6" s="20" t="e">
        <f t="shared" si="2"/>
        <v>#REF!</v>
      </c>
      <c r="L6" s="30"/>
      <c r="M6" s="20" t="e">
        <f t="shared" si="3"/>
        <v>#REF!</v>
      </c>
      <c r="N6" s="30"/>
      <c r="O6" s="20" t="e">
        <f t="shared" si="4"/>
        <v>#REF!</v>
      </c>
      <c r="P6" s="21" t="s">
        <v>108</v>
      </c>
      <c r="S6" s="17"/>
    </row>
    <row r="7" spans="1:19" ht="26.1" hidden="1" customHeight="1">
      <c r="A7" s="3">
        <v>2</v>
      </c>
      <c r="B7" s="251"/>
      <c r="C7" s="254"/>
      <c r="D7" s="254"/>
      <c r="E7" s="22" t="s">
        <v>4</v>
      </c>
      <c r="F7" s="17" t="e">
        <f>#REF!</f>
        <v>#REF!</v>
      </c>
      <c r="G7" s="16" t="s">
        <v>105</v>
      </c>
      <c r="H7" s="18">
        <f t="shared" si="0"/>
        <v>0</v>
      </c>
      <c r="I7" s="19" t="e">
        <f t="shared" si="1"/>
        <v>#REF!</v>
      </c>
      <c r="J7" s="30"/>
      <c r="K7" s="20" t="e">
        <f t="shared" si="2"/>
        <v>#REF!</v>
      </c>
      <c r="L7" s="30"/>
      <c r="M7" s="20" t="e">
        <f t="shared" si="3"/>
        <v>#REF!</v>
      </c>
      <c r="N7" s="30"/>
      <c r="O7" s="20" t="e">
        <f t="shared" si="4"/>
        <v>#REF!</v>
      </c>
      <c r="P7" s="21" t="s">
        <v>109</v>
      </c>
      <c r="S7" s="17"/>
    </row>
    <row r="8" spans="1:19" ht="26.1" hidden="1" customHeight="1">
      <c r="A8" s="3">
        <v>2</v>
      </c>
      <c r="B8" s="251"/>
      <c r="C8" s="254"/>
      <c r="D8" s="254"/>
      <c r="E8" s="16" t="s">
        <v>110</v>
      </c>
      <c r="F8" s="17" t="e">
        <f>#REF!</f>
        <v>#REF!</v>
      </c>
      <c r="G8" s="16" t="s">
        <v>105</v>
      </c>
      <c r="H8" s="18">
        <f t="shared" si="0"/>
        <v>0</v>
      </c>
      <c r="I8" s="19" t="e">
        <f t="shared" si="1"/>
        <v>#REF!</v>
      </c>
      <c r="J8" s="30"/>
      <c r="K8" s="20" t="e">
        <f t="shared" si="2"/>
        <v>#REF!</v>
      </c>
      <c r="L8" s="30"/>
      <c r="M8" s="20" t="e">
        <f t="shared" si="3"/>
        <v>#REF!</v>
      </c>
      <c r="N8" s="30"/>
      <c r="O8" s="20" t="e">
        <f t="shared" si="4"/>
        <v>#REF!</v>
      </c>
      <c r="P8" s="21" t="s">
        <v>111</v>
      </c>
      <c r="S8" s="17"/>
    </row>
    <row r="9" spans="1:19" ht="26.1" hidden="1" customHeight="1">
      <c r="A9" s="3">
        <v>2</v>
      </c>
      <c r="B9" s="251"/>
      <c r="C9" s="254" t="s">
        <v>10</v>
      </c>
      <c r="D9" s="254" t="s">
        <v>8</v>
      </c>
      <c r="E9" s="16" t="s">
        <v>104</v>
      </c>
      <c r="F9" s="17" t="e">
        <f>#REF!</f>
        <v>#REF!</v>
      </c>
      <c r="G9" s="16" t="s">
        <v>105</v>
      </c>
      <c r="H9" s="18">
        <f t="shared" si="0"/>
        <v>0</v>
      </c>
      <c r="I9" s="19" t="e">
        <f t="shared" si="1"/>
        <v>#REF!</v>
      </c>
      <c r="J9" s="30"/>
      <c r="K9" s="20" t="e">
        <f t="shared" si="2"/>
        <v>#REF!</v>
      </c>
      <c r="L9" s="30"/>
      <c r="M9" s="20" t="e">
        <f t="shared" si="3"/>
        <v>#REF!</v>
      </c>
      <c r="N9" s="30"/>
      <c r="O9" s="20" t="e">
        <f t="shared" si="4"/>
        <v>#REF!</v>
      </c>
      <c r="P9" s="21" t="s">
        <v>112</v>
      </c>
      <c r="S9" s="17"/>
    </row>
    <row r="10" spans="1:19" ht="26.1" hidden="1" customHeight="1">
      <c r="A10" s="3">
        <v>2</v>
      </c>
      <c r="B10" s="251"/>
      <c r="C10" s="254"/>
      <c r="D10" s="254"/>
      <c r="E10" s="16" t="s">
        <v>107</v>
      </c>
      <c r="F10" s="17" t="e">
        <f>#REF!</f>
        <v>#REF!</v>
      </c>
      <c r="G10" s="16" t="s">
        <v>105</v>
      </c>
      <c r="H10" s="18">
        <f t="shared" si="0"/>
        <v>0</v>
      </c>
      <c r="I10" s="19" t="e">
        <f t="shared" si="1"/>
        <v>#REF!</v>
      </c>
      <c r="J10" s="30"/>
      <c r="K10" s="20" t="e">
        <f t="shared" si="2"/>
        <v>#REF!</v>
      </c>
      <c r="L10" s="30"/>
      <c r="M10" s="20" t="e">
        <f t="shared" si="3"/>
        <v>#REF!</v>
      </c>
      <c r="N10" s="30"/>
      <c r="O10" s="20" t="e">
        <f t="shared" si="4"/>
        <v>#REF!</v>
      </c>
      <c r="P10" s="21" t="s">
        <v>113</v>
      </c>
      <c r="S10" s="17"/>
    </row>
    <row r="11" spans="1:19" ht="26.1" hidden="1" customHeight="1">
      <c r="A11" s="3">
        <v>2</v>
      </c>
      <c r="B11" s="251"/>
      <c r="C11" s="254"/>
      <c r="D11" s="254" t="s">
        <v>6</v>
      </c>
      <c r="E11" s="16" t="s">
        <v>104</v>
      </c>
      <c r="F11" s="17">
        <v>0</v>
      </c>
      <c r="G11" s="16" t="s">
        <v>105</v>
      </c>
      <c r="H11" s="18">
        <f>SUM(J11,L11,N11)</f>
        <v>0</v>
      </c>
      <c r="I11" s="19">
        <f>K11+M11+O11</f>
        <v>0</v>
      </c>
      <c r="J11" s="30"/>
      <c r="K11" s="20">
        <f>F11*J11</f>
        <v>0</v>
      </c>
      <c r="L11" s="30"/>
      <c r="M11" s="20">
        <f>L11*F11</f>
        <v>0</v>
      </c>
      <c r="N11" s="30"/>
      <c r="O11" s="20">
        <f>N11*F11</f>
        <v>0</v>
      </c>
      <c r="P11" s="21" t="s">
        <v>114</v>
      </c>
      <c r="S11" s="17"/>
    </row>
    <row r="12" spans="1:19" ht="26.1" hidden="1" customHeight="1">
      <c r="A12" s="3">
        <v>2</v>
      </c>
      <c r="B12" s="251"/>
      <c r="C12" s="254"/>
      <c r="D12" s="254"/>
      <c r="E12" s="16" t="s">
        <v>107</v>
      </c>
      <c r="F12" s="17">
        <v>0</v>
      </c>
      <c r="G12" s="16" t="s">
        <v>105</v>
      </c>
      <c r="H12" s="18">
        <f>SUM(J12,L12,N12)</f>
        <v>0</v>
      </c>
      <c r="I12" s="19">
        <f>K12+M12+O12</f>
        <v>0</v>
      </c>
      <c r="J12" s="30"/>
      <c r="K12" s="20">
        <f>F12*J12</f>
        <v>0</v>
      </c>
      <c r="L12" s="30"/>
      <c r="M12" s="20">
        <f>L12*F12</f>
        <v>0</v>
      </c>
      <c r="N12" s="30"/>
      <c r="O12" s="20">
        <f>N12*F12</f>
        <v>0</v>
      </c>
      <c r="P12" s="21" t="s">
        <v>115</v>
      </c>
      <c r="S12" s="17"/>
    </row>
    <row r="13" spans="1:19" ht="26.1" hidden="1" customHeight="1">
      <c r="A13" s="3">
        <v>2</v>
      </c>
      <c r="B13" s="251"/>
      <c r="C13" s="254"/>
      <c r="D13" s="254" t="s">
        <v>17</v>
      </c>
      <c r="E13" s="16" t="s">
        <v>104</v>
      </c>
      <c r="F13" s="17"/>
      <c r="G13" s="16" t="s">
        <v>105</v>
      </c>
      <c r="H13" s="18">
        <f>SUM(J13,L13,N13)</f>
        <v>0</v>
      </c>
      <c r="I13" s="19">
        <f>K13+M13+O13</f>
        <v>0</v>
      </c>
      <c r="J13" s="30"/>
      <c r="K13" s="20">
        <f>F13*J13</f>
        <v>0</v>
      </c>
      <c r="L13" s="30"/>
      <c r="M13" s="20">
        <f>L13*F13</f>
        <v>0</v>
      </c>
      <c r="N13" s="30"/>
      <c r="O13" s="20">
        <f>N13*F13</f>
        <v>0</v>
      </c>
      <c r="P13" s="21">
        <v>121</v>
      </c>
      <c r="S13" s="29"/>
    </row>
    <row r="14" spans="1:19" ht="26.1" hidden="1" customHeight="1">
      <c r="A14" s="3">
        <v>2</v>
      </c>
      <c r="B14" s="252"/>
      <c r="C14" s="255"/>
      <c r="D14" s="255"/>
      <c r="E14" s="23" t="s">
        <v>107</v>
      </c>
      <c r="F14" s="24"/>
      <c r="G14" s="23" t="s">
        <v>105</v>
      </c>
      <c r="H14" s="25">
        <f>SUM(J14,L14,N14)</f>
        <v>0</v>
      </c>
      <c r="I14" s="26">
        <f>K14+M14+O14</f>
        <v>0</v>
      </c>
      <c r="J14" s="31"/>
      <c r="K14" s="27">
        <f>F14*J14</f>
        <v>0</v>
      </c>
      <c r="L14" s="31"/>
      <c r="M14" s="27">
        <f>L14*F14</f>
        <v>0</v>
      </c>
      <c r="N14" s="31"/>
      <c r="O14" s="27">
        <f>N14*F14</f>
        <v>0</v>
      </c>
      <c r="P14" s="28">
        <v>122</v>
      </c>
      <c r="S14" s="29"/>
    </row>
    <row r="15" spans="1:19" ht="26.1" customHeight="1">
      <c r="A15" s="3">
        <v>1</v>
      </c>
      <c r="B15" s="256" t="s">
        <v>116</v>
      </c>
      <c r="C15" s="253" t="s">
        <v>9</v>
      </c>
      <c r="D15" s="253" t="s">
        <v>7</v>
      </c>
      <c r="E15" s="9" t="s">
        <v>104</v>
      </c>
      <c r="F15" s="10" t="e">
        <f>#REF!</f>
        <v>#REF!</v>
      </c>
      <c r="G15" s="9" t="s">
        <v>105</v>
      </c>
      <c r="H15" s="11" t="e">
        <f t="shared" ref="H15:H47" si="5">SUM(J15,L15,N15)</f>
        <v>#REF!</v>
      </c>
      <c r="I15" s="12" t="e">
        <f t="shared" ref="I15:I48" si="6">K15+M15+O15</f>
        <v>#REF!</v>
      </c>
      <c r="J15" s="13" t="e">
        <f>#REF!</f>
        <v>#REF!</v>
      </c>
      <c r="K15" s="14" t="e">
        <f t="shared" ref="K15:K47" si="7">F15*J15</f>
        <v>#REF!</v>
      </c>
      <c r="L15" s="13" t="e">
        <f>#REF!</f>
        <v>#REF!</v>
      </c>
      <c r="M15" s="14" t="e">
        <f t="shared" ref="M15:M47" si="8">L15*F15</f>
        <v>#REF!</v>
      </c>
      <c r="N15" s="13" t="e">
        <f>#REF!</f>
        <v>#REF!</v>
      </c>
      <c r="O15" s="14" t="e">
        <f t="shared" ref="O15:O47" si="9">N15*F15</f>
        <v>#REF!</v>
      </c>
      <c r="P15" s="15">
        <v>9</v>
      </c>
      <c r="S15" s="10"/>
    </row>
    <row r="16" spans="1:19" ht="26.1" customHeight="1">
      <c r="A16" s="3">
        <v>1</v>
      </c>
      <c r="B16" s="257"/>
      <c r="C16" s="254"/>
      <c r="D16" s="254"/>
      <c r="E16" s="16" t="s">
        <v>107</v>
      </c>
      <c r="F16" s="17" t="e">
        <f>#REF!</f>
        <v>#REF!</v>
      </c>
      <c r="G16" s="16" t="s">
        <v>105</v>
      </c>
      <c r="H16" s="18" t="e">
        <f t="shared" si="5"/>
        <v>#REF!</v>
      </c>
      <c r="I16" s="19" t="e">
        <f t="shared" si="6"/>
        <v>#REF!</v>
      </c>
      <c r="J16" s="30" t="e">
        <f>#REF!</f>
        <v>#REF!</v>
      </c>
      <c r="K16" s="20" t="e">
        <f t="shared" si="7"/>
        <v>#REF!</v>
      </c>
      <c r="L16" s="30" t="e">
        <f>#REF!</f>
        <v>#REF!</v>
      </c>
      <c r="M16" s="20" t="e">
        <f t="shared" si="8"/>
        <v>#REF!</v>
      </c>
      <c r="N16" s="30" t="e">
        <f>#REF!</f>
        <v>#REF!</v>
      </c>
      <c r="O16" s="20" t="e">
        <f t="shared" si="9"/>
        <v>#REF!</v>
      </c>
      <c r="P16" s="21">
        <v>10</v>
      </c>
      <c r="S16" s="17"/>
    </row>
    <row r="17" spans="1:19" ht="26.1" customHeight="1">
      <c r="A17" s="3">
        <v>1</v>
      </c>
      <c r="B17" s="257"/>
      <c r="C17" s="254"/>
      <c r="D17" s="254"/>
      <c r="E17" s="22" t="s">
        <v>4</v>
      </c>
      <c r="F17" s="17" t="e">
        <f>#REF!</f>
        <v>#REF!</v>
      </c>
      <c r="G17" s="16" t="s">
        <v>105</v>
      </c>
      <c r="H17" s="18" t="e">
        <f t="shared" si="5"/>
        <v>#REF!</v>
      </c>
      <c r="I17" s="19" t="e">
        <f t="shared" si="6"/>
        <v>#REF!</v>
      </c>
      <c r="J17" s="30" t="e">
        <f>#REF!</f>
        <v>#REF!</v>
      </c>
      <c r="K17" s="20" t="e">
        <f t="shared" si="7"/>
        <v>#REF!</v>
      </c>
      <c r="L17" s="30" t="e">
        <f>#REF!</f>
        <v>#REF!</v>
      </c>
      <c r="M17" s="20" t="e">
        <f t="shared" si="8"/>
        <v>#REF!</v>
      </c>
      <c r="N17" s="30" t="e">
        <f>#REF!</f>
        <v>#REF!</v>
      </c>
      <c r="O17" s="20" t="e">
        <f t="shared" si="9"/>
        <v>#REF!</v>
      </c>
      <c r="P17" s="21">
        <v>11</v>
      </c>
      <c r="S17" s="17"/>
    </row>
    <row r="18" spans="1:19" ht="26.1" customHeight="1">
      <c r="A18" s="3">
        <v>1</v>
      </c>
      <c r="B18" s="257"/>
      <c r="C18" s="254"/>
      <c r="D18" s="254"/>
      <c r="E18" s="16" t="s">
        <v>110</v>
      </c>
      <c r="F18" s="17" t="e">
        <f>#REF!</f>
        <v>#REF!</v>
      </c>
      <c r="G18" s="16" t="s">
        <v>105</v>
      </c>
      <c r="H18" s="18" t="e">
        <f t="shared" si="5"/>
        <v>#REF!</v>
      </c>
      <c r="I18" s="19" t="e">
        <f t="shared" si="6"/>
        <v>#REF!</v>
      </c>
      <c r="J18" s="30" t="e">
        <f>#REF!</f>
        <v>#REF!</v>
      </c>
      <c r="K18" s="20" t="e">
        <f t="shared" si="7"/>
        <v>#REF!</v>
      </c>
      <c r="L18" s="30" t="e">
        <f>#REF!</f>
        <v>#REF!</v>
      </c>
      <c r="M18" s="20" t="e">
        <f t="shared" si="8"/>
        <v>#REF!</v>
      </c>
      <c r="N18" s="30" t="e">
        <f>#REF!</f>
        <v>#REF!</v>
      </c>
      <c r="O18" s="20" t="e">
        <f t="shared" si="9"/>
        <v>#REF!</v>
      </c>
      <c r="P18" s="21">
        <v>12</v>
      </c>
      <c r="S18" s="17"/>
    </row>
    <row r="19" spans="1:19" ht="26.1" customHeight="1">
      <c r="A19" s="3">
        <v>1</v>
      </c>
      <c r="B19" s="257"/>
      <c r="C19" s="254" t="s">
        <v>10</v>
      </c>
      <c r="D19" s="254" t="s">
        <v>8</v>
      </c>
      <c r="E19" s="16" t="s">
        <v>104</v>
      </c>
      <c r="F19" s="17" t="e">
        <f>#REF!</f>
        <v>#REF!</v>
      </c>
      <c r="G19" s="16" t="s">
        <v>105</v>
      </c>
      <c r="H19" s="18" t="e">
        <f t="shared" si="5"/>
        <v>#REF!</v>
      </c>
      <c r="I19" s="19" t="e">
        <f t="shared" si="6"/>
        <v>#REF!</v>
      </c>
      <c r="J19" s="30" t="e">
        <f>#REF!</f>
        <v>#REF!</v>
      </c>
      <c r="K19" s="20" t="e">
        <f t="shared" si="7"/>
        <v>#REF!</v>
      </c>
      <c r="L19" s="30" t="e">
        <f>#REF!</f>
        <v>#REF!</v>
      </c>
      <c r="M19" s="20" t="e">
        <f t="shared" si="8"/>
        <v>#REF!</v>
      </c>
      <c r="N19" s="30" t="e">
        <f>#REF!</f>
        <v>#REF!</v>
      </c>
      <c r="O19" s="20" t="e">
        <f t="shared" si="9"/>
        <v>#REF!</v>
      </c>
      <c r="P19" s="21">
        <v>13</v>
      </c>
      <c r="S19" s="17"/>
    </row>
    <row r="20" spans="1:19" ht="26.1" customHeight="1">
      <c r="A20" s="3">
        <v>1</v>
      </c>
      <c r="B20" s="257"/>
      <c r="C20" s="254"/>
      <c r="D20" s="254"/>
      <c r="E20" s="16" t="s">
        <v>107</v>
      </c>
      <c r="F20" s="17" t="e">
        <f>#REF!</f>
        <v>#REF!</v>
      </c>
      <c r="G20" s="16" t="s">
        <v>105</v>
      </c>
      <c r="H20" s="18" t="e">
        <f t="shared" si="5"/>
        <v>#REF!</v>
      </c>
      <c r="I20" s="19" t="e">
        <f t="shared" si="6"/>
        <v>#REF!</v>
      </c>
      <c r="J20" s="30" t="e">
        <f>#REF!</f>
        <v>#REF!</v>
      </c>
      <c r="K20" s="20" t="e">
        <f t="shared" si="7"/>
        <v>#REF!</v>
      </c>
      <c r="L20" s="30" t="e">
        <f>#REF!</f>
        <v>#REF!</v>
      </c>
      <c r="M20" s="20" t="e">
        <f t="shared" si="8"/>
        <v>#REF!</v>
      </c>
      <c r="N20" s="30" t="e">
        <f>#REF!</f>
        <v>#REF!</v>
      </c>
      <c r="O20" s="20" t="e">
        <f t="shared" si="9"/>
        <v>#REF!</v>
      </c>
      <c r="P20" s="21">
        <v>14</v>
      </c>
      <c r="S20" s="17"/>
    </row>
    <row r="21" spans="1:19" ht="26.1" hidden="1" customHeight="1">
      <c r="A21" s="3">
        <v>2</v>
      </c>
      <c r="B21" s="257"/>
      <c r="C21" s="254"/>
      <c r="D21" s="254" t="s">
        <v>6</v>
      </c>
      <c r="E21" s="16" t="s">
        <v>104</v>
      </c>
      <c r="F21" s="17"/>
      <c r="G21" s="16" t="s">
        <v>105</v>
      </c>
      <c r="H21" s="18">
        <f t="shared" si="5"/>
        <v>0</v>
      </c>
      <c r="I21" s="19">
        <f t="shared" si="6"/>
        <v>0</v>
      </c>
      <c r="J21" s="30"/>
      <c r="K21" s="20">
        <f t="shared" si="7"/>
        <v>0</v>
      </c>
      <c r="L21" s="30"/>
      <c r="M21" s="20">
        <f t="shared" si="8"/>
        <v>0</v>
      </c>
      <c r="N21" s="30"/>
      <c r="O21" s="20">
        <f t="shared" si="9"/>
        <v>0</v>
      </c>
      <c r="P21" s="21" t="s">
        <v>117</v>
      </c>
      <c r="S21" s="17"/>
    </row>
    <row r="22" spans="1:19" ht="26.1" hidden="1" customHeight="1">
      <c r="A22" s="3">
        <v>2</v>
      </c>
      <c r="B22" s="258"/>
      <c r="C22" s="255"/>
      <c r="D22" s="255"/>
      <c r="E22" s="23" t="s">
        <v>107</v>
      </c>
      <c r="F22" s="24"/>
      <c r="G22" s="23" t="s">
        <v>105</v>
      </c>
      <c r="H22" s="25">
        <f t="shared" si="5"/>
        <v>0</v>
      </c>
      <c r="I22" s="26">
        <f t="shared" si="6"/>
        <v>0</v>
      </c>
      <c r="J22" s="31"/>
      <c r="K22" s="27">
        <f t="shared" si="7"/>
        <v>0</v>
      </c>
      <c r="L22" s="31"/>
      <c r="M22" s="27">
        <f t="shared" si="8"/>
        <v>0</v>
      </c>
      <c r="N22" s="31"/>
      <c r="O22" s="27">
        <f t="shared" si="9"/>
        <v>0</v>
      </c>
      <c r="P22" s="28" t="s">
        <v>118</v>
      </c>
      <c r="S22" s="17"/>
    </row>
    <row r="23" spans="1:19" ht="26.1" hidden="1" customHeight="1">
      <c r="A23" s="3">
        <v>2</v>
      </c>
      <c r="B23" s="256" t="s">
        <v>119</v>
      </c>
      <c r="C23" s="253" t="s">
        <v>11</v>
      </c>
      <c r="D23" s="253" t="s">
        <v>7</v>
      </c>
      <c r="E23" s="9" t="s">
        <v>104</v>
      </c>
      <c r="F23" s="10" t="e">
        <f>#REF!</f>
        <v>#REF!</v>
      </c>
      <c r="G23" s="9" t="s">
        <v>105</v>
      </c>
      <c r="H23" s="11">
        <f t="shared" si="5"/>
        <v>0</v>
      </c>
      <c r="I23" s="12" t="e">
        <f t="shared" si="6"/>
        <v>#REF!</v>
      </c>
      <c r="J23" s="13"/>
      <c r="K23" s="14" t="e">
        <f t="shared" si="7"/>
        <v>#REF!</v>
      </c>
      <c r="L23" s="13"/>
      <c r="M23" s="14" t="e">
        <f t="shared" si="8"/>
        <v>#REF!</v>
      </c>
      <c r="N23" s="13"/>
      <c r="O23" s="14" t="e">
        <f t="shared" si="9"/>
        <v>#REF!</v>
      </c>
      <c r="P23" s="15"/>
    </row>
    <row r="24" spans="1:19" ht="26.1" hidden="1" customHeight="1">
      <c r="A24" s="3">
        <v>2</v>
      </c>
      <c r="B24" s="257"/>
      <c r="C24" s="254"/>
      <c r="D24" s="254"/>
      <c r="E24" s="16" t="s">
        <v>107</v>
      </c>
      <c r="F24" s="17" t="e">
        <f>#REF!</f>
        <v>#REF!</v>
      </c>
      <c r="G24" s="16" t="s">
        <v>105</v>
      </c>
      <c r="H24" s="18">
        <f t="shared" si="5"/>
        <v>0</v>
      </c>
      <c r="I24" s="19" t="e">
        <f t="shared" si="6"/>
        <v>#REF!</v>
      </c>
      <c r="J24" s="30"/>
      <c r="K24" s="20" t="e">
        <f t="shared" si="7"/>
        <v>#REF!</v>
      </c>
      <c r="L24" s="30"/>
      <c r="M24" s="20" t="e">
        <f t="shared" si="8"/>
        <v>#REF!</v>
      </c>
      <c r="N24" s="30"/>
      <c r="O24" s="20" t="e">
        <f t="shared" si="9"/>
        <v>#REF!</v>
      </c>
      <c r="P24" s="21"/>
    </row>
    <row r="25" spans="1:19" ht="26.1" hidden="1" customHeight="1">
      <c r="A25" s="3">
        <v>2</v>
      </c>
      <c r="B25" s="257"/>
      <c r="C25" s="254"/>
      <c r="D25" s="254"/>
      <c r="E25" s="22" t="s">
        <v>4</v>
      </c>
      <c r="F25" s="17" t="e">
        <f>#REF!</f>
        <v>#REF!</v>
      </c>
      <c r="G25" s="16" t="s">
        <v>105</v>
      </c>
      <c r="H25" s="18">
        <f t="shared" si="5"/>
        <v>0</v>
      </c>
      <c r="I25" s="19" t="e">
        <f t="shared" si="6"/>
        <v>#REF!</v>
      </c>
      <c r="J25" s="30"/>
      <c r="K25" s="20" t="e">
        <f t="shared" si="7"/>
        <v>#REF!</v>
      </c>
      <c r="L25" s="30"/>
      <c r="M25" s="20" t="e">
        <f t="shared" si="8"/>
        <v>#REF!</v>
      </c>
      <c r="N25" s="30"/>
      <c r="O25" s="20" t="e">
        <f t="shared" si="9"/>
        <v>#REF!</v>
      </c>
      <c r="P25" s="21"/>
    </row>
    <row r="26" spans="1:19" ht="26.1" hidden="1" customHeight="1">
      <c r="A26" s="3">
        <v>2</v>
      </c>
      <c r="B26" s="257"/>
      <c r="C26" s="254"/>
      <c r="D26" s="254"/>
      <c r="E26" s="16" t="s">
        <v>110</v>
      </c>
      <c r="F26" s="17" t="e">
        <f>#REF!</f>
        <v>#REF!</v>
      </c>
      <c r="G26" s="16" t="s">
        <v>105</v>
      </c>
      <c r="H26" s="18">
        <f t="shared" si="5"/>
        <v>0</v>
      </c>
      <c r="I26" s="19" t="e">
        <f t="shared" si="6"/>
        <v>#REF!</v>
      </c>
      <c r="J26" s="30"/>
      <c r="K26" s="20" t="e">
        <f t="shared" si="7"/>
        <v>#REF!</v>
      </c>
      <c r="L26" s="30"/>
      <c r="M26" s="20" t="e">
        <f t="shared" si="8"/>
        <v>#REF!</v>
      </c>
      <c r="N26" s="30"/>
      <c r="O26" s="20" t="e">
        <f t="shared" si="9"/>
        <v>#REF!</v>
      </c>
      <c r="P26" s="21"/>
    </row>
    <row r="27" spans="1:19" ht="26.1" hidden="1" customHeight="1">
      <c r="A27" s="3">
        <v>2</v>
      </c>
      <c r="B27" s="257"/>
      <c r="C27" s="254" t="s">
        <v>16</v>
      </c>
      <c r="D27" s="254" t="s">
        <v>8</v>
      </c>
      <c r="E27" s="16" t="s">
        <v>104</v>
      </c>
      <c r="F27" s="17" t="e">
        <f>#REF!</f>
        <v>#REF!</v>
      </c>
      <c r="G27" s="16" t="s">
        <v>105</v>
      </c>
      <c r="H27" s="18">
        <f t="shared" si="5"/>
        <v>0</v>
      </c>
      <c r="I27" s="19" t="e">
        <f t="shared" si="6"/>
        <v>#REF!</v>
      </c>
      <c r="J27" s="30"/>
      <c r="K27" s="20" t="e">
        <f t="shared" si="7"/>
        <v>#REF!</v>
      </c>
      <c r="L27" s="30"/>
      <c r="M27" s="20" t="e">
        <f t="shared" si="8"/>
        <v>#REF!</v>
      </c>
      <c r="N27" s="30"/>
      <c r="O27" s="20" t="e">
        <f t="shared" si="9"/>
        <v>#REF!</v>
      </c>
      <c r="P27" s="21"/>
    </row>
    <row r="28" spans="1:19" ht="26.1" hidden="1" customHeight="1">
      <c r="A28" s="3">
        <v>2</v>
      </c>
      <c r="B28" s="257"/>
      <c r="C28" s="254"/>
      <c r="D28" s="254"/>
      <c r="E28" s="16" t="s">
        <v>107</v>
      </c>
      <c r="F28" s="17" t="e">
        <f>#REF!</f>
        <v>#REF!</v>
      </c>
      <c r="G28" s="16" t="s">
        <v>105</v>
      </c>
      <c r="H28" s="18">
        <f t="shared" si="5"/>
        <v>0</v>
      </c>
      <c r="I28" s="19" t="e">
        <f t="shared" si="6"/>
        <v>#REF!</v>
      </c>
      <c r="J28" s="30"/>
      <c r="K28" s="20" t="e">
        <f t="shared" si="7"/>
        <v>#REF!</v>
      </c>
      <c r="L28" s="30"/>
      <c r="M28" s="20" t="e">
        <f t="shared" si="8"/>
        <v>#REF!</v>
      </c>
      <c r="N28" s="30"/>
      <c r="O28" s="20" t="e">
        <f t="shared" si="9"/>
        <v>#REF!</v>
      </c>
      <c r="P28" s="21"/>
    </row>
    <row r="29" spans="1:19" ht="26.1" hidden="1" customHeight="1">
      <c r="A29" s="3">
        <v>2</v>
      </c>
      <c r="B29" s="257"/>
      <c r="C29" s="254"/>
      <c r="D29" s="254" t="s">
        <v>6</v>
      </c>
      <c r="E29" s="16" t="s">
        <v>104</v>
      </c>
      <c r="F29" s="17" t="e">
        <f>#REF!</f>
        <v>#REF!</v>
      </c>
      <c r="G29" s="16" t="s">
        <v>105</v>
      </c>
      <c r="H29" s="18">
        <f t="shared" si="5"/>
        <v>0</v>
      </c>
      <c r="I29" s="19"/>
      <c r="J29" s="30"/>
      <c r="K29" s="20"/>
      <c r="L29" s="30"/>
      <c r="M29" s="20"/>
      <c r="N29" s="30"/>
      <c r="O29" s="20"/>
      <c r="P29" s="21"/>
    </row>
    <row r="30" spans="1:19" ht="26.1" hidden="1" customHeight="1">
      <c r="A30" s="3">
        <v>2</v>
      </c>
      <c r="B30" s="258"/>
      <c r="C30" s="255"/>
      <c r="D30" s="255"/>
      <c r="E30" s="23" t="s">
        <v>107</v>
      </c>
      <c r="F30" s="24" t="e">
        <f>#REF!</f>
        <v>#REF!</v>
      </c>
      <c r="G30" s="23" t="s">
        <v>105</v>
      </c>
      <c r="H30" s="18">
        <f t="shared" si="5"/>
        <v>0</v>
      </c>
      <c r="I30" s="26"/>
      <c r="J30" s="31"/>
      <c r="K30" s="27"/>
      <c r="L30" s="31"/>
      <c r="M30" s="27"/>
      <c r="N30" s="31"/>
      <c r="O30" s="27"/>
      <c r="P30" s="28"/>
    </row>
    <row r="31" spans="1:19" ht="26.1" hidden="1" customHeight="1">
      <c r="A31" s="3">
        <v>2</v>
      </c>
      <c r="B31" s="256" t="s">
        <v>120</v>
      </c>
      <c r="C31" s="259" t="s">
        <v>11</v>
      </c>
      <c r="D31" s="259" t="s">
        <v>7</v>
      </c>
      <c r="E31" s="9" t="s">
        <v>104</v>
      </c>
      <c r="F31" s="10" t="e">
        <f>#REF!</f>
        <v>#REF!</v>
      </c>
      <c r="G31" s="9" t="s">
        <v>105</v>
      </c>
      <c r="H31" s="11">
        <f t="shared" si="5"/>
        <v>0</v>
      </c>
      <c r="I31" s="32" t="e">
        <f t="shared" si="6"/>
        <v>#REF!</v>
      </c>
      <c r="J31" s="13"/>
      <c r="K31" s="33" t="e">
        <f t="shared" si="7"/>
        <v>#REF!</v>
      </c>
      <c r="L31" s="13"/>
      <c r="M31" s="14" t="e">
        <f t="shared" si="8"/>
        <v>#REF!</v>
      </c>
      <c r="N31" s="13"/>
      <c r="O31" s="14" t="e">
        <f t="shared" si="9"/>
        <v>#REF!</v>
      </c>
      <c r="P31" s="15"/>
    </row>
    <row r="32" spans="1:19" ht="26.1" hidden="1" customHeight="1">
      <c r="A32" s="3">
        <v>2</v>
      </c>
      <c r="B32" s="257"/>
      <c r="C32" s="260"/>
      <c r="D32" s="260"/>
      <c r="E32" s="16" t="s">
        <v>107</v>
      </c>
      <c r="F32" s="17" t="e">
        <f>#REF!</f>
        <v>#REF!</v>
      </c>
      <c r="G32" s="16" t="s">
        <v>105</v>
      </c>
      <c r="H32" s="18">
        <f t="shared" si="5"/>
        <v>0</v>
      </c>
      <c r="I32" s="34" t="e">
        <f t="shared" si="6"/>
        <v>#REF!</v>
      </c>
      <c r="J32" s="30"/>
      <c r="K32" s="35" t="e">
        <f t="shared" si="7"/>
        <v>#REF!</v>
      </c>
      <c r="L32" s="30"/>
      <c r="M32" s="20" t="e">
        <f t="shared" si="8"/>
        <v>#REF!</v>
      </c>
      <c r="N32" s="30"/>
      <c r="O32" s="20" t="e">
        <f t="shared" si="9"/>
        <v>#REF!</v>
      </c>
      <c r="P32" s="21"/>
    </row>
    <row r="33" spans="1:16" ht="26.1" hidden="1" customHeight="1">
      <c r="A33" s="3">
        <v>2</v>
      </c>
      <c r="B33" s="257"/>
      <c r="C33" s="260"/>
      <c r="D33" s="260"/>
      <c r="E33" s="22" t="s">
        <v>4</v>
      </c>
      <c r="F33" s="17" t="e">
        <f>#REF!</f>
        <v>#REF!</v>
      </c>
      <c r="G33" s="16" t="s">
        <v>105</v>
      </c>
      <c r="H33" s="18">
        <f t="shared" si="5"/>
        <v>0</v>
      </c>
      <c r="I33" s="34"/>
      <c r="J33" s="30"/>
      <c r="K33" s="35"/>
      <c r="L33" s="30"/>
      <c r="M33" s="20"/>
      <c r="N33" s="30"/>
      <c r="O33" s="20"/>
      <c r="P33" s="21"/>
    </row>
    <row r="34" spans="1:16" ht="26.1" hidden="1" customHeight="1">
      <c r="A34" s="3">
        <v>2</v>
      </c>
      <c r="B34" s="257"/>
      <c r="C34" s="261"/>
      <c r="D34" s="261"/>
      <c r="E34" s="16" t="s">
        <v>110</v>
      </c>
      <c r="F34" s="17" t="e">
        <f>#REF!</f>
        <v>#REF!</v>
      </c>
      <c r="G34" s="16" t="s">
        <v>105</v>
      </c>
      <c r="H34" s="18">
        <f t="shared" si="5"/>
        <v>0</v>
      </c>
      <c r="I34" s="34"/>
      <c r="J34" s="30"/>
      <c r="K34" s="35"/>
      <c r="L34" s="30"/>
      <c r="M34" s="20"/>
      <c r="N34" s="30"/>
      <c r="O34" s="20"/>
      <c r="P34" s="21"/>
    </row>
    <row r="35" spans="1:16" ht="26.1" hidden="1" customHeight="1">
      <c r="A35" s="3">
        <v>2</v>
      </c>
      <c r="B35" s="257"/>
      <c r="C35" s="254" t="s">
        <v>16</v>
      </c>
      <c r="D35" s="254" t="s">
        <v>8</v>
      </c>
      <c r="E35" s="16" t="s">
        <v>104</v>
      </c>
      <c r="F35" s="17" t="e">
        <f>#REF!</f>
        <v>#REF!</v>
      </c>
      <c r="G35" s="16" t="s">
        <v>105</v>
      </c>
      <c r="H35" s="18">
        <f t="shared" si="5"/>
        <v>0</v>
      </c>
      <c r="I35" s="34" t="e">
        <f t="shared" si="6"/>
        <v>#REF!</v>
      </c>
      <c r="J35" s="30"/>
      <c r="K35" s="35" t="e">
        <f t="shared" si="7"/>
        <v>#REF!</v>
      </c>
      <c r="L35" s="30"/>
      <c r="M35" s="20" t="e">
        <f t="shared" si="8"/>
        <v>#REF!</v>
      </c>
      <c r="N35" s="30"/>
      <c r="O35" s="20" t="e">
        <f t="shared" si="9"/>
        <v>#REF!</v>
      </c>
      <c r="P35" s="21"/>
    </row>
    <row r="36" spans="1:16" ht="26.1" hidden="1" customHeight="1">
      <c r="A36" s="3">
        <v>2</v>
      </c>
      <c r="B36" s="257"/>
      <c r="C36" s="254"/>
      <c r="D36" s="254"/>
      <c r="E36" s="16" t="s">
        <v>107</v>
      </c>
      <c r="F36" s="17" t="e">
        <f>#REF!</f>
        <v>#REF!</v>
      </c>
      <c r="G36" s="16" t="s">
        <v>105</v>
      </c>
      <c r="H36" s="18">
        <f t="shared" si="5"/>
        <v>0</v>
      </c>
      <c r="I36" s="34" t="e">
        <f t="shared" si="6"/>
        <v>#REF!</v>
      </c>
      <c r="J36" s="30"/>
      <c r="K36" s="35" t="e">
        <f t="shared" si="7"/>
        <v>#REF!</v>
      </c>
      <c r="L36" s="30"/>
      <c r="M36" s="20" t="e">
        <f t="shared" si="8"/>
        <v>#REF!</v>
      </c>
      <c r="N36" s="30"/>
      <c r="O36" s="20" t="e">
        <f t="shared" si="9"/>
        <v>#REF!</v>
      </c>
      <c r="P36" s="21"/>
    </row>
    <row r="37" spans="1:16" ht="26.1" hidden="1" customHeight="1">
      <c r="A37" s="3">
        <v>2</v>
      </c>
      <c r="B37" s="257"/>
      <c r="C37" s="254"/>
      <c r="D37" s="254" t="s">
        <v>6</v>
      </c>
      <c r="E37" s="16" t="s">
        <v>104</v>
      </c>
      <c r="F37" s="17" t="e">
        <f>#REF!</f>
        <v>#REF!</v>
      </c>
      <c r="G37" s="16" t="s">
        <v>105</v>
      </c>
      <c r="H37" s="18">
        <f t="shared" si="5"/>
        <v>0</v>
      </c>
      <c r="I37" s="34" t="e">
        <f t="shared" si="6"/>
        <v>#REF!</v>
      </c>
      <c r="J37" s="30"/>
      <c r="K37" s="35" t="e">
        <f t="shared" si="7"/>
        <v>#REF!</v>
      </c>
      <c r="L37" s="30"/>
      <c r="M37" s="20" t="e">
        <f t="shared" si="8"/>
        <v>#REF!</v>
      </c>
      <c r="N37" s="30"/>
      <c r="O37" s="20" t="e">
        <f t="shared" si="9"/>
        <v>#REF!</v>
      </c>
      <c r="P37" s="21"/>
    </row>
    <row r="38" spans="1:16" ht="26.1" hidden="1" customHeight="1">
      <c r="A38" s="3">
        <v>2</v>
      </c>
      <c r="B38" s="258"/>
      <c r="C38" s="255"/>
      <c r="D38" s="255"/>
      <c r="E38" s="23" t="s">
        <v>107</v>
      </c>
      <c r="F38" s="17" t="e">
        <f>#REF!</f>
        <v>#REF!</v>
      </c>
      <c r="G38" s="23" t="s">
        <v>105</v>
      </c>
      <c r="H38" s="25">
        <f t="shared" si="5"/>
        <v>0</v>
      </c>
      <c r="I38" s="36" t="e">
        <f t="shared" si="6"/>
        <v>#REF!</v>
      </c>
      <c r="J38" s="37"/>
      <c r="K38" s="38" t="e">
        <f t="shared" si="7"/>
        <v>#REF!</v>
      </c>
      <c r="L38" s="37"/>
      <c r="M38" s="27" t="e">
        <f t="shared" si="8"/>
        <v>#REF!</v>
      </c>
      <c r="N38" s="37"/>
      <c r="O38" s="27" t="e">
        <f t="shared" si="9"/>
        <v>#REF!</v>
      </c>
      <c r="P38" s="28"/>
    </row>
    <row r="39" spans="1:16" ht="26.1" hidden="1" customHeight="1">
      <c r="A39" s="3">
        <v>2</v>
      </c>
      <c r="B39" s="256" t="s">
        <v>121</v>
      </c>
      <c r="C39" s="253" t="s">
        <v>122</v>
      </c>
      <c r="D39" s="253" t="s">
        <v>7</v>
      </c>
      <c r="E39" s="9" t="s">
        <v>104</v>
      </c>
      <c r="F39" s="10" t="e">
        <f>#REF!</f>
        <v>#REF!</v>
      </c>
      <c r="G39" s="9" t="s">
        <v>105</v>
      </c>
      <c r="H39" s="11">
        <f t="shared" si="5"/>
        <v>0</v>
      </c>
      <c r="I39" s="32" t="e">
        <f t="shared" si="6"/>
        <v>#REF!</v>
      </c>
      <c r="J39" s="13"/>
      <c r="K39" s="33" t="e">
        <f t="shared" si="7"/>
        <v>#REF!</v>
      </c>
      <c r="L39" s="13"/>
      <c r="M39" s="14" t="e">
        <f t="shared" si="8"/>
        <v>#REF!</v>
      </c>
      <c r="N39" s="13"/>
      <c r="O39" s="14" t="e">
        <f t="shared" si="9"/>
        <v>#REF!</v>
      </c>
      <c r="P39" s="15"/>
    </row>
    <row r="40" spans="1:16" ht="26.1" hidden="1" customHeight="1">
      <c r="A40" s="3">
        <v>2</v>
      </c>
      <c r="B40" s="257"/>
      <c r="C40" s="254"/>
      <c r="D40" s="254"/>
      <c r="E40" s="16" t="s">
        <v>107</v>
      </c>
      <c r="F40" s="17" t="e">
        <f>#REF!</f>
        <v>#REF!</v>
      </c>
      <c r="G40" s="16" t="s">
        <v>105</v>
      </c>
      <c r="H40" s="18">
        <f t="shared" si="5"/>
        <v>0</v>
      </c>
      <c r="I40" s="19" t="e">
        <f t="shared" si="6"/>
        <v>#REF!</v>
      </c>
      <c r="J40" s="30"/>
      <c r="K40" s="20" t="e">
        <f t="shared" si="7"/>
        <v>#REF!</v>
      </c>
      <c r="L40" s="30"/>
      <c r="M40" s="20" t="e">
        <f t="shared" si="8"/>
        <v>#REF!</v>
      </c>
      <c r="N40" s="30"/>
      <c r="O40" s="20" t="e">
        <f t="shared" si="9"/>
        <v>#REF!</v>
      </c>
      <c r="P40" s="21"/>
    </row>
    <row r="41" spans="1:16" ht="26.1" hidden="1" customHeight="1">
      <c r="A41" s="3">
        <v>2</v>
      </c>
      <c r="B41" s="257"/>
      <c r="C41" s="254"/>
      <c r="D41" s="254"/>
      <c r="E41" s="22" t="s">
        <v>4</v>
      </c>
      <c r="F41" s="17" t="e">
        <f>#REF!</f>
        <v>#REF!</v>
      </c>
      <c r="G41" s="16" t="s">
        <v>105</v>
      </c>
      <c r="H41" s="18"/>
      <c r="I41" s="19"/>
      <c r="J41" s="30"/>
      <c r="K41" s="20"/>
      <c r="L41" s="30"/>
      <c r="M41" s="20"/>
      <c r="N41" s="30"/>
      <c r="O41" s="20"/>
      <c r="P41" s="21"/>
    </row>
    <row r="42" spans="1:16" ht="26.1" hidden="1" customHeight="1">
      <c r="A42" s="3">
        <v>2</v>
      </c>
      <c r="B42" s="257"/>
      <c r="C42" s="254"/>
      <c r="D42" s="254"/>
      <c r="E42" s="16" t="s">
        <v>110</v>
      </c>
      <c r="F42" s="17" t="e">
        <f>#REF!</f>
        <v>#REF!</v>
      </c>
      <c r="G42" s="16" t="s">
        <v>105</v>
      </c>
      <c r="H42" s="18"/>
      <c r="I42" s="19"/>
      <c r="J42" s="30"/>
      <c r="K42" s="20"/>
      <c r="L42" s="30"/>
      <c r="M42" s="20"/>
      <c r="N42" s="30"/>
      <c r="O42" s="20"/>
      <c r="P42" s="21"/>
    </row>
    <row r="43" spans="1:16" ht="26.1" hidden="1" customHeight="1">
      <c r="A43" s="3">
        <v>2</v>
      </c>
      <c r="B43" s="257"/>
      <c r="C43" s="254" t="s">
        <v>123</v>
      </c>
      <c r="D43" s="254" t="s">
        <v>8</v>
      </c>
      <c r="E43" s="16" t="s">
        <v>104</v>
      </c>
      <c r="F43" s="17" t="e">
        <f>#REF!</f>
        <v>#REF!</v>
      </c>
      <c r="G43" s="16" t="s">
        <v>105</v>
      </c>
      <c r="H43" s="18">
        <f t="shared" si="5"/>
        <v>0</v>
      </c>
      <c r="I43" s="19" t="e">
        <f t="shared" si="6"/>
        <v>#REF!</v>
      </c>
      <c r="J43" s="30"/>
      <c r="K43" s="20" t="e">
        <f t="shared" si="7"/>
        <v>#REF!</v>
      </c>
      <c r="L43" s="30"/>
      <c r="M43" s="20" t="e">
        <f t="shared" si="8"/>
        <v>#REF!</v>
      </c>
      <c r="N43" s="30"/>
      <c r="O43" s="20" t="e">
        <f t="shared" si="9"/>
        <v>#REF!</v>
      </c>
      <c r="P43" s="21"/>
    </row>
    <row r="44" spans="1:16" ht="26.1" hidden="1" customHeight="1">
      <c r="A44" s="3">
        <v>2</v>
      </c>
      <c r="B44" s="257"/>
      <c r="C44" s="254"/>
      <c r="D44" s="254"/>
      <c r="E44" s="16" t="s">
        <v>107</v>
      </c>
      <c r="F44" s="17" t="e">
        <f>#REF!</f>
        <v>#REF!</v>
      </c>
      <c r="G44" s="16" t="s">
        <v>105</v>
      </c>
      <c r="H44" s="18">
        <f t="shared" si="5"/>
        <v>0</v>
      </c>
      <c r="I44" s="34" t="e">
        <f t="shared" si="6"/>
        <v>#REF!</v>
      </c>
      <c r="J44" s="30"/>
      <c r="K44" s="35" t="e">
        <f t="shared" si="7"/>
        <v>#REF!</v>
      </c>
      <c r="L44" s="30"/>
      <c r="M44" s="20" t="e">
        <f t="shared" si="8"/>
        <v>#REF!</v>
      </c>
      <c r="N44" s="30"/>
      <c r="O44" s="20" t="e">
        <f t="shared" si="9"/>
        <v>#REF!</v>
      </c>
      <c r="P44" s="21"/>
    </row>
    <row r="45" spans="1:16" ht="26.1" hidden="1" customHeight="1">
      <c r="A45" s="3">
        <v>2</v>
      </c>
      <c r="B45" s="257"/>
      <c r="C45" s="254"/>
      <c r="D45" s="254" t="s">
        <v>6</v>
      </c>
      <c r="E45" s="16" t="s">
        <v>104</v>
      </c>
      <c r="F45" s="17" t="e">
        <f>#REF!</f>
        <v>#REF!</v>
      </c>
      <c r="G45" s="16" t="s">
        <v>105</v>
      </c>
      <c r="H45" s="18">
        <f t="shared" si="5"/>
        <v>0</v>
      </c>
      <c r="I45" s="34" t="e">
        <f t="shared" si="6"/>
        <v>#REF!</v>
      </c>
      <c r="J45" s="30"/>
      <c r="K45" s="35" t="e">
        <f t="shared" si="7"/>
        <v>#REF!</v>
      </c>
      <c r="L45" s="30"/>
      <c r="M45" s="20" t="e">
        <f t="shared" si="8"/>
        <v>#REF!</v>
      </c>
      <c r="N45" s="30"/>
      <c r="O45" s="20" t="e">
        <f t="shared" si="9"/>
        <v>#REF!</v>
      </c>
      <c r="P45" s="21"/>
    </row>
    <row r="46" spans="1:16" ht="26.1" hidden="1" customHeight="1">
      <c r="A46" s="3">
        <v>2</v>
      </c>
      <c r="B46" s="258"/>
      <c r="C46" s="255"/>
      <c r="D46" s="255"/>
      <c r="E46" s="23" t="s">
        <v>107</v>
      </c>
      <c r="F46" s="17" t="e">
        <f>#REF!</f>
        <v>#REF!</v>
      </c>
      <c r="G46" s="23" t="s">
        <v>105</v>
      </c>
      <c r="H46" s="25">
        <f t="shared" si="5"/>
        <v>0</v>
      </c>
      <c r="I46" s="36" t="e">
        <f t="shared" si="6"/>
        <v>#REF!</v>
      </c>
      <c r="J46" s="37"/>
      <c r="K46" s="38" t="e">
        <f t="shared" si="7"/>
        <v>#REF!</v>
      </c>
      <c r="L46" s="37"/>
      <c r="M46" s="27" t="e">
        <f t="shared" si="8"/>
        <v>#REF!</v>
      </c>
      <c r="N46" s="37"/>
      <c r="O46" s="27" t="e">
        <f t="shared" si="9"/>
        <v>#REF!</v>
      </c>
      <c r="P46" s="28"/>
    </row>
    <row r="47" spans="1:16" ht="26.1" hidden="1" customHeight="1">
      <c r="A47" s="3">
        <v>2</v>
      </c>
      <c r="B47" s="262" t="s">
        <v>124</v>
      </c>
      <c r="C47" s="263"/>
      <c r="D47" s="263"/>
      <c r="E47" s="264"/>
      <c r="F47" s="39" t="e">
        <f>#REF!</f>
        <v>#REF!</v>
      </c>
      <c r="G47" s="40" t="s">
        <v>105</v>
      </c>
      <c r="H47" s="41">
        <f t="shared" si="5"/>
        <v>0</v>
      </c>
      <c r="I47" s="42" t="e">
        <f t="shared" si="6"/>
        <v>#REF!</v>
      </c>
      <c r="J47" s="43"/>
      <c r="K47" s="44" t="e">
        <f t="shared" si="7"/>
        <v>#REF!</v>
      </c>
      <c r="L47" s="43"/>
      <c r="M47" s="45" t="e">
        <f t="shared" si="8"/>
        <v>#REF!</v>
      </c>
      <c r="N47" s="43"/>
      <c r="O47" s="45" t="e">
        <f t="shared" si="9"/>
        <v>#REF!</v>
      </c>
      <c r="P47" s="46">
        <v>59</v>
      </c>
    </row>
    <row r="48" spans="1:16" ht="26.1" customHeight="1">
      <c r="A48" s="3">
        <v>1</v>
      </c>
      <c r="B48" s="265" t="s">
        <v>125</v>
      </c>
      <c r="C48" s="266"/>
      <c r="D48" s="266"/>
      <c r="E48" s="266"/>
      <c r="F48" s="47"/>
      <c r="G48" s="48"/>
      <c r="H48" s="49"/>
      <c r="I48" s="50" t="e">
        <f t="shared" si="6"/>
        <v>#REF!</v>
      </c>
      <c r="J48" s="51"/>
      <c r="K48" s="52" t="e">
        <f>SUM(K5:K47)</f>
        <v>#REF!</v>
      </c>
      <c r="L48" s="51"/>
      <c r="M48" s="52" t="e">
        <f>SUM(M5:M47)</f>
        <v>#REF!</v>
      </c>
      <c r="N48" s="51"/>
      <c r="O48" s="52" t="e">
        <f>SUM(O5:O47)</f>
        <v>#REF!</v>
      </c>
      <c r="P48" s="53"/>
    </row>
    <row r="49" spans="1:16" ht="26.1" customHeight="1">
      <c r="A49" s="3">
        <v>1</v>
      </c>
      <c r="B49" s="267" t="s">
        <v>91</v>
      </c>
      <c r="C49" s="268"/>
      <c r="D49" s="268"/>
      <c r="E49" s="269"/>
      <c r="F49" s="54"/>
      <c r="G49" s="55"/>
      <c r="H49" s="56"/>
      <c r="I49" s="57"/>
      <c r="J49" s="58"/>
      <c r="K49" s="59"/>
      <c r="L49" s="60"/>
      <c r="M49" s="59"/>
      <c r="N49" s="60"/>
      <c r="O49" s="61"/>
      <c r="P49" s="62"/>
    </row>
    <row r="50" spans="1:16" ht="26.1" customHeight="1">
      <c r="A50" s="3">
        <v>1</v>
      </c>
      <c r="B50" s="262" t="s">
        <v>92</v>
      </c>
      <c r="C50" s="263"/>
      <c r="D50" s="263"/>
      <c r="E50" s="264"/>
      <c r="F50" s="10">
        <v>2</v>
      </c>
      <c r="G50" s="9" t="s">
        <v>126</v>
      </c>
      <c r="H50" s="11"/>
      <c r="I50" s="12">
        <f>K50+M50+O50</f>
        <v>60000</v>
      </c>
      <c r="J50" s="63"/>
      <c r="K50" s="14">
        <f>F50*J50</f>
        <v>0</v>
      </c>
      <c r="L50" s="14"/>
      <c r="M50" s="14">
        <f>F50*L50</f>
        <v>0</v>
      </c>
      <c r="N50" s="14">
        <v>30000</v>
      </c>
      <c r="O50" s="14">
        <f>F50*N50</f>
        <v>60000</v>
      </c>
      <c r="P50" s="64"/>
    </row>
    <row r="51" spans="1:16" ht="26.1" hidden="1" customHeight="1">
      <c r="A51" s="3">
        <v>2</v>
      </c>
      <c r="B51" s="276" t="s">
        <v>125</v>
      </c>
      <c r="C51" s="277"/>
      <c r="D51" s="277"/>
      <c r="E51" s="278"/>
      <c r="F51" s="47"/>
      <c r="G51" s="48"/>
      <c r="H51" s="49"/>
      <c r="I51" s="50">
        <f t="shared" ref="I51:I52" si="10">K51+M51+O51</f>
        <v>60000</v>
      </c>
      <c r="J51" s="51"/>
      <c r="K51" s="52">
        <f>SUM(K50:K50)</f>
        <v>0</v>
      </c>
      <c r="L51" s="51"/>
      <c r="M51" s="52">
        <f>SUM(M50:M50)</f>
        <v>0</v>
      </c>
      <c r="N51" s="51"/>
      <c r="O51" s="52">
        <f>SUM(O50:O50)</f>
        <v>60000</v>
      </c>
      <c r="P51" s="53"/>
    </row>
    <row r="52" spans="1:16" ht="26.1" customHeight="1">
      <c r="A52" s="3">
        <v>1</v>
      </c>
      <c r="B52" s="279" t="s">
        <v>28</v>
      </c>
      <c r="C52" s="280"/>
      <c r="D52" s="280"/>
      <c r="E52" s="281"/>
      <c r="F52" s="39"/>
      <c r="G52" s="40"/>
      <c r="H52" s="41"/>
      <c r="I52" s="65" t="e">
        <f t="shared" si="10"/>
        <v>#REF!</v>
      </c>
      <c r="J52" s="66"/>
      <c r="K52" s="67" t="e">
        <f>K48+K51</f>
        <v>#REF!</v>
      </c>
      <c r="L52" s="67"/>
      <c r="M52" s="67" t="e">
        <f>M48+M51</f>
        <v>#REF!</v>
      </c>
      <c r="N52" s="67"/>
      <c r="O52" s="67" t="e">
        <f>O48+O51</f>
        <v>#REF!</v>
      </c>
      <c r="P52" s="68"/>
    </row>
    <row r="53" spans="1:16" ht="26.1" customHeight="1">
      <c r="A53" s="3">
        <v>1</v>
      </c>
      <c r="B53" s="282" t="s">
        <v>127</v>
      </c>
      <c r="C53" s="283"/>
      <c r="D53" s="283"/>
      <c r="E53" s="284"/>
      <c r="F53" s="295">
        <v>1</v>
      </c>
      <c r="G53" s="297" t="s">
        <v>18</v>
      </c>
      <c r="H53" s="288"/>
      <c r="I53" s="69"/>
      <c r="J53" s="70" t="str">
        <f>" ☞간접노무비 : 직접노무비의 "&amp;(M54*100)&amp;"%"</f>
        <v xml:space="preserve"> ☞간접노무비 : 직접노무비의 12.7%</v>
      </c>
      <c r="K53" s="71"/>
      <c r="L53" s="72"/>
      <c r="M53" s="73"/>
      <c r="N53" s="74"/>
      <c r="O53" s="75"/>
      <c r="P53" s="76"/>
    </row>
    <row r="54" spans="1:16" ht="26.1" customHeight="1">
      <c r="A54" s="3">
        <v>1</v>
      </c>
      <c r="B54" s="285"/>
      <c r="C54" s="286"/>
      <c r="D54" s="286"/>
      <c r="E54" s="287"/>
      <c r="F54" s="296"/>
      <c r="G54" s="298"/>
      <c r="H54" s="289"/>
      <c r="I54" s="77" t="e">
        <f>O54</f>
        <v>#REF!</v>
      </c>
      <c r="J54" s="78"/>
      <c r="K54" s="79" t="e">
        <f>K52</f>
        <v>#REF!</v>
      </c>
      <c r="L54" s="80" t="s">
        <v>128</v>
      </c>
      <c r="M54" s="81">
        <v>0.127</v>
      </c>
      <c r="N54" s="82" t="s">
        <v>129</v>
      </c>
      <c r="O54" s="83" t="e">
        <f>INT(K54*M54)</f>
        <v>#REF!</v>
      </c>
      <c r="P54" s="84" t="e">
        <f>I54/K54</f>
        <v>#REF!</v>
      </c>
    </row>
    <row r="55" spans="1:16" ht="26.1" customHeight="1">
      <c r="A55" s="3">
        <v>1</v>
      </c>
      <c r="B55" s="290" t="s">
        <v>130</v>
      </c>
      <c r="C55" s="269"/>
      <c r="D55" s="291"/>
      <c r="E55" s="291"/>
      <c r="F55" s="85">
        <v>1</v>
      </c>
      <c r="G55" s="86" t="s">
        <v>18</v>
      </c>
      <c r="H55" s="87"/>
      <c r="I55" s="88" t="e">
        <f>SUM(I56:I69)</f>
        <v>#REF!</v>
      </c>
      <c r="J55" s="89"/>
      <c r="K55" s="90"/>
      <c r="L55" s="91"/>
      <c r="M55" s="90"/>
      <c r="N55" s="92"/>
      <c r="O55" s="93"/>
      <c r="P55" s="94"/>
    </row>
    <row r="56" spans="1:16" ht="26.1" customHeight="1">
      <c r="A56" s="3">
        <v>1</v>
      </c>
      <c r="B56" s="292" t="s">
        <v>19</v>
      </c>
      <c r="C56" s="293"/>
      <c r="D56" s="293"/>
      <c r="E56" s="294"/>
      <c r="F56" s="95"/>
      <c r="G56" s="96"/>
      <c r="H56" s="95"/>
      <c r="I56" s="97"/>
      <c r="J56" s="70" t="str">
        <f>" ☞산재보험료 : (직접노무비+간접노무비)의 "&amp;(M57*100)&amp;"%"</f>
        <v xml:space="preserve"> ☞산재보험료 : (직접노무비+간접노무비)의 3.73%</v>
      </c>
      <c r="K56" s="71"/>
      <c r="L56" s="72"/>
      <c r="M56" s="73"/>
      <c r="N56" s="74"/>
      <c r="O56" s="98"/>
      <c r="P56" s="99"/>
    </row>
    <row r="57" spans="1:16" ht="26.1" customHeight="1">
      <c r="A57" s="3">
        <v>1</v>
      </c>
      <c r="B57" s="273"/>
      <c r="C57" s="274"/>
      <c r="D57" s="274"/>
      <c r="E57" s="275"/>
      <c r="F57" s="100"/>
      <c r="G57" s="101"/>
      <c r="H57" s="100"/>
      <c r="I57" s="102" t="e">
        <f>O57</f>
        <v>#REF!</v>
      </c>
      <c r="J57" s="103"/>
      <c r="K57" s="104" t="e">
        <f>K52+I54</f>
        <v>#REF!</v>
      </c>
      <c r="L57" s="105" t="s">
        <v>128</v>
      </c>
      <c r="M57" s="106">
        <v>3.73E-2</v>
      </c>
      <c r="N57" s="107" t="s">
        <v>129</v>
      </c>
      <c r="O57" s="108" t="e">
        <f>INT(K57*M57)</f>
        <v>#REF!</v>
      </c>
      <c r="P57" s="109" t="e">
        <f>I57/K57</f>
        <v>#REF!</v>
      </c>
    </row>
    <row r="58" spans="1:16" ht="26.1" customHeight="1">
      <c r="A58" s="3">
        <v>1</v>
      </c>
      <c r="B58" s="270" t="s">
        <v>131</v>
      </c>
      <c r="C58" s="271"/>
      <c r="D58" s="271"/>
      <c r="E58" s="272"/>
      <c r="F58" s="110"/>
      <c r="G58" s="111"/>
      <c r="H58" s="110"/>
      <c r="I58" s="112"/>
      <c r="J58" s="113" t="str">
        <f>" ☞고용보험료 : (직접노무비+간접노무비)의 "&amp;(M59*100)&amp;"%"</f>
        <v xml:space="preserve"> ☞고용보험료 : (직접노무비+간접노무비)의 0.87%</v>
      </c>
      <c r="K58" s="114"/>
      <c r="L58" s="115"/>
      <c r="M58" s="116"/>
      <c r="N58" s="117"/>
      <c r="O58" s="118"/>
      <c r="P58" s="119"/>
    </row>
    <row r="59" spans="1:16" ht="26.1" customHeight="1">
      <c r="A59" s="3">
        <v>1</v>
      </c>
      <c r="B59" s="273"/>
      <c r="C59" s="274"/>
      <c r="D59" s="274"/>
      <c r="E59" s="275"/>
      <c r="F59" s="100"/>
      <c r="G59" s="101"/>
      <c r="H59" s="100"/>
      <c r="I59" s="102" t="e">
        <f>O59</f>
        <v>#REF!</v>
      </c>
      <c r="J59" s="103"/>
      <c r="K59" s="104" t="e">
        <f>K52+I54</f>
        <v>#REF!</v>
      </c>
      <c r="L59" s="105" t="s">
        <v>128</v>
      </c>
      <c r="M59" s="106">
        <v>8.6999999999999994E-3</v>
      </c>
      <c r="N59" s="107" t="s">
        <v>129</v>
      </c>
      <c r="O59" s="108" t="e">
        <f>INT(K59*M59)</f>
        <v>#REF!</v>
      </c>
      <c r="P59" s="109" t="e">
        <f>I59/K59</f>
        <v>#REF!</v>
      </c>
    </row>
    <row r="60" spans="1:16" ht="26.1" customHeight="1">
      <c r="A60" s="3">
        <v>1</v>
      </c>
      <c r="B60" s="270" t="s">
        <v>132</v>
      </c>
      <c r="C60" s="271"/>
      <c r="D60" s="271"/>
      <c r="E60" s="272"/>
      <c r="F60" s="110"/>
      <c r="G60" s="111"/>
      <c r="H60" s="110"/>
      <c r="I60" s="120"/>
      <c r="J60" s="113" t="str">
        <f>" ☞국민건강보험료 : (직접노무비)의 "&amp;(M61*100)&amp;"%"</f>
        <v xml:space="preserve"> ☞국민건강보험료 : (직접노무비)의 3.335%</v>
      </c>
      <c r="K60" s="114"/>
      <c r="L60" s="115"/>
      <c r="M60" s="116"/>
      <c r="N60" s="117"/>
      <c r="O60" s="118"/>
      <c r="P60" s="119"/>
    </row>
    <row r="61" spans="1:16" ht="26.1" customHeight="1">
      <c r="A61" s="3">
        <v>1</v>
      </c>
      <c r="B61" s="273"/>
      <c r="C61" s="274"/>
      <c r="D61" s="274"/>
      <c r="E61" s="275"/>
      <c r="F61" s="100"/>
      <c r="G61" s="101"/>
      <c r="H61" s="100"/>
      <c r="I61" s="102"/>
      <c r="J61" s="103"/>
      <c r="K61" s="104" t="e">
        <f>K52</f>
        <v>#REF!</v>
      </c>
      <c r="L61" s="105" t="s">
        <v>128</v>
      </c>
      <c r="M61" s="155">
        <v>3.3349999999999998E-2</v>
      </c>
      <c r="N61" s="107" t="s">
        <v>129</v>
      </c>
      <c r="O61" s="108" t="e">
        <f>INT(K61*M61)</f>
        <v>#REF!</v>
      </c>
      <c r="P61" s="156">
        <v>3.3349999999999998E-2</v>
      </c>
    </row>
    <row r="62" spans="1:16" ht="26.1" customHeight="1">
      <c r="A62" s="3">
        <v>1</v>
      </c>
      <c r="B62" s="270" t="s">
        <v>40</v>
      </c>
      <c r="C62" s="271"/>
      <c r="D62" s="271"/>
      <c r="E62" s="272"/>
      <c r="F62" s="110"/>
      <c r="G62" s="111"/>
      <c r="H62" s="110"/>
      <c r="I62" s="121"/>
      <c r="J62" s="113" t="str">
        <f>" ☞국민연금보험료 : (직접노무비)의 "&amp;(M63*100)&amp;"%"</f>
        <v xml:space="preserve"> ☞국민연금보험료 : (직접노무비)의 4.5%</v>
      </c>
      <c r="K62" s="114"/>
      <c r="L62" s="115"/>
      <c r="M62" s="116"/>
      <c r="N62" s="117"/>
      <c r="O62" s="118"/>
      <c r="P62" s="119"/>
    </row>
    <row r="63" spans="1:16" ht="26.1" customHeight="1">
      <c r="A63" s="3">
        <v>1</v>
      </c>
      <c r="B63" s="273"/>
      <c r="C63" s="274"/>
      <c r="D63" s="274"/>
      <c r="E63" s="275"/>
      <c r="F63" s="100"/>
      <c r="G63" s="101"/>
      <c r="H63" s="100"/>
      <c r="I63" s="102"/>
      <c r="J63" s="103"/>
      <c r="K63" s="104" t="e">
        <f>K52</f>
        <v>#REF!</v>
      </c>
      <c r="L63" s="105" t="s">
        <v>128</v>
      </c>
      <c r="M63" s="106">
        <v>4.4999999999999998E-2</v>
      </c>
      <c r="N63" s="107" t="s">
        <v>129</v>
      </c>
      <c r="O63" s="108" t="e">
        <f>INT(K63*M63)</f>
        <v>#REF!</v>
      </c>
      <c r="P63" s="109">
        <v>4.4999999999999998E-2</v>
      </c>
    </row>
    <row r="64" spans="1:16" ht="26.1" customHeight="1">
      <c r="A64" s="3">
        <v>1</v>
      </c>
      <c r="B64" s="270" t="s">
        <v>20</v>
      </c>
      <c r="C64" s="271"/>
      <c r="D64" s="271"/>
      <c r="E64" s="272"/>
      <c r="F64" s="110"/>
      <c r="G64" s="111"/>
      <c r="H64" s="110"/>
      <c r="I64" s="121"/>
      <c r="J64" s="113" t="str">
        <f>" ☞노인장기요양보험료 : (국민건강보험료)의 "&amp;(M65*100)&amp;"%"</f>
        <v xml:space="preserve"> ☞노인장기요양보험료 : (국민건강보험료)의 10.25%</v>
      </c>
      <c r="K64" s="114"/>
      <c r="L64" s="115"/>
      <c r="M64" s="116"/>
      <c r="N64" s="117"/>
      <c r="O64" s="118"/>
      <c r="P64" s="119"/>
    </row>
    <row r="65" spans="1:16" ht="26.1" customHeight="1">
      <c r="A65" s="3">
        <v>1</v>
      </c>
      <c r="B65" s="273"/>
      <c r="C65" s="274"/>
      <c r="D65" s="274"/>
      <c r="E65" s="275"/>
      <c r="F65" s="100"/>
      <c r="G65" s="101"/>
      <c r="H65" s="100"/>
      <c r="I65" s="102"/>
      <c r="J65" s="103"/>
      <c r="K65" s="104">
        <f>I61</f>
        <v>0</v>
      </c>
      <c r="L65" s="105" t="s">
        <v>128</v>
      </c>
      <c r="M65" s="106">
        <v>0.10249999999999999</v>
      </c>
      <c r="N65" s="107" t="s">
        <v>129</v>
      </c>
      <c r="O65" s="108">
        <f>INT(K65*M65)</f>
        <v>0</v>
      </c>
      <c r="P65" s="109">
        <v>0.10249999999999999</v>
      </c>
    </row>
    <row r="66" spans="1:16" ht="26.1" customHeight="1">
      <c r="A66" s="3">
        <v>1</v>
      </c>
      <c r="B66" s="270" t="s">
        <v>133</v>
      </c>
      <c r="C66" s="271"/>
      <c r="D66" s="271"/>
      <c r="E66" s="272"/>
      <c r="F66" s="110"/>
      <c r="G66" s="111"/>
      <c r="H66" s="110"/>
      <c r="I66" s="121"/>
      <c r="J66" s="113" t="str">
        <f>" ☞산업안전보건관리비 : (직접노무비+재료비)의 "&amp;(M67*100)&amp;"%"</f>
        <v xml:space="preserve"> ☞산업안전보건관리비 : (직접노무비+재료비)의 2.93%</v>
      </c>
      <c r="K66" s="114"/>
      <c r="L66" s="115"/>
      <c r="M66" s="116"/>
      <c r="N66" s="117"/>
      <c r="O66" s="118"/>
      <c r="P66" s="119"/>
    </row>
    <row r="67" spans="1:16" ht="26.1" customHeight="1">
      <c r="A67" s="3">
        <v>1</v>
      </c>
      <c r="B67" s="273"/>
      <c r="C67" s="274"/>
      <c r="D67" s="274"/>
      <c r="E67" s="275"/>
      <c r="F67" s="100"/>
      <c r="G67" s="101"/>
      <c r="H67" s="100"/>
      <c r="I67" s="121" t="e">
        <f>O67</f>
        <v>#REF!</v>
      </c>
      <c r="J67" s="103"/>
      <c r="K67" s="104" t="e">
        <f>K52+M52</f>
        <v>#REF!</v>
      </c>
      <c r="L67" s="105" t="s">
        <v>128</v>
      </c>
      <c r="M67" s="106">
        <v>2.93E-2</v>
      </c>
      <c r="N67" s="107" t="s">
        <v>129</v>
      </c>
      <c r="O67" s="108" t="e">
        <f>INT(K67*M67)</f>
        <v>#REF!</v>
      </c>
      <c r="P67" s="109">
        <v>2.93E-2</v>
      </c>
    </row>
    <row r="68" spans="1:16" ht="26.1" customHeight="1">
      <c r="A68" s="3">
        <v>1</v>
      </c>
      <c r="B68" s="299" t="s">
        <v>134</v>
      </c>
      <c r="C68" s="300"/>
      <c r="D68" s="300"/>
      <c r="E68" s="301"/>
      <c r="F68" s="110"/>
      <c r="G68" s="111"/>
      <c r="H68" s="110"/>
      <c r="I68" s="121"/>
      <c r="J68" s="122" t="str">
        <f>" ☞기타경비 : (직접노무비+간접노무비+재료비)의 "&amp;(M69*100)&amp;"%"</f>
        <v xml:space="preserve"> ☞기타경비 : (직접노무비+간접노무비+재료비)의 8.8%</v>
      </c>
      <c r="K68" s="123"/>
      <c r="L68" s="124"/>
      <c r="M68" s="125"/>
      <c r="N68" s="126"/>
      <c r="O68" s="127"/>
      <c r="P68" s="128"/>
    </row>
    <row r="69" spans="1:16" ht="26.1" customHeight="1">
      <c r="A69" s="3">
        <v>1</v>
      </c>
      <c r="B69" s="302"/>
      <c r="C69" s="303"/>
      <c r="D69" s="303"/>
      <c r="E69" s="304"/>
      <c r="F69" s="100"/>
      <c r="G69" s="101"/>
      <c r="H69" s="100"/>
      <c r="I69" s="129" t="e">
        <f>O69</f>
        <v>#REF!</v>
      </c>
      <c r="J69" s="78"/>
      <c r="K69" s="79" t="e">
        <f>K52+I54+M52</f>
        <v>#REF!</v>
      </c>
      <c r="L69" s="80" t="s">
        <v>128</v>
      </c>
      <c r="M69" s="81">
        <v>8.7999999999999995E-2</v>
      </c>
      <c r="N69" s="82" t="s">
        <v>129</v>
      </c>
      <c r="O69" s="130" t="e">
        <f>INT(K69*M69)</f>
        <v>#REF!</v>
      </c>
      <c r="P69" s="84" t="e">
        <f>I69/K69</f>
        <v>#REF!</v>
      </c>
    </row>
    <row r="70" spans="1:16" ht="26.1" customHeight="1">
      <c r="A70" s="3">
        <v>1</v>
      </c>
      <c r="B70" s="305" t="s">
        <v>135</v>
      </c>
      <c r="C70" s="306"/>
      <c r="D70" s="306"/>
      <c r="E70" s="307"/>
      <c r="F70" s="311">
        <v>1</v>
      </c>
      <c r="G70" s="317" t="s">
        <v>18</v>
      </c>
      <c r="H70" s="315"/>
      <c r="I70" s="131"/>
      <c r="J70" s="70" t="str">
        <f>" ☞일반관리비 : (순공사비)의 "&amp;(M71*100)&amp;"%"</f>
        <v xml:space="preserve"> ☞일반관리비 : (순공사비)의 6%</v>
      </c>
      <c r="K70" s="71"/>
      <c r="L70" s="72"/>
      <c r="M70" s="73"/>
      <c r="N70" s="74"/>
      <c r="O70" s="98"/>
      <c r="P70" s="76"/>
    </row>
    <row r="71" spans="1:16" ht="26.1" customHeight="1">
      <c r="A71" s="3">
        <v>1</v>
      </c>
      <c r="B71" s="308"/>
      <c r="C71" s="309"/>
      <c r="D71" s="309"/>
      <c r="E71" s="310"/>
      <c r="F71" s="312"/>
      <c r="G71" s="318"/>
      <c r="H71" s="316"/>
      <c r="I71" s="129" t="e">
        <f>O71</f>
        <v>#REF!</v>
      </c>
      <c r="J71" s="78"/>
      <c r="K71" s="79" t="e">
        <f>I52+I54+I55</f>
        <v>#REF!</v>
      </c>
      <c r="L71" s="80" t="s">
        <v>128</v>
      </c>
      <c r="M71" s="81">
        <v>0.06</v>
      </c>
      <c r="N71" s="82" t="s">
        <v>129</v>
      </c>
      <c r="O71" s="130" t="e">
        <f>INT(K71*M71)</f>
        <v>#REF!</v>
      </c>
      <c r="P71" s="84" t="e">
        <f>I71/K71</f>
        <v>#REF!</v>
      </c>
    </row>
    <row r="72" spans="1:16" ht="26.1" customHeight="1">
      <c r="A72" s="3">
        <v>1</v>
      </c>
      <c r="B72" s="305" t="s">
        <v>136</v>
      </c>
      <c r="C72" s="306"/>
      <c r="D72" s="306"/>
      <c r="E72" s="307"/>
      <c r="F72" s="311">
        <v>1</v>
      </c>
      <c r="G72" s="317" t="s">
        <v>18</v>
      </c>
      <c r="H72" s="315"/>
      <c r="I72" s="132"/>
      <c r="J72" s="70" t="str">
        <f>" ☞이윤 : (공사원가-재료비)의 "&amp;(M73*100)&amp;"%"</f>
        <v xml:space="preserve"> ☞이윤 : (공사원가-재료비)의 15%</v>
      </c>
      <c r="K72" s="71"/>
      <c r="L72" s="72"/>
      <c r="M72" s="73"/>
      <c r="N72" s="74"/>
      <c r="O72" s="73"/>
      <c r="P72" s="133"/>
    </row>
    <row r="73" spans="1:16" ht="26.1" customHeight="1">
      <c r="A73" s="3">
        <v>1</v>
      </c>
      <c r="B73" s="308"/>
      <c r="C73" s="309"/>
      <c r="D73" s="309"/>
      <c r="E73" s="310"/>
      <c r="F73" s="312"/>
      <c r="G73" s="318"/>
      <c r="H73" s="316"/>
      <c r="I73" s="129" t="e">
        <f>O73</f>
        <v>#REF!</v>
      </c>
      <c r="J73" s="78"/>
      <c r="K73" s="79" t="e">
        <f>I52+I54+I55+I71-M52</f>
        <v>#REF!</v>
      </c>
      <c r="L73" s="80" t="s">
        <v>128</v>
      </c>
      <c r="M73" s="134">
        <v>0.15</v>
      </c>
      <c r="N73" s="82" t="s">
        <v>129</v>
      </c>
      <c r="O73" s="130" t="e">
        <f>ROUNDUP((K73*M73),0)</f>
        <v>#REF!</v>
      </c>
      <c r="P73" s="84" t="e">
        <f>I73/K73</f>
        <v>#REF!</v>
      </c>
    </row>
    <row r="74" spans="1:16" ht="26.1" customHeight="1">
      <c r="A74" s="3">
        <v>1</v>
      </c>
      <c r="B74" s="299" t="s">
        <v>21</v>
      </c>
      <c r="C74" s="300"/>
      <c r="D74" s="300"/>
      <c r="E74" s="301"/>
      <c r="F74" s="127"/>
      <c r="G74" s="135"/>
      <c r="H74" s="136"/>
      <c r="I74" s="137" t="e">
        <f>I52+I54+I55+I71+I73</f>
        <v>#REF!</v>
      </c>
      <c r="J74" s="138"/>
      <c r="K74" s="139"/>
      <c r="L74" s="140"/>
      <c r="M74" s="139"/>
      <c r="N74" s="139"/>
      <c r="O74" s="138"/>
      <c r="P74" s="141"/>
    </row>
    <row r="75" spans="1:16" ht="26.1" customHeight="1">
      <c r="A75" s="3">
        <v>1</v>
      </c>
      <c r="B75" s="319" t="s">
        <v>137</v>
      </c>
      <c r="C75" s="297"/>
      <c r="D75" s="297"/>
      <c r="E75" s="297"/>
      <c r="F75" s="311">
        <v>1</v>
      </c>
      <c r="G75" s="317" t="s">
        <v>18</v>
      </c>
      <c r="H75" s="315"/>
      <c r="I75" s="132"/>
      <c r="J75" s="142" t="str">
        <f>" ☞부가가치세 : (공급가액)의 "&amp;(M76*100)&amp;"%"</f>
        <v xml:space="preserve"> ☞부가가치세 : (공급가액)의 10%</v>
      </c>
      <c r="K75" s="9"/>
      <c r="L75" s="143"/>
      <c r="M75" s="9"/>
      <c r="N75" s="9"/>
      <c r="O75" s="144"/>
      <c r="P75" s="145"/>
    </row>
    <row r="76" spans="1:16" ht="26.1" customHeight="1">
      <c r="A76" s="3">
        <v>1</v>
      </c>
      <c r="B76" s="320"/>
      <c r="C76" s="298"/>
      <c r="D76" s="298"/>
      <c r="E76" s="298"/>
      <c r="F76" s="312"/>
      <c r="G76" s="318"/>
      <c r="H76" s="316"/>
      <c r="I76" s="129" t="e">
        <f>O76</f>
        <v>#REF!</v>
      </c>
      <c r="J76" s="146"/>
      <c r="K76" s="79" t="e">
        <f>I74</f>
        <v>#REF!</v>
      </c>
      <c r="L76" s="80" t="s">
        <v>128</v>
      </c>
      <c r="M76" s="147">
        <v>0.1</v>
      </c>
      <c r="N76" s="82" t="s">
        <v>129</v>
      </c>
      <c r="O76" s="148" t="e">
        <f>INT(K76*M76)</f>
        <v>#REF!</v>
      </c>
      <c r="P76" s="84" t="e">
        <f>I76/K76</f>
        <v>#REF!</v>
      </c>
    </row>
    <row r="77" spans="1:16" ht="26.1" customHeight="1">
      <c r="A77" s="3">
        <v>1</v>
      </c>
      <c r="B77" s="313" t="s">
        <v>138</v>
      </c>
      <c r="C77" s="314"/>
      <c r="D77" s="314"/>
      <c r="E77" s="314"/>
      <c r="F77" s="87"/>
      <c r="G77" s="40"/>
      <c r="H77" s="87"/>
      <c r="I77" s="149" t="e">
        <f>I74+I76</f>
        <v>#REF!</v>
      </c>
      <c r="J77" s="150"/>
      <c r="K77" s="151"/>
      <c r="L77" s="151"/>
      <c r="M77" s="151"/>
      <c r="N77" s="151"/>
      <c r="O77" s="151"/>
      <c r="P77" s="152"/>
    </row>
    <row r="78" spans="1:16" ht="26.1" customHeight="1">
      <c r="A78" s="3">
        <v>1</v>
      </c>
      <c r="B78" s="313" t="s">
        <v>139</v>
      </c>
      <c r="C78" s="314"/>
      <c r="D78" s="314"/>
      <c r="E78" s="314"/>
      <c r="F78" s="87"/>
      <c r="G78" s="40"/>
      <c r="H78" s="87"/>
      <c r="I78" s="149" t="e">
        <f>ROUNDDOWN(I77,-3)</f>
        <v>#REF!</v>
      </c>
      <c r="J78" s="153" t="s">
        <v>140</v>
      </c>
      <c r="K78" s="151"/>
      <c r="L78" s="151"/>
      <c r="M78" s="151"/>
      <c r="N78" s="151"/>
      <c r="O78" s="151"/>
      <c r="P78" s="152"/>
    </row>
  </sheetData>
  <autoFilter ref="A1:P78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3">
    <mergeCell ref="B78:E78"/>
    <mergeCell ref="H70:H71"/>
    <mergeCell ref="B72:E73"/>
    <mergeCell ref="F72:F73"/>
    <mergeCell ref="G72:G73"/>
    <mergeCell ref="H72:H73"/>
    <mergeCell ref="B74:E74"/>
    <mergeCell ref="G70:G71"/>
    <mergeCell ref="B75:E76"/>
    <mergeCell ref="F75:F76"/>
    <mergeCell ref="G75:G76"/>
    <mergeCell ref="H75:H76"/>
    <mergeCell ref="B77:E77"/>
    <mergeCell ref="B64:E65"/>
    <mergeCell ref="B66:E67"/>
    <mergeCell ref="B68:E69"/>
    <mergeCell ref="B70:E71"/>
    <mergeCell ref="F70:F71"/>
    <mergeCell ref="H53:H54"/>
    <mergeCell ref="B55:E55"/>
    <mergeCell ref="B56:E57"/>
    <mergeCell ref="B58:E59"/>
    <mergeCell ref="B60:E61"/>
    <mergeCell ref="F53:F54"/>
    <mergeCell ref="G53:G54"/>
    <mergeCell ref="B62:E63"/>
    <mergeCell ref="B50:E50"/>
    <mergeCell ref="B51:E51"/>
    <mergeCell ref="B52:E52"/>
    <mergeCell ref="B53:E54"/>
    <mergeCell ref="B47:E47"/>
    <mergeCell ref="B48:E48"/>
    <mergeCell ref="B49:E49"/>
    <mergeCell ref="B39:B46"/>
    <mergeCell ref="C39:C42"/>
    <mergeCell ref="D39:D42"/>
    <mergeCell ref="C43:C44"/>
    <mergeCell ref="D43:D44"/>
    <mergeCell ref="C45:C46"/>
    <mergeCell ref="D45:D46"/>
    <mergeCell ref="B31:B38"/>
    <mergeCell ref="C31:C34"/>
    <mergeCell ref="D31:D34"/>
    <mergeCell ref="C35:C36"/>
    <mergeCell ref="D35:D36"/>
    <mergeCell ref="C37:C38"/>
    <mergeCell ref="D37:D38"/>
    <mergeCell ref="B23:B30"/>
    <mergeCell ref="C23:C26"/>
    <mergeCell ref="D23:D26"/>
    <mergeCell ref="C27:C28"/>
    <mergeCell ref="D27:D28"/>
    <mergeCell ref="C29:C30"/>
    <mergeCell ref="D29:D30"/>
    <mergeCell ref="B15:B22"/>
    <mergeCell ref="C15:C18"/>
    <mergeCell ref="D15:D18"/>
    <mergeCell ref="C19:C20"/>
    <mergeCell ref="D19:D20"/>
    <mergeCell ref="C21:C22"/>
    <mergeCell ref="D21:D22"/>
    <mergeCell ref="B4:E4"/>
    <mergeCell ref="B5:B14"/>
    <mergeCell ref="C5:C8"/>
    <mergeCell ref="D5:D8"/>
    <mergeCell ref="C9:C10"/>
    <mergeCell ref="D9:D10"/>
    <mergeCell ref="C11:C12"/>
    <mergeCell ref="D11:D12"/>
    <mergeCell ref="C13:C14"/>
    <mergeCell ref="D13:D14"/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</mergeCells>
  <phoneticPr fontId="2" type="noConversion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원가계산서</vt:lpstr>
      <vt:lpstr>내역서총괄표</vt:lpstr>
      <vt:lpstr>내역서</vt:lpstr>
      <vt:lpstr>내역서2</vt:lpstr>
      <vt:lpstr>내역서!Print_Area</vt:lpstr>
      <vt:lpstr>내역서2!Print_Area</vt:lpstr>
      <vt:lpstr>내역서총괄표!Print_Area</vt:lpstr>
      <vt:lpstr>원가계산서!Print_Area</vt:lpstr>
    </vt:vector>
  </TitlesOfParts>
  <Company>Extra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2020-03-27T02:51:30Z</cp:lastPrinted>
  <dcterms:created xsi:type="dcterms:W3CDTF">2012-03-07T02:46:43Z</dcterms:created>
  <dcterms:modified xsi:type="dcterms:W3CDTF">2020-03-27T04:32:50Z</dcterms:modified>
</cp:coreProperties>
</file>