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원가계산서" sheetId="11" r:id="rId1"/>
    <sheet name="집계표" sheetId="10" r:id="rId2"/>
    <sheet name="내역서" sheetId="9" r:id="rId3"/>
    <sheet name="Sheet1" sheetId="1" r:id="rId4"/>
  </sheets>
  <definedNames>
    <definedName name="_xlnm.Print_Area" localSheetId="2">내역서!$A$1:$M$268</definedName>
    <definedName name="_xlnm.Print_Area" localSheetId="0">원가계산서!$A$1:$F$31</definedName>
    <definedName name="_xlnm.Print_Area" localSheetId="1">집계표!$A$1:$M$52</definedName>
    <definedName name="_xlnm.Print_Titles" localSheetId="2">내역서!$1:$4</definedName>
    <definedName name="_xlnm.Print_Titles" localSheetId="0">원가계산서!$1:$4</definedName>
    <definedName name="_xlnm.Print_Titles" localSheetId="1">집계표!$1:$4</definedName>
  </definedNames>
  <calcPr calcId="12451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1"/>
  <c r="I7"/>
  <c r="E28" l="1"/>
  <c r="I28" s="1"/>
  <c r="D30" l="1"/>
  <c r="D27"/>
  <c r="D26"/>
  <c r="D23"/>
  <c r="D22"/>
  <c r="D21"/>
  <c r="D20"/>
  <c r="D19"/>
  <c r="D17"/>
  <c r="D16"/>
  <c r="D15"/>
  <c r="D14"/>
  <c r="D13"/>
  <c r="D10"/>
  <c r="AL37" i="10"/>
  <c r="AL35"/>
  <c r="AL34"/>
  <c r="AL33"/>
  <c r="AL32"/>
  <c r="AL31"/>
  <c r="AL30"/>
  <c r="F268" i="9"/>
  <c r="L268" s="1"/>
  <c r="H268"/>
  <c r="J268"/>
  <c r="R268"/>
  <c r="R39" i="10" s="1"/>
  <c r="S268" i="9"/>
  <c r="S39" i="10" s="1"/>
  <c r="T268" i="9"/>
  <c r="T39" i="10" s="1"/>
  <c r="U268" i="9"/>
  <c r="U39" i="10" s="1"/>
  <c r="V268" i="9"/>
  <c r="V39" i="10" s="1"/>
  <c r="W268" i="9"/>
  <c r="W39" i="10" s="1"/>
  <c r="X268" i="9"/>
  <c r="X39" i="10" s="1"/>
  <c r="Y268" i="9"/>
  <c r="Y39" i="10" s="1"/>
  <c r="Z268" i="9"/>
  <c r="Z39" i="10" s="1"/>
  <c r="AA268" i="9"/>
  <c r="AA39" i="10" s="1"/>
  <c r="AB268" i="9"/>
  <c r="AB39" i="10" s="1"/>
  <c r="AC268" i="9"/>
  <c r="AC39" i="10" s="1"/>
  <c r="AD268" i="9"/>
  <c r="AD39" i="10" s="1"/>
  <c r="AE268" i="9"/>
  <c r="AE39" i="10" s="1"/>
  <c r="AF268" i="9"/>
  <c r="AF39" i="10" s="1"/>
  <c r="AG268" i="9"/>
  <c r="AG39" i="10" s="1"/>
  <c r="AH268" i="9"/>
  <c r="AH39" i="10" s="1"/>
  <c r="AI268" i="9"/>
  <c r="AI39" i="10" s="1"/>
  <c r="AJ268" i="9"/>
  <c r="AJ39" i="10" s="1"/>
  <c r="AK268" i="9"/>
  <c r="AK39" i="10" s="1"/>
  <c r="AL268" i="9"/>
  <c r="AL39" i="10" s="1"/>
  <c r="X244" i="9"/>
  <c r="X38" i="10" s="1"/>
  <c r="Y244" i="9"/>
  <c r="Y38" i="10" s="1"/>
  <c r="AL244" i="9"/>
  <c r="AL38" i="10" s="1"/>
  <c r="S244" i="9"/>
  <c r="S38" i="10" s="1"/>
  <c r="V244" i="9"/>
  <c r="V38" i="10" s="1"/>
  <c r="W244" i="9"/>
  <c r="W38" i="10" s="1"/>
  <c r="F220" i="9"/>
  <c r="L220" s="1"/>
  <c r="H220"/>
  <c r="J220"/>
  <c r="AL220"/>
  <c r="R200"/>
  <c r="O200"/>
  <c r="S200"/>
  <c r="T200"/>
  <c r="U200"/>
  <c r="V200"/>
  <c r="W200"/>
  <c r="X200"/>
  <c r="Y200"/>
  <c r="Z200"/>
  <c r="AA200"/>
  <c r="AB200"/>
  <c r="AC200"/>
  <c r="AD200"/>
  <c r="AE200"/>
  <c r="AF200"/>
  <c r="AG200"/>
  <c r="AH200"/>
  <c r="AI200"/>
  <c r="AJ200"/>
  <c r="AK200"/>
  <c r="R199"/>
  <c r="O199"/>
  <c r="S199"/>
  <c r="T199"/>
  <c r="U199"/>
  <c r="V199"/>
  <c r="W199"/>
  <c r="X199"/>
  <c r="Y199"/>
  <c r="Z199"/>
  <c r="AA199"/>
  <c r="AB199"/>
  <c r="AC199"/>
  <c r="AD199"/>
  <c r="AE199"/>
  <c r="AF199"/>
  <c r="AG199"/>
  <c r="AH199"/>
  <c r="AI199"/>
  <c r="AJ199"/>
  <c r="AK199"/>
  <c r="R198"/>
  <c r="R220" s="1"/>
  <c r="R37" i="10" s="1"/>
  <c r="O198" i="9"/>
  <c r="S198"/>
  <c r="S220" s="1"/>
  <c r="S37" i="10" s="1"/>
  <c r="T198" i="9"/>
  <c r="T220" s="1"/>
  <c r="T37" i="10" s="1"/>
  <c r="U198" i="9"/>
  <c r="U220" s="1"/>
  <c r="U37" i="10" s="1"/>
  <c r="V198" i="9"/>
  <c r="V220" s="1"/>
  <c r="V37" i="10" s="1"/>
  <c r="W198" i="9"/>
  <c r="W220" s="1"/>
  <c r="W37" i="10" s="1"/>
  <c r="X198" i="9"/>
  <c r="X220" s="1"/>
  <c r="X37" i="10" s="1"/>
  <c r="Y198" i="9"/>
  <c r="Y220" s="1"/>
  <c r="Y37" i="10" s="1"/>
  <c r="Z198" i="9"/>
  <c r="Z220" s="1"/>
  <c r="Z37" i="10" s="1"/>
  <c r="AA198" i="9"/>
  <c r="AA220" s="1"/>
  <c r="AA37" i="10" s="1"/>
  <c r="AB198" i="9"/>
  <c r="AB220" s="1"/>
  <c r="AB37" i="10" s="1"/>
  <c r="AC198" i="9"/>
  <c r="AC220" s="1"/>
  <c r="AC37" i="10" s="1"/>
  <c r="AD198" i="9"/>
  <c r="AD220" s="1"/>
  <c r="AD37" i="10" s="1"/>
  <c r="AE198" i="9"/>
  <c r="AE220" s="1"/>
  <c r="AE37" i="10" s="1"/>
  <c r="AF198" i="9"/>
  <c r="AF220" s="1"/>
  <c r="AF37" i="10" s="1"/>
  <c r="AG198" i="9"/>
  <c r="AG220" s="1"/>
  <c r="AG37" i="10" s="1"/>
  <c r="AH198" i="9"/>
  <c r="AH220" s="1"/>
  <c r="AH37" i="10" s="1"/>
  <c r="AI198" i="9"/>
  <c r="AI220" s="1"/>
  <c r="AI37" i="10" s="1"/>
  <c r="AJ198" i="9"/>
  <c r="AJ220" s="1"/>
  <c r="AJ37" i="10" s="1"/>
  <c r="AK198" i="9"/>
  <c r="AK220" s="1"/>
  <c r="AK37" i="10" s="1"/>
  <c r="J196" i="9"/>
  <c r="R196"/>
  <c r="R36" i="10" s="1"/>
  <c r="S196" i="9"/>
  <c r="S36" i="10" s="1"/>
  <c r="V196" i="9"/>
  <c r="V36" i="10" s="1"/>
  <c r="W196" i="9"/>
  <c r="W36" i="10" s="1"/>
  <c r="X196" i="9"/>
  <c r="X36" i="10" s="1"/>
  <c r="Y196" i="9"/>
  <c r="Y36" i="10" s="1"/>
  <c r="AL196" i="9"/>
  <c r="AL36" i="10" s="1"/>
  <c r="J172" i="9"/>
  <c r="S172"/>
  <c r="S35" i="10" s="1"/>
  <c r="X172" i="9"/>
  <c r="X35" i="10" s="1"/>
  <c r="AL172" i="9"/>
  <c r="R151"/>
  <c r="O151"/>
  <c r="S151"/>
  <c r="T151"/>
  <c r="U151"/>
  <c r="V151"/>
  <c r="W151"/>
  <c r="X151"/>
  <c r="Y151"/>
  <c r="Z151"/>
  <c r="AA151"/>
  <c r="AB151"/>
  <c r="AC151"/>
  <c r="AD151"/>
  <c r="AE151"/>
  <c r="AF151"/>
  <c r="AG151"/>
  <c r="AH151"/>
  <c r="AI151"/>
  <c r="AJ151"/>
  <c r="AK151"/>
  <c r="O150"/>
  <c r="S150"/>
  <c r="T150"/>
  <c r="T172" s="1"/>
  <c r="T35" i="10" s="1"/>
  <c r="U150" i="9"/>
  <c r="U172" s="1"/>
  <c r="U35" i="10" s="1"/>
  <c r="V150" i="9"/>
  <c r="V172" s="1"/>
  <c r="V35" i="10" s="1"/>
  <c r="W150" i="9"/>
  <c r="W172" s="1"/>
  <c r="W35" i="10" s="1"/>
  <c r="X150" i="9"/>
  <c r="Y150"/>
  <c r="Y172" s="1"/>
  <c r="Y35" i="10" s="1"/>
  <c r="Z150" i="9"/>
  <c r="Z172" s="1"/>
  <c r="Z35" i="10" s="1"/>
  <c r="AA150" i="9"/>
  <c r="AB150"/>
  <c r="AB172" s="1"/>
  <c r="AB35" i="10" s="1"/>
  <c r="AC150" i="9"/>
  <c r="AC172" s="1"/>
  <c r="AC35" i="10" s="1"/>
  <c r="AD150" i="9"/>
  <c r="AD172" s="1"/>
  <c r="AD35" i="10" s="1"/>
  <c r="AE150" i="9"/>
  <c r="AF150"/>
  <c r="AG150"/>
  <c r="AH150"/>
  <c r="AH172" s="1"/>
  <c r="AH35" i="10" s="1"/>
  <c r="AI150" i="9"/>
  <c r="AI172" s="1"/>
  <c r="AI35" i="10" s="1"/>
  <c r="AJ150" i="9"/>
  <c r="AJ172" s="1"/>
  <c r="AJ35" i="10" s="1"/>
  <c r="AK150" i="9"/>
  <c r="J148"/>
  <c r="AL148"/>
  <c r="O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O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O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R130"/>
  <c r="O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O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K129"/>
  <c r="R128"/>
  <c r="O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R127"/>
  <c r="O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O126"/>
  <c r="S126"/>
  <c r="S148" s="1"/>
  <c r="S34" i="10" s="1"/>
  <c r="T126" i="9"/>
  <c r="U126"/>
  <c r="V126"/>
  <c r="V148" s="1"/>
  <c r="V34" i="10" s="1"/>
  <c r="W126" i="9"/>
  <c r="W148" s="1"/>
  <c r="W34" i="10" s="1"/>
  <c r="X126" i="9"/>
  <c r="X148" s="1"/>
  <c r="X34" i="10" s="1"/>
  <c r="Y126" i="9"/>
  <c r="Y148" s="1"/>
  <c r="Y34" i="10" s="1"/>
  <c r="Z126" i="9"/>
  <c r="AA126"/>
  <c r="AB126"/>
  <c r="AC126"/>
  <c r="AD126"/>
  <c r="AE126"/>
  <c r="AF126"/>
  <c r="AG126"/>
  <c r="AH126"/>
  <c r="AI126"/>
  <c r="AJ126"/>
  <c r="AK126"/>
  <c r="J124"/>
  <c r="AL124"/>
  <c r="O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O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R103"/>
  <c r="O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O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R101"/>
  <c r="O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O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R99"/>
  <c r="O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R98"/>
  <c r="O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O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R96"/>
  <c r="O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O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O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O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R92"/>
  <c r="O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R91"/>
  <c r="O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O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R89"/>
  <c r="O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R88"/>
  <c r="O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R87"/>
  <c r="O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R86"/>
  <c r="O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O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R84"/>
  <c r="O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R83"/>
  <c r="O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R82"/>
  <c r="O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R81"/>
  <c r="O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O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R79"/>
  <c r="O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O78"/>
  <c r="S78"/>
  <c r="S124" s="1"/>
  <c r="S33" i="10" s="1"/>
  <c r="T78" i="9"/>
  <c r="U78"/>
  <c r="V78"/>
  <c r="V124" s="1"/>
  <c r="V33" i="10" s="1"/>
  <c r="W78" i="9"/>
  <c r="W124" s="1"/>
  <c r="W33" i="10" s="1"/>
  <c r="X78" i="9"/>
  <c r="X124" s="1"/>
  <c r="X33" i="10" s="1"/>
  <c r="Y78" i="9"/>
  <c r="Y124" s="1"/>
  <c r="Y33" i="10" s="1"/>
  <c r="Z78" i="9"/>
  <c r="AA78"/>
  <c r="AB78"/>
  <c r="AC78"/>
  <c r="AD78"/>
  <c r="AE78"/>
  <c r="AF78"/>
  <c r="AG78"/>
  <c r="AH78"/>
  <c r="AI78"/>
  <c r="AJ78"/>
  <c r="AK78"/>
  <c r="AL76"/>
  <c r="R61"/>
  <c r="O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O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R59"/>
  <c r="O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O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O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O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O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O54"/>
  <c r="S54"/>
  <c r="T54"/>
  <c r="U54"/>
  <c r="V54"/>
  <c r="W54"/>
  <c r="X54"/>
  <c r="Y54"/>
  <c r="Z54"/>
  <c r="Z76" s="1"/>
  <c r="Z32" i="10" s="1"/>
  <c r="AA54" i="9"/>
  <c r="AB54"/>
  <c r="AC54"/>
  <c r="AD54"/>
  <c r="AE54"/>
  <c r="AF54"/>
  <c r="AG54"/>
  <c r="AH54"/>
  <c r="AI54"/>
  <c r="AJ54"/>
  <c r="AK54"/>
  <c r="AL52"/>
  <c r="O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O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O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O30"/>
  <c r="S30"/>
  <c r="S52" s="1"/>
  <c r="S31" i="10" s="1"/>
  <c r="T30" i="9"/>
  <c r="T52" s="1"/>
  <c r="T31" i="10" s="1"/>
  <c r="U30" i="9"/>
  <c r="U52" s="1"/>
  <c r="U31" i="10" s="1"/>
  <c r="V30" i="9"/>
  <c r="W30"/>
  <c r="X30"/>
  <c r="X52" s="1"/>
  <c r="X31" i="10" s="1"/>
  <c r="Y30" i="9"/>
  <c r="Y52" s="1"/>
  <c r="Y31" i="10" s="1"/>
  <c r="Z30" i="9"/>
  <c r="Z52" s="1"/>
  <c r="Z31" i="10" s="1"/>
  <c r="AA30" i="9"/>
  <c r="AB30"/>
  <c r="AC30"/>
  <c r="AD30"/>
  <c r="AE30"/>
  <c r="AF30"/>
  <c r="AG30"/>
  <c r="AH30"/>
  <c r="AI30"/>
  <c r="AJ30"/>
  <c r="AK30"/>
  <c r="AK52" s="1"/>
  <c r="AK31" i="10" s="1"/>
  <c r="F28" i="9"/>
  <c r="J28"/>
  <c r="AL28"/>
  <c r="R8"/>
  <c r="O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R7"/>
  <c r="O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R6"/>
  <c r="R28" s="1"/>
  <c r="R30" i="10" s="1"/>
  <c r="O6" i="9"/>
  <c r="S6"/>
  <c r="S28" s="1"/>
  <c r="S30" i="10" s="1"/>
  <c r="T6" i="9"/>
  <c r="T28" s="1"/>
  <c r="T30" i="10" s="1"/>
  <c r="U6" i="9"/>
  <c r="U28" s="1"/>
  <c r="U30" i="10" s="1"/>
  <c r="V6" i="9"/>
  <c r="V28" s="1"/>
  <c r="V30" i="10" s="1"/>
  <c r="W6" i="9"/>
  <c r="W28" s="1"/>
  <c r="W30" i="10" s="1"/>
  <c r="X6" i="9"/>
  <c r="X28" s="1"/>
  <c r="X30" i="10" s="1"/>
  <c r="Y6" i="9"/>
  <c r="Y28" s="1"/>
  <c r="Y30" i="10" s="1"/>
  <c r="Z6" i="9"/>
  <c r="Z28" s="1"/>
  <c r="Z30" i="10" s="1"/>
  <c r="AA6" i="9"/>
  <c r="AB6"/>
  <c r="AB28" s="1"/>
  <c r="AB30" i="10" s="1"/>
  <c r="AC6" i="9"/>
  <c r="AD6"/>
  <c r="AD28" s="1"/>
  <c r="AD30" i="10" s="1"/>
  <c r="AE6" i="9"/>
  <c r="AF6"/>
  <c r="AG6"/>
  <c r="AH6"/>
  <c r="AH28" s="1"/>
  <c r="AH30" i="10" s="1"/>
  <c r="AI6" i="9"/>
  <c r="AJ6"/>
  <c r="AJ28" s="1"/>
  <c r="AJ30" i="10" s="1"/>
  <c r="AK6" i="9"/>
  <c r="R55" l="1"/>
  <c r="AL52" i="10"/>
  <c r="AL5" s="1"/>
  <c r="AL28" s="1"/>
  <c r="AA172" i="9"/>
  <c r="AA35" i="10" s="1"/>
  <c r="AG172" i="9"/>
  <c r="AG35" i="10" s="1"/>
  <c r="AC148" i="9"/>
  <c r="AC34" i="10" s="1"/>
  <c r="Y76" i="9"/>
  <c r="Y32" i="10" s="1"/>
  <c r="S76" i="9"/>
  <c r="S32" i="10" s="1"/>
  <c r="AF76" i="9"/>
  <c r="AF32" i="10" s="1"/>
  <c r="T76" i="9"/>
  <c r="T32" i="10" s="1"/>
  <c r="V52" i="9"/>
  <c r="V31" i="10" s="1"/>
  <c r="W52" i="9"/>
  <c r="W31" i="10" s="1"/>
  <c r="AI28" i="9"/>
  <c r="AI30" i="10" s="1"/>
  <c r="AE28" i="9"/>
  <c r="AE30" i="10" s="1"/>
  <c r="AK28" i="9"/>
  <c r="AK30" i="10" s="1"/>
  <c r="AC28" i="9"/>
  <c r="AC30" i="10" s="1"/>
  <c r="Y52"/>
  <c r="Y5" s="1"/>
  <c r="Y28" s="1"/>
  <c r="R32" i="9"/>
  <c r="R30"/>
  <c r="J52"/>
  <c r="X76"/>
  <c r="X32" i="10" s="1"/>
  <c r="X52" s="1"/>
  <c r="X5" s="1"/>
  <c r="X28" s="1"/>
  <c r="U244" i="9"/>
  <c r="U38" i="10" s="1"/>
  <c r="S52"/>
  <c r="S5" s="1"/>
  <c r="S28" s="1"/>
  <c r="AH52" i="9"/>
  <c r="AH31" i="10" s="1"/>
  <c r="AB52" i="9"/>
  <c r="AB31" i="10" s="1"/>
  <c r="W76" i="9"/>
  <c r="W32" i="10" s="1"/>
  <c r="AF244" i="9"/>
  <c r="AF38" i="10" s="1"/>
  <c r="Z244" i="9"/>
  <c r="Z38" i="10" s="1"/>
  <c r="T244" i="9"/>
  <c r="T38" i="10" s="1"/>
  <c r="V76" i="9"/>
  <c r="V32" i="10" s="1"/>
  <c r="V52" s="1"/>
  <c r="V5" s="1"/>
  <c r="V28" s="1"/>
  <c r="AG52" i="9"/>
  <c r="AG31" i="10" s="1"/>
  <c r="AA52" i="9"/>
  <c r="AA31" i="10" s="1"/>
  <c r="AF52" i="9"/>
  <c r="AF31" i="10" s="1"/>
  <c r="AJ196" i="9"/>
  <c r="AJ36" i="10" s="1"/>
  <c r="AD196" i="9"/>
  <c r="AD36" i="10" s="1"/>
  <c r="AI196" i="9"/>
  <c r="AI36" i="10" s="1"/>
  <c r="AC196" i="9"/>
  <c r="AC36" i="10" s="1"/>
  <c r="AK196" i="9"/>
  <c r="AK36" i="10" s="1"/>
  <c r="AE196" i="9"/>
  <c r="AE36" i="10" s="1"/>
  <c r="AH196" i="9"/>
  <c r="AH36" i="10" s="1"/>
  <c r="AB196" i="9"/>
  <c r="AB36" i="10" s="1"/>
  <c r="U124" i="9"/>
  <c r="U33" i="10" s="1"/>
  <c r="AJ76" i="9"/>
  <c r="AJ32" i="10" s="1"/>
  <c r="AD76" i="9"/>
  <c r="AD32" i="10" s="1"/>
  <c r="AH76" i="9"/>
  <c r="AH32" i="10" s="1"/>
  <c r="AI76" i="9"/>
  <c r="AI32" i="10" s="1"/>
  <c r="AC76" i="9"/>
  <c r="AC32" i="10" s="1"/>
  <c r="AB76" i="9"/>
  <c r="AB32" i="10" s="1"/>
  <c r="Z124" i="9"/>
  <c r="Z33" i="10" s="1"/>
  <c r="T124" i="9"/>
  <c r="T33" i="10" s="1"/>
  <c r="AF124" i="9"/>
  <c r="AF33" i="10" s="1"/>
  <c r="AE52" i="9"/>
  <c r="AE31" i="10" s="1"/>
  <c r="AI124" i="9"/>
  <c r="AI33" i="10" s="1"/>
  <c r="AC124" i="9"/>
  <c r="AC33" i="10" s="1"/>
  <c r="AH124" i="9"/>
  <c r="AH33" i="10" s="1"/>
  <c r="AB124" i="9"/>
  <c r="AB33" i="10" s="1"/>
  <c r="AG124" i="9"/>
  <c r="AG33" i="10" s="1"/>
  <c r="AA124" i="9"/>
  <c r="AA33" i="10" s="1"/>
  <c r="AK124" i="9"/>
  <c r="AK33" i="10" s="1"/>
  <c r="AE124" i="9"/>
  <c r="AE33" i="10" s="1"/>
  <c r="AG76" i="9"/>
  <c r="AG32" i="10" s="1"/>
  <c r="AA76" i="9"/>
  <c r="AA32" i="10" s="1"/>
  <c r="U76" i="9"/>
  <c r="U32" i="10" s="1"/>
  <c r="AF172" i="9"/>
  <c r="AF35" i="10" s="1"/>
  <c r="AG196" i="9"/>
  <c r="AG36" i="10" s="1"/>
  <c r="AA196" i="9"/>
  <c r="AA36" i="10" s="1"/>
  <c r="U196" i="9"/>
  <c r="U36" i="10" s="1"/>
  <c r="AH244" i="9"/>
  <c r="AH38" i="10" s="1"/>
  <c r="AB244" i="9"/>
  <c r="AB38" i="10" s="1"/>
  <c r="AJ244" i="9"/>
  <c r="AJ38" i="10" s="1"/>
  <c r="AD244" i="9"/>
  <c r="AD38" i="10" s="1"/>
  <c r="AK172" i="9"/>
  <c r="AK35" i="10" s="1"/>
  <c r="AE172" i="9"/>
  <c r="AE35" i="10" s="1"/>
  <c r="AF196" i="9"/>
  <c r="AF36" i="10" s="1"/>
  <c r="Z196" i="9"/>
  <c r="Z36" i="10" s="1"/>
  <c r="T196" i="9"/>
  <c r="T36" i="10" s="1"/>
  <c r="AG244" i="9"/>
  <c r="AG38" i="10" s="1"/>
  <c r="AA244" i="9"/>
  <c r="AA38" i="10" s="1"/>
  <c r="AK76" i="9"/>
  <c r="AK32" i="10" s="1"/>
  <c r="AE76" i="9"/>
  <c r="AE32" i="10" s="1"/>
  <c r="AG28" i="9"/>
  <c r="AG30" i="10" s="1"/>
  <c r="AA28" i="9"/>
  <c r="AA30" i="10" s="1"/>
  <c r="AI148" i="9"/>
  <c r="AI34" i="10" s="1"/>
  <c r="AF28" i="9"/>
  <c r="AF30" i="10" s="1"/>
  <c r="AJ124" i="9"/>
  <c r="AJ33" i="10" s="1"/>
  <c r="AD124" i="9"/>
  <c r="AD33" i="10" s="1"/>
  <c r="AJ148" i="9"/>
  <c r="AJ34" i="10" s="1"/>
  <c r="AD148" i="9"/>
  <c r="AD34" i="10" s="1"/>
  <c r="AK244" i="9"/>
  <c r="AK38" i="10" s="1"/>
  <c r="AE244" i="9"/>
  <c r="AE38" i="10" s="1"/>
  <c r="AH148" i="9"/>
  <c r="AH34" i="10" s="1"/>
  <c r="AB148" i="9"/>
  <c r="AB34" i="10" s="1"/>
  <c r="AI244" i="9"/>
  <c r="AI38" i="10" s="1"/>
  <c r="AC244" i="9"/>
  <c r="AC38" i="10" s="1"/>
  <c r="AF148" i="9"/>
  <c r="AF34" i="10" s="1"/>
  <c r="Z148" i="9"/>
  <c r="Z34" i="10" s="1"/>
  <c r="T148" i="9"/>
  <c r="T34" i="10" s="1"/>
  <c r="AK148" i="9"/>
  <c r="AK34" i="10" s="1"/>
  <c r="AE148" i="9"/>
  <c r="AE34" i="10" s="1"/>
  <c r="AJ52" i="9"/>
  <c r="AJ31" i="10" s="1"/>
  <c r="AD52" i="9"/>
  <c r="AD31" i="10" s="1"/>
  <c r="AG148" i="9"/>
  <c r="AG34" i="10" s="1"/>
  <c r="AA148" i="9"/>
  <c r="AA34" i="10" s="1"/>
  <c r="U148" i="9"/>
  <c r="U34" i="10" s="1"/>
  <c r="AI52" i="9"/>
  <c r="AI31" i="10" s="1"/>
  <c r="AC52" i="9"/>
  <c r="AC31" i="10" s="1"/>
  <c r="R150" i="9"/>
  <c r="R172" s="1"/>
  <c r="R35" i="10" s="1"/>
  <c r="R129" i="9"/>
  <c r="R126"/>
  <c r="R78"/>
  <c r="R54"/>
  <c r="W52" i="10" l="1"/>
  <c r="W5" s="1"/>
  <c r="W28" s="1"/>
  <c r="R148" i="9"/>
  <c r="R34" i="10" s="1"/>
  <c r="R52" i="9"/>
  <c r="R31" i="10" s="1"/>
  <c r="F52" i="9"/>
  <c r="R244"/>
  <c r="R38" i="10" s="1"/>
  <c r="J244" i="9"/>
  <c r="T52" i="10"/>
  <c r="T5" s="1"/>
  <c r="T28" s="1"/>
  <c r="Z52"/>
  <c r="Z5" s="1"/>
  <c r="Z28" s="1"/>
  <c r="AF52"/>
  <c r="AF5" s="1"/>
  <c r="AF28" s="1"/>
  <c r="AH52"/>
  <c r="AH5" s="1"/>
  <c r="AH28" s="1"/>
  <c r="AA52"/>
  <c r="AA5" s="1"/>
  <c r="AA28" s="1"/>
  <c r="AK52"/>
  <c r="AK5" s="1"/>
  <c r="AK28" s="1"/>
  <c r="AG52"/>
  <c r="AG5" s="1"/>
  <c r="AG28" s="1"/>
  <c r="AB52"/>
  <c r="AB5" s="1"/>
  <c r="AB28" s="1"/>
  <c r="U52"/>
  <c r="U5" s="1"/>
  <c r="U28" s="1"/>
  <c r="AE52"/>
  <c r="AE5" s="1"/>
  <c r="AE28" s="1"/>
  <c r="AC52"/>
  <c r="AC5" s="1"/>
  <c r="AC28" s="1"/>
  <c r="AJ52"/>
  <c r="AJ5" s="1"/>
  <c r="AJ28" s="1"/>
  <c r="AI52"/>
  <c r="AI5" s="1"/>
  <c r="AI28" s="1"/>
  <c r="AD52"/>
  <c r="AD5" s="1"/>
  <c r="AD28" s="1"/>
  <c r="R80" i="9"/>
  <c r="R124" s="1"/>
  <c r="R33" i="10" s="1"/>
  <c r="R33" i="9" l="1"/>
  <c r="R31"/>
  <c r="F244" l="1"/>
  <c r="H196" l="1"/>
  <c r="H28" l="1"/>
  <c r="H172"/>
  <c r="L28" l="1"/>
  <c r="F172"/>
  <c r="F196" l="1"/>
  <c r="L196" s="1"/>
  <c r="F124"/>
  <c r="R58"/>
  <c r="R76" s="1"/>
  <c r="R32" i="10" s="1"/>
  <c r="R52" s="1"/>
  <c r="R5" s="1"/>
  <c r="R28" s="1"/>
  <c r="J76" i="9"/>
  <c r="J52" i="10" s="1"/>
  <c r="I5" s="1"/>
  <c r="J5" s="1"/>
  <c r="J28" s="1"/>
  <c r="E12" i="11" s="1"/>
  <c r="I12" s="1"/>
  <c r="L172" i="9"/>
  <c r="F148"/>
  <c r="H76" l="1"/>
  <c r="H148" l="1"/>
  <c r="L148" l="1"/>
  <c r="H244"/>
  <c r="H124"/>
  <c r="L124" l="1"/>
  <c r="L244"/>
  <c r="F76" l="1"/>
  <c r="L76" l="1"/>
  <c r="H52" l="1"/>
  <c r="F52" i="10" l="1"/>
  <c r="E5" s="1"/>
  <c r="F5" s="1"/>
  <c r="F28" s="1"/>
  <c r="E5" i="11" s="1"/>
  <c r="I5" s="1"/>
  <c r="L52" i="9"/>
  <c r="E8" i="11" l="1"/>
  <c r="I8" s="1"/>
  <c r="H52" i="10"/>
  <c r="G5" l="1"/>
  <c r="L52"/>
  <c r="H5" l="1"/>
  <c r="K5"/>
  <c r="H28" l="1"/>
  <c r="L5"/>
  <c r="E9" i="11" l="1"/>
  <c r="I9" s="1"/>
  <c r="L28" i="10"/>
  <c r="E18" i="11" l="1"/>
  <c r="I18" s="1"/>
  <c r="E15"/>
  <c r="I15" s="1"/>
  <c r="E16"/>
  <c r="I16" s="1"/>
  <c r="E10"/>
  <c r="I10" s="1"/>
  <c r="E21"/>
  <c r="I21" s="1"/>
  <c r="E19"/>
  <c r="I19" s="1"/>
  <c r="E23"/>
  <c r="I23" s="1"/>
  <c r="E22"/>
  <c r="I22" s="1"/>
  <c r="E17" l="1"/>
  <c r="I17" s="1"/>
  <c r="E11"/>
  <c r="I11" s="1"/>
  <c r="E13" l="1"/>
  <c r="I13" s="1"/>
  <c r="E14"/>
  <c r="I14" s="1"/>
  <c r="E20"/>
  <c r="I20" s="1"/>
  <c r="E24" l="1"/>
  <c r="I24" s="1"/>
  <c r="E26" l="1"/>
  <c r="I26" s="1"/>
  <c r="I27" s="1"/>
  <c r="E25"/>
  <c r="I25" s="1"/>
  <c r="I29" l="1"/>
  <c r="I30" l="1"/>
  <c r="I31" s="1"/>
  <c r="E29"/>
  <c r="E30" s="1"/>
  <c r="E31" s="1"/>
  <c r="E27" l="1"/>
</calcChain>
</file>

<file path=xl/sharedStrings.xml><?xml version="1.0" encoding="utf-8"?>
<sst xmlns="http://schemas.openxmlformats.org/spreadsheetml/2006/main" count="503" uniqueCount="244">
  <si>
    <t>1. 건축공사</t>
  </si>
  <si>
    <t>공사명 : 임시 소금저장창고 증축공사</t>
  </si>
  <si>
    <t>단위</t>
  </si>
  <si>
    <t>EA</t>
  </si>
  <si>
    <t>ㄱ형강</t>
  </si>
  <si>
    <t>50*50*4mm</t>
  </si>
  <si>
    <t>KG</t>
  </si>
  <si>
    <t>M3</t>
  </si>
  <si>
    <t>M</t>
  </si>
  <si>
    <t>경량C형강(2.3t)</t>
  </si>
  <si>
    <t>100*50*20</t>
  </si>
  <si>
    <t>TON</t>
  </si>
  <si>
    <t>75*45*15</t>
  </si>
  <si>
    <t>경량C형강(3.2t)</t>
  </si>
  <si>
    <t>150*65*20</t>
  </si>
  <si>
    <t>L</t>
  </si>
  <si>
    <t>고장력볼트</t>
  </si>
  <si>
    <t>M20  L40</t>
  </si>
  <si>
    <t>조</t>
  </si>
  <si>
    <t>M20  L45</t>
  </si>
  <si>
    <t>M20  L55</t>
  </si>
  <si>
    <t>고철</t>
  </si>
  <si>
    <t>경량철A</t>
  </si>
  <si>
    <t>중량철A</t>
  </si>
  <si>
    <t>레미콘</t>
  </si>
  <si>
    <t>25-18-120</t>
  </si>
  <si>
    <t>25-21-120</t>
  </si>
  <si>
    <t>모래</t>
  </si>
  <si>
    <t>대구(도착도)</t>
  </si>
  <si>
    <t>M2</t>
  </si>
  <si>
    <t>선홈통</t>
  </si>
  <si>
    <t>칼라시트 D75mm</t>
  </si>
  <si>
    <t>쇄석골재</t>
  </si>
  <si>
    <t>대구(도착도), #467, 40mm</t>
  </si>
  <si>
    <t>스테인리스판셔터</t>
  </si>
  <si>
    <t>1.2T 헤어라인</t>
  </si>
  <si>
    <t>시멘트</t>
  </si>
  <si>
    <t>40kg 포장품</t>
  </si>
  <si>
    <t>포</t>
  </si>
  <si>
    <t>앵커볼트</t>
  </si>
  <si>
    <t>M16  L600</t>
  </si>
  <si>
    <t>M20 L:700</t>
  </si>
  <si>
    <t>열연강판</t>
  </si>
  <si>
    <t>1.6t</t>
  </si>
  <si>
    <t>10t</t>
  </si>
  <si>
    <t>15t</t>
  </si>
  <si>
    <t>20t</t>
  </si>
  <si>
    <t>6t</t>
  </si>
  <si>
    <t>9t</t>
  </si>
  <si>
    <t>이형철근</t>
  </si>
  <si>
    <t>HD-10  SD400</t>
  </si>
  <si>
    <t>HD-16  SD400</t>
  </si>
  <si>
    <t>일반강봉</t>
  </si>
  <si>
    <t>D=19mm</t>
  </si>
  <si>
    <t>처마홈통</t>
  </si>
  <si>
    <t>칼라시트 150*200</t>
  </si>
  <si>
    <t>턴버클-용융아연도</t>
  </si>
  <si>
    <t>비단조 19D</t>
  </si>
  <si>
    <t>H형강(SM275A)</t>
  </si>
  <si>
    <t>300*150*6.5*9mm</t>
  </si>
  <si>
    <t>H형강(SS275)</t>
  </si>
  <si>
    <t>150*150*7*10mm</t>
  </si>
  <si>
    <t>250*125*6*9mm</t>
  </si>
  <si>
    <t>건설폐기물수집운반비(운반비)</t>
  </si>
  <si>
    <t>24TON 덤프,중간처리,30km</t>
  </si>
  <si>
    <t>크레인(트럭)</t>
  </si>
  <si>
    <t xml:space="preserve"> 25 TON</t>
  </si>
  <si>
    <t>폐자재처리수수료</t>
  </si>
  <si>
    <t>폐콘크리트</t>
  </si>
  <si>
    <t>톤</t>
  </si>
  <si>
    <t>혼합폐기물</t>
  </si>
  <si>
    <t>수  량</t>
  </si>
  <si>
    <t>단  가</t>
  </si>
  <si>
    <t>금   액</t>
  </si>
  <si>
    <t>손료요율</t>
  </si>
  <si>
    <t>손료구분</t>
  </si>
  <si>
    <t>적용구분</t>
  </si>
  <si>
    <t>합계구분</t>
  </si>
  <si>
    <t/>
  </si>
  <si>
    <t>기계경비</t>
  </si>
  <si>
    <t>식</t>
  </si>
  <si>
    <t>합  계</t>
  </si>
  <si>
    <t>HR</t>
  </si>
  <si>
    <t>비    고</t>
  </si>
  <si>
    <t>E</t>
  </si>
  <si>
    <t>D</t>
  </si>
  <si>
    <t>A</t>
  </si>
  <si>
    <t>F</t>
  </si>
  <si>
    <t>터파기(굴삭기타이어0.8M3)</t>
  </si>
  <si>
    <t>토사(자연상태), 작업보통</t>
  </si>
  <si>
    <t>되메우고다지기</t>
  </si>
  <si>
    <t>굴삭기타이어0.8M3+콤펙트1.5톤</t>
  </si>
  <si>
    <t>잔토처리(굴삭기타이어0.8M3)</t>
  </si>
  <si>
    <t>토사,10KM,담프15톤</t>
  </si>
  <si>
    <t>콘크리트 펌프차 타설</t>
  </si>
  <si>
    <t>철근, 슬럼프 8~12cm, 타설량 50m3/회, 재설치0</t>
  </si>
  <si>
    <t>회</t>
  </si>
  <si>
    <t>무근, 슬럼프 8~12cm, 타설량 50m3/회, 재설치0</t>
  </si>
  <si>
    <t>폐기물상차</t>
  </si>
  <si>
    <t>굴삭기타이어형 1.0M3</t>
  </si>
  <si>
    <t>재  료  비</t>
  </si>
  <si>
    <t>노  무  비</t>
  </si>
  <si>
    <t>경      비</t>
  </si>
  <si>
    <t>합      계</t>
  </si>
  <si>
    <t>유로폼</t>
  </si>
  <si>
    <t>재료비</t>
  </si>
  <si>
    <t>금    액</t>
  </si>
  <si>
    <t>수평규준틀</t>
  </si>
  <si>
    <t>귀</t>
  </si>
  <si>
    <t>개소</t>
  </si>
  <si>
    <t>이동식강관말비계</t>
  </si>
  <si>
    <t>3개월,1단(2m)</t>
  </si>
  <si>
    <t>1대</t>
  </si>
  <si>
    <t>건축물현장정리</t>
  </si>
  <si>
    <t>철골.철근CON조</t>
  </si>
  <si>
    <t>쇄석깔고다지기</t>
  </si>
  <si>
    <t>백호우0.8M3+콤팩트1.5톤</t>
  </si>
  <si>
    <t>철근공장가공 및 현장조립</t>
  </si>
  <si>
    <t>보통(미할증)</t>
  </si>
  <si>
    <t>벽</t>
  </si>
  <si>
    <t>철골가공조립(가공부재 적은구조)</t>
  </si>
  <si>
    <t>Rolled shape, 60ton 미만, 용접품포함</t>
  </si>
  <si>
    <t>철골세우기</t>
  </si>
  <si>
    <t>6층미만</t>
  </si>
  <si>
    <t>무수축몰탈</t>
  </si>
  <si>
    <t>고장력볼트본조임</t>
  </si>
  <si>
    <t>300톤미만,50본/t미만</t>
  </si>
  <si>
    <t>앵커볼트설치</t>
  </si>
  <si>
    <t>ø16 이하</t>
  </si>
  <si>
    <t>개당</t>
  </si>
  <si>
    <t>ø20 이하</t>
  </si>
  <si>
    <t>부대철골가공조립</t>
  </si>
  <si>
    <t>중도리.띠장</t>
  </si>
  <si>
    <t>샌드위치(단열)판넬설치</t>
  </si>
  <si>
    <t>벽, 50㎜ EPS난연판넬</t>
  </si>
  <si>
    <t>지붕, 50㎜ EPS난연판넬</t>
  </si>
  <si>
    <t>천정, 50㎜ EPS난연판넬</t>
  </si>
  <si>
    <t>벽, 75㎜ EPS난연판넬</t>
  </si>
  <si>
    <t>지붕, 75㎜ EPS난연판넬</t>
  </si>
  <si>
    <t>모르타르바름(기계)</t>
  </si>
  <si>
    <t>표면마무리/기계마감, 작업대기 無</t>
  </si>
  <si>
    <t>콘크리트면 마무리</t>
  </si>
  <si>
    <t>전면마감, 벽, 3.6m 이하</t>
  </si>
  <si>
    <t>녹막이페인트(뿜칠)</t>
  </si>
  <si>
    <t>1회.1종</t>
  </si>
  <si>
    <t>조합페인트(뿜칠)</t>
  </si>
  <si>
    <t>철재면 2회 1급</t>
  </si>
  <si>
    <t>철근콘크리트 철거</t>
  </si>
  <si>
    <t>굴삭기+압쇄기, 장애물 미제거</t>
  </si>
  <si>
    <t>철골재철거</t>
  </si>
  <si>
    <t>LPG사용</t>
  </si>
  <si>
    <t>샌드위치판넬철거</t>
  </si>
  <si>
    <t>지붕</t>
  </si>
  <si>
    <t>내       역      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</si>
  <si>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</si>
  <si>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</si>
  <si>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</si>
  <si>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</si>
  <si>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</si>
  <si>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</si>
  <si>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</si>
  <si>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</si>
  <si>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</si>
  <si>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</si>
  <si>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</si>
  <si>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</si>
  <si>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</si>
  <si>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</si>
  <si>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</si>
  <si>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</si>
  <si>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</si>
  <si>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</si>
  <si>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</si>
  <si>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</si>
  <si>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</si>
  <si>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</si>
  <si>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</si>
  <si>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1. 가설공사</t>
  </si>
  <si>
    <t>2. 토공사</t>
  </si>
  <si>
    <t>3. 철근콘크리트공사</t>
  </si>
  <si>
    <t>4. 철골공사</t>
  </si>
  <si>
    <t>5. 판넬공사</t>
  </si>
  <si>
    <t>6. 미장공사</t>
  </si>
  <si>
    <t>7. 도장공사</t>
  </si>
  <si>
    <t>8. 기타공사</t>
  </si>
  <si>
    <t>9. 철거공사</t>
  </si>
  <si>
    <t>집      계      표</t>
  </si>
  <si>
    <t>수 량</t>
  </si>
  <si>
    <t>공 사 원 가 계 산 서</t>
  </si>
  <si>
    <t xml:space="preserve">                     구  분
  비   목</t>
  </si>
  <si>
    <t>구    성   비</t>
  </si>
  <si>
    <t>금      액</t>
  </si>
  <si>
    <t>직   접   재  료  비</t>
  </si>
  <si>
    <t>A1</t>
  </si>
  <si>
    <t>간   접   재  료  비</t>
  </si>
  <si>
    <t>A2</t>
  </si>
  <si>
    <t>작업설.부산물 등(△)</t>
  </si>
  <si>
    <t>A3</t>
  </si>
  <si>
    <t xml:space="preserve"> 소               계</t>
  </si>
  <si>
    <t>직   접   노  무  비</t>
  </si>
  <si>
    <t>B1</t>
  </si>
  <si>
    <t>간   접   노  무  비</t>
  </si>
  <si>
    <t>B2</t>
  </si>
  <si>
    <t>소                계</t>
  </si>
  <si>
    <t>B</t>
  </si>
  <si>
    <t>기    계    경    비</t>
  </si>
  <si>
    <t>C4</t>
  </si>
  <si>
    <t>산  재  보   험   료</t>
  </si>
  <si>
    <t>C10</t>
  </si>
  <si>
    <t>고  용  보   험   료</t>
  </si>
  <si>
    <t>C11</t>
  </si>
  <si>
    <t>건  강  보   험   료</t>
  </si>
  <si>
    <t>C12</t>
  </si>
  <si>
    <t>연  금  보   험   료</t>
  </si>
  <si>
    <t>C13</t>
  </si>
  <si>
    <t>노인 장기 요양보험료</t>
  </si>
  <si>
    <t>C14</t>
  </si>
  <si>
    <t>퇴 직 공 제 부 금 비</t>
  </si>
  <si>
    <t>C15</t>
  </si>
  <si>
    <t>안  전   관   리  비</t>
  </si>
  <si>
    <t>C16</t>
  </si>
  <si>
    <t>기    타    경    비</t>
  </si>
  <si>
    <t>C20</t>
  </si>
  <si>
    <t>환  경  보   전   비</t>
  </si>
  <si>
    <t>C25</t>
  </si>
  <si>
    <t>건설하도급보증수수료</t>
  </si>
  <si>
    <t>C30</t>
  </si>
  <si>
    <t>건설기계대여보증수수료</t>
  </si>
  <si>
    <t>C32</t>
  </si>
  <si>
    <t>C</t>
  </si>
  <si>
    <t xml:space="preserve">         계</t>
  </si>
  <si>
    <t>X</t>
  </si>
  <si>
    <t>일  반   관   리  비</t>
  </si>
  <si>
    <t>이                윤</t>
  </si>
  <si>
    <t>폐 기 물  처  리  비</t>
  </si>
  <si>
    <t>총       원       가</t>
  </si>
  <si>
    <t>부   가   가  치  세</t>
  </si>
  <si>
    <t>H</t>
  </si>
  <si>
    <t>도    급    금    액</t>
  </si>
  <si>
    <t>Y</t>
  </si>
  <si>
    <t>노무비</t>
  </si>
  <si>
    <t>경  비</t>
  </si>
  <si>
    <t>순  공  사  원  가</t>
  </si>
  <si>
    <t>폐기물처리비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</si>
</sst>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b/>
      <sz val="9"/>
      <color rgb="FF0000FF"/>
      <name val="굴림체"/>
      <family val="3"/>
      <charset val="129"/>
    </font>
    <font>
      <b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sz val="8"/>
      <color theme="1"/>
      <name val="굴림체"/>
      <family val="3"/>
      <charset val="129"/>
    </font>
    <font>
      <sz val="8"/>
      <color rgb="FF000000"/>
      <name val="굴림체"/>
      <family val="3"/>
      <charset val="129"/>
    </font>
    <font>
      <b/>
      <sz val="8"/>
      <color rgb="FF800000"/>
      <name val="굴림체"/>
      <family val="3"/>
      <charset val="129"/>
    </font>
    <font>
      <sz val="9"/>
      <color rgb="FF000080"/>
      <name val="굴림체"/>
      <family val="3"/>
      <charset val="129"/>
    </font>
    <font>
      <sz val="9"/>
      <color rgb="FF0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shrinkToFit="1"/>
    </xf>
    <xf numFmtId="0" fontId="7" fillId="0" borderId="1" xfId="0" quotePrefix="1" applyFont="1" applyBorder="1" applyAlignment="1">
      <alignment horizontal="left" vertical="center" shrinkToFit="1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1" xfId="0" quotePrefix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right" vertical="center" shrinkToFit="1"/>
    </xf>
    <xf numFmtId="0" fontId="11" fillId="0" borderId="11" xfId="0" quotePrefix="1" applyFont="1" applyBorder="1" applyAlignment="1">
      <alignment horizontal="left" vertical="center" shrinkToFit="1"/>
    </xf>
    <xf numFmtId="0" fontId="11" fillId="0" borderId="11" xfId="0" applyFont="1" applyBorder="1" applyAlignment="1">
      <alignment horizontal="right" vertical="center" shrinkToFit="1"/>
    </xf>
    <xf numFmtId="0" fontId="11" fillId="0" borderId="12" xfId="0" quotePrefix="1" applyFont="1" applyBorder="1" applyAlignment="1">
      <alignment horizontal="left" vertical="center" shrinkToFit="1"/>
    </xf>
    <xf numFmtId="0" fontId="11" fillId="0" borderId="12" xfId="0" applyFont="1" applyBorder="1" applyAlignment="1">
      <alignment horizontal="right" vertical="center" shrinkToFit="1"/>
    </xf>
    <xf numFmtId="0" fontId="11" fillId="0" borderId="13" xfId="0" quotePrefix="1" applyFont="1" applyBorder="1" applyAlignment="1">
      <alignment horizontal="left" vertical="center" shrinkToFit="1"/>
    </xf>
    <xf numFmtId="0" fontId="11" fillId="0" borderId="13" xfId="0" applyFont="1" applyBorder="1" applyAlignment="1">
      <alignment horizontal="right" vertical="center" shrinkToFit="1"/>
    </xf>
    <xf numFmtId="0" fontId="11" fillId="2" borderId="1" xfId="0" quotePrefix="1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righ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right" vertical="center" shrinkToFit="1"/>
    </xf>
    <xf numFmtId="0" fontId="11" fillId="0" borderId="1" xfId="0" quotePrefix="1" applyFont="1" applyBorder="1" applyAlignment="1">
      <alignment horizontal="left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11" fillId="2" borderId="1" xfId="0" quotePrefix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quotePrefix="1" applyFont="1">
      <alignment vertical="center"/>
    </xf>
    <xf numFmtId="0" fontId="5" fillId="0" borderId="0" xfId="0" applyFont="1">
      <alignment vertical="center"/>
    </xf>
    <xf numFmtId="0" fontId="10" fillId="3" borderId="10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left" vertical="center" shrinkToFit="1"/>
    </xf>
    <xf numFmtId="0" fontId="9" fillId="4" borderId="1" xfId="0" applyFont="1" applyFill="1" applyBorder="1" applyAlignment="1">
      <alignment horizontal="left" vertical="center" shrinkToFit="1"/>
    </xf>
    <xf numFmtId="0" fontId="9" fillId="4" borderId="3" xfId="0" quotePrefix="1" applyFont="1" applyFill="1" applyBorder="1" applyAlignment="1">
      <alignment horizontal="left" vertical="center" shrinkToFit="1"/>
    </xf>
    <xf numFmtId="0" fontId="9" fillId="4" borderId="4" xfId="0" quotePrefix="1" applyFont="1" applyFill="1" applyBorder="1" applyAlignment="1">
      <alignment horizontal="left" vertical="center" shrinkToFit="1"/>
    </xf>
    <xf numFmtId="0" fontId="9" fillId="4" borderId="5" xfId="0" quotePrefix="1" applyFont="1" applyFill="1" applyBorder="1" applyAlignment="1">
      <alignment horizontal="left" vertical="center" shrinkToFit="1"/>
    </xf>
  </cellXfs>
  <cellStyles count="1">
    <cellStyle name="표준" xfId="0" builtinId="0"/>
  </cellStyles>
  <dxfs count="6"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19D86"/>
  </sheetPr>
  <dimension ref="A1:I31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11" sqref="L11"/>
    </sheetView>
  </sheetViews>
  <sheetFormatPr defaultRowHeight="16.5"/>
  <cols>
    <col min="1" max="2" width="3.625" customWidth="1"/>
    <col min="3" max="3" width="21.25" style="3" customWidth="1"/>
    <col min="4" max="4" width="35" style="3" customWidth="1"/>
    <col min="5" max="5" width="25" style="2" customWidth="1"/>
    <col min="6" max="6" width="36.25" style="3" customWidth="1"/>
    <col min="7" max="8" width="9" hidden="1" customWidth="1"/>
    <col min="9" max="9" width="13" hidden="1" customWidth="1"/>
    <col min="10" max="11" width="9" customWidth="1"/>
  </cols>
  <sheetData>
    <row r="1" spans="1:9" ht="30" customHeight="1">
      <c r="A1" s="38" t="s">
        <v>188</v>
      </c>
      <c r="B1" s="38"/>
      <c r="C1" s="38"/>
      <c r="D1" s="38"/>
      <c r="E1" s="38"/>
      <c r="F1" s="38"/>
    </row>
    <row r="2" spans="1:9" ht="16.149999999999999" customHeight="1">
      <c r="A2" s="39" t="s">
        <v>1</v>
      </c>
      <c r="B2" s="40"/>
      <c r="C2" s="40"/>
      <c r="D2" s="40"/>
      <c r="E2" s="40"/>
      <c r="F2" s="40"/>
    </row>
    <row r="3" spans="1:9" ht="16.5" customHeight="1">
      <c r="A3" s="41" t="s">
        <v>189</v>
      </c>
      <c r="B3" s="42"/>
      <c r="C3" s="43"/>
      <c r="D3" s="47" t="s">
        <v>190</v>
      </c>
      <c r="E3" s="47" t="s">
        <v>191</v>
      </c>
      <c r="F3" s="47" t="s">
        <v>83</v>
      </c>
    </row>
    <row r="4" spans="1:9" ht="16.5" customHeight="1">
      <c r="A4" s="44"/>
      <c r="B4" s="45"/>
      <c r="C4" s="46"/>
      <c r="D4" s="47"/>
      <c r="E4" s="47"/>
      <c r="F4" s="47"/>
    </row>
    <row r="5" spans="1:9" ht="16.5" customHeight="1">
      <c r="A5" s="31" t="s">
        <v>242</v>
      </c>
      <c r="B5" s="31" t="s">
        <v>105</v>
      </c>
      <c r="C5" s="16" t="s">
        <v>192</v>
      </c>
      <c r="D5" s="16" t="s">
        <v>78</v>
      </c>
      <c r="E5" s="17">
        <f>집계표!F28</f>
        <v>0</v>
      </c>
      <c r="F5" s="16" t="s">
        <v>78</v>
      </c>
      <c r="G5" s="1" t="s">
        <v>193</v>
      </c>
      <c r="H5">
        <v>0</v>
      </c>
      <c r="I5">
        <f t="shared" ref="I5:I26" si="0">E5</f>
        <v>0</v>
      </c>
    </row>
    <row r="6" spans="1:9" ht="16.5" customHeight="1">
      <c r="A6" s="32"/>
      <c r="B6" s="32"/>
      <c r="C6" s="18" t="s">
        <v>194</v>
      </c>
      <c r="D6" s="18" t="s">
        <v>78</v>
      </c>
      <c r="E6" s="19"/>
      <c r="F6" s="18" t="s">
        <v>78</v>
      </c>
      <c r="G6" s="1" t="s">
        <v>195</v>
      </c>
      <c r="H6">
        <v>0</v>
      </c>
      <c r="I6">
        <f t="shared" si="0"/>
        <v>0</v>
      </c>
    </row>
    <row r="7" spans="1:9" ht="16.5" customHeight="1">
      <c r="A7" s="33"/>
      <c r="B7" s="33"/>
      <c r="C7" s="20" t="s">
        <v>196</v>
      </c>
      <c r="D7" s="20" t="s">
        <v>78</v>
      </c>
      <c r="E7" s="21"/>
      <c r="F7" s="20" t="s">
        <v>78</v>
      </c>
      <c r="G7" s="1" t="s">
        <v>197</v>
      </c>
      <c r="H7">
        <v>0</v>
      </c>
      <c r="I7">
        <f t="shared" si="0"/>
        <v>0</v>
      </c>
    </row>
    <row r="8" spans="1:9" ht="16.5" customHeight="1">
      <c r="A8" s="34"/>
      <c r="B8" s="34"/>
      <c r="C8" s="22" t="s">
        <v>198</v>
      </c>
      <c r="D8" s="22" t="s">
        <v>78</v>
      </c>
      <c r="E8" s="23">
        <f>SUM(E5:E6)-ABS(E7)</f>
        <v>0</v>
      </c>
      <c r="F8" s="22" t="s">
        <v>78</v>
      </c>
      <c r="G8" s="1" t="s">
        <v>86</v>
      </c>
      <c r="H8">
        <v>0</v>
      </c>
      <c r="I8">
        <f t="shared" si="0"/>
        <v>0</v>
      </c>
    </row>
    <row r="9" spans="1:9" ht="16.5" customHeight="1">
      <c r="A9" s="35"/>
      <c r="B9" s="31" t="s">
        <v>240</v>
      </c>
      <c r="C9" s="16" t="s">
        <v>199</v>
      </c>
      <c r="D9" s="16" t="s">
        <v>78</v>
      </c>
      <c r="E9" s="17">
        <f>집계표!H28</f>
        <v>0</v>
      </c>
      <c r="F9" s="16" t="s">
        <v>78</v>
      </c>
      <c r="G9" s="1" t="s">
        <v>200</v>
      </c>
      <c r="H9">
        <v>0</v>
      </c>
      <c r="I9">
        <f t="shared" si="0"/>
        <v>0</v>
      </c>
    </row>
    <row r="10" spans="1:9" ht="16.5" customHeight="1">
      <c r="A10" s="33"/>
      <c r="B10" s="33"/>
      <c r="C10" s="20" t="s">
        <v>201</v>
      </c>
      <c r="D10" s="24" t="str">
        <f>"직.노*"&amp;H10*100&amp;"%"</f>
        <v>직.노*8%</v>
      </c>
      <c r="E10" s="21">
        <f>ROUNDDOWN(E9*H10, 0)</f>
        <v>0</v>
      </c>
      <c r="F10" s="20" t="s">
        <v>78</v>
      </c>
      <c r="G10" s="1" t="s">
        <v>202</v>
      </c>
      <c r="H10">
        <v>0.08</v>
      </c>
      <c r="I10">
        <f t="shared" si="0"/>
        <v>0</v>
      </c>
    </row>
    <row r="11" spans="1:9" ht="16.5" customHeight="1">
      <c r="A11" s="34"/>
      <c r="B11" s="34"/>
      <c r="C11" s="22" t="s">
        <v>203</v>
      </c>
      <c r="D11" s="22" t="s">
        <v>78</v>
      </c>
      <c r="E11" s="23">
        <f>SUM(E9:E10)</f>
        <v>0</v>
      </c>
      <c r="F11" s="22" t="s">
        <v>78</v>
      </c>
      <c r="G11" s="1" t="s">
        <v>204</v>
      </c>
      <c r="H11">
        <v>0</v>
      </c>
      <c r="I11">
        <f t="shared" si="0"/>
        <v>0</v>
      </c>
    </row>
    <row r="12" spans="1:9" ht="16.5" customHeight="1">
      <c r="A12" s="35"/>
      <c r="B12" s="31" t="s">
        <v>241</v>
      </c>
      <c r="C12" s="16" t="s">
        <v>205</v>
      </c>
      <c r="D12" s="16" t="s">
        <v>78</v>
      </c>
      <c r="E12" s="17">
        <f>집계표!J28</f>
        <v>0</v>
      </c>
      <c r="F12" s="16" t="s">
        <v>78</v>
      </c>
      <c r="G12" s="1" t="s">
        <v>206</v>
      </c>
      <c r="H12">
        <v>0</v>
      </c>
      <c r="I12">
        <f t="shared" si="0"/>
        <v>0</v>
      </c>
    </row>
    <row r="13" spans="1:9" ht="16.5" customHeight="1">
      <c r="A13" s="32"/>
      <c r="B13" s="32"/>
      <c r="C13" s="18" t="s">
        <v>207</v>
      </c>
      <c r="D13" s="25" t="str">
        <f>"(노)*"&amp;H13*100&amp;"%"</f>
        <v>(노)*3.73%</v>
      </c>
      <c r="E13" s="19">
        <f>ROUNDDOWN((E11)*H13, 0)</f>
        <v>0</v>
      </c>
      <c r="F13" s="18" t="s">
        <v>78</v>
      </c>
      <c r="G13" s="1" t="s">
        <v>208</v>
      </c>
      <c r="H13">
        <v>3.73E-2</v>
      </c>
      <c r="I13">
        <f t="shared" si="0"/>
        <v>0</v>
      </c>
    </row>
    <row r="14" spans="1:9" ht="16.5" customHeight="1">
      <c r="A14" s="32"/>
      <c r="B14" s="32"/>
      <c r="C14" s="18" t="s">
        <v>209</v>
      </c>
      <c r="D14" s="25" t="str">
        <f>"(노)*"&amp;H14*100&amp;"%"</f>
        <v>(노)*0.87%</v>
      </c>
      <c r="E14" s="19">
        <f>ROUNDDOWN((E11)*H14, 0)</f>
        <v>0</v>
      </c>
      <c r="F14" s="18" t="s">
        <v>78</v>
      </c>
      <c r="G14" s="1" t="s">
        <v>210</v>
      </c>
      <c r="H14">
        <v>8.6999999999999994E-3</v>
      </c>
      <c r="I14">
        <f t="shared" si="0"/>
        <v>0</v>
      </c>
    </row>
    <row r="15" spans="1:9" ht="16.5" customHeight="1">
      <c r="A15" s="32"/>
      <c r="B15" s="32"/>
      <c r="C15" s="18" t="s">
        <v>211</v>
      </c>
      <c r="D15" s="25" t="str">
        <f>"(직.노)*"&amp;H15*100&amp;"%"</f>
        <v>(직.노)*3.335%</v>
      </c>
      <c r="E15" s="19">
        <f>ROUNDDOWN((E9)*H15, 0)</f>
        <v>0</v>
      </c>
      <c r="F15" s="18" t="s">
        <v>78</v>
      </c>
      <c r="G15" s="1" t="s">
        <v>212</v>
      </c>
      <c r="H15">
        <v>3.3349999999999998E-2</v>
      </c>
      <c r="I15">
        <f t="shared" si="0"/>
        <v>0</v>
      </c>
    </row>
    <row r="16" spans="1:9" ht="16.5" customHeight="1">
      <c r="A16" s="32"/>
      <c r="B16" s="32"/>
      <c r="C16" s="18" t="s">
        <v>213</v>
      </c>
      <c r="D16" s="25" t="str">
        <f>"(직.노)*"&amp;H16*100&amp;"%"</f>
        <v>(직.노)*4.5%</v>
      </c>
      <c r="E16" s="19">
        <f>ROUNDDOWN((E9)*H16, 0)</f>
        <v>0</v>
      </c>
      <c r="F16" s="18" t="s">
        <v>78</v>
      </c>
      <c r="G16" s="1" t="s">
        <v>214</v>
      </c>
      <c r="H16">
        <v>4.4999999999999998E-2</v>
      </c>
      <c r="I16">
        <f t="shared" si="0"/>
        <v>0</v>
      </c>
    </row>
    <row r="17" spans="1:9" ht="16.5" customHeight="1">
      <c r="A17" s="32"/>
      <c r="B17" s="32"/>
      <c r="C17" s="18" t="s">
        <v>215</v>
      </c>
      <c r="D17" s="25" t="str">
        <f>"(건강보험료)*"&amp;H17*100&amp;"%"</f>
        <v>(건강보험료)*10.25%</v>
      </c>
      <c r="E17" s="19">
        <f>ROUNDDOWN((E15)*H17, 0)</f>
        <v>0</v>
      </c>
      <c r="F17" s="18" t="s">
        <v>78</v>
      </c>
      <c r="G17" s="1" t="s">
        <v>216</v>
      </c>
      <c r="H17">
        <v>0.10249999999999999</v>
      </c>
      <c r="I17">
        <f t="shared" si="0"/>
        <v>0</v>
      </c>
    </row>
    <row r="18" spans="1:9" ht="16.5" customHeight="1">
      <c r="A18" s="32"/>
      <c r="B18" s="32"/>
      <c r="C18" s="18" t="s">
        <v>217</v>
      </c>
      <c r="D18" s="18" t="s">
        <v>78</v>
      </c>
      <c r="E18" s="19">
        <f>ROUNDDOWN((E9)*H18, 0)</f>
        <v>0</v>
      </c>
      <c r="F18" s="18" t="s">
        <v>78</v>
      </c>
      <c r="G18" s="1" t="s">
        <v>218</v>
      </c>
      <c r="H18">
        <v>0</v>
      </c>
      <c r="I18">
        <f t="shared" si="0"/>
        <v>0</v>
      </c>
    </row>
    <row r="19" spans="1:9" ht="16.5" customHeight="1">
      <c r="A19" s="32"/>
      <c r="B19" s="32"/>
      <c r="C19" s="18" t="s">
        <v>219</v>
      </c>
      <c r="D19" s="25" t="str">
        <f>"(재+직.노)*"&amp;H19*100&amp;"%"</f>
        <v>(재+직.노)*2.93%</v>
      </c>
      <c r="E19" s="19">
        <f>ROUNDDOWN((E8+E9)*H19, 0)</f>
        <v>0</v>
      </c>
      <c r="F19" s="18" t="s">
        <v>78</v>
      </c>
      <c r="G19" s="1" t="s">
        <v>220</v>
      </c>
      <c r="H19">
        <v>2.9300000000000003E-2</v>
      </c>
      <c r="I19">
        <f t="shared" si="0"/>
        <v>0</v>
      </c>
    </row>
    <row r="20" spans="1:9" ht="16.5" customHeight="1">
      <c r="A20" s="32"/>
      <c r="B20" s="32"/>
      <c r="C20" s="18" t="s">
        <v>221</v>
      </c>
      <c r="D20" s="25" t="str">
        <f>"(재+노)*"&amp;H20*100&amp;"%"</f>
        <v>(재+노)*5.6%</v>
      </c>
      <c r="E20" s="19">
        <f>ROUNDDOWN((E8+E11)*H20, 0)</f>
        <v>0</v>
      </c>
      <c r="F20" s="18" t="s">
        <v>78</v>
      </c>
      <c r="G20" s="1" t="s">
        <v>222</v>
      </c>
      <c r="H20">
        <v>5.5999999999999994E-2</v>
      </c>
      <c r="I20">
        <f t="shared" si="0"/>
        <v>0</v>
      </c>
    </row>
    <row r="21" spans="1:9" ht="16.5" customHeight="1">
      <c r="A21" s="32"/>
      <c r="B21" s="32"/>
      <c r="C21" s="18" t="s">
        <v>223</v>
      </c>
      <c r="D21" s="25" t="str">
        <f>"(재+직.노+기.경)*"&amp;H21*100&amp;"%"</f>
        <v>(재+직.노+기.경)*0.5%</v>
      </c>
      <c r="E21" s="19">
        <f>ROUNDDOWN((E8+E9+E12)*H21, 0)</f>
        <v>0</v>
      </c>
      <c r="F21" s="18" t="s">
        <v>78</v>
      </c>
      <c r="G21" s="1" t="s">
        <v>224</v>
      </c>
      <c r="H21">
        <v>5.0000000000000001E-3</v>
      </c>
      <c r="I21">
        <f t="shared" si="0"/>
        <v>0</v>
      </c>
    </row>
    <row r="22" spans="1:9" ht="16.5" customHeight="1">
      <c r="A22" s="32"/>
      <c r="B22" s="32"/>
      <c r="C22" s="18" t="s">
        <v>225</v>
      </c>
      <c r="D22" s="25" t="str">
        <f>"(재+직.노+기.경)*"&amp;H22*100&amp;"%"</f>
        <v>(재+직.노+기.경)*0.081%</v>
      </c>
      <c r="E22" s="19">
        <f>ROUNDDOWN((E8+E9+E12)*H22, 0)</f>
        <v>0</v>
      </c>
      <c r="F22" s="18" t="s">
        <v>78</v>
      </c>
      <c r="G22" s="1" t="s">
        <v>226</v>
      </c>
      <c r="H22">
        <v>8.1000000000000006E-4</v>
      </c>
      <c r="I22">
        <f t="shared" si="0"/>
        <v>0</v>
      </c>
    </row>
    <row r="23" spans="1:9" ht="16.5" customHeight="1">
      <c r="A23" s="33"/>
      <c r="B23" s="33"/>
      <c r="C23" s="20" t="s">
        <v>227</v>
      </c>
      <c r="D23" s="24" t="str">
        <f>"(재+직.노+기.경)*"&amp;H23*100&amp;"%"</f>
        <v>(재+직.노+기.경)*0.07%</v>
      </c>
      <c r="E23" s="21">
        <f>ROUNDDOWN((E8+E9+E12)*H23, 0)</f>
        <v>0</v>
      </c>
      <c r="F23" s="20" t="s">
        <v>78</v>
      </c>
      <c r="G23" s="1" t="s">
        <v>228</v>
      </c>
      <c r="H23">
        <v>7.000000000000001E-4</v>
      </c>
      <c r="I23">
        <f t="shared" si="0"/>
        <v>0</v>
      </c>
    </row>
    <row r="24" spans="1:9" ht="16.5" customHeight="1">
      <c r="A24" s="34"/>
      <c r="B24" s="34"/>
      <c r="C24" s="22" t="s">
        <v>203</v>
      </c>
      <c r="D24" s="22" t="s">
        <v>78</v>
      </c>
      <c r="E24" s="23">
        <f>SUM(E12:E23)</f>
        <v>0</v>
      </c>
      <c r="F24" s="22" t="s">
        <v>78</v>
      </c>
      <c r="G24" s="1" t="s">
        <v>229</v>
      </c>
      <c r="H24">
        <v>0</v>
      </c>
      <c r="I24">
        <f t="shared" si="0"/>
        <v>0</v>
      </c>
    </row>
    <row r="25" spans="1:9" ht="16.5" customHeight="1">
      <c r="A25" s="34"/>
      <c r="B25" s="36" t="s">
        <v>230</v>
      </c>
      <c r="C25" s="37"/>
      <c r="D25" s="22" t="s">
        <v>78</v>
      </c>
      <c r="E25" s="23">
        <f>E8+E11+E24</f>
        <v>0</v>
      </c>
      <c r="F25" s="22" t="s">
        <v>78</v>
      </c>
      <c r="G25" s="1" t="s">
        <v>231</v>
      </c>
      <c r="H25">
        <v>0</v>
      </c>
      <c r="I25">
        <f t="shared" si="0"/>
        <v>0</v>
      </c>
    </row>
    <row r="26" spans="1:9" ht="16.5" customHeight="1">
      <c r="A26" s="29" t="s">
        <v>232</v>
      </c>
      <c r="B26" s="30"/>
      <c r="C26" s="30"/>
      <c r="D26" s="26" t="str">
        <f>"(재+노+경)*"&amp;H26*100&amp;"%"</f>
        <v>(재+노+경)*6%</v>
      </c>
      <c r="E26" s="27">
        <f>ROUNDDOWN((E8+E11+E24)*H26, 0)</f>
        <v>0</v>
      </c>
      <c r="F26" s="28" t="s">
        <v>78</v>
      </c>
      <c r="G26" s="1" t="s">
        <v>85</v>
      </c>
      <c r="H26">
        <v>0.06</v>
      </c>
      <c r="I26">
        <f t="shared" si="0"/>
        <v>0</v>
      </c>
    </row>
    <row r="27" spans="1:9" ht="16.5" customHeight="1">
      <c r="A27" s="29" t="s">
        <v>233</v>
      </c>
      <c r="B27" s="30"/>
      <c r="C27" s="30"/>
      <c r="D27" s="26" t="str">
        <f>"(노+경+일)*"&amp;H27*100&amp;"%"</f>
        <v>(노+경+일)*15%</v>
      </c>
      <c r="E27" s="27">
        <f>ROUNDDOWN(E29-E28-E26-E25, 0)</f>
        <v>0</v>
      </c>
      <c r="F27" s="28" t="s">
        <v>78</v>
      </c>
      <c r="G27" s="1" t="s">
        <v>84</v>
      </c>
      <c r="H27">
        <v>0.15</v>
      </c>
      <c r="I27">
        <f>ROUNDDOWN((I11+I24+I26)*H27, 0)</f>
        <v>0</v>
      </c>
    </row>
    <row r="28" spans="1:9" ht="16.5" customHeight="1">
      <c r="A28" s="29" t="s">
        <v>234</v>
      </c>
      <c r="B28" s="30"/>
      <c r="C28" s="30"/>
      <c r="D28" s="28" t="s">
        <v>78</v>
      </c>
      <c r="E28" s="27">
        <f>집계표!L39</f>
        <v>0</v>
      </c>
      <c r="F28" s="28" t="s">
        <v>78</v>
      </c>
      <c r="G28" s="1" t="s">
        <v>15</v>
      </c>
      <c r="H28">
        <v>0</v>
      </c>
      <c r="I28">
        <f>E28</f>
        <v>0</v>
      </c>
    </row>
    <row r="29" spans="1:9" ht="16.5" customHeight="1">
      <c r="A29" s="29" t="s">
        <v>235</v>
      </c>
      <c r="B29" s="30"/>
      <c r="C29" s="30"/>
      <c r="D29" s="28" t="s">
        <v>78</v>
      </c>
      <c r="E29" s="27">
        <f>INT(I29/10000)*10000</f>
        <v>0</v>
      </c>
      <c r="F29" s="28" t="s">
        <v>78</v>
      </c>
      <c r="G29" s="1" t="s">
        <v>87</v>
      </c>
      <c r="H29">
        <v>0</v>
      </c>
      <c r="I29">
        <f>SUM(I25:I28)</f>
        <v>0</v>
      </c>
    </row>
    <row r="30" spans="1:9" ht="16.5" customHeight="1">
      <c r="A30" s="29" t="s">
        <v>236</v>
      </c>
      <c r="B30" s="30"/>
      <c r="C30" s="30"/>
      <c r="D30" s="26" t="str">
        <f>"(총원가)*"&amp;H30*100&amp;"%"</f>
        <v>(총원가)*10%</v>
      </c>
      <c r="E30" s="27">
        <f>ROUNDDOWN((E29)*H30, 0)</f>
        <v>0</v>
      </c>
      <c r="F30" s="28" t="s">
        <v>78</v>
      </c>
      <c r="G30" s="1" t="s">
        <v>237</v>
      </c>
      <c r="H30">
        <v>0.1</v>
      </c>
      <c r="I30">
        <f>ROUNDDOWN((I29)*H30, 0)</f>
        <v>0</v>
      </c>
    </row>
    <row r="31" spans="1:9" ht="16.5" customHeight="1">
      <c r="A31" s="36" t="s">
        <v>238</v>
      </c>
      <c r="B31" s="37"/>
      <c r="C31" s="37"/>
      <c r="D31" s="22" t="s">
        <v>78</v>
      </c>
      <c r="E31" s="23">
        <f>E29+E30</f>
        <v>0</v>
      </c>
      <c r="F31" s="22" t="s">
        <v>78</v>
      </c>
      <c r="G31" s="1" t="s">
        <v>239</v>
      </c>
      <c r="H31">
        <v>0</v>
      </c>
      <c r="I31">
        <f>I29+I30</f>
        <v>0</v>
      </c>
    </row>
  </sheetData>
  <mergeCells count="17">
    <mergeCell ref="A1:F1"/>
    <mergeCell ref="A2:F2"/>
    <mergeCell ref="A3:C4"/>
    <mergeCell ref="D3:D4"/>
    <mergeCell ref="E3:E4"/>
    <mergeCell ref="F3:F4"/>
    <mergeCell ref="A29:C29"/>
    <mergeCell ref="A30:C30"/>
    <mergeCell ref="B12:B24"/>
    <mergeCell ref="A5:A25"/>
    <mergeCell ref="A31:C31"/>
    <mergeCell ref="B5:B8"/>
    <mergeCell ref="B9:B11"/>
    <mergeCell ref="B25:C25"/>
    <mergeCell ref="A26:C26"/>
    <mergeCell ref="A27:C27"/>
    <mergeCell ref="A28:C28"/>
  </mergeCells>
  <phoneticPr fontId="1" type="noConversion"/>
  <conditionalFormatting sqref="A5:F31">
    <cfRule type="containsText" dxfId="5" priority="1" stopIfTrue="1" operator="containsText" text=".">
      <formula>NOT(ISERROR(SEARCH(".",A5)))</formula>
    </cfRule>
    <cfRule type="notContainsText" dxfId="4" priority="2" stopIfTrue="1" operator="notContains" text=".">
      <formula>ISERROR(SEARCH(".",A5))</formula>
    </cfRule>
  </conditionalFormatting>
  <pageMargins left="0.59055118110236227" right="0.43307086614173229" top="0.47244094488188981" bottom="0.15748031496062992" header="0.31496062992125984" footer="0.1574803149606299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19D86"/>
  </sheetPr>
  <dimension ref="A1:AL52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17" sqref="H17"/>
    </sheetView>
  </sheetViews>
  <sheetFormatPr defaultRowHeight="16.5"/>
  <cols>
    <col min="1" max="1" width="17.125" style="3" customWidth="1"/>
    <col min="2" max="2" width="17.25" style="3" customWidth="1"/>
    <col min="3" max="4" width="4.625" style="4" customWidth="1"/>
    <col min="5" max="5" width="8.5" style="2" customWidth="1"/>
    <col min="6" max="6" width="10.625" style="2" customWidth="1"/>
    <col min="7" max="7" width="8.5" style="2" customWidth="1"/>
    <col min="8" max="8" width="10.625" style="2" customWidth="1"/>
    <col min="9" max="9" width="8.5" style="2" customWidth="1"/>
    <col min="10" max="10" width="10.625" style="2" customWidth="1"/>
    <col min="11" max="11" width="8.5" style="2" customWidth="1"/>
    <col min="12" max="12" width="10.625" style="2" customWidth="1"/>
    <col min="13" max="13" width="7.375" style="3" customWidth="1"/>
    <col min="14" max="38" width="0" hidden="1" customWidth="1"/>
  </cols>
  <sheetData>
    <row r="1" spans="1:38" ht="30" customHeight="1">
      <c r="A1" s="38" t="s">
        <v>186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15.75" customHeight="1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38" ht="18" customHeight="1">
      <c r="A3" s="48" t="s">
        <v>154</v>
      </c>
      <c r="B3" s="48" t="s">
        <v>155</v>
      </c>
      <c r="C3" s="48" t="s">
        <v>2</v>
      </c>
      <c r="D3" s="48" t="s">
        <v>187</v>
      </c>
      <c r="E3" s="48" t="s">
        <v>100</v>
      </c>
      <c r="F3" s="48"/>
      <c r="G3" s="48" t="s">
        <v>101</v>
      </c>
      <c r="H3" s="48"/>
      <c r="I3" s="48" t="s">
        <v>102</v>
      </c>
      <c r="J3" s="48"/>
      <c r="K3" s="48" t="s">
        <v>103</v>
      </c>
      <c r="L3" s="48"/>
      <c r="M3" s="48" t="s">
        <v>156</v>
      </c>
    </row>
    <row r="4" spans="1:38" ht="18" customHeight="1">
      <c r="A4" s="48"/>
      <c r="B4" s="48"/>
      <c r="C4" s="48"/>
      <c r="D4" s="48"/>
      <c r="E4" s="5" t="s">
        <v>72</v>
      </c>
      <c r="F4" s="5" t="s">
        <v>106</v>
      </c>
      <c r="G4" s="5" t="s">
        <v>72</v>
      </c>
      <c r="H4" s="5" t="s">
        <v>106</v>
      </c>
      <c r="I4" s="5" t="s">
        <v>72</v>
      </c>
      <c r="J4" s="5" t="s">
        <v>106</v>
      </c>
      <c r="K4" s="5" t="s">
        <v>72</v>
      </c>
      <c r="L4" s="5" t="s">
        <v>106</v>
      </c>
      <c r="M4" s="48"/>
      <c r="N4" t="s">
        <v>74</v>
      </c>
      <c r="O4" t="s">
        <v>75</v>
      </c>
      <c r="P4" t="s">
        <v>76</v>
      </c>
      <c r="Q4" t="s">
        <v>77</v>
      </c>
      <c r="R4" t="s">
        <v>79</v>
      </c>
      <c r="S4" t="s">
        <v>157</v>
      </c>
      <c r="T4" t="s">
        <v>158</v>
      </c>
      <c r="U4" t="s">
        <v>159</v>
      </c>
      <c r="V4" t="s">
        <v>160</v>
      </c>
      <c r="W4" t="s">
        <v>161</v>
      </c>
      <c r="X4" t="s">
        <v>162</v>
      </c>
      <c r="Y4" t="s">
        <v>163</v>
      </c>
      <c r="Z4" t="s">
        <v>164</v>
      </c>
      <c r="AA4" t="s">
        <v>165</v>
      </c>
      <c r="AB4" t="s">
        <v>166</v>
      </c>
      <c r="AC4" t="s">
        <v>167</v>
      </c>
      <c r="AD4" t="s">
        <v>168</v>
      </c>
      <c r="AE4" t="s">
        <v>169</v>
      </c>
      <c r="AF4" t="s">
        <v>170</v>
      </c>
      <c r="AG4" t="s">
        <v>171</v>
      </c>
      <c r="AH4" t="s">
        <v>172</v>
      </c>
      <c r="AI4" t="s">
        <v>173</v>
      </c>
      <c r="AJ4" t="s">
        <v>174</v>
      </c>
      <c r="AK4" t="s">
        <v>175</v>
      </c>
      <c r="AL4" t="s">
        <v>176</v>
      </c>
    </row>
    <row r="5" spans="1:38" ht="18" customHeight="1">
      <c r="A5" s="7" t="s">
        <v>0</v>
      </c>
      <c r="B5" s="7" t="s">
        <v>78</v>
      </c>
      <c r="C5" s="8" t="s">
        <v>80</v>
      </c>
      <c r="D5" s="11">
        <v>1</v>
      </c>
      <c r="E5" s="6">
        <f>F52</f>
        <v>0</v>
      </c>
      <c r="F5" s="6">
        <f>D5*E5</f>
        <v>0</v>
      </c>
      <c r="G5" s="6">
        <f>H52</f>
        <v>0</v>
      </c>
      <c r="H5" s="6">
        <f>D5*G5</f>
        <v>0</v>
      </c>
      <c r="I5" s="6">
        <f>J52</f>
        <v>0</v>
      </c>
      <c r="J5" s="6">
        <f>D5*I5</f>
        <v>0</v>
      </c>
      <c r="K5" s="6">
        <f>E5+G5+I5</f>
        <v>0</v>
      </c>
      <c r="L5" s="6">
        <f>F5+H5+J5</f>
        <v>0</v>
      </c>
      <c r="M5" s="10"/>
      <c r="Q5">
        <v>1</v>
      </c>
      <c r="R5">
        <f>D5*R52</f>
        <v>0</v>
      </c>
      <c r="S5">
        <f>D5*S52</f>
        <v>0</v>
      </c>
      <c r="T5">
        <f>D5*T52</f>
        <v>0</v>
      </c>
      <c r="U5">
        <f>D5*U52</f>
        <v>0</v>
      </c>
      <c r="V5">
        <f>D5*V52</f>
        <v>0</v>
      </c>
      <c r="W5">
        <f>D5*W52</f>
        <v>0</v>
      </c>
      <c r="X5">
        <f>D5*X52</f>
        <v>0</v>
      </c>
      <c r="Y5">
        <f>D5*Y52</f>
        <v>0</v>
      </c>
      <c r="Z5">
        <f>D5*Z52</f>
        <v>0</v>
      </c>
      <c r="AA5">
        <f>D5*AA52</f>
        <v>0</v>
      </c>
      <c r="AB5">
        <f>D5*AB52</f>
        <v>0</v>
      </c>
      <c r="AC5">
        <f>D5*AC52</f>
        <v>0</v>
      </c>
      <c r="AD5">
        <f>D5*AD52</f>
        <v>0</v>
      </c>
      <c r="AE5">
        <f>D5*AE52</f>
        <v>0</v>
      </c>
      <c r="AF5">
        <f>D5*AF52</f>
        <v>0</v>
      </c>
      <c r="AG5">
        <f>D5*AG52</f>
        <v>0</v>
      </c>
      <c r="AH5">
        <f>D5*AH52</f>
        <v>0</v>
      </c>
      <c r="AI5">
        <f>D5*AI52</f>
        <v>0</v>
      </c>
      <c r="AJ5">
        <f>D5*AJ52</f>
        <v>0</v>
      </c>
      <c r="AK5">
        <f>D5*AK52</f>
        <v>0</v>
      </c>
      <c r="AL5">
        <f>D5*AL52</f>
        <v>0</v>
      </c>
    </row>
    <row r="6" spans="1:38" ht="18" customHeight="1">
      <c r="A6" s="10"/>
      <c r="B6" s="10"/>
      <c r="C6" s="11"/>
      <c r="D6" s="11"/>
      <c r="E6" s="6"/>
      <c r="F6" s="6"/>
      <c r="G6" s="6"/>
      <c r="H6" s="6"/>
      <c r="I6" s="6"/>
      <c r="J6" s="6"/>
      <c r="K6" s="6"/>
      <c r="L6" s="6"/>
      <c r="M6" s="10"/>
    </row>
    <row r="7" spans="1:38" ht="18" customHeight="1">
      <c r="A7" s="10"/>
      <c r="B7" s="10"/>
      <c r="C7" s="11"/>
      <c r="D7" s="11"/>
      <c r="E7" s="6"/>
      <c r="F7" s="6"/>
      <c r="G7" s="6"/>
      <c r="H7" s="6"/>
      <c r="I7" s="6"/>
      <c r="J7" s="6"/>
      <c r="K7" s="6"/>
      <c r="L7" s="6"/>
      <c r="M7" s="10"/>
    </row>
    <row r="8" spans="1:38" ht="18" customHeight="1">
      <c r="A8" s="10"/>
      <c r="B8" s="10"/>
      <c r="C8" s="11"/>
      <c r="D8" s="11"/>
      <c r="E8" s="6"/>
      <c r="F8" s="6"/>
      <c r="G8" s="6"/>
      <c r="H8" s="6"/>
      <c r="I8" s="6"/>
      <c r="J8" s="6"/>
      <c r="K8" s="6"/>
      <c r="L8" s="6"/>
      <c r="M8" s="10"/>
    </row>
    <row r="9" spans="1:38" ht="18" customHeight="1">
      <c r="A9" s="10"/>
      <c r="B9" s="10"/>
      <c r="C9" s="11"/>
      <c r="D9" s="11"/>
      <c r="E9" s="6"/>
      <c r="F9" s="6"/>
      <c r="G9" s="6"/>
      <c r="H9" s="6"/>
      <c r="I9" s="6"/>
      <c r="J9" s="6"/>
      <c r="K9" s="6"/>
      <c r="L9" s="6"/>
      <c r="M9" s="10"/>
    </row>
    <row r="10" spans="1:38" ht="18" customHeight="1">
      <c r="A10" s="10"/>
      <c r="B10" s="10"/>
      <c r="C10" s="11"/>
      <c r="D10" s="11"/>
      <c r="E10" s="6"/>
      <c r="F10" s="6"/>
      <c r="G10" s="6"/>
      <c r="H10" s="6"/>
      <c r="I10" s="6"/>
      <c r="J10" s="6"/>
      <c r="K10" s="6"/>
      <c r="L10" s="6"/>
      <c r="M10" s="10"/>
    </row>
    <row r="11" spans="1:38" ht="18" customHeight="1">
      <c r="A11" s="10"/>
      <c r="B11" s="10"/>
      <c r="C11" s="11"/>
      <c r="D11" s="11"/>
      <c r="E11" s="6"/>
      <c r="F11" s="6"/>
      <c r="G11" s="6"/>
      <c r="H11" s="6"/>
      <c r="I11" s="6"/>
      <c r="J11" s="6"/>
      <c r="K11" s="6"/>
      <c r="L11" s="6"/>
      <c r="M11" s="10"/>
    </row>
    <row r="12" spans="1:38" ht="18" customHeight="1">
      <c r="A12" s="10"/>
      <c r="B12" s="10"/>
      <c r="C12" s="11"/>
      <c r="D12" s="11"/>
      <c r="E12" s="6"/>
      <c r="F12" s="6"/>
      <c r="G12" s="6"/>
      <c r="H12" s="6"/>
      <c r="I12" s="6"/>
      <c r="J12" s="6"/>
      <c r="K12" s="6"/>
      <c r="L12" s="6"/>
      <c r="M12" s="10"/>
    </row>
    <row r="13" spans="1:38" ht="18" customHeight="1">
      <c r="A13" s="10"/>
      <c r="B13" s="10"/>
      <c r="C13" s="11"/>
      <c r="D13" s="11"/>
      <c r="E13" s="6"/>
      <c r="F13" s="6"/>
      <c r="G13" s="6"/>
      <c r="H13" s="6"/>
      <c r="I13" s="6"/>
      <c r="J13" s="6"/>
      <c r="K13" s="6"/>
      <c r="L13" s="6"/>
      <c r="M13" s="10"/>
    </row>
    <row r="14" spans="1:38" ht="18" customHeight="1">
      <c r="A14" s="10"/>
      <c r="B14" s="10"/>
      <c r="C14" s="11"/>
      <c r="D14" s="11"/>
      <c r="E14" s="6"/>
      <c r="F14" s="6"/>
      <c r="G14" s="6"/>
      <c r="H14" s="6"/>
      <c r="I14" s="6"/>
      <c r="J14" s="6"/>
      <c r="K14" s="6"/>
      <c r="L14" s="6"/>
      <c r="M14" s="10"/>
    </row>
    <row r="15" spans="1:38" ht="18" customHeight="1">
      <c r="A15" s="10"/>
      <c r="B15" s="10"/>
      <c r="C15" s="11"/>
      <c r="D15" s="11"/>
      <c r="E15" s="6"/>
      <c r="F15" s="6"/>
      <c r="G15" s="6"/>
      <c r="H15" s="6"/>
      <c r="I15" s="6"/>
      <c r="J15" s="6"/>
      <c r="K15" s="6"/>
      <c r="L15" s="6"/>
      <c r="M15" s="10"/>
    </row>
    <row r="16" spans="1:38" ht="18" customHeight="1">
      <c r="A16" s="10"/>
      <c r="B16" s="10"/>
      <c r="C16" s="11"/>
      <c r="D16" s="11"/>
      <c r="E16" s="6"/>
      <c r="F16" s="6"/>
      <c r="G16" s="6"/>
      <c r="H16" s="6"/>
      <c r="I16" s="6"/>
      <c r="J16" s="6"/>
      <c r="K16" s="6"/>
      <c r="L16" s="6"/>
      <c r="M16" s="10"/>
    </row>
    <row r="17" spans="1:38" ht="18" customHeight="1">
      <c r="A17" s="10"/>
      <c r="B17" s="10"/>
      <c r="C17" s="11"/>
      <c r="D17" s="11"/>
      <c r="E17" s="6"/>
      <c r="F17" s="6"/>
      <c r="G17" s="6"/>
      <c r="H17" s="6"/>
      <c r="I17" s="6"/>
      <c r="J17" s="6"/>
      <c r="K17" s="6"/>
      <c r="L17" s="6"/>
      <c r="M17" s="10"/>
    </row>
    <row r="18" spans="1:38" ht="18" customHeight="1">
      <c r="A18" s="10"/>
      <c r="B18" s="10"/>
      <c r="C18" s="11"/>
      <c r="D18" s="11"/>
      <c r="E18" s="6"/>
      <c r="F18" s="6"/>
      <c r="G18" s="6"/>
      <c r="H18" s="6"/>
      <c r="I18" s="6"/>
      <c r="J18" s="6"/>
      <c r="K18" s="6"/>
      <c r="L18" s="6"/>
      <c r="M18" s="10"/>
    </row>
    <row r="19" spans="1:38" ht="18" customHeight="1">
      <c r="A19" s="10"/>
      <c r="B19" s="10"/>
      <c r="C19" s="11"/>
      <c r="D19" s="11"/>
      <c r="E19" s="6"/>
      <c r="F19" s="6"/>
      <c r="G19" s="6"/>
      <c r="H19" s="6"/>
      <c r="I19" s="6"/>
      <c r="J19" s="6"/>
      <c r="K19" s="6"/>
      <c r="L19" s="6"/>
      <c r="M19" s="10"/>
    </row>
    <row r="20" spans="1:38" ht="18" customHeight="1">
      <c r="A20" s="10"/>
      <c r="B20" s="10"/>
      <c r="C20" s="11"/>
      <c r="D20" s="11"/>
      <c r="E20" s="6"/>
      <c r="F20" s="6"/>
      <c r="G20" s="6"/>
      <c r="H20" s="6"/>
      <c r="I20" s="6"/>
      <c r="J20" s="6"/>
      <c r="K20" s="6"/>
      <c r="L20" s="6"/>
      <c r="M20" s="10"/>
    </row>
    <row r="21" spans="1:38" ht="18" customHeight="1">
      <c r="A21" s="10"/>
      <c r="B21" s="10"/>
      <c r="C21" s="11"/>
      <c r="D21" s="11"/>
      <c r="E21" s="6"/>
      <c r="F21" s="6"/>
      <c r="G21" s="6"/>
      <c r="H21" s="6"/>
      <c r="I21" s="6"/>
      <c r="J21" s="6"/>
      <c r="K21" s="6"/>
      <c r="L21" s="6"/>
      <c r="M21" s="10"/>
    </row>
    <row r="22" spans="1:38" ht="18" customHeight="1">
      <c r="A22" s="10"/>
      <c r="B22" s="10"/>
      <c r="C22" s="11"/>
      <c r="D22" s="11"/>
      <c r="E22" s="6"/>
      <c r="F22" s="6"/>
      <c r="G22" s="6"/>
      <c r="H22" s="6"/>
      <c r="I22" s="6"/>
      <c r="J22" s="6"/>
      <c r="K22" s="6"/>
      <c r="L22" s="6"/>
      <c r="M22" s="10"/>
    </row>
    <row r="23" spans="1:38" ht="18" customHeight="1">
      <c r="A23" s="10"/>
      <c r="B23" s="10"/>
      <c r="C23" s="11"/>
      <c r="D23" s="11"/>
      <c r="E23" s="6"/>
      <c r="F23" s="6"/>
      <c r="G23" s="6"/>
      <c r="H23" s="6"/>
      <c r="I23" s="6"/>
      <c r="J23" s="6"/>
      <c r="K23" s="6"/>
      <c r="L23" s="6"/>
      <c r="M23" s="10"/>
    </row>
    <row r="24" spans="1:38" ht="18" customHeight="1">
      <c r="A24" s="10"/>
      <c r="B24" s="10"/>
      <c r="C24" s="11"/>
      <c r="D24" s="11"/>
      <c r="E24" s="6"/>
      <c r="F24" s="6"/>
      <c r="G24" s="6"/>
      <c r="H24" s="6"/>
      <c r="I24" s="6"/>
      <c r="J24" s="6"/>
      <c r="K24" s="6"/>
      <c r="L24" s="6"/>
      <c r="M24" s="10"/>
    </row>
    <row r="25" spans="1:38" ht="18" customHeight="1">
      <c r="A25" s="10"/>
      <c r="B25" s="10"/>
      <c r="C25" s="11"/>
      <c r="D25" s="11"/>
      <c r="E25" s="6"/>
      <c r="F25" s="6"/>
      <c r="G25" s="6"/>
      <c r="H25" s="6"/>
      <c r="I25" s="6"/>
      <c r="J25" s="6"/>
      <c r="K25" s="6"/>
      <c r="L25" s="6"/>
      <c r="M25" s="10"/>
    </row>
    <row r="26" spans="1:38" ht="18" customHeight="1">
      <c r="A26" s="10"/>
      <c r="B26" s="10"/>
      <c r="C26" s="11"/>
      <c r="D26" s="11"/>
      <c r="E26" s="6"/>
      <c r="F26" s="6"/>
      <c r="G26" s="6"/>
      <c r="H26" s="6"/>
      <c r="I26" s="6"/>
      <c r="J26" s="6"/>
      <c r="K26" s="6"/>
      <c r="L26" s="6"/>
      <c r="M26" s="10"/>
    </row>
    <row r="27" spans="1:38" ht="18" customHeight="1">
      <c r="A27" s="10"/>
      <c r="B27" s="10"/>
      <c r="C27" s="11"/>
      <c r="D27" s="11"/>
      <c r="E27" s="6"/>
      <c r="F27" s="6"/>
      <c r="G27" s="6"/>
      <c r="H27" s="6"/>
      <c r="I27" s="6"/>
      <c r="J27" s="6"/>
      <c r="K27" s="6"/>
      <c r="L27" s="6"/>
      <c r="M27" s="10"/>
    </row>
    <row r="28" spans="1:38" ht="18" customHeight="1">
      <c r="A28" s="12" t="s">
        <v>81</v>
      </c>
      <c r="B28" s="13"/>
      <c r="C28" s="14"/>
      <c r="D28" s="14"/>
      <c r="E28" s="15"/>
      <c r="F28" s="15">
        <f>SUMIF(Q5:Q5, "1", F5:F5)</f>
        <v>0</v>
      </c>
      <c r="G28" s="15"/>
      <c r="H28" s="15">
        <f>SUMIF(Q5:Q5, "1", H5:H5)</f>
        <v>0</v>
      </c>
      <c r="I28" s="15"/>
      <c r="J28" s="15">
        <f>SUMIF(Q5:Q5, "1", J5:J5)</f>
        <v>0</v>
      </c>
      <c r="K28" s="15"/>
      <c r="L28" s="15">
        <f>F28+H28+J28</f>
        <v>0</v>
      </c>
      <c r="M28" s="13"/>
      <c r="R28">
        <f t="shared" ref="R28:AL28" si="0">SUM(R5:R5)</f>
        <v>0</v>
      </c>
      <c r="S28">
        <f t="shared" si="0"/>
        <v>0</v>
      </c>
      <c r="T28">
        <f t="shared" si="0"/>
        <v>0</v>
      </c>
      <c r="U28">
        <f t="shared" si="0"/>
        <v>0</v>
      </c>
      <c r="V28">
        <f t="shared" si="0"/>
        <v>0</v>
      </c>
      <c r="W28">
        <f t="shared" si="0"/>
        <v>0</v>
      </c>
      <c r="X28">
        <f t="shared" si="0"/>
        <v>0</v>
      </c>
      <c r="Y28">
        <f t="shared" si="0"/>
        <v>0</v>
      </c>
      <c r="Z28">
        <f t="shared" si="0"/>
        <v>0</v>
      </c>
      <c r="AA28">
        <f t="shared" si="0"/>
        <v>0</v>
      </c>
      <c r="AB28">
        <f t="shared" si="0"/>
        <v>0</v>
      </c>
      <c r="AC28">
        <f t="shared" si="0"/>
        <v>0</v>
      </c>
      <c r="AD28">
        <f t="shared" si="0"/>
        <v>0</v>
      </c>
      <c r="AE28">
        <f t="shared" si="0"/>
        <v>0</v>
      </c>
      <c r="AF28">
        <f t="shared" si="0"/>
        <v>0</v>
      </c>
      <c r="AG28">
        <f t="shared" si="0"/>
        <v>0</v>
      </c>
      <c r="AH28">
        <f t="shared" si="0"/>
        <v>0</v>
      </c>
      <c r="AI28">
        <f t="shared" si="0"/>
        <v>0</v>
      </c>
      <c r="AJ28">
        <f t="shared" si="0"/>
        <v>0</v>
      </c>
      <c r="AK28">
        <f t="shared" si="0"/>
        <v>0</v>
      </c>
      <c r="AL28">
        <f t="shared" si="0"/>
        <v>0</v>
      </c>
    </row>
    <row r="29" spans="1:38" ht="18" customHeight="1">
      <c r="A29" s="7" t="s">
        <v>0</v>
      </c>
      <c r="B29" s="10"/>
      <c r="C29" s="11"/>
      <c r="D29" s="11"/>
      <c r="E29" s="6"/>
      <c r="F29" s="6"/>
      <c r="G29" s="6"/>
      <c r="H29" s="6"/>
      <c r="I29" s="6"/>
      <c r="J29" s="6"/>
      <c r="K29" s="6"/>
      <c r="L29" s="6"/>
      <c r="M29" s="10"/>
    </row>
    <row r="30" spans="1:38" ht="18" customHeight="1">
      <c r="A30" s="7" t="s">
        <v>177</v>
      </c>
      <c r="B30" s="10"/>
      <c r="C30" s="8" t="s">
        <v>80</v>
      </c>
      <c r="D30" s="11">
        <v>1</v>
      </c>
      <c r="E30" s="6"/>
      <c r="F30" s="6"/>
      <c r="G30" s="6"/>
      <c r="H30" s="6"/>
      <c r="I30" s="6"/>
      <c r="J30" s="6"/>
      <c r="K30" s="6"/>
      <c r="L30" s="6"/>
      <c r="M30" s="10"/>
      <c r="Q30">
        <v>1</v>
      </c>
      <c r="R30">
        <f>D30*내역서!R28</f>
        <v>0</v>
      </c>
      <c r="S30">
        <f>D30*내역서!S28</f>
        <v>0</v>
      </c>
      <c r="T30">
        <f>D30*내역서!T28</f>
        <v>0</v>
      </c>
      <c r="U30">
        <f>D30*내역서!U28</f>
        <v>0</v>
      </c>
      <c r="V30">
        <f>D30*내역서!V28</f>
        <v>0</v>
      </c>
      <c r="W30">
        <f>D30*내역서!W28</f>
        <v>0</v>
      </c>
      <c r="X30">
        <f>D30*내역서!X28</f>
        <v>0</v>
      </c>
      <c r="Y30">
        <f>D30*내역서!Y28</f>
        <v>0</v>
      </c>
      <c r="Z30">
        <f>D30*내역서!Z28</f>
        <v>0</v>
      </c>
      <c r="AA30">
        <f>D30*내역서!AA28</f>
        <v>0</v>
      </c>
      <c r="AB30">
        <f>D30*내역서!AB28</f>
        <v>0</v>
      </c>
      <c r="AC30">
        <f>D30*내역서!AC28</f>
        <v>0</v>
      </c>
      <c r="AD30">
        <f>D30*내역서!AD28</f>
        <v>0</v>
      </c>
      <c r="AE30">
        <f>D30*내역서!AE28</f>
        <v>0</v>
      </c>
      <c r="AF30">
        <f>D30*내역서!AF28</f>
        <v>0</v>
      </c>
      <c r="AG30">
        <f>D30*내역서!AG28</f>
        <v>0</v>
      </c>
      <c r="AH30">
        <f>D30*내역서!AH28</f>
        <v>0</v>
      </c>
      <c r="AI30">
        <f>D30*내역서!AI28</f>
        <v>0</v>
      </c>
      <c r="AJ30">
        <f>D30*내역서!AJ28</f>
        <v>0</v>
      </c>
      <c r="AK30">
        <f>D30*내역서!AK28</f>
        <v>0</v>
      </c>
      <c r="AL30">
        <f>D30*내역서!AL28</f>
        <v>0</v>
      </c>
    </row>
    <row r="31" spans="1:38" ht="18" customHeight="1">
      <c r="A31" s="7" t="s">
        <v>178</v>
      </c>
      <c r="B31" s="10"/>
      <c r="C31" s="8" t="s">
        <v>80</v>
      </c>
      <c r="D31" s="11">
        <v>1</v>
      </c>
      <c r="E31" s="6"/>
      <c r="F31" s="6"/>
      <c r="G31" s="6"/>
      <c r="H31" s="6"/>
      <c r="I31" s="6"/>
      <c r="J31" s="6"/>
      <c r="K31" s="6"/>
      <c r="L31" s="6"/>
      <c r="M31" s="10"/>
      <c r="Q31">
        <v>1</v>
      </c>
      <c r="R31">
        <f>D31*내역서!R52</f>
        <v>0</v>
      </c>
      <c r="S31">
        <f>D31*내역서!S52</f>
        <v>0</v>
      </c>
      <c r="T31">
        <f>D31*내역서!T52</f>
        <v>0</v>
      </c>
      <c r="U31">
        <f>D31*내역서!U52</f>
        <v>0</v>
      </c>
      <c r="V31">
        <f>D31*내역서!V52</f>
        <v>0</v>
      </c>
      <c r="W31">
        <f>D31*내역서!W52</f>
        <v>0</v>
      </c>
      <c r="X31">
        <f>D31*내역서!X52</f>
        <v>0</v>
      </c>
      <c r="Y31">
        <f>D31*내역서!Y52</f>
        <v>0</v>
      </c>
      <c r="Z31">
        <f>D31*내역서!Z52</f>
        <v>0</v>
      </c>
      <c r="AA31">
        <f>D31*내역서!AA52</f>
        <v>0</v>
      </c>
      <c r="AB31">
        <f>D31*내역서!AB52</f>
        <v>0</v>
      </c>
      <c r="AC31">
        <f>D31*내역서!AC52</f>
        <v>0</v>
      </c>
      <c r="AD31">
        <f>D31*내역서!AD52</f>
        <v>0</v>
      </c>
      <c r="AE31">
        <f>D31*내역서!AE52</f>
        <v>0</v>
      </c>
      <c r="AF31">
        <f>D31*내역서!AF52</f>
        <v>0</v>
      </c>
      <c r="AG31">
        <f>D31*내역서!AG52</f>
        <v>0</v>
      </c>
      <c r="AH31">
        <f>D31*내역서!AH52</f>
        <v>0</v>
      </c>
      <c r="AI31">
        <f>D31*내역서!AI52</f>
        <v>0</v>
      </c>
      <c r="AJ31">
        <f>D31*내역서!AJ52</f>
        <v>0</v>
      </c>
      <c r="AK31">
        <f>D31*내역서!AK52</f>
        <v>0</v>
      </c>
      <c r="AL31">
        <f>D31*내역서!AL52</f>
        <v>0</v>
      </c>
    </row>
    <row r="32" spans="1:38" ht="18" customHeight="1">
      <c r="A32" s="7" t="s">
        <v>179</v>
      </c>
      <c r="B32" s="10"/>
      <c r="C32" s="8" t="s">
        <v>80</v>
      </c>
      <c r="D32" s="11">
        <v>1</v>
      </c>
      <c r="E32" s="6"/>
      <c r="F32" s="6"/>
      <c r="G32" s="6"/>
      <c r="H32" s="6"/>
      <c r="I32" s="6"/>
      <c r="J32" s="6"/>
      <c r="K32" s="6"/>
      <c r="L32" s="6"/>
      <c r="M32" s="10"/>
      <c r="Q32">
        <v>1</v>
      </c>
      <c r="R32">
        <f>D32*내역서!R76</f>
        <v>0</v>
      </c>
      <c r="S32">
        <f>D32*내역서!S76</f>
        <v>0</v>
      </c>
      <c r="T32">
        <f>D32*내역서!T76</f>
        <v>0</v>
      </c>
      <c r="U32">
        <f>D32*내역서!U76</f>
        <v>0</v>
      </c>
      <c r="V32">
        <f>D32*내역서!V76</f>
        <v>0</v>
      </c>
      <c r="W32">
        <f>D32*내역서!W76</f>
        <v>0</v>
      </c>
      <c r="X32">
        <f>D32*내역서!X76</f>
        <v>0</v>
      </c>
      <c r="Y32">
        <f>D32*내역서!Y76</f>
        <v>0</v>
      </c>
      <c r="Z32">
        <f>D32*내역서!Z76</f>
        <v>0</v>
      </c>
      <c r="AA32">
        <f>D32*내역서!AA76</f>
        <v>0</v>
      </c>
      <c r="AB32">
        <f>D32*내역서!AB76</f>
        <v>0</v>
      </c>
      <c r="AC32">
        <f>D32*내역서!AC76</f>
        <v>0</v>
      </c>
      <c r="AD32">
        <f>D32*내역서!AD76</f>
        <v>0</v>
      </c>
      <c r="AE32">
        <f>D32*내역서!AE76</f>
        <v>0</v>
      </c>
      <c r="AF32">
        <f>D32*내역서!AF76</f>
        <v>0</v>
      </c>
      <c r="AG32">
        <f>D32*내역서!AG76</f>
        <v>0</v>
      </c>
      <c r="AH32">
        <f>D32*내역서!AH76</f>
        <v>0</v>
      </c>
      <c r="AI32">
        <f>D32*내역서!AI76</f>
        <v>0</v>
      </c>
      <c r="AJ32">
        <f>D32*내역서!AJ76</f>
        <v>0</v>
      </c>
      <c r="AK32">
        <f>D32*내역서!AK76</f>
        <v>0</v>
      </c>
      <c r="AL32">
        <f>D32*내역서!AL76</f>
        <v>0</v>
      </c>
    </row>
    <row r="33" spans="1:38" ht="18" customHeight="1">
      <c r="A33" s="7" t="s">
        <v>180</v>
      </c>
      <c r="B33" s="7" t="s">
        <v>78</v>
      </c>
      <c r="C33" s="8" t="s">
        <v>80</v>
      </c>
      <c r="D33" s="11">
        <v>1</v>
      </c>
      <c r="E33" s="6"/>
      <c r="F33" s="6"/>
      <c r="G33" s="6"/>
      <c r="H33" s="6"/>
      <c r="I33" s="6"/>
      <c r="J33" s="6"/>
      <c r="K33" s="6"/>
      <c r="L33" s="6"/>
      <c r="M33" s="10"/>
      <c r="Q33">
        <v>1</v>
      </c>
      <c r="R33">
        <f>D33*내역서!R124</f>
        <v>0</v>
      </c>
      <c r="S33">
        <f>D33*내역서!S124</f>
        <v>0</v>
      </c>
      <c r="T33">
        <f>D33*내역서!T124</f>
        <v>0</v>
      </c>
      <c r="U33">
        <f>D33*내역서!U124</f>
        <v>0</v>
      </c>
      <c r="V33">
        <f>D33*내역서!V124</f>
        <v>0</v>
      </c>
      <c r="W33">
        <f>D33*내역서!W124</f>
        <v>0</v>
      </c>
      <c r="X33">
        <f>D33*내역서!X124</f>
        <v>0</v>
      </c>
      <c r="Y33">
        <f>D33*내역서!Y124</f>
        <v>0</v>
      </c>
      <c r="Z33">
        <f>D33*내역서!Z124</f>
        <v>0</v>
      </c>
      <c r="AA33">
        <f>D33*내역서!AA124</f>
        <v>0</v>
      </c>
      <c r="AB33">
        <f>D33*내역서!AB124</f>
        <v>0</v>
      </c>
      <c r="AC33">
        <f>D33*내역서!AC124</f>
        <v>0</v>
      </c>
      <c r="AD33">
        <f>D33*내역서!AD124</f>
        <v>0</v>
      </c>
      <c r="AE33">
        <f>D33*내역서!AE124</f>
        <v>0</v>
      </c>
      <c r="AF33">
        <f>D33*내역서!AF124</f>
        <v>0</v>
      </c>
      <c r="AG33">
        <f>D33*내역서!AG124</f>
        <v>0</v>
      </c>
      <c r="AH33">
        <f>D33*내역서!AH124</f>
        <v>0</v>
      </c>
      <c r="AI33">
        <f>D33*내역서!AI124</f>
        <v>0</v>
      </c>
      <c r="AJ33">
        <f>D33*내역서!AJ124</f>
        <v>0</v>
      </c>
      <c r="AK33">
        <f>D33*내역서!AK124</f>
        <v>0</v>
      </c>
      <c r="AL33">
        <f>D33*내역서!AL124</f>
        <v>0</v>
      </c>
    </row>
    <row r="34" spans="1:38" ht="18" customHeight="1">
      <c r="A34" s="7" t="s">
        <v>181</v>
      </c>
      <c r="B34" s="7" t="s">
        <v>78</v>
      </c>
      <c r="C34" s="8" t="s">
        <v>80</v>
      </c>
      <c r="D34" s="11">
        <v>1</v>
      </c>
      <c r="E34" s="6"/>
      <c r="F34" s="6"/>
      <c r="G34" s="6"/>
      <c r="H34" s="6"/>
      <c r="I34" s="6"/>
      <c r="J34" s="6"/>
      <c r="K34" s="6"/>
      <c r="L34" s="6"/>
      <c r="M34" s="10"/>
      <c r="Q34">
        <v>1</v>
      </c>
      <c r="R34">
        <f>D34*내역서!R148</f>
        <v>0</v>
      </c>
      <c r="S34">
        <f>D34*내역서!S148</f>
        <v>0</v>
      </c>
      <c r="T34">
        <f>D34*내역서!T148</f>
        <v>0</v>
      </c>
      <c r="U34">
        <f>D34*내역서!U148</f>
        <v>0</v>
      </c>
      <c r="V34">
        <f>D34*내역서!V148</f>
        <v>0</v>
      </c>
      <c r="W34">
        <f>D34*내역서!W148</f>
        <v>0</v>
      </c>
      <c r="X34">
        <f>D34*내역서!X148</f>
        <v>0</v>
      </c>
      <c r="Y34">
        <f>D34*내역서!Y148</f>
        <v>0</v>
      </c>
      <c r="Z34">
        <f>D34*내역서!Z148</f>
        <v>0</v>
      </c>
      <c r="AA34">
        <f>D34*내역서!AA148</f>
        <v>0</v>
      </c>
      <c r="AB34">
        <f>D34*내역서!AB148</f>
        <v>0</v>
      </c>
      <c r="AC34">
        <f>D34*내역서!AC148</f>
        <v>0</v>
      </c>
      <c r="AD34">
        <f>D34*내역서!AD148</f>
        <v>0</v>
      </c>
      <c r="AE34">
        <f>D34*내역서!AE148</f>
        <v>0</v>
      </c>
      <c r="AF34">
        <f>D34*내역서!AF148</f>
        <v>0</v>
      </c>
      <c r="AG34">
        <f>D34*내역서!AG148</f>
        <v>0</v>
      </c>
      <c r="AH34">
        <f>D34*내역서!AH148</f>
        <v>0</v>
      </c>
      <c r="AI34">
        <f>D34*내역서!AI148</f>
        <v>0</v>
      </c>
      <c r="AJ34">
        <f>D34*내역서!AJ148</f>
        <v>0</v>
      </c>
      <c r="AK34">
        <f>D34*내역서!AK148</f>
        <v>0</v>
      </c>
      <c r="AL34">
        <f>D34*내역서!AL148</f>
        <v>0</v>
      </c>
    </row>
    <row r="35" spans="1:38" ht="18" customHeight="1">
      <c r="A35" s="7" t="s">
        <v>182</v>
      </c>
      <c r="B35" s="10"/>
      <c r="C35" s="8" t="s">
        <v>80</v>
      </c>
      <c r="D35" s="11">
        <v>1</v>
      </c>
      <c r="E35" s="6"/>
      <c r="F35" s="6"/>
      <c r="G35" s="6"/>
      <c r="H35" s="6"/>
      <c r="I35" s="6"/>
      <c r="J35" s="6"/>
      <c r="K35" s="6"/>
      <c r="L35" s="6"/>
      <c r="M35" s="10"/>
      <c r="Q35">
        <v>1</v>
      </c>
      <c r="R35">
        <f>D35*내역서!R172</f>
        <v>0</v>
      </c>
      <c r="S35">
        <f>D35*내역서!S172</f>
        <v>0</v>
      </c>
      <c r="T35">
        <f>D35*내역서!T172</f>
        <v>0</v>
      </c>
      <c r="U35">
        <f>D35*내역서!U172</f>
        <v>0</v>
      </c>
      <c r="V35">
        <f>D35*내역서!V172</f>
        <v>0</v>
      </c>
      <c r="W35">
        <f>D35*내역서!W172</f>
        <v>0</v>
      </c>
      <c r="X35">
        <f>D35*내역서!X172</f>
        <v>0</v>
      </c>
      <c r="Y35">
        <f>D35*내역서!Y172</f>
        <v>0</v>
      </c>
      <c r="Z35">
        <f>D35*내역서!Z172</f>
        <v>0</v>
      </c>
      <c r="AA35">
        <f>D35*내역서!AA172</f>
        <v>0</v>
      </c>
      <c r="AB35">
        <f>D35*내역서!AB172</f>
        <v>0</v>
      </c>
      <c r="AC35">
        <f>D35*내역서!AC172</f>
        <v>0</v>
      </c>
      <c r="AD35">
        <f>D35*내역서!AD172</f>
        <v>0</v>
      </c>
      <c r="AE35">
        <f>D35*내역서!AE172</f>
        <v>0</v>
      </c>
      <c r="AF35">
        <f>D35*내역서!AF172</f>
        <v>0</v>
      </c>
      <c r="AG35">
        <f>D35*내역서!AG172</f>
        <v>0</v>
      </c>
      <c r="AH35">
        <f>D35*내역서!AH172</f>
        <v>0</v>
      </c>
      <c r="AI35">
        <f>D35*내역서!AI172</f>
        <v>0</v>
      </c>
      <c r="AJ35">
        <f>D35*내역서!AJ172</f>
        <v>0</v>
      </c>
      <c r="AK35">
        <f>D35*내역서!AK172</f>
        <v>0</v>
      </c>
      <c r="AL35">
        <f>D35*내역서!AL172</f>
        <v>0</v>
      </c>
    </row>
    <row r="36" spans="1:38" ht="18" customHeight="1">
      <c r="A36" s="7" t="s">
        <v>183</v>
      </c>
      <c r="B36" s="7" t="s">
        <v>78</v>
      </c>
      <c r="C36" s="8" t="s">
        <v>80</v>
      </c>
      <c r="D36" s="11">
        <v>1</v>
      </c>
      <c r="E36" s="6"/>
      <c r="F36" s="6"/>
      <c r="G36" s="6"/>
      <c r="H36" s="6"/>
      <c r="I36" s="6"/>
      <c r="J36" s="6"/>
      <c r="K36" s="6"/>
      <c r="L36" s="6"/>
      <c r="M36" s="10"/>
      <c r="Q36">
        <v>1</v>
      </c>
      <c r="R36">
        <f>D36*내역서!R196</f>
        <v>0</v>
      </c>
      <c r="S36">
        <f>D36*내역서!S196</f>
        <v>0</v>
      </c>
      <c r="T36">
        <f>D36*내역서!T196</f>
        <v>0</v>
      </c>
      <c r="U36">
        <f>D36*내역서!U196</f>
        <v>0</v>
      </c>
      <c r="V36">
        <f>D36*내역서!V196</f>
        <v>0</v>
      </c>
      <c r="W36">
        <f>D36*내역서!W196</f>
        <v>0</v>
      </c>
      <c r="X36">
        <f>D36*내역서!X196</f>
        <v>0</v>
      </c>
      <c r="Y36">
        <f>D36*내역서!Y196</f>
        <v>0</v>
      </c>
      <c r="Z36">
        <f>D36*내역서!Z196</f>
        <v>0</v>
      </c>
      <c r="AA36">
        <f>D36*내역서!AA196</f>
        <v>0</v>
      </c>
      <c r="AB36">
        <f>D36*내역서!AB196</f>
        <v>0</v>
      </c>
      <c r="AC36">
        <f>D36*내역서!AC196</f>
        <v>0</v>
      </c>
      <c r="AD36">
        <f>D36*내역서!AD196</f>
        <v>0</v>
      </c>
      <c r="AE36">
        <f>D36*내역서!AE196</f>
        <v>0</v>
      </c>
      <c r="AF36">
        <f>D36*내역서!AF196</f>
        <v>0</v>
      </c>
      <c r="AG36">
        <f>D36*내역서!AG196</f>
        <v>0</v>
      </c>
      <c r="AH36">
        <f>D36*내역서!AH196</f>
        <v>0</v>
      </c>
      <c r="AI36">
        <f>D36*내역서!AI196</f>
        <v>0</v>
      </c>
      <c r="AJ36">
        <f>D36*내역서!AJ196</f>
        <v>0</v>
      </c>
      <c r="AK36">
        <f>D36*내역서!AK196</f>
        <v>0</v>
      </c>
      <c r="AL36">
        <f>D36*내역서!AL196</f>
        <v>0</v>
      </c>
    </row>
    <row r="37" spans="1:38" ht="18" customHeight="1">
      <c r="A37" s="7" t="s">
        <v>184</v>
      </c>
      <c r="B37" s="7" t="s">
        <v>78</v>
      </c>
      <c r="C37" s="8" t="s">
        <v>80</v>
      </c>
      <c r="D37" s="11">
        <v>1</v>
      </c>
      <c r="E37" s="6"/>
      <c r="F37" s="6"/>
      <c r="G37" s="6"/>
      <c r="H37" s="6"/>
      <c r="I37" s="6"/>
      <c r="J37" s="6"/>
      <c r="K37" s="6"/>
      <c r="L37" s="6"/>
      <c r="M37" s="10"/>
      <c r="Q37">
        <v>1</v>
      </c>
      <c r="R37">
        <f>D37*내역서!R220</f>
        <v>0</v>
      </c>
      <c r="S37">
        <f>D37*내역서!S220</f>
        <v>0</v>
      </c>
      <c r="T37">
        <f>D37*내역서!T220</f>
        <v>0</v>
      </c>
      <c r="U37">
        <f>D37*내역서!U220</f>
        <v>0</v>
      </c>
      <c r="V37">
        <f>D37*내역서!V220</f>
        <v>0</v>
      </c>
      <c r="W37">
        <f>D37*내역서!W220</f>
        <v>0</v>
      </c>
      <c r="X37">
        <f>D37*내역서!X220</f>
        <v>0</v>
      </c>
      <c r="Y37">
        <f>D37*내역서!Y220</f>
        <v>0</v>
      </c>
      <c r="Z37">
        <f>D37*내역서!Z220</f>
        <v>0</v>
      </c>
      <c r="AA37">
        <f>D37*내역서!AA220</f>
        <v>0</v>
      </c>
      <c r="AB37">
        <f>D37*내역서!AB220</f>
        <v>0</v>
      </c>
      <c r="AC37">
        <f>D37*내역서!AC220</f>
        <v>0</v>
      </c>
      <c r="AD37">
        <f>D37*내역서!AD220</f>
        <v>0</v>
      </c>
      <c r="AE37">
        <f>D37*내역서!AE220</f>
        <v>0</v>
      </c>
      <c r="AF37">
        <f>D37*내역서!AF220</f>
        <v>0</v>
      </c>
      <c r="AG37">
        <f>D37*내역서!AG220</f>
        <v>0</v>
      </c>
      <c r="AH37">
        <f>D37*내역서!AH220</f>
        <v>0</v>
      </c>
      <c r="AI37">
        <f>D37*내역서!AI220</f>
        <v>0</v>
      </c>
      <c r="AJ37">
        <f>D37*내역서!AJ220</f>
        <v>0</v>
      </c>
      <c r="AK37">
        <f>D37*내역서!AK220</f>
        <v>0</v>
      </c>
      <c r="AL37">
        <f>D37*내역서!AL220</f>
        <v>0</v>
      </c>
    </row>
    <row r="38" spans="1:38" ht="18" customHeight="1">
      <c r="A38" s="7" t="s">
        <v>185</v>
      </c>
      <c r="B38" s="7" t="s">
        <v>78</v>
      </c>
      <c r="C38" s="8" t="s">
        <v>80</v>
      </c>
      <c r="D38" s="11">
        <v>1</v>
      </c>
      <c r="E38" s="6"/>
      <c r="F38" s="6"/>
      <c r="G38" s="6"/>
      <c r="H38" s="6"/>
      <c r="I38" s="6"/>
      <c r="J38" s="6"/>
      <c r="K38" s="6"/>
      <c r="L38" s="6"/>
      <c r="M38" s="10"/>
      <c r="Q38">
        <v>1</v>
      </c>
      <c r="R38">
        <f>D38*내역서!R244</f>
        <v>0</v>
      </c>
      <c r="S38">
        <f>D38*내역서!S244</f>
        <v>0</v>
      </c>
      <c r="T38">
        <f>D38*내역서!T244</f>
        <v>0</v>
      </c>
      <c r="U38">
        <f>D38*내역서!U244</f>
        <v>0</v>
      </c>
      <c r="V38">
        <f>D38*내역서!V244</f>
        <v>0</v>
      </c>
      <c r="W38">
        <f>D38*내역서!W244</f>
        <v>0</v>
      </c>
      <c r="X38">
        <f>D38*내역서!X244</f>
        <v>0</v>
      </c>
      <c r="Y38">
        <f>D38*내역서!Y244</f>
        <v>0</v>
      </c>
      <c r="Z38">
        <f>D38*내역서!Z244</f>
        <v>0</v>
      </c>
      <c r="AA38">
        <f>D38*내역서!AA244</f>
        <v>0</v>
      </c>
      <c r="AB38">
        <f>D38*내역서!AB244</f>
        <v>0</v>
      </c>
      <c r="AC38">
        <f>D38*내역서!AC244</f>
        <v>0</v>
      </c>
      <c r="AD38">
        <f>D38*내역서!AD244</f>
        <v>0</v>
      </c>
      <c r="AE38">
        <f>D38*내역서!AE244</f>
        <v>0</v>
      </c>
      <c r="AF38">
        <f>D38*내역서!AF244</f>
        <v>0</v>
      </c>
      <c r="AG38">
        <f>D38*내역서!AG244</f>
        <v>0</v>
      </c>
      <c r="AH38">
        <f>D38*내역서!AH244</f>
        <v>0</v>
      </c>
      <c r="AI38">
        <f>D38*내역서!AI244</f>
        <v>0</v>
      </c>
      <c r="AJ38">
        <f>D38*내역서!AJ244</f>
        <v>0</v>
      </c>
      <c r="AK38">
        <f>D38*내역서!AK244</f>
        <v>0</v>
      </c>
      <c r="AL38">
        <f>D38*내역서!AL244</f>
        <v>0</v>
      </c>
    </row>
    <row r="39" spans="1:38" ht="18" customHeight="1">
      <c r="A39" s="7" t="s">
        <v>243</v>
      </c>
      <c r="B39" s="7" t="s">
        <v>78</v>
      </c>
      <c r="C39" s="8" t="s">
        <v>80</v>
      </c>
      <c r="D39" s="11">
        <v>1</v>
      </c>
      <c r="E39" s="6"/>
      <c r="F39" s="6"/>
      <c r="G39" s="6"/>
      <c r="H39" s="6"/>
      <c r="I39" s="6"/>
      <c r="J39" s="6"/>
      <c r="K39" s="6"/>
      <c r="L39" s="6"/>
      <c r="M39" s="7"/>
      <c r="R39">
        <f>D39*내역서!R268</f>
        <v>0</v>
      </c>
      <c r="S39">
        <f>D39*내역서!S268</f>
        <v>0</v>
      </c>
      <c r="T39">
        <f>D39*내역서!T268</f>
        <v>0</v>
      </c>
      <c r="U39">
        <f>D39*내역서!U268</f>
        <v>0</v>
      </c>
      <c r="V39">
        <f>D39*내역서!V268</f>
        <v>0</v>
      </c>
      <c r="W39">
        <f>D39*내역서!W268</f>
        <v>0</v>
      </c>
      <c r="X39">
        <f>D39*내역서!X268</f>
        <v>0</v>
      </c>
      <c r="Y39">
        <f>D39*내역서!Y268</f>
        <v>0</v>
      </c>
      <c r="Z39">
        <f>D39*내역서!Z268</f>
        <v>0</v>
      </c>
      <c r="AA39">
        <f>D39*내역서!AA268</f>
        <v>0</v>
      </c>
      <c r="AB39">
        <f>D39*내역서!AB268</f>
        <v>0</v>
      </c>
      <c r="AC39">
        <f>D39*내역서!AC268</f>
        <v>0</v>
      </c>
      <c r="AD39">
        <f>D39*내역서!AD268</f>
        <v>0</v>
      </c>
      <c r="AE39">
        <f>D39*내역서!AE268</f>
        <v>0</v>
      </c>
      <c r="AF39">
        <f>D39*내역서!AF268</f>
        <v>0</v>
      </c>
      <c r="AG39">
        <f>D39*내역서!AG268</f>
        <v>0</v>
      </c>
      <c r="AH39">
        <f>D39*내역서!AH268</f>
        <v>0</v>
      </c>
      <c r="AI39">
        <f>D39*내역서!AI268</f>
        <v>0</v>
      </c>
      <c r="AJ39">
        <f>D39*내역서!AJ268</f>
        <v>0</v>
      </c>
      <c r="AK39">
        <f>D39*내역서!AK268</f>
        <v>0</v>
      </c>
      <c r="AL39">
        <f>D39*내역서!AL268</f>
        <v>0</v>
      </c>
    </row>
    <row r="40" spans="1:38" ht="18" customHeight="1">
      <c r="A40" s="10"/>
      <c r="B40" s="10"/>
      <c r="C40" s="11"/>
      <c r="D40" s="11"/>
      <c r="E40" s="6"/>
      <c r="F40" s="6"/>
      <c r="G40" s="6"/>
      <c r="H40" s="6"/>
      <c r="I40" s="6"/>
      <c r="J40" s="6"/>
      <c r="K40" s="6"/>
      <c r="L40" s="6"/>
      <c r="M40" s="10"/>
    </row>
    <row r="41" spans="1:38" ht="18" customHeight="1">
      <c r="A41" s="10"/>
      <c r="B41" s="10"/>
      <c r="C41" s="11"/>
      <c r="D41" s="11"/>
      <c r="E41" s="6"/>
      <c r="F41" s="6"/>
      <c r="G41" s="6"/>
      <c r="H41" s="6"/>
      <c r="I41" s="6"/>
      <c r="J41" s="6"/>
      <c r="K41" s="6"/>
      <c r="L41" s="6"/>
      <c r="M41" s="10"/>
    </row>
    <row r="42" spans="1:38" ht="18" customHeight="1">
      <c r="A42" s="10"/>
      <c r="B42" s="10"/>
      <c r="C42" s="11"/>
      <c r="D42" s="11"/>
      <c r="E42" s="6"/>
      <c r="F42" s="6"/>
      <c r="G42" s="6"/>
      <c r="H42" s="6"/>
      <c r="I42" s="6"/>
      <c r="J42" s="6"/>
      <c r="K42" s="6"/>
      <c r="L42" s="6"/>
      <c r="M42" s="10"/>
    </row>
    <row r="43" spans="1:38" ht="18" customHeight="1">
      <c r="A43" s="10"/>
      <c r="B43" s="10"/>
      <c r="C43" s="11"/>
      <c r="D43" s="11"/>
      <c r="E43" s="6"/>
      <c r="F43" s="6"/>
      <c r="G43" s="6"/>
      <c r="H43" s="6"/>
      <c r="I43" s="6"/>
      <c r="J43" s="6"/>
      <c r="K43" s="6"/>
      <c r="L43" s="6"/>
      <c r="M43" s="10"/>
    </row>
    <row r="44" spans="1:38" ht="18" customHeight="1">
      <c r="A44" s="10"/>
      <c r="B44" s="10"/>
      <c r="C44" s="11"/>
      <c r="D44" s="11"/>
      <c r="E44" s="6"/>
      <c r="F44" s="6"/>
      <c r="G44" s="6"/>
      <c r="H44" s="6"/>
      <c r="I44" s="6"/>
      <c r="J44" s="6"/>
      <c r="K44" s="6"/>
      <c r="L44" s="6"/>
      <c r="M44" s="10"/>
    </row>
    <row r="45" spans="1:38" ht="18" customHeight="1">
      <c r="A45" s="10"/>
      <c r="B45" s="10"/>
      <c r="C45" s="11"/>
      <c r="D45" s="11"/>
      <c r="E45" s="6"/>
      <c r="F45" s="6"/>
      <c r="G45" s="6"/>
      <c r="H45" s="6"/>
      <c r="I45" s="6"/>
      <c r="J45" s="6"/>
      <c r="K45" s="6"/>
      <c r="L45" s="6"/>
      <c r="M45" s="10"/>
    </row>
    <row r="46" spans="1:38" ht="18" customHeight="1">
      <c r="A46" s="10"/>
      <c r="B46" s="10"/>
      <c r="C46" s="11"/>
      <c r="D46" s="11"/>
      <c r="E46" s="6"/>
      <c r="F46" s="6"/>
      <c r="G46" s="6"/>
      <c r="H46" s="6"/>
      <c r="I46" s="6"/>
      <c r="J46" s="6"/>
      <c r="K46" s="6"/>
      <c r="L46" s="6"/>
      <c r="M46" s="10"/>
    </row>
    <row r="47" spans="1:38" ht="18" customHeight="1">
      <c r="A47" s="10"/>
      <c r="B47" s="10"/>
      <c r="C47" s="11"/>
      <c r="D47" s="11"/>
      <c r="E47" s="6"/>
      <c r="F47" s="6"/>
      <c r="G47" s="6"/>
      <c r="H47" s="6"/>
      <c r="I47" s="6"/>
      <c r="J47" s="6"/>
      <c r="K47" s="6"/>
      <c r="L47" s="6"/>
      <c r="M47" s="10"/>
    </row>
    <row r="48" spans="1:38" ht="18" customHeight="1">
      <c r="A48" s="10"/>
      <c r="B48" s="10"/>
      <c r="C48" s="11"/>
      <c r="D48" s="11"/>
      <c r="E48" s="6"/>
      <c r="F48" s="6"/>
      <c r="G48" s="6"/>
      <c r="H48" s="6"/>
      <c r="I48" s="6"/>
      <c r="J48" s="6"/>
      <c r="K48" s="6"/>
      <c r="L48" s="6"/>
      <c r="M48" s="10"/>
    </row>
    <row r="49" spans="1:38" ht="18" customHeight="1">
      <c r="A49" s="10"/>
      <c r="B49" s="10"/>
      <c r="C49" s="11"/>
      <c r="D49" s="11"/>
      <c r="E49" s="6"/>
      <c r="F49" s="6"/>
      <c r="G49" s="6"/>
      <c r="H49" s="6"/>
      <c r="I49" s="6"/>
      <c r="J49" s="6"/>
      <c r="K49" s="6"/>
      <c r="L49" s="6"/>
      <c r="M49" s="10"/>
    </row>
    <row r="50" spans="1:38" ht="18" customHeight="1">
      <c r="A50" s="10"/>
      <c r="B50" s="10"/>
      <c r="C50" s="11"/>
      <c r="D50" s="11"/>
      <c r="E50" s="6"/>
      <c r="F50" s="6"/>
      <c r="G50" s="6"/>
      <c r="H50" s="6"/>
      <c r="I50" s="6"/>
      <c r="J50" s="6"/>
      <c r="K50" s="6"/>
      <c r="L50" s="6"/>
      <c r="M50" s="10"/>
    </row>
    <row r="51" spans="1:38" ht="18" customHeight="1">
      <c r="A51" s="10"/>
      <c r="B51" s="10"/>
      <c r="C51" s="11"/>
      <c r="D51" s="11"/>
      <c r="E51" s="6"/>
      <c r="F51" s="6"/>
      <c r="G51" s="6"/>
      <c r="H51" s="6"/>
      <c r="I51" s="6"/>
      <c r="J51" s="6"/>
      <c r="K51" s="6"/>
      <c r="L51" s="6"/>
      <c r="M51" s="10"/>
    </row>
    <row r="52" spans="1:38" ht="18" customHeight="1">
      <c r="A52" s="12" t="s">
        <v>81</v>
      </c>
      <c r="B52" s="13"/>
      <c r="C52" s="14"/>
      <c r="D52" s="14"/>
      <c r="E52" s="15"/>
      <c r="F52" s="15">
        <f>SUMIF(Q30:Q39, "1", F30:F39)</f>
        <v>0</v>
      </c>
      <c r="G52" s="15"/>
      <c r="H52" s="15">
        <f>SUMIF(Q30:Q39, "1", H30:H39)</f>
        <v>0</v>
      </c>
      <c r="I52" s="15"/>
      <c r="J52" s="15">
        <f>SUMIF(Q30:Q39, "1", J30:J39)</f>
        <v>0</v>
      </c>
      <c r="K52" s="15"/>
      <c r="L52" s="15">
        <f>F52+H52+J52</f>
        <v>0</v>
      </c>
      <c r="M52" s="13"/>
      <c r="R52">
        <f t="shared" ref="R52:AL52" si="1">SUM(R30:R39)</f>
        <v>0</v>
      </c>
      <c r="S52">
        <f t="shared" si="1"/>
        <v>0</v>
      </c>
      <c r="T52">
        <f t="shared" si="1"/>
        <v>0</v>
      </c>
      <c r="U52">
        <f t="shared" si="1"/>
        <v>0</v>
      </c>
      <c r="V52">
        <f t="shared" si="1"/>
        <v>0</v>
      </c>
      <c r="W52">
        <f t="shared" si="1"/>
        <v>0</v>
      </c>
      <c r="X52">
        <f t="shared" si="1"/>
        <v>0</v>
      </c>
      <c r="Y52">
        <f t="shared" si="1"/>
        <v>0</v>
      </c>
      <c r="Z52">
        <f t="shared" si="1"/>
        <v>0</v>
      </c>
      <c r="AA52">
        <f t="shared" si="1"/>
        <v>0</v>
      </c>
      <c r="AB52">
        <f t="shared" si="1"/>
        <v>0</v>
      </c>
      <c r="AC52">
        <f t="shared" si="1"/>
        <v>0</v>
      </c>
      <c r="AD52">
        <f t="shared" si="1"/>
        <v>0</v>
      </c>
      <c r="AE52">
        <f t="shared" si="1"/>
        <v>0</v>
      </c>
      <c r="AF52">
        <f t="shared" si="1"/>
        <v>0</v>
      </c>
      <c r="AG52">
        <f t="shared" si="1"/>
        <v>0</v>
      </c>
      <c r="AH52">
        <f t="shared" si="1"/>
        <v>0</v>
      </c>
      <c r="AI52">
        <f t="shared" si="1"/>
        <v>0</v>
      </c>
      <c r="AJ52">
        <f t="shared" si="1"/>
        <v>0</v>
      </c>
      <c r="AK52">
        <f t="shared" si="1"/>
        <v>0</v>
      </c>
      <c r="AL52">
        <f t="shared" si="1"/>
        <v>0</v>
      </c>
    </row>
  </sheetData>
  <mergeCells count="11">
    <mergeCell ref="K3:L3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</mergeCells>
  <phoneticPr fontId="1" type="noConversion"/>
  <conditionalFormatting sqref="A5:M52">
    <cfRule type="containsText" dxfId="3" priority="1" stopIfTrue="1" operator="containsText" text=".">
      <formula>NOT(ISERROR(SEARCH(".",A5)))</formula>
    </cfRule>
    <cfRule type="notContainsText" dxfId="2" priority="2" stopIfTrue="1" operator="notContains" text=".">
      <formula>ISERROR(SEARCH(".",A5))</formula>
    </cfRule>
  </conditionalFormatting>
  <pageMargins left="0.59055118110236227" right="0" top="0.59055118110236227" bottom="0.15748031496062992" header="0.31496062992125984" footer="0.15748031496062992"/>
  <pageSetup paperSize="9" orientation="landscape" verticalDpi="0" r:id="rId1"/>
  <rowBreaks count="2" manualBreakCount="2">
    <brk id="28" max="16383" man="1"/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B7"/>
  </sheetPr>
  <dimension ref="A1:AL26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268" sqref="I268"/>
    </sheetView>
  </sheetViews>
  <sheetFormatPr defaultRowHeight="16.5"/>
  <cols>
    <col min="1" max="1" width="19.875" style="3" customWidth="1"/>
    <col min="2" max="2" width="19.625" style="3" customWidth="1"/>
    <col min="3" max="3" width="4.625" style="4" customWidth="1"/>
    <col min="4" max="5" width="7.5" style="2" customWidth="1"/>
    <col min="6" max="6" width="9.625" style="2" customWidth="1"/>
    <col min="7" max="7" width="7.5" style="2" customWidth="1"/>
    <col min="8" max="8" width="9.625" style="2" customWidth="1"/>
    <col min="9" max="9" width="7.5" style="2" customWidth="1"/>
    <col min="10" max="10" width="9.625" style="2" customWidth="1"/>
    <col min="11" max="11" width="7.5" style="2" customWidth="1"/>
    <col min="12" max="12" width="9.625" style="2" customWidth="1"/>
    <col min="13" max="13" width="7.5" style="2" customWidth="1"/>
    <col min="14" max="38" width="0" hidden="1" customWidth="1"/>
  </cols>
  <sheetData>
    <row r="1" spans="1:38" ht="30" customHeight="1">
      <c r="A1" s="38" t="s">
        <v>153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15.75" customHeight="1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38" ht="18" customHeight="1">
      <c r="A3" s="48" t="s">
        <v>154</v>
      </c>
      <c r="B3" s="48" t="s">
        <v>155</v>
      </c>
      <c r="C3" s="48" t="s">
        <v>2</v>
      </c>
      <c r="D3" s="48" t="s">
        <v>71</v>
      </c>
      <c r="E3" s="48" t="s">
        <v>100</v>
      </c>
      <c r="F3" s="48"/>
      <c r="G3" s="48" t="s">
        <v>101</v>
      </c>
      <c r="H3" s="48"/>
      <c r="I3" s="48" t="s">
        <v>102</v>
      </c>
      <c r="J3" s="48"/>
      <c r="K3" s="48" t="s">
        <v>103</v>
      </c>
      <c r="L3" s="48"/>
      <c r="M3" s="48" t="s">
        <v>156</v>
      </c>
    </row>
    <row r="4" spans="1:38" ht="18" customHeight="1">
      <c r="A4" s="48"/>
      <c r="B4" s="48"/>
      <c r="C4" s="48"/>
      <c r="D4" s="48"/>
      <c r="E4" s="5" t="s">
        <v>72</v>
      </c>
      <c r="F4" s="5" t="s">
        <v>73</v>
      </c>
      <c r="G4" s="5" t="s">
        <v>72</v>
      </c>
      <c r="H4" s="5" t="s">
        <v>73</v>
      </c>
      <c r="I4" s="5" t="s">
        <v>72</v>
      </c>
      <c r="J4" s="5" t="s">
        <v>73</v>
      </c>
      <c r="K4" s="5" t="s">
        <v>72</v>
      </c>
      <c r="L4" s="5" t="s">
        <v>73</v>
      </c>
      <c r="M4" s="48"/>
      <c r="N4" t="s">
        <v>74</v>
      </c>
      <c r="O4" t="s">
        <v>75</v>
      </c>
      <c r="P4" t="s">
        <v>76</v>
      </c>
      <c r="Q4" t="s">
        <v>77</v>
      </c>
      <c r="R4" t="s">
        <v>79</v>
      </c>
      <c r="S4" t="s">
        <v>157</v>
      </c>
      <c r="T4" t="s">
        <v>158</v>
      </c>
      <c r="U4" t="s">
        <v>159</v>
      </c>
      <c r="V4" t="s">
        <v>160</v>
      </c>
      <c r="W4" t="s">
        <v>161</v>
      </c>
      <c r="X4" t="s">
        <v>162</v>
      </c>
      <c r="Y4" t="s">
        <v>163</v>
      </c>
      <c r="Z4" t="s">
        <v>164</v>
      </c>
      <c r="AA4" t="s">
        <v>165</v>
      </c>
      <c r="AB4" t="s">
        <v>166</v>
      </c>
      <c r="AC4" t="s">
        <v>167</v>
      </c>
      <c r="AD4" t="s">
        <v>168</v>
      </c>
      <c r="AE4" t="s">
        <v>169</v>
      </c>
      <c r="AF4" t="s">
        <v>170</v>
      </c>
      <c r="AG4" t="s">
        <v>171</v>
      </c>
      <c r="AH4" t="s">
        <v>172</v>
      </c>
      <c r="AI4" t="s">
        <v>173</v>
      </c>
      <c r="AJ4" t="s">
        <v>174</v>
      </c>
      <c r="AK4" t="s">
        <v>175</v>
      </c>
      <c r="AL4" t="s">
        <v>176</v>
      </c>
    </row>
    <row r="5" spans="1:38" ht="18" customHeight="1">
      <c r="A5" s="51" t="s">
        <v>177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38" ht="18" customHeight="1">
      <c r="A6" s="7" t="s">
        <v>107</v>
      </c>
      <c r="B6" s="7" t="s">
        <v>108</v>
      </c>
      <c r="C6" s="8" t="s">
        <v>109</v>
      </c>
      <c r="D6" s="6">
        <v>4</v>
      </c>
      <c r="E6" s="6"/>
      <c r="F6" s="6"/>
      <c r="G6" s="6"/>
      <c r="H6" s="6"/>
      <c r="I6" s="6"/>
      <c r="J6" s="6"/>
      <c r="K6" s="6"/>
      <c r="L6" s="6"/>
      <c r="M6" s="9"/>
      <c r="O6" t="str">
        <f>""</f>
        <v/>
      </c>
      <c r="P6" s="1" t="s">
        <v>79</v>
      </c>
      <c r="Q6">
        <v>1</v>
      </c>
      <c r="R6">
        <f>IF(P6="기계경비", J6, 0)</f>
        <v>0</v>
      </c>
      <c r="S6">
        <f>IF(P6="운반비", J6, 0)</f>
        <v>0</v>
      </c>
      <c r="T6">
        <f>IF(P6="작업부산물", F6, 0)</f>
        <v>0</v>
      </c>
      <c r="U6">
        <f>IF(P6="관급", F6, 0)</f>
        <v>0</v>
      </c>
      <c r="V6">
        <f>IF(P6="외주비", J6, 0)</f>
        <v>0</v>
      </c>
      <c r="W6">
        <f>IF(P6="장비비", J6, 0)</f>
        <v>0</v>
      </c>
      <c r="X6">
        <f>IF(P6="폐기물처리비", J6, 0)</f>
        <v>0</v>
      </c>
      <c r="Y6">
        <f>IF(P6="가설비", J6, 0)</f>
        <v>0</v>
      </c>
      <c r="Z6">
        <f>IF(P6="잡비제외분", F6, 0)</f>
        <v>0</v>
      </c>
      <c r="AA6">
        <f>IF(P6="사급자재대", L6, 0)</f>
        <v>0</v>
      </c>
      <c r="AB6">
        <f>IF(P6="관급자재대", L6, 0)</f>
        <v>0</v>
      </c>
      <c r="AC6">
        <f>IF(P6="사용자항목1", L6, 0)</f>
        <v>0</v>
      </c>
      <c r="AD6">
        <f>IF(P6="사용자항목2", L6, 0)</f>
        <v>0</v>
      </c>
      <c r="AE6">
        <f>IF(P6="사용자항목3", L6, 0)</f>
        <v>0</v>
      </c>
      <c r="AF6">
        <f>IF(P6="사용자항목4", L6, 0)</f>
        <v>0</v>
      </c>
      <c r="AG6">
        <f>IF(P6="사용자항목5", L6, 0)</f>
        <v>0</v>
      </c>
      <c r="AH6">
        <f>IF(P6="사용자항목6", L6, 0)</f>
        <v>0</v>
      </c>
      <c r="AI6">
        <f>IF(P6="사용자항목7", L6, 0)</f>
        <v>0</v>
      </c>
      <c r="AJ6">
        <f>IF(P6="사용자항목8", L6, 0)</f>
        <v>0</v>
      </c>
      <c r="AK6">
        <f>IF(P6="사용자항목9", L6, 0)</f>
        <v>0</v>
      </c>
    </row>
    <row r="7" spans="1:38" ht="18" customHeight="1">
      <c r="A7" s="7" t="s">
        <v>110</v>
      </c>
      <c r="B7" s="7" t="s">
        <v>111</v>
      </c>
      <c r="C7" s="8" t="s">
        <v>112</v>
      </c>
      <c r="D7" s="6">
        <v>2</v>
      </c>
      <c r="E7" s="6"/>
      <c r="F7" s="6"/>
      <c r="G7" s="6"/>
      <c r="H7" s="6"/>
      <c r="I7" s="6"/>
      <c r="J7" s="6"/>
      <c r="K7" s="6"/>
      <c r="L7" s="6"/>
      <c r="M7" s="9"/>
      <c r="O7" t="str">
        <f>""</f>
        <v/>
      </c>
      <c r="P7" s="1" t="s">
        <v>79</v>
      </c>
      <c r="Q7">
        <v>1</v>
      </c>
      <c r="R7">
        <f>IF(P7="기계경비", J7, 0)</f>
        <v>0</v>
      </c>
      <c r="S7">
        <f>IF(P7="운반비", J7, 0)</f>
        <v>0</v>
      </c>
      <c r="T7">
        <f>IF(P7="작업부산물", F7, 0)</f>
        <v>0</v>
      </c>
      <c r="U7">
        <f>IF(P7="관급", F7, 0)</f>
        <v>0</v>
      </c>
      <c r="V7">
        <f>IF(P7="외주비", J7, 0)</f>
        <v>0</v>
      </c>
      <c r="W7">
        <f>IF(P7="장비비", J7, 0)</f>
        <v>0</v>
      </c>
      <c r="X7">
        <f>IF(P7="폐기물처리비", J7, 0)</f>
        <v>0</v>
      </c>
      <c r="Y7">
        <f>IF(P7="가설비", J7, 0)</f>
        <v>0</v>
      </c>
      <c r="Z7">
        <f>IF(P7="잡비제외분", F7, 0)</f>
        <v>0</v>
      </c>
      <c r="AA7">
        <f>IF(P7="사급자재대", L7, 0)</f>
        <v>0</v>
      </c>
      <c r="AB7">
        <f>IF(P7="관급자재대", L7, 0)</f>
        <v>0</v>
      </c>
      <c r="AC7">
        <f>IF(P7="사용자항목1", L7, 0)</f>
        <v>0</v>
      </c>
      <c r="AD7">
        <f>IF(P7="사용자항목2", L7, 0)</f>
        <v>0</v>
      </c>
      <c r="AE7">
        <f>IF(P7="사용자항목3", L7, 0)</f>
        <v>0</v>
      </c>
      <c r="AF7">
        <f>IF(P7="사용자항목4", L7, 0)</f>
        <v>0</v>
      </c>
      <c r="AG7">
        <f>IF(P7="사용자항목5", L7, 0)</f>
        <v>0</v>
      </c>
      <c r="AH7">
        <f>IF(P7="사용자항목6", L7, 0)</f>
        <v>0</v>
      </c>
      <c r="AI7">
        <f>IF(P7="사용자항목7", L7, 0)</f>
        <v>0</v>
      </c>
      <c r="AJ7">
        <f>IF(P7="사용자항목8", L7, 0)</f>
        <v>0</v>
      </c>
      <c r="AK7">
        <f>IF(P7="사용자항목9", L7, 0)</f>
        <v>0</v>
      </c>
    </row>
    <row r="8" spans="1:38" ht="18" customHeight="1">
      <c r="A8" s="7" t="s">
        <v>113</v>
      </c>
      <c r="B8" s="7" t="s">
        <v>114</v>
      </c>
      <c r="C8" s="8" t="s">
        <v>29</v>
      </c>
      <c r="D8" s="6">
        <v>84</v>
      </c>
      <c r="E8" s="6"/>
      <c r="F8" s="6"/>
      <c r="G8" s="6"/>
      <c r="H8" s="6"/>
      <c r="I8" s="6"/>
      <c r="J8" s="6"/>
      <c r="K8" s="6"/>
      <c r="L8" s="6"/>
      <c r="M8" s="9"/>
      <c r="O8" t="str">
        <f>""</f>
        <v/>
      </c>
      <c r="P8" s="1" t="s">
        <v>79</v>
      </c>
      <c r="Q8">
        <v>1</v>
      </c>
      <c r="R8">
        <f>IF(P8="기계경비", J8, 0)</f>
        <v>0</v>
      </c>
      <c r="S8">
        <f>IF(P8="운반비", J8, 0)</f>
        <v>0</v>
      </c>
      <c r="T8">
        <f>IF(P8="작업부산물", F8, 0)</f>
        <v>0</v>
      </c>
      <c r="U8">
        <f>IF(P8="관급", F8, 0)</f>
        <v>0</v>
      </c>
      <c r="V8">
        <f>IF(P8="외주비", J8, 0)</f>
        <v>0</v>
      </c>
      <c r="W8">
        <f>IF(P8="장비비", J8, 0)</f>
        <v>0</v>
      </c>
      <c r="X8">
        <f>IF(P8="폐기물처리비", J8, 0)</f>
        <v>0</v>
      </c>
      <c r="Y8">
        <f>IF(P8="가설비", J8, 0)</f>
        <v>0</v>
      </c>
      <c r="Z8">
        <f>IF(P8="잡비제외분", F8, 0)</f>
        <v>0</v>
      </c>
      <c r="AA8">
        <f>IF(P8="사급자재대", L8, 0)</f>
        <v>0</v>
      </c>
      <c r="AB8">
        <f>IF(P8="관급자재대", L8, 0)</f>
        <v>0</v>
      </c>
      <c r="AC8">
        <f>IF(P8="사용자항목1", L8, 0)</f>
        <v>0</v>
      </c>
      <c r="AD8">
        <f>IF(P8="사용자항목2", L8, 0)</f>
        <v>0</v>
      </c>
      <c r="AE8">
        <f>IF(P8="사용자항목3", L8, 0)</f>
        <v>0</v>
      </c>
      <c r="AF8">
        <f>IF(P8="사용자항목4", L8, 0)</f>
        <v>0</v>
      </c>
      <c r="AG8">
        <f>IF(P8="사용자항목5", L8, 0)</f>
        <v>0</v>
      </c>
      <c r="AH8">
        <f>IF(P8="사용자항목6", L8, 0)</f>
        <v>0</v>
      </c>
      <c r="AI8">
        <f>IF(P8="사용자항목7", L8, 0)</f>
        <v>0</v>
      </c>
      <c r="AJ8">
        <f>IF(P8="사용자항목8", L8, 0)</f>
        <v>0</v>
      </c>
      <c r="AK8">
        <f>IF(P8="사용자항목9", L8, 0)</f>
        <v>0</v>
      </c>
    </row>
    <row r="9" spans="1:38" ht="18" customHeight="1">
      <c r="A9" s="10"/>
      <c r="B9" s="10"/>
      <c r="C9" s="11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38" ht="18" customHeight="1">
      <c r="A10" s="10"/>
      <c r="B10" s="10"/>
      <c r="C10" s="11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38" ht="18" customHeight="1">
      <c r="A11" s="10"/>
      <c r="B11" s="10"/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38" ht="18" customHeight="1">
      <c r="A12" s="10"/>
      <c r="B12" s="10"/>
      <c r="C12" s="11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38" ht="18" customHeight="1">
      <c r="A13" s="10"/>
      <c r="B13" s="10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38" ht="18" customHeight="1">
      <c r="A14" s="10"/>
      <c r="B14" s="10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38" ht="18" customHeight="1">
      <c r="A15" s="10"/>
      <c r="B15" s="10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38" ht="18" customHeight="1">
      <c r="A16" s="10"/>
      <c r="B16" s="10"/>
      <c r="C16" s="11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38" ht="18" customHeight="1">
      <c r="A17" s="10"/>
      <c r="B17" s="10"/>
      <c r="C17" s="11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38" ht="18" customHeight="1">
      <c r="A18" s="10"/>
      <c r="B18" s="10"/>
      <c r="C18" s="11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38" ht="18" customHeight="1">
      <c r="A19" s="10"/>
      <c r="B19" s="10"/>
      <c r="C19" s="11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38" ht="18" customHeight="1">
      <c r="A20" s="10"/>
      <c r="B20" s="10"/>
      <c r="C20" s="11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38" ht="18" customHeight="1">
      <c r="A21" s="10"/>
      <c r="B21" s="10"/>
      <c r="C21" s="11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38" ht="18" customHeight="1">
      <c r="A22" s="10"/>
      <c r="B22" s="10"/>
      <c r="C22" s="11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38" ht="18" customHeight="1">
      <c r="A23" s="10"/>
      <c r="B23" s="10"/>
      <c r="C23" s="11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38" ht="18" customHeight="1">
      <c r="A24" s="10"/>
      <c r="B24" s="10"/>
      <c r="C24" s="11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38" ht="18" customHeight="1">
      <c r="A25" s="10"/>
      <c r="B25" s="10"/>
      <c r="C25" s="11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38" ht="18" customHeight="1">
      <c r="A26" s="10"/>
      <c r="B26" s="10"/>
      <c r="C26" s="11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38" ht="18" customHeight="1">
      <c r="A27" s="10"/>
      <c r="B27" s="10"/>
      <c r="C27" s="11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38" ht="18" customHeight="1">
      <c r="A28" s="12" t="s">
        <v>81</v>
      </c>
      <c r="B28" s="13"/>
      <c r="C28" s="14"/>
      <c r="D28" s="15"/>
      <c r="E28" s="15"/>
      <c r="F28" s="15">
        <f>ROUNDDOWN(SUMIF(Q6:Q8, "1", F6:F8), 0)</f>
        <v>0</v>
      </c>
      <c r="G28" s="15"/>
      <c r="H28" s="15">
        <f>ROUNDDOWN(SUMIF(Q6:Q8, "1", H6:H8), 0)</f>
        <v>0</v>
      </c>
      <c r="I28" s="15"/>
      <c r="J28" s="15">
        <f>ROUNDDOWN(SUMIF(Q6:Q8, "1", J6:J8), 0)</f>
        <v>0</v>
      </c>
      <c r="K28" s="15"/>
      <c r="L28" s="15">
        <f>F28+H28+J28</f>
        <v>0</v>
      </c>
      <c r="M28" s="15"/>
      <c r="R28">
        <f t="shared" ref="R28:AL28" si="0">ROUNDDOWN(SUM(R6:R8), 0)</f>
        <v>0</v>
      </c>
      <c r="S28">
        <f t="shared" si="0"/>
        <v>0</v>
      </c>
      <c r="T28">
        <f t="shared" si="0"/>
        <v>0</v>
      </c>
      <c r="U28">
        <f t="shared" si="0"/>
        <v>0</v>
      </c>
      <c r="V28">
        <f t="shared" si="0"/>
        <v>0</v>
      </c>
      <c r="W28">
        <f t="shared" si="0"/>
        <v>0</v>
      </c>
      <c r="X28">
        <f t="shared" si="0"/>
        <v>0</v>
      </c>
      <c r="Y28">
        <f t="shared" si="0"/>
        <v>0</v>
      </c>
      <c r="Z28">
        <f t="shared" si="0"/>
        <v>0</v>
      </c>
      <c r="AA28">
        <f t="shared" si="0"/>
        <v>0</v>
      </c>
      <c r="AB28">
        <f t="shared" si="0"/>
        <v>0</v>
      </c>
      <c r="AC28">
        <f t="shared" si="0"/>
        <v>0</v>
      </c>
      <c r="AD28">
        <f t="shared" si="0"/>
        <v>0</v>
      </c>
      <c r="AE28">
        <f t="shared" si="0"/>
        <v>0</v>
      </c>
      <c r="AF28">
        <f t="shared" si="0"/>
        <v>0</v>
      </c>
      <c r="AG28">
        <f t="shared" si="0"/>
        <v>0</v>
      </c>
      <c r="AH28">
        <f t="shared" si="0"/>
        <v>0</v>
      </c>
      <c r="AI28">
        <f t="shared" si="0"/>
        <v>0</v>
      </c>
      <c r="AJ28">
        <f t="shared" si="0"/>
        <v>0</v>
      </c>
      <c r="AK28">
        <f t="shared" si="0"/>
        <v>0</v>
      </c>
      <c r="AL28">
        <f t="shared" si="0"/>
        <v>0</v>
      </c>
    </row>
    <row r="29" spans="1:38" ht="18" customHeight="1">
      <c r="A29" s="49" t="s">
        <v>178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</row>
    <row r="30" spans="1:38" ht="18" customHeight="1">
      <c r="A30" s="7" t="s">
        <v>88</v>
      </c>
      <c r="B30" s="7" t="s">
        <v>89</v>
      </c>
      <c r="C30" s="8" t="s">
        <v>7</v>
      </c>
      <c r="D30" s="6">
        <v>62</v>
      </c>
      <c r="E30" s="6"/>
      <c r="F30" s="6"/>
      <c r="G30" s="6"/>
      <c r="H30" s="6"/>
      <c r="I30" s="6"/>
      <c r="J30" s="6"/>
      <c r="K30" s="6"/>
      <c r="L30" s="6"/>
      <c r="M30" s="9"/>
      <c r="O30" t="str">
        <f>""</f>
        <v/>
      </c>
      <c r="P30" s="1" t="s">
        <v>79</v>
      </c>
      <c r="Q30">
        <v>1</v>
      </c>
      <c r="R30">
        <f>IF(P30="기계경비", J30, 0)</f>
        <v>0</v>
      </c>
      <c r="S30">
        <f>IF(P30="운반비", J30, 0)</f>
        <v>0</v>
      </c>
      <c r="T30">
        <f>IF(P30="작업부산물", F30, 0)</f>
        <v>0</v>
      </c>
      <c r="U30">
        <f>IF(P30="관급", F30, 0)</f>
        <v>0</v>
      </c>
      <c r="V30">
        <f>IF(P30="외주비", J30, 0)</f>
        <v>0</v>
      </c>
      <c r="W30">
        <f>IF(P30="장비비", J30, 0)</f>
        <v>0</v>
      </c>
      <c r="X30">
        <f>IF(P30="폐기물처리비", J30, 0)</f>
        <v>0</v>
      </c>
      <c r="Y30">
        <f>IF(P30="가설비", J30, 0)</f>
        <v>0</v>
      </c>
      <c r="Z30">
        <f>IF(P30="잡비제외분", F30, 0)</f>
        <v>0</v>
      </c>
      <c r="AA30">
        <f>IF(P30="사급자재대", L30, 0)</f>
        <v>0</v>
      </c>
      <c r="AB30">
        <f>IF(P30="관급자재대", L30, 0)</f>
        <v>0</v>
      </c>
      <c r="AC30">
        <f>IF(P30="사용자항목1", L30, 0)</f>
        <v>0</v>
      </c>
      <c r="AD30">
        <f>IF(P30="사용자항목2", L30, 0)</f>
        <v>0</v>
      </c>
      <c r="AE30">
        <f>IF(P30="사용자항목3", L30, 0)</f>
        <v>0</v>
      </c>
      <c r="AF30">
        <f>IF(P30="사용자항목4", L30, 0)</f>
        <v>0</v>
      </c>
      <c r="AG30">
        <f>IF(P30="사용자항목5", L30, 0)</f>
        <v>0</v>
      </c>
      <c r="AH30">
        <f>IF(P30="사용자항목6", L30, 0)</f>
        <v>0</v>
      </c>
      <c r="AI30">
        <f>IF(P30="사용자항목7", L30, 0)</f>
        <v>0</v>
      </c>
      <c r="AJ30">
        <f>IF(P30="사용자항목8", L30, 0)</f>
        <v>0</v>
      </c>
      <c r="AK30">
        <f>IF(P30="사용자항목9", L30, 0)</f>
        <v>0</v>
      </c>
    </row>
    <row r="31" spans="1:38" ht="18" customHeight="1">
      <c r="A31" s="7" t="s">
        <v>90</v>
      </c>
      <c r="B31" s="7" t="s">
        <v>91</v>
      </c>
      <c r="C31" s="8" t="s">
        <v>7</v>
      </c>
      <c r="D31" s="6">
        <v>5</v>
      </c>
      <c r="E31" s="6"/>
      <c r="F31" s="6"/>
      <c r="G31" s="6"/>
      <c r="H31" s="6"/>
      <c r="I31" s="6"/>
      <c r="J31" s="6"/>
      <c r="K31" s="6"/>
      <c r="L31" s="6"/>
      <c r="M31" s="9"/>
      <c r="O31" t="str">
        <f>""</f>
        <v/>
      </c>
      <c r="P31" s="1" t="s">
        <v>79</v>
      </c>
      <c r="Q31">
        <v>1</v>
      </c>
      <c r="R31">
        <f>IF(P31="기계경비", J31, 0)</f>
        <v>0</v>
      </c>
      <c r="S31">
        <f>IF(P31="운반비", J31, 0)</f>
        <v>0</v>
      </c>
      <c r="T31">
        <f>IF(P31="작업부산물", F31, 0)</f>
        <v>0</v>
      </c>
      <c r="U31">
        <f>IF(P31="관급", F31, 0)</f>
        <v>0</v>
      </c>
      <c r="V31">
        <f>IF(P31="외주비", J31, 0)</f>
        <v>0</v>
      </c>
      <c r="W31">
        <f>IF(P31="장비비", J31, 0)</f>
        <v>0</v>
      </c>
      <c r="X31">
        <f>IF(P31="폐기물처리비", J31, 0)</f>
        <v>0</v>
      </c>
      <c r="Y31">
        <f>IF(P31="가설비", J31, 0)</f>
        <v>0</v>
      </c>
      <c r="Z31">
        <f>IF(P31="잡비제외분", F31, 0)</f>
        <v>0</v>
      </c>
      <c r="AA31">
        <f>IF(P31="사급자재대", L31, 0)</f>
        <v>0</v>
      </c>
      <c r="AB31">
        <f>IF(P31="관급자재대", L31, 0)</f>
        <v>0</v>
      </c>
      <c r="AC31">
        <f>IF(P31="사용자항목1", L31, 0)</f>
        <v>0</v>
      </c>
      <c r="AD31">
        <f>IF(P31="사용자항목2", L31, 0)</f>
        <v>0</v>
      </c>
      <c r="AE31">
        <f>IF(P31="사용자항목3", L31, 0)</f>
        <v>0</v>
      </c>
      <c r="AF31">
        <f>IF(P31="사용자항목4", L31, 0)</f>
        <v>0</v>
      </c>
      <c r="AG31">
        <f>IF(P31="사용자항목5", L31, 0)</f>
        <v>0</v>
      </c>
      <c r="AH31">
        <f>IF(P31="사용자항목6", L31, 0)</f>
        <v>0</v>
      </c>
      <c r="AI31">
        <f>IF(P31="사용자항목7", L31, 0)</f>
        <v>0</v>
      </c>
      <c r="AJ31">
        <f>IF(P31="사용자항목8", L31, 0)</f>
        <v>0</v>
      </c>
      <c r="AK31">
        <f>IF(P31="사용자항목9", L31, 0)</f>
        <v>0</v>
      </c>
    </row>
    <row r="32" spans="1:38" ht="18" customHeight="1">
      <c r="A32" s="7" t="s">
        <v>92</v>
      </c>
      <c r="B32" s="7" t="s">
        <v>93</v>
      </c>
      <c r="C32" s="8" t="s">
        <v>7</v>
      </c>
      <c r="D32" s="6">
        <v>57</v>
      </c>
      <c r="E32" s="6"/>
      <c r="F32" s="6"/>
      <c r="G32" s="6"/>
      <c r="H32" s="6"/>
      <c r="I32" s="6"/>
      <c r="J32" s="6"/>
      <c r="K32" s="6"/>
      <c r="L32" s="6"/>
      <c r="M32" s="9"/>
      <c r="O32" t="str">
        <f>""</f>
        <v/>
      </c>
      <c r="P32" s="1" t="s">
        <v>79</v>
      </c>
      <c r="Q32">
        <v>1</v>
      </c>
      <c r="R32">
        <f>IF(P32="기계경비", J32, 0)</f>
        <v>0</v>
      </c>
      <c r="S32">
        <f>IF(P32="운반비", J32, 0)</f>
        <v>0</v>
      </c>
      <c r="T32">
        <f>IF(P32="작업부산물", F32, 0)</f>
        <v>0</v>
      </c>
      <c r="U32">
        <f>IF(P32="관급", F32, 0)</f>
        <v>0</v>
      </c>
      <c r="V32">
        <f>IF(P32="외주비", J32, 0)</f>
        <v>0</v>
      </c>
      <c r="W32">
        <f>IF(P32="장비비", J32, 0)</f>
        <v>0</v>
      </c>
      <c r="X32">
        <f>IF(P32="폐기물처리비", J32, 0)</f>
        <v>0</v>
      </c>
      <c r="Y32">
        <f>IF(P32="가설비", J32, 0)</f>
        <v>0</v>
      </c>
      <c r="Z32">
        <f>IF(P32="잡비제외분", F32, 0)</f>
        <v>0</v>
      </c>
      <c r="AA32">
        <f>IF(P32="사급자재대", L32, 0)</f>
        <v>0</v>
      </c>
      <c r="AB32">
        <f>IF(P32="관급자재대", L32, 0)</f>
        <v>0</v>
      </c>
      <c r="AC32">
        <f>IF(P32="사용자항목1", L32, 0)</f>
        <v>0</v>
      </c>
      <c r="AD32">
        <f>IF(P32="사용자항목2", L32, 0)</f>
        <v>0</v>
      </c>
      <c r="AE32">
        <f>IF(P32="사용자항목3", L32, 0)</f>
        <v>0</v>
      </c>
      <c r="AF32">
        <f>IF(P32="사용자항목4", L32, 0)</f>
        <v>0</v>
      </c>
      <c r="AG32">
        <f>IF(P32="사용자항목5", L32, 0)</f>
        <v>0</v>
      </c>
      <c r="AH32">
        <f>IF(P32="사용자항목6", L32, 0)</f>
        <v>0</v>
      </c>
      <c r="AI32">
        <f>IF(P32="사용자항목7", L32, 0)</f>
        <v>0</v>
      </c>
      <c r="AJ32">
        <f>IF(P32="사용자항목8", L32, 0)</f>
        <v>0</v>
      </c>
      <c r="AK32">
        <f>IF(P32="사용자항목9", L32, 0)</f>
        <v>0</v>
      </c>
    </row>
    <row r="33" spans="1:37" ht="18" customHeight="1">
      <c r="A33" s="7" t="s">
        <v>115</v>
      </c>
      <c r="B33" s="7" t="s">
        <v>116</v>
      </c>
      <c r="C33" s="8" t="s">
        <v>7</v>
      </c>
      <c r="D33" s="6">
        <v>15</v>
      </c>
      <c r="E33" s="6"/>
      <c r="F33" s="6"/>
      <c r="G33" s="6"/>
      <c r="H33" s="6"/>
      <c r="I33" s="6"/>
      <c r="J33" s="6"/>
      <c r="K33" s="6"/>
      <c r="L33" s="6"/>
      <c r="M33" s="9"/>
      <c r="O33" t="str">
        <f>""</f>
        <v/>
      </c>
      <c r="P33" s="1" t="s">
        <v>79</v>
      </c>
      <c r="Q33">
        <v>1</v>
      </c>
      <c r="R33">
        <f>IF(P33="기계경비", J33, 0)</f>
        <v>0</v>
      </c>
      <c r="S33">
        <f>IF(P33="운반비", J33, 0)</f>
        <v>0</v>
      </c>
      <c r="T33">
        <f>IF(P33="작업부산물", F33, 0)</f>
        <v>0</v>
      </c>
      <c r="U33">
        <f>IF(P33="관급", F33, 0)</f>
        <v>0</v>
      </c>
      <c r="V33">
        <f>IF(P33="외주비", J33, 0)</f>
        <v>0</v>
      </c>
      <c r="W33">
        <f>IF(P33="장비비", J33, 0)</f>
        <v>0</v>
      </c>
      <c r="X33">
        <f>IF(P33="폐기물처리비", J33, 0)</f>
        <v>0</v>
      </c>
      <c r="Y33">
        <f>IF(P33="가설비", J33, 0)</f>
        <v>0</v>
      </c>
      <c r="Z33">
        <f>IF(P33="잡비제외분", F33, 0)</f>
        <v>0</v>
      </c>
      <c r="AA33">
        <f>IF(P33="사급자재대", L33, 0)</f>
        <v>0</v>
      </c>
      <c r="AB33">
        <f>IF(P33="관급자재대", L33, 0)</f>
        <v>0</v>
      </c>
      <c r="AC33">
        <f>IF(P33="사용자항목1", L33, 0)</f>
        <v>0</v>
      </c>
      <c r="AD33">
        <f>IF(P33="사용자항목2", L33, 0)</f>
        <v>0</v>
      </c>
      <c r="AE33">
        <f>IF(P33="사용자항목3", L33, 0)</f>
        <v>0</v>
      </c>
      <c r="AF33">
        <f>IF(P33="사용자항목4", L33, 0)</f>
        <v>0</v>
      </c>
      <c r="AG33">
        <f>IF(P33="사용자항목5", L33, 0)</f>
        <v>0</v>
      </c>
      <c r="AH33">
        <f>IF(P33="사용자항목6", L33, 0)</f>
        <v>0</v>
      </c>
      <c r="AI33">
        <f>IF(P33="사용자항목7", L33, 0)</f>
        <v>0</v>
      </c>
      <c r="AJ33">
        <f>IF(P33="사용자항목8", L33, 0)</f>
        <v>0</v>
      </c>
      <c r="AK33">
        <f>IF(P33="사용자항목9", L33, 0)</f>
        <v>0</v>
      </c>
    </row>
    <row r="34" spans="1:37" ht="18" customHeight="1">
      <c r="A34" s="10"/>
      <c r="B34" s="10"/>
      <c r="C34" s="11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37" ht="18" customHeight="1">
      <c r="A35" s="10"/>
      <c r="B35" s="10"/>
      <c r="C35" s="11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37" ht="18" customHeight="1">
      <c r="A36" s="10"/>
      <c r="B36" s="10"/>
      <c r="C36" s="11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37" ht="18" customHeight="1">
      <c r="A37" s="10"/>
      <c r="B37" s="10"/>
      <c r="C37" s="11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37" ht="18" customHeight="1">
      <c r="A38" s="10"/>
      <c r="B38" s="10"/>
      <c r="C38" s="11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37" ht="18" customHeight="1">
      <c r="A39" s="10"/>
      <c r="B39" s="10"/>
      <c r="C39" s="11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37" ht="18" customHeight="1">
      <c r="A40" s="10"/>
      <c r="B40" s="10"/>
      <c r="C40" s="11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37" ht="18" customHeight="1">
      <c r="A41" s="10"/>
      <c r="B41" s="10"/>
      <c r="C41" s="11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37" ht="18" customHeight="1">
      <c r="A42" s="10"/>
      <c r="B42" s="10"/>
      <c r="C42" s="11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37" ht="18" customHeight="1">
      <c r="A43" s="10"/>
      <c r="B43" s="10"/>
      <c r="C43" s="11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37" ht="18" customHeight="1">
      <c r="A44" s="10"/>
      <c r="B44" s="10"/>
      <c r="C44" s="11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37" ht="18" customHeight="1">
      <c r="A45" s="10"/>
      <c r="B45" s="10"/>
      <c r="C45" s="11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37" ht="18" customHeight="1">
      <c r="A46" s="10"/>
      <c r="B46" s="10"/>
      <c r="C46" s="11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37" ht="18" customHeight="1">
      <c r="A47" s="10"/>
      <c r="B47" s="10"/>
      <c r="C47" s="11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37" ht="18" customHeight="1">
      <c r="A48" s="10"/>
      <c r="B48" s="10"/>
      <c r="C48" s="11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38" ht="18" customHeight="1">
      <c r="A49" s="10"/>
      <c r="B49" s="10"/>
      <c r="C49" s="11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38" ht="18" customHeight="1">
      <c r="A50" s="10"/>
      <c r="B50" s="10"/>
      <c r="C50" s="11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38" ht="18" customHeight="1">
      <c r="A51" s="10"/>
      <c r="B51" s="10"/>
      <c r="C51" s="11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38" ht="18" customHeight="1">
      <c r="A52" s="12" t="s">
        <v>81</v>
      </c>
      <c r="B52" s="13"/>
      <c r="C52" s="14"/>
      <c r="D52" s="15"/>
      <c r="E52" s="15"/>
      <c r="F52" s="15">
        <f>ROUNDDOWN(SUMIF(Q30:Q33, "1", F30:F33), 0)</f>
        <v>0</v>
      </c>
      <c r="G52" s="15"/>
      <c r="H52" s="15">
        <f>ROUNDDOWN(SUMIF(Q30:Q33, "1", H30:H33), 0)</f>
        <v>0</v>
      </c>
      <c r="I52" s="15"/>
      <c r="J52" s="15">
        <f>ROUNDDOWN(SUMIF(Q30:Q33, "1", J30:J33), 0)</f>
        <v>0</v>
      </c>
      <c r="K52" s="15"/>
      <c r="L52" s="15">
        <f>F52+H52+J52</f>
        <v>0</v>
      </c>
      <c r="M52" s="15"/>
      <c r="R52">
        <f t="shared" ref="R52:AL52" si="1">ROUNDDOWN(SUM(R30:R33), 0)</f>
        <v>0</v>
      </c>
      <c r="S52">
        <f t="shared" si="1"/>
        <v>0</v>
      </c>
      <c r="T52">
        <f t="shared" si="1"/>
        <v>0</v>
      </c>
      <c r="U52">
        <f t="shared" si="1"/>
        <v>0</v>
      </c>
      <c r="V52">
        <f t="shared" si="1"/>
        <v>0</v>
      </c>
      <c r="W52">
        <f t="shared" si="1"/>
        <v>0</v>
      </c>
      <c r="X52">
        <f t="shared" si="1"/>
        <v>0</v>
      </c>
      <c r="Y52">
        <f t="shared" si="1"/>
        <v>0</v>
      </c>
      <c r="Z52">
        <f t="shared" si="1"/>
        <v>0</v>
      </c>
      <c r="AA52">
        <f t="shared" si="1"/>
        <v>0</v>
      </c>
      <c r="AB52">
        <f t="shared" si="1"/>
        <v>0</v>
      </c>
      <c r="AC52">
        <f t="shared" si="1"/>
        <v>0</v>
      </c>
      <c r="AD52">
        <f t="shared" si="1"/>
        <v>0</v>
      </c>
      <c r="AE52">
        <f t="shared" si="1"/>
        <v>0</v>
      </c>
      <c r="AF52">
        <f t="shared" si="1"/>
        <v>0</v>
      </c>
      <c r="AG52">
        <f t="shared" si="1"/>
        <v>0</v>
      </c>
      <c r="AH52">
        <f t="shared" si="1"/>
        <v>0</v>
      </c>
      <c r="AI52">
        <f t="shared" si="1"/>
        <v>0</v>
      </c>
      <c r="AJ52">
        <f t="shared" si="1"/>
        <v>0</v>
      </c>
      <c r="AK52">
        <f t="shared" si="1"/>
        <v>0</v>
      </c>
      <c r="AL52">
        <f t="shared" si="1"/>
        <v>0</v>
      </c>
    </row>
    <row r="53" spans="1:38" ht="18" customHeight="1">
      <c r="A53" s="49" t="s">
        <v>179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</row>
    <row r="54" spans="1:38" ht="18" customHeight="1">
      <c r="A54" s="7" t="s">
        <v>94</v>
      </c>
      <c r="B54" s="7" t="s">
        <v>95</v>
      </c>
      <c r="C54" s="8" t="s">
        <v>96</v>
      </c>
      <c r="D54" s="6">
        <v>2</v>
      </c>
      <c r="E54" s="6"/>
      <c r="F54" s="6"/>
      <c r="G54" s="6"/>
      <c r="H54" s="6"/>
      <c r="I54" s="6"/>
      <c r="J54" s="6"/>
      <c r="K54" s="6"/>
      <c r="L54" s="6"/>
      <c r="M54" s="9"/>
      <c r="O54" t="str">
        <f>""</f>
        <v/>
      </c>
      <c r="P54" s="1" t="s">
        <v>79</v>
      </c>
      <c r="Q54">
        <v>1</v>
      </c>
      <c r="R54">
        <f t="shared" ref="R54:R61" si="2">IF(P54="기계경비", J54, 0)</f>
        <v>0</v>
      </c>
      <c r="S54">
        <f t="shared" ref="S54:S61" si="3">IF(P54="운반비", J54, 0)</f>
        <v>0</v>
      </c>
      <c r="T54">
        <f t="shared" ref="T54:T61" si="4">IF(P54="작업부산물", F54, 0)</f>
        <v>0</v>
      </c>
      <c r="U54">
        <f t="shared" ref="U54:U61" si="5">IF(P54="관급", F54, 0)</f>
        <v>0</v>
      </c>
      <c r="V54">
        <f t="shared" ref="V54:V61" si="6">IF(P54="외주비", J54, 0)</f>
        <v>0</v>
      </c>
      <c r="W54">
        <f t="shared" ref="W54:W61" si="7">IF(P54="장비비", J54, 0)</f>
        <v>0</v>
      </c>
      <c r="X54">
        <f t="shared" ref="X54:X61" si="8">IF(P54="폐기물처리비", J54, 0)</f>
        <v>0</v>
      </c>
      <c r="Y54">
        <f t="shared" ref="Y54:Y61" si="9">IF(P54="가설비", J54, 0)</f>
        <v>0</v>
      </c>
      <c r="Z54">
        <f t="shared" ref="Z54:Z61" si="10">IF(P54="잡비제외분", F54, 0)</f>
        <v>0</v>
      </c>
      <c r="AA54">
        <f t="shared" ref="AA54:AA61" si="11">IF(P54="사급자재대", L54, 0)</f>
        <v>0</v>
      </c>
      <c r="AB54">
        <f t="shared" ref="AB54:AB61" si="12">IF(P54="관급자재대", L54, 0)</f>
        <v>0</v>
      </c>
      <c r="AC54">
        <f t="shared" ref="AC54:AC61" si="13">IF(P54="사용자항목1", L54, 0)</f>
        <v>0</v>
      </c>
      <c r="AD54">
        <f t="shared" ref="AD54:AD61" si="14">IF(P54="사용자항목2", L54, 0)</f>
        <v>0</v>
      </c>
      <c r="AE54">
        <f t="shared" ref="AE54:AE61" si="15">IF(P54="사용자항목3", L54, 0)</f>
        <v>0</v>
      </c>
      <c r="AF54">
        <f t="shared" ref="AF54:AF61" si="16">IF(P54="사용자항목4", L54, 0)</f>
        <v>0</v>
      </c>
      <c r="AG54">
        <f t="shared" ref="AG54:AG61" si="17">IF(P54="사용자항목5", L54, 0)</f>
        <v>0</v>
      </c>
      <c r="AH54">
        <f t="shared" ref="AH54:AH61" si="18">IF(P54="사용자항목6", L54, 0)</f>
        <v>0</v>
      </c>
      <c r="AI54">
        <f t="shared" ref="AI54:AI61" si="19">IF(P54="사용자항목7", L54, 0)</f>
        <v>0</v>
      </c>
      <c r="AJ54">
        <f t="shared" ref="AJ54:AJ61" si="20">IF(P54="사용자항목8", L54, 0)</f>
        <v>0</v>
      </c>
      <c r="AK54">
        <f t="shared" ref="AK54:AK61" si="21">IF(P54="사용자항목9", L54, 0)</f>
        <v>0</v>
      </c>
    </row>
    <row r="55" spans="1:38" ht="18" customHeight="1">
      <c r="A55" s="7" t="s">
        <v>94</v>
      </c>
      <c r="B55" s="7" t="s">
        <v>97</v>
      </c>
      <c r="C55" s="8" t="s">
        <v>96</v>
      </c>
      <c r="D55" s="6">
        <v>1</v>
      </c>
      <c r="E55" s="6"/>
      <c r="F55" s="6"/>
      <c r="G55" s="6"/>
      <c r="H55" s="6"/>
      <c r="I55" s="6"/>
      <c r="J55" s="6"/>
      <c r="K55" s="6"/>
      <c r="L55" s="6"/>
      <c r="M55" s="9"/>
      <c r="O55" t="str">
        <f>""</f>
        <v/>
      </c>
      <c r="P55" s="1" t="s">
        <v>79</v>
      </c>
      <c r="Q55">
        <v>1</v>
      </c>
      <c r="R55">
        <f t="shared" si="2"/>
        <v>0</v>
      </c>
      <c r="S55">
        <f t="shared" si="3"/>
        <v>0</v>
      </c>
      <c r="T55">
        <f t="shared" si="4"/>
        <v>0</v>
      </c>
      <c r="U55">
        <f t="shared" si="5"/>
        <v>0</v>
      </c>
      <c r="V55">
        <f t="shared" si="6"/>
        <v>0</v>
      </c>
      <c r="W55">
        <f t="shared" si="7"/>
        <v>0</v>
      </c>
      <c r="X55">
        <f t="shared" si="8"/>
        <v>0</v>
      </c>
      <c r="Y55">
        <f t="shared" si="9"/>
        <v>0</v>
      </c>
      <c r="Z55">
        <f t="shared" si="10"/>
        <v>0</v>
      </c>
      <c r="AA55">
        <f t="shared" si="11"/>
        <v>0</v>
      </c>
      <c r="AB55">
        <f t="shared" si="12"/>
        <v>0</v>
      </c>
      <c r="AC55">
        <f t="shared" si="13"/>
        <v>0</v>
      </c>
      <c r="AD55">
        <f t="shared" si="14"/>
        <v>0</v>
      </c>
      <c r="AE55">
        <f t="shared" si="15"/>
        <v>0</v>
      </c>
      <c r="AF55">
        <f t="shared" si="16"/>
        <v>0</v>
      </c>
      <c r="AG55">
        <f t="shared" si="17"/>
        <v>0</v>
      </c>
      <c r="AH55">
        <f t="shared" si="18"/>
        <v>0</v>
      </c>
      <c r="AI55">
        <f t="shared" si="19"/>
        <v>0</v>
      </c>
      <c r="AJ55">
        <f t="shared" si="20"/>
        <v>0</v>
      </c>
      <c r="AK55">
        <f t="shared" si="21"/>
        <v>0</v>
      </c>
    </row>
    <row r="56" spans="1:38" ht="18" customHeight="1">
      <c r="A56" s="7" t="s">
        <v>24</v>
      </c>
      <c r="B56" s="7" t="s">
        <v>26</v>
      </c>
      <c r="C56" s="8" t="s">
        <v>7</v>
      </c>
      <c r="D56" s="6">
        <v>67</v>
      </c>
      <c r="E56" s="6"/>
      <c r="F56" s="6"/>
      <c r="G56" s="6"/>
      <c r="H56" s="6"/>
      <c r="I56" s="6"/>
      <c r="J56" s="6"/>
      <c r="K56" s="6"/>
      <c r="L56" s="6"/>
      <c r="M56" s="6"/>
      <c r="O56" t="str">
        <f>"01"</f>
        <v>01</v>
      </c>
      <c r="P56" s="1" t="s">
        <v>79</v>
      </c>
      <c r="Q56">
        <v>1</v>
      </c>
      <c r="R56">
        <f t="shared" si="2"/>
        <v>0</v>
      </c>
      <c r="S56">
        <f t="shared" si="3"/>
        <v>0</v>
      </c>
      <c r="T56">
        <f t="shared" si="4"/>
        <v>0</v>
      </c>
      <c r="U56">
        <f t="shared" si="5"/>
        <v>0</v>
      </c>
      <c r="V56">
        <f t="shared" si="6"/>
        <v>0</v>
      </c>
      <c r="W56">
        <f t="shared" si="7"/>
        <v>0</v>
      </c>
      <c r="X56">
        <f t="shared" si="8"/>
        <v>0</v>
      </c>
      <c r="Y56">
        <f t="shared" si="9"/>
        <v>0</v>
      </c>
      <c r="Z56">
        <f t="shared" si="10"/>
        <v>0</v>
      </c>
      <c r="AA56">
        <f t="shared" si="11"/>
        <v>0</v>
      </c>
      <c r="AB56">
        <f t="shared" si="12"/>
        <v>0</v>
      </c>
      <c r="AC56">
        <f t="shared" si="13"/>
        <v>0</v>
      </c>
      <c r="AD56">
        <f t="shared" si="14"/>
        <v>0</v>
      </c>
      <c r="AE56">
        <f t="shared" si="15"/>
        <v>0</v>
      </c>
      <c r="AF56">
        <f t="shared" si="16"/>
        <v>0</v>
      </c>
      <c r="AG56">
        <f t="shared" si="17"/>
        <v>0</v>
      </c>
      <c r="AH56">
        <f t="shared" si="18"/>
        <v>0</v>
      </c>
      <c r="AI56">
        <f t="shared" si="19"/>
        <v>0</v>
      </c>
      <c r="AJ56">
        <f t="shared" si="20"/>
        <v>0</v>
      </c>
      <c r="AK56">
        <f t="shared" si="21"/>
        <v>0</v>
      </c>
    </row>
    <row r="57" spans="1:38" ht="18" customHeight="1">
      <c r="A57" s="7" t="s">
        <v>24</v>
      </c>
      <c r="B57" s="7" t="s">
        <v>25</v>
      </c>
      <c r="C57" s="8" t="s">
        <v>7</v>
      </c>
      <c r="D57" s="6">
        <v>5</v>
      </c>
      <c r="E57" s="6"/>
      <c r="F57" s="6"/>
      <c r="G57" s="6"/>
      <c r="H57" s="6"/>
      <c r="I57" s="6"/>
      <c r="J57" s="6"/>
      <c r="K57" s="6"/>
      <c r="L57" s="6"/>
      <c r="M57" s="6"/>
      <c r="O57" t="str">
        <f>"01"</f>
        <v>01</v>
      </c>
      <c r="P57" s="1" t="s">
        <v>79</v>
      </c>
      <c r="Q57">
        <v>1</v>
      </c>
      <c r="R57">
        <f t="shared" si="2"/>
        <v>0</v>
      </c>
      <c r="S57">
        <f t="shared" si="3"/>
        <v>0</v>
      </c>
      <c r="T57">
        <f t="shared" si="4"/>
        <v>0</v>
      </c>
      <c r="U57">
        <f t="shared" si="5"/>
        <v>0</v>
      </c>
      <c r="V57">
        <f t="shared" si="6"/>
        <v>0</v>
      </c>
      <c r="W57">
        <f t="shared" si="7"/>
        <v>0</v>
      </c>
      <c r="X57">
        <f t="shared" si="8"/>
        <v>0</v>
      </c>
      <c r="Y57">
        <f t="shared" si="9"/>
        <v>0</v>
      </c>
      <c r="Z57">
        <f t="shared" si="10"/>
        <v>0</v>
      </c>
      <c r="AA57">
        <f t="shared" si="11"/>
        <v>0</v>
      </c>
      <c r="AB57">
        <f t="shared" si="12"/>
        <v>0</v>
      </c>
      <c r="AC57">
        <f t="shared" si="13"/>
        <v>0</v>
      </c>
      <c r="AD57">
        <f t="shared" si="14"/>
        <v>0</v>
      </c>
      <c r="AE57">
        <f t="shared" si="15"/>
        <v>0</v>
      </c>
      <c r="AF57">
        <f t="shared" si="16"/>
        <v>0</v>
      </c>
      <c r="AG57">
        <f t="shared" si="17"/>
        <v>0</v>
      </c>
      <c r="AH57">
        <f t="shared" si="18"/>
        <v>0</v>
      </c>
      <c r="AI57">
        <f t="shared" si="19"/>
        <v>0</v>
      </c>
      <c r="AJ57">
        <f t="shared" si="20"/>
        <v>0</v>
      </c>
      <c r="AK57">
        <f t="shared" si="21"/>
        <v>0</v>
      </c>
    </row>
    <row r="58" spans="1:38" ht="18" customHeight="1">
      <c r="A58" s="7" t="s">
        <v>117</v>
      </c>
      <c r="B58" s="7" t="s">
        <v>118</v>
      </c>
      <c r="C58" s="8" t="s">
        <v>11</v>
      </c>
      <c r="D58" s="6">
        <v>3.3439999999999999</v>
      </c>
      <c r="E58" s="6"/>
      <c r="F58" s="6"/>
      <c r="G58" s="6"/>
      <c r="H58" s="6"/>
      <c r="I58" s="6"/>
      <c r="J58" s="6"/>
      <c r="K58" s="6"/>
      <c r="L58" s="6"/>
      <c r="M58" s="9"/>
      <c r="O58" t="str">
        <f>""</f>
        <v/>
      </c>
      <c r="P58" s="1" t="s">
        <v>79</v>
      </c>
      <c r="Q58">
        <v>1</v>
      </c>
      <c r="R58">
        <f t="shared" si="2"/>
        <v>0</v>
      </c>
      <c r="S58">
        <f t="shared" si="3"/>
        <v>0</v>
      </c>
      <c r="T58">
        <f t="shared" si="4"/>
        <v>0</v>
      </c>
      <c r="U58">
        <f t="shared" si="5"/>
        <v>0</v>
      </c>
      <c r="V58">
        <f t="shared" si="6"/>
        <v>0</v>
      </c>
      <c r="W58">
        <f t="shared" si="7"/>
        <v>0</v>
      </c>
      <c r="X58">
        <f t="shared" si="8"/>
        <v>0</v>
      </c>
      <c r="Y58">
        <f t="shared" si="9"/>
        <v>0</v>
      </c>
      <c r="Z58">
        <f t="shared" si="10"/>
        <v>0</v>
      </c>
      <c r="AA58">
        <f t="shared" si="11"/>
        <v>0</v>
      </c>
      <c r="AB58">
        <f t="shared" si="12"/>
        <v>0</v>
      </c>
      <c r="AC58">
        <f t="shared" si="13"/>
        <v>0</v>
      </c>
      <c r="AD58">
        <f t="shared" si="14"/>
        <v>0</v>
      </c>
      <c r="AE58">
        <f t="shared" si="15"/>
        <v>0</v>
      </c>
      <c r="AF58">
        <f t="shared" si="16"/>
        <v>0</v>
      </c>
      <c r="AG58">
        <f t="shared" si="17"/>
        <v>0</v>
      </c>
      <c r="AH58">
        <f t="shared" si="18"/>
        <v>0</v>
      </c>
      <c r="AI58">
        <f t="shared" si="19"/>
        <v>0</v>
      </c>
      <c r="AJ58">
        <f t="shared" si="20"/>
        <v>0</v>
      </c>
      <c r="AK58">
        <f t="shared" si="21"/>
        <v>0</v>
      </c>
    </row>
    <row r="59" spans="1:38" ht="18" customHeight="1">
      <c r="A59" s="7" t="s">
        <v>49</v>
      </c>
      <c r="B59" s="7" t="s">
        <v>50</v>
      </c>
      <c r="C59" s="8" t="s">
        <v>11</v>
      </c>
      <c r="D59" s="6">
        <v>1.319</v>
      </c>
      <c r="E59" s="6"/>
      <c r="F59" s="6"/>
      <c r="G59" s="6"/>
      <c r="H59" s="6"/>
      <c r="I59" s="6"/>
      <c r="J59" s="6"/>
      <c r="K59" s="6"/>
      <c r="L59" s="6"/>
      <c r="M59" s="6"/>
      <c r="O59" t="str">
        <f>"01"</f>
        <v>01</v>
      </c>
      <c r="P59" s="1" t="s">
        <v>79</v>
      </c>
      <c r="Q59">
        <v>1</v>
      </c>
      <c r="R59">
        <f t="shared" si="2"/>
        <v>0</v>
      </c>
      <c r="S59">
        <f t="shared" si="3"/>
        <v>0</v>
      </c>
      <c r="T59">
        <f t="shared" si="4"/>
        <v>0</v>
      </c>
      <c r="U59">
        <f t="shared" si="5"/>
        <v>0</v>
      </c>
      <c r="V59">
        <f t="shared" si="6"/>
        <v>0</v>
      </c>
      <c r="W59">
        <f t="shared" si="7"/>
        <v>0</v>
      </c>
      <c r="X59">
        <f t="shared" si="8"/>
        <v>0</v>
      </c>
      <c r="Y59">
        <f t="shared" si="9"/>
        <v>0</v>
      </c>
      <c r="Z59">
        <f t="shared" si="10"/>
        <v>0</v>
      </c>
      <c r="AA59">
        <f t="shared" si="11"/>
        <v>0</v>
      </c>
      <c r="AB59">
        <f t="shared" si="12"/>
        <v>0</v>
      </c>
      <c r="AC59">
        <f t="shared" si="13"/>
        <v>0</v>
      </c>
      <c r="AD59">
        <f t="shared" si="14"/>
        <v>0</v>
      </c>
      <c r="AE59">
        <f t="shared" si="15"/>
        <v>0</v>
      </c>
      <c r="AF59">
        <f t="shared" si="16"/>
        <v>0</v>
      </c>
      <c r="AG59">
        <f t="shared" si="17"/>
        <v>0</v>
      </c>
      <c r="AH59">
        <f t="shared" si="18"/>
        <v>0</v>
      </c>
      <c r="AI59">
        <f t="shared" si="19"/>
        <v>0</v>
      </c>
      <c r="AJ59">
        <f t="shared" si="20"/>
        <v>0</v>
      </c>
      <c r="AK59">
        <f t="shared" si="21"/>
        <v>0</v>
      </c>
    </row>
    <row r="60" spans="1:38" ht="18" customHeight="1">
      <c r="A60" s="7" t="s">
        <v>49</v>
      </c>
      <c r="B60" s="7" t="s">
        <v>51</v>
      </c>
      <c r="C60" s="8" t="s">
        <v>11</v>
      </c>
      <c r="D60" s="6">
        <v>2.125</v>
      </c>
      <c r="E60" s="6"/>
      <c r="F60" s="6"/>
      <c r="G60" s="6"/>
      <c r="H60" s="6"/>
      <c r="I60" s="6"/>
      <c r="J60" s="6"/>
      <c r="K60" s="6"/>
      <c r="L60" s="6"/>
      <c r="M60" s="6"/>
      <c r="O60" t="str">
        <f>"01"</f>
        <v>01</v>
      </c>
      <c r="P60" s="1" t="s">
        <v>79</v>
      </c>
      <c r="Q60">
        <v>1</v>
      </c>
      <c r="R60">
        <f t="shared" si="2"/>
        <v>0</v>
      </c>
      <c r="S60">
        <f t="shared" si="3"/>
        <v>0</v>
      </c>
      <c r="T60">
        <f t="shared" si="4"/>
        <v>0</v>
      </c>
      <c r="U60">
        <f t="shared" si="5"/>
        <v>0</v>
      </c>
      <c r="V60">
        <f t="shared" si="6"/>
        <v>0</v>
      </c>
      <c r="W60">
        <f t="shared" si="7"/>
        <v>0</v>
      </c>
      <c r="X60">
        <f t="shared" si="8"/>
        <v>0</v>
      </c>
      <c r="Y60">
        <f t="shared" si="9"/>
        <v>0</v>
      </c>
      <c r="Z60">
        <f t="shared" si="10"/>
        <v>0</v>
      </c>
      <c r="AA60">
        <f t="shared" si="11"/>
        <v>0</v>
      </c>
      <c r="AB60">
        <f t="shared" si="12"/>
        <v>0</v>
      </c>
      <c r="AC60">
        <f t="shared" si="13"/>
        <v>0</v>
      </c>
      <c r="AD60">
        <f t="shared" si="14"/>
        <v>0</v>
      </c>
      <c r="AE60">
        <f t="shared" si="15"/>
        <v>0</v>
      </c>
      <c r="AF60">
        <f t="shared" si="16"/>
        <v>0</v>
      </c>
      <c r="AG60">
        <f t="shared" si="17"/>
        <v>0</v>
      </c>
      <c r="AH60">
        <f t="shared" si="18"/>
        <v>0</v>
      </c>
      <c r="AI60">
        <f t="shared" si="19"/>
        <v>0</v>
      </c>
      <c r="AJ60">
        <f t="shared" si="20"/>
        <v>0</v>
      </c>
      <c r="AK60">
        <f t="shared" si="21"/>
        <v>0</v>
      </c>
    </row>
    <row r="61" spans="1:38" ht="18" customHeight="1">
      <c r="A61" s="7" t="s">
        <v>104</v>
      </c>
      <c r="B61" s="7" t="s">
        <v>119</v>
      </c>
      <c r="C61" s="8" t="s">
        <v>29</v>
      </c>
      <c r="D61" s="6">
        <v>200</v>
      </c>
      <c r="E61" s="6"/>
      <c r="F61" s="6"/>
      <c r="G61" s="6"/>
      <c r="H61" s="6"/>
      <c r="I61" s="6"/>
      <c r="J61" s="6"/>
      <c r="K61" s="6"/>
      <c r="L61" s="6"/>
      <c r="M61" s="9"/>
      <c r="O61" t="str">
        <f>""</f>
        <v/>
      </c>
      <c r="P61" s="1" t="s">
        <v>79</v>
      </c>
      <c r="Q61">
        <v>1</v>
      </c>
      <c r="R61">
        <f t="shared" si="2"/>
        <v>0</v>
      </c>
      <c r="S61">
        <f t="shared" si="3"/>
        <v>0</v>
      </c>
      <c r="T61">
        <f t="shared" si="4"/>
        <v>0</v>
      </c>
      <c r="U61">
        <f t="shared" si="5"/>
        <v>0</v>
      </c>
      <c r="V61">
        <f t="shared" si="6"/>
        <v>0</v>
      </c>
      <c r="W61">
        <f t="shared" si="7"/>
        <v>0</v>
      </c>
      <c r="X61">
        <f t="shared" si="8"/>
        <v>0</v>
      </c>
      <c r="Y61">
        <f t="shared" si="9"/>
        <v>0</v>
      </c>
      <c r="Z61">
        <f t="shared" si="10"/>
        <v>0</v>
      </c>
      <c r="AA61">
        <f t="shared" si="11"/>
        <v>0</v>
      </c>
      <c r="AB61">
        <f t="shared" si="12"/>
        <v>0</v>
      </c>
      <c r="AC61">
        <f t="shared" si="13"/>
        <v>0</v>
      </c>
      <c r="AD61">
        <f t="shared" si="14"/>
        <v>0</v>
      </c>
      <c r="AE61">
        <f t="shared" si="15"/>
        <v>0</v>
      </c>
      <c r="AF61">
        <f t="shared" si="16"/>
        <v>0</v>
      </c>
      <c r="AG61">
        <f t="shared" si="17"/>
        <v>0</v>
      </c>
      <c r="AH61">
        <f t="shared" si="18"/>
        <v>0</v>
      </c>
      <c r="AI61">
        <f t="shared" si="19"/>
        <v>0</v>
      </c>
      <c r="AJ61">
        <f t="shared" si="20"/>
        <v>0</v>
      </c>
      <c r="AK61">
        <f t="shared" si="21"/>
        <v>0</v>
      </c>
    </row>
    <row r="62" spans="1:38" ht="18" customHeight="1">
      <c r="A62" s="10"/>
      <c r="B62" s="10"/>
      <c r="C62" s="11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38" ht="18" customHeight="1">
      <c r="A63" s="10"/>
      <c r="B63" s="10"/>
      <c r="C63" s="11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38" ht="18" customHeight="1">
      <c r="A64" s="10"/>
      <c r="B64" s="10"/>
      <c r="C64" s="11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38" ht="18" customHeight="1">
      <c r="A65" s="10"/>
      <c r="B65" s="10"/>
      <c r="C65" s="11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38" ht="18" customHeight="1">
      <c r="A66" s="10"/>
      <c r="B66" s="10"/>
      <c r="C66" s="11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38" ht="18" customHeight="1">
      <c r="A67" s="10"/>
      <c r="B67" s="10"/>
      <c r="C67" s="11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38" ht="18" customHeight="1">
      <c r="A68" s="10"/>
      <c r="B68" s="10"/>
      <c r="C68" s="11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38" ht="18" customHeight="1">
      <c r="A69" s="10"/>
      <c r="B69" s="10"/>
      <c r="C69" s="11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38" ht="18" customHeight="1">
      <c r="A70" s="10"/>
      <c r="B70" s="10"/>
      <c r="C70" s="11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38" ht="18" customHeight="1">
      <c r="A71" s="10"/>
      <c r="B71" s="10"/>
      <c r="C71" s="11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38" ht="18" customHeight="1">
      <c r="A72" s="10"/>
      <c r="B72" s="10"/>
      <c r="C72" s="11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38" ht="18" customHeight="1">
      <c r="A73" s="10"/>
      <c r="B73" s="10"/>
      <c r="C73" s="11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38" ht="18" customHeight="1">
      <c r="A74" s="10"/>
      <c r="B74" s="10"/>
      <c r="C74" s="11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38" ht="18" customHeight="1">
      <c r="A75" s="10"/>
      <c r="B75" s="10"/>
      <c r="C75" s="11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38" ht="18" customHeight="1">
      <c r="A76" s="12" t="s">
        <v>81</v>
      </c>
      <c r="B76" s="13"/>
      <c r="C76" s="14"/>
      <c r="D76" s="15"/>
      <c r="E76" s="15"/>
      <c r="F76" s="15">
        <f>ROUNDDOWN(SUMIF(Q54:Q61, "1", F54:F61), 0)</f>
        <v>0</v>
      </c>
      <c r="G76" s="15"/>
      <c r="H76" s="15">
        <f>ROUNDDOWN(SUMIF(Q54:Q61, "1", H54:H61), 0)</f>
        <v>0</v>
      </c>
      <c r="I76" s="15"/>
      <c r="J76" s="15">
        <f>ROUNDDOWN(SUMIF(Q54:Q61, "1", J54:J61), 0)</f>
        <v>0</v>
      </c>
      <c r="K76" s="15"/>
      <c r="L76" s="15">
        <f>F76+H76+J76</f>
        <v>0</v>
      </c>
      <c r="M76" s="15"/>
      <c r="R76">
        <f t="shared" ref="R76:AL76" si="22">ROUNDDOWN(SUM(R54:R61), 0)</f>
        <v>0</v>
      </c>
      <c r="S76">
        <f t="shared" si="22"/>
        <v>0</v>
      </c>
      <c r="T76">
        <f t="shared" si="22"/>
        <v>0</v>
      </c>
      <c r="U76">
        <f t="shared" si="22"/>
        <v>0</v>
      </c>
      <c r="V76">
        <f t="shared" si="22"/>
        <v>0</v>
      </c>
      <c r="W76">
        <f t="shared" si="22"/>
        <v>0</v>
      </c>
      <c r="X76">
        <f t="shared" si="22"/>
        <v>0</v>
      </c>
      <c r="Y76">
        <f t="shared" si="22"/>
        <v>0</v>
      </c>
      <c r="Z76">
        <f t="shared" si="22"/>
        <v>0</v>
      </c>
      <c r="AA76">
        <f t="shared" si="22"/>
        <v>0</v>
      </c>
      <c r="AB76">
        <f t="shared" si="22"/>
        <v>0</v>
      </c>
      <c r="AC76">
        <f t="shared" si="22"/>
        <v>0</v>
      </c>
      <c r="AD76">
        <f t="shared" si="22"/>
        <v>0</v>
      </c>
      <c r="AE76">
        <f t="shared" si="22"/>
        <v>0</v>
      </c>
      <c r="AF76">
        <f t="shared" si="22"/>
        <v>0</v>
      </c>
      <c r="AG76">
        <f t="shared" si="22"/>
        <v>0</v>
      </c>
      <c r="AH76">
        <f t="shared" si="22"/>
        <v>0</v>
      </c>
      <c r="AI76">
        <f t="shared" si="22"/>
        <v>0</v>
      </c>
      <c r="AJ76">
        <f t="shared" si="22"/>
        <v>0</v>
      </c>
      <c r="AK76">
        <f t="shared" si="22"/>
        <v>0</v>
      </c>
      <c r="AL76">
        <f t="shared" si="22"/>
        <v>0</v>
      </c>
    </row>
    <row r="77" spans="1:38" ht="18" customHeight="1">
      <c r="A77" s="49" t="s">
        <v>180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</row>
    <row r="78" spans="1:38" ht="18" customHeight="1">
      <c r="A78" s="7" t="s">
        <v>120</v>
      </c>
      <c r="B78" s="7" t="s">
        <v>121</v>
      </c>
      <c r="C78" s="8" t="s">
        <v>11</v>
      </c>
      <c r="D78" s="6">
        <v>5.6890000000000001</v>
      </c>
      <c r="E78" s="6"/>
      <c r="F78" s="6"/>
      <c r="G78" s="6"/>
      <c r="H78" s="6"/>
      <c r="I78" s="6"/>
      <c r="J78" s="6"/>
      <c r="K78" s="6"/>
      <c r="L78" s="6"/>
      <c r="M78" s="9"/>
      <c r="O78" t="str">
        <f>""</f>
        <v/>
      </c>
      <c r="P78" s="1" t="s">
        <v>79</v>
      </c>
      <c r="Q78">
        <v>1</v>
      </c>
      <c r="R78">
        <f t="shared" ref="R78:R105" si="23">IF(P78="기계경비", J78, 0)</f>
        <v>0</v>
      </c>
      <c r="S78">
        <f t="shared" ref="S78:S105" si="24">IF(P78="운반비", J78, 0)</f>
        <v>0</v>
      </c>
      <c r="T78">
        <f t="shared" ref="T78:T105" si="25">IF(P78="작업부산물", F78, 0)</f>
        <v>0</v>
      </c>
      <c r="U78">
        <f t="shared" ref="U78:U105" si="26">IF(P78="관급", F78, 0)</f>
        <v>0</v>
      </c>
      <c r="V78">
        <f t="shared" ref="V78:V105" si="27">IF(P78="외주비", J78, 0)</f>
        <v>0</v>
      </c>
      <c r="W78">
        <f t="shared" ref="W78:W105" si="28">IF(P78="장비비", J78, 0)</f>
        <v>0</v>
      </c>
      <c r="X78">
        <f t="shared" ref="X78:X105" si="29">IF(P78="폐기물처리비", J78, 0)</f>
        <v>0</v>
      </c>
      <c r="Y78">
        <f t="shared" ref="Y78:Y105" si="30">IF(P78="가설비", J78, 0)</f>
        <v>0</v>
      </c>
      <c r="Z78">
        <f t="shared" ref="Z78:Z105" si="31">IF(P78="잡비제외분", F78, 0)</f>
        <v>0</v>
      </c>
      <c r="AA78">
        <f t="shared" ref="AA78:AA105" si="32">IF(P78="사급자재대", L78, 0)</f>
        <v>0</v>
      </c>
      <c r="AB78">
        <f t="shared" ref="AB78:AB105" si="33">IF(P78="관급자재대", L78, 0)</f>
        <v>0</v>
      </c>
      <c r="AC78">
        <f t="shared" ref="AC78:AC105" si="34">IF(P78="사용자항목1", L78, 0)</f>
        <v>0</v>
      </c>
      <c r="AD78">
        <f t="shared" ref="AD78:AD105" si="35">IF(P78="사용자항목2", L78, 0)</f>
        <v>0</v>
      </c>
      <c r="AE78">
        <f t="shared" ref="AE78:AE105" si="36">IF(P78="사용자항목3", L78, 0)</f>
        <v>0</v>
      </c>
      <c r="AF78">
        <f t="shared" ref="AF78:AF105" si="37">IF(P78="사용자항목4", L78, 0)</f>
        <v>0</v>
      </c>
      <c r="AG78">
        <f t="shared" ref="AG78:AG105" si="38">IF(P78="사용자항목5", L78, 0)</f>
        <v>0</v>
      </c>
      <c r="AH78">
        <f t="shared" ref="AH78:AH105" si="39">IF(P78="사용자항목6", L78, 0)</f>
        <v>0</v>
      </c>
      <c r="AI78">
        <f t="shared" ref="AI78:AI105" si="40">IF(P78="사용자항목7", L78, 0)</f>
        <v>0</v>
      </c>
      <c r="AJ78">
        <f t="shared" ref="AJ78:AJ105" si="41">IF(P78="사용자항목8", L78, 0)</f>
        <v>0</v>
      </c>
      <c r="AK78">
        <f t="shared" ref="AK78:AK105" si="42">IF(P78="사용자항목9", L78, 0)</f>
        <v>0</v>
      </c>
    </row>
    <row r="79" spans="1:38" ht="18" customHeight="1">
      <c r="A79" s="7" t="s">
        <v>122</v>
      </c>
      <c r="B79" s="7" t="s">
        <v>123</v>
      </c>
      <c r="C79" s="8" t="s">
        <v>11</v>
      </c>
      <c r="D79" s="6">
        <v>5.6890000000000001</v>
      </c>
      <c r="E79" s="6"/>
      <c r="F79" s="6"/>
      <c r="G79" s="6"/>
      <c r="H79" s="6"/>
      <c r="I79" s="6"/>
      <c r="J79" s="6"/>
      <c r="K79" s="6"/>
      <c r="L79" s="6"/>
      <c r="M79" s="9"/>
      <c r="O79" t="str">
        <f>""</f>
        <v/>
      </c>
      <c r="P79" s="1" t="s">
        <v>79</v>
      </c>
      <c r="Q79">
        <v>1</v>
      </c>
      <c r="R79">
        <f t="shared" si="23"/>
        <v>0</v>
      </c>
      <c r="S79">
        <f t="shared" si="24"/>
        <v>0</v>
      </c>
      <c r="T79">
        <f t="shared" si="25"/>
        <v>0</v>
      </c>
      <c r="U79">
        <f t="shared" si="26"/>
        <v>0</v>
      </c>
      <c r="V79">
        <f t="shared" si="27"/>
        <v>0</v>
      </c>
      <c r="W79">
        <f t="shared" si="28"/>
        <v>0</v>
      </c>
      <c r="X79">
        <f t="shared" si="29"/>
        <v>0</v>
      </c>
      <c r="Y79">
        <f t="shared" si="30"/>
        <v>0</v>
      </c>
      <c r="Z79">
        <f t="shared" si="31"/>
        <v>0</v>
      </c>
      <c r="AA79">
        <f t="shared" si="32"/>
        <v>0</v>
      </c>
      <c r="AB79">
        <f t="shared" si="33"/>
        <v>0</v>
      </c>
      <c r="AC79">
        <f t="shared" si="34"/>
        <v>0</v>
      </c>
      <c r="AD79">
        <f t="shared" si="35"/>
        <v>0</v>
      </c>
      <c r="AE79">
        <f t="shared" si="36"/>
        <v>0</v>
      </c>
      <c r="AF79">
        <f t="shared" si="37"/>
        <v>0</v>
      </c>
      <c r="AG79">
        <f t="shared" si="38"/>
        <v>0</v>
      </c>
      <c r="AH79">
        <f t="shared" si="39"/>
        <v>0</v>
      </c>
      <c r="AI79">
        <f t="shared" si="40"/>
        <v>0</v>
      </c>
      <c r="AJ79">
        <f t="shared" si="41"/>
        <v>0</v>
      </c>
      <c r="AK79">
        <f t="shared" si="42"/>
        <v>0</v>
      </c>
    </row>
    <row r="80" spans="1:38" ht="18" customHeight="1">
      <c r="A80" s="7" t="s">
        <v>65</v>
      </c>
      <c r="B80" s="7" t="s">
        <v>66</v>
      </c>
      <c r="C80" s="8" t="s">
        <v>82</v>
      </c>
      <c r="D80" s="6">
        <v>3.8</v>
      </c>
      <c r="E80" s="6"/>
      <c r="F80" s="6"/>
      <c r="G80" s="6"/>
      <c r="H80" s="6"/>
      <c r="I80" s="6"/>
      <c r="J80" s="6"/>
      <c r="K80" s="6"/>
      <c r="L80" s="6"/>
      <c r="M80" s="9"/>
      <c r="O80" t="str">
        <f>""</f>
        <v/>
      </c>
      <c r="P80" s="1" t="s">
        <v>79</v>
      </c>
      <c r="Q80">
        <v>1</v>
      </c>
      <c r="R80">
        <f t="shared" si="23"/>
        <v>0</v>
      </c>
      <c r="S80">
        <f t="shared" si="24"/>
        <v>0</v>
      </c>
      <c r="T80">
        <f t="shared" si="25"/>
        <v>0</v>
      </c>
      <c r="U80">
        <f t="shared" si="26"/>
        <v>0</v>
      </c>
      <c r="V80">
        <f t="shared" si="27"/>
        <v>0</v>
      </c>
      <c r="W80">
        <f t="shared" si="28"/>
        <v>0</v>
      </c>
      <c r="X80">
        <f t="shared" si="29"/>
        <v>0</v>
      </c>
      <c r="Y80">
        <f t="shared" si="30"/>
        <v>0</v>
      </c>
      <c r="Z80">
        <f t="shared" si="31"/>
        <v>0</v>
      </c>
      <c r="AA80">
        <f t="shared" si="32"/>
        <v>0</v>
      </c>
      <c r="AB80">
        <f t="shared" si="33"/>
        <v>0</v>
      </c>
      <c r="AC80">
        <f t="shared" si="34"/>
        <v>0</v>
      </c>
      <c r="AD80">
        <f t="shared" si="35"/>
        <v>0</v>
      </c>
      <c r="AE80">
        <f t="shared" si="36"/>
        <v>0</v>
      </c>
      <c r="AF80">
        <f t="shared" si="37"/>
        <v>0</v>
      </c>
      <c r="AG80">
        <f t="shared" si="38"/>
        <v>0</v>
      </c>
      <c r="AH80">
        <f t="shared" si="39"/>
        <v>0</v>
      </c>
      <c r="AI80">
        <f t="shared" si="40"/>
        <v>0</v>
      </c>
      <c r="AJ80">
        <f t="shared" si="41"/>
        <v>0</v>
      </c>
      <c r="AK80">
        <f t="shared" si="42"/>
        <v>0</v>
      </c>
    </row>
    <row r="81" spans="1:37" ht="18" customHeight="1">
      <c r="A81" s="7" t="s">
        <v>124</v>
      </c>
      <c r="B81" s="10"/>
      <c r="C81" s="8" t="s">
        <v>7</v>
      </c>
      <c r="D81" s="6">
        <v>0.02</v>
      </c>
      <c r="E81" s="6"/>
      <c r="F81" s="6"/>
      <c r="G81" s="6"/>
      <c r="H81" s="6"/>
      <c r="I81" s="6"/>
      <c r="J81" s="6"/>
      <c r="K81" s="6"/>
      <c r="L81" s="6"/>
      <c r="M81" s="9"/>
      <c r="O81" t="str">
        <f>""</f>
        <v/>
      </c>
      <c r="P81" s="1" t="s">
        <v>79</v>
      </c>
      <c r="Q81">
        <v>1</v>
      </c>
      <c r="R81">
        <f t="shared" si="23"/>
        <v>0</v>
      </c>
      <c r="S81">
        <f t="shared" si="24"/>
        <v>0</v>
      </c>
      <c r="T81">
        <f t="shared" si="25"/>
        <v>0</v>
      </c>
      <c r="U81">
        <f t="shared" si="26"/>
        <v>0</v>
      </c>
      <c r="V81">
        <f t="shared" si="27"/>
        <v>0</v>
      </c>
      <c r="W81">
        <f t="shared" si="28"/>
        <v>0</v>
      </c>
      <c r="X81">
        <f t="shared" si="29"/>
        <v>0</v>
      </c>
      <c r="Y81">
        <f t="shared" si="30"/>
        <v>0</v>
      </c>
      <c r="Z81">
        <f t="shared" si="31"/>
        <v>0</v>
      </c>
      <c r="AA81">
        <f t="shared" si="32"/>
        <v>0</v>
      </c>
      <c r="AB81">
        <f t="shared" si="33"/>
        <v>0</v>
      </c>
      <c r="AC81">
        <f t="shared" si="34"/>
        <v>0</v>
      </c>
      <c r="AD81">
        <f t="shared" si="35"/>
        <v>0</v>
      </c>
      <c r="AE81">
        <f t="shared" si="36"/>
        <v>0</v>
      </c>
      <c r="AF81">
        <f t="shared" si="37"/>
        <v>0</v>
      </c>
      <c r="AG81">
        <f t="shared" si="38"/>
        <v>0</v>
      </c>
      <c r="AH81">
        <f t="shared" si="39"/>
        <v>0</v>
      </c>
      <c r="AI81">
        <f t="shared" si="40"/>
        <v>0</v>
      </c>
      <c r="AJ81">
        <f t="shared" si="41"/>
        <v>0</v>
      </c>
      <c r="AK81">
        <f t="shared" si="42"/>
        <v>0</v>
      </c>
    </row>
    <row r="82" spans="1:37" ht="18" customHeight="1">
      <c r="A82" s="7" t="s">
        <v>125</v>
      </c>
      <c r="B82" s="7" t="s">
        <v>126</v>
      </c>
      <c r="C82" s="8" t="s">
        <v>11</v>
      </c>
      <c r="D82" s="6">
        <v>5.6890000000000001</v>
      </c>
      <c r="E82" s="6"/>
      <c r="F82" s="6"/>
      <c r="G82" s="6"/>
      <c r="H82" s="6"/>
      <c r="I82" s="6"/>
      <c r="J82" s="6"/>
      <c r="K82" s="6"/>
      <c r="L82" s="6"/>
      <c r="M82" s="9"/>
      <c r="O82" t="str">
        <f>""</f>
        <v/>
      </c>
      <c r="P82" s="1" t="s">
        <v>79</v>
      </c>
      <c r="Q82">
        <v>1</v>
      </c>
      <c r="R82">
        <f t="shared" si="23"/>
        <v>0</v>
      </c>
      <c r="S82">
        <f t="shared" si="24"/>
        <v>0</v>
      </c>
      <c r="T82">
        <f t="shared" si="25"/>
        <v>0</v>
      </c>
      <c r="U82">
        <f t="shared" si="26"/>
        <v>0</v>
      </c>
      <c r="V82">
        <f t="shared" si="27"/>
        <v>0</v>
      </c>
      <c r="W82">
        <f t="shared" si="28"/>
        <v>0</v>
      </c>
      <c r="X82">
        <f t="shared" si="29"/>
        <v>0</v>
      </c>
      <c r="Y82">
        <f t="shared" si="30"/>
        <v>0</v>
      </c>
      <c r="Z82">
        <f t="shared" si="31"/>
        <v>0</v>
      </c>
      <c r="AA82">
        <f t="shared" si="32"/>
        <v>0</v>
      </c>
      <c r="AB82">
        <f t="shared" si="33"/>
        <v>0</v>
      </c>
      <c r="AC82">
        <f t="shared" si="34"/>
        <v>0</v>
      </c>
      <c r="AD82">
        <f t="shared" si="35"/>
        <v>0</v>
      </c>
      <c r="AE82">
        <f t="shared" si="36"/>
        <v>0</v>
      </c>
      <c r="AF82">
        <f t="shared" si="37"/>
        <v>0</v>
      </c>
      <c r="AG82">
        <f t="shared" si="38"/>
        <v>0</v>
      </c>
      <c r="AH82">
        <f t="shared" si="39"/>
        <v>0</v>
      </c>
      <c r="AI82">
        <f t="shared" si="40"/>
        <v>0</v>
      </c>
      <c r="AJ82">
        <f t="shared" si="41"/>
        <v>0</v>
      </c>
      <c r="AK82">
        <f t="shared" si="42"/>
        <v>0</v>
      </c>
    </row>
    <row r="83" spans="1:37" ht="18" customHeight="1">
      <c r="A83" s="7" t="s">
        <v>127</v>
      </c>
      <c r="B83" s="7" t="s">
        <v>128</v>
      </c>
      <c r="C83" s="8" t="s">
        <v>129</v>
      </c>
      <c r="D83" s="6">
        <v>4</v>
      </c>
      <c r="E83" s="6"/>
      <c r="F83" s="6"/>
      <c r="G83" s="6"/>
      <c r="H83" s="6"/>
      <c r="I83" s="6"/>
      <c r="J83" s="6"/>
      <c r="K83" s="6"/>
      <c r="L83" s="6"/>
      <c r="M83" s="9"/>
      <c r="O83" t="str">
        <f>""</f>
        <v/>
      </c>
      <c r="P83" s="1" t="s">
        <v>79</v>
      </c>
      <c r="Q83">
        <v>1</v>
      </c>
      <c r="R83">
        <f t="shared" si="23"/>
        <v>0</v>
      </c>
      <c r="S83">
        <f t="shared" si="24"/>
        <v>0</v>
      </c>
      <c r="T83">
        <f t="shared" si="25"/>
        <v>0</v>
      </c>
      <c r="U83">
        <f t="shared" si="26"/>
        <v>0</v>
      </c>
      <c r="V83">
        <f t="shared" si="27"/>
        <v>0</v>
      </c>
      <c r="W83">
        <f t="shared" si="28"/>
        <v>0</v>
      </c>
      <c r="X83">
        <f t="shared" si="29"/>
        <v>0</v>
      </c>
      <c r="Y83">
        <f t="shared" si="30"/>
        <v>0</v>
      </c>
      <c r="Z83">
        <f t="shared" si="31"/>
        <v>0</v>
      </c>
      <c r="AA83">
        <f t="shared" si="32"/>
        <v>0</v>
      </c>
      <c r="AB83">
        <f t="shared" si="33"/>
        <v>0</v>
      </c>
      <c r="AC83">
        <f t="shared" si="34"/>
        <v>0</v>
      </c>
      <c r="AD83">
        <f t="shared" si="35"/>
        <v>0</v>
      </c>
      <c r="AE83">
        <f t="shared" si="36"/>
        <v>0</v>
      </c>
      <c r="AF83">
        <f t="shared" si="37"/>
        <v>0</v>
      </c>
      <c r="AG83">
        <f t="shared" si="38"/>
        <v>0</v>
      </c>
      <c r="AH83">
        <f t="shared" si="39"/>
        <v>0</v>
      </c>
      <c r="AI83">
        <f t="shared" si="40"/>
        <v>0</v>
      </c>
      <c r="AJ83">
        <f t="shared" si="41"/>
        <v>0</v>
      </c>
      <c r="AK83">
        <f t="shared" si="42"/>
        <v>0</v>
      </c>
    </row>
    <row r="84" spans="1:37" ht="18" customHeight="1">
      <c r="A84" s="7" t="s">
        <v>127</v>
      </c>
      <c r="B84" s="7" t="s">
        <v>130</v>
      </c>
      <c r="C84" s="8" t="s">
        <v>129</v>
      </c>
      <c r="D84" s="6">
        <v>32</v>
      </c>
      <c r="E84" s="6"/>
      <c r="F84" s="6"/>
      <c r="G84" s="6"/>
      <c r="H84" s="6"/>
      <c r="I84" s="6"/>
      <c r="J84" s="6"/>
      <c r="K84" s="6"/>
      <c r="L84" s="6"/>
      <c r="M84" s="9"/>
      <c r="O84" t="str">
        <f>""</f>
        <v/>
      </c>
      <c r="P84" s="1" t="s">
        <v>79</v>
      </c>
      <c r="Q84">
        <v>1</v>
      </c>
      <c r="R84">
        <f t="shared" si="23"/>
        <v>0</v>
      </c>
      <c r="S84">
        <f t="shared" si="24"/>
        <v>0</v>
      </c>
      <c r="T84">
        <f t="shared" si="25"/>
        <v>0</v>
      </c>
      <c r="U84">
        <f t="shared" si="26"/>
        <v>0</v>
      </c>
      <c r="V84">
        <f t="shared" si="27"/>
        <v>0</v>
      </c>
      <c r="W84">
        <f t="shared" si="28"/>
        <v>0</v>
      </c>
      <c r="X84">
        <f t="shared" si="29"/>
        <v>0</v>
      </c>
      <c r="Y84">
        <f t="shared" si="30"/>
        <v>0</v>
      </c>
      <c r="Z84">
        <f t="shared" si="31"/>
        <v>0</v>
      </c>
      <c r="AA84">
        <f t="shared" si="32"/>
        <v>0</v>
      </c>
      <c r="AB84">
        <f t="shared" si="33"/>
        <v>0</v>
      </c>
      <c r="AC84">
        <f t="shared" si="34"/>
        <v>0</v>
      </c>
      <c r="AD84">
        <f t="shared" si="35"/>
        <v>0</v>
      </c>
      <c r="AE84">
        <f t="shared" si="36"/>
        <v>0</v>
      </c>
      <c r="AF84">
        <f t="shared" si="37"/>
        <v>0</v>
      </c>
      <c r="AG84">
        <f t="shared" si="38"/>
        <v>0</v>
      </c>
      <c r="AH84">
        <f t="shared" si="39"/>
        <v>0</v>
      </c>
      <c r="AI84">
        <f t="shared" si="40"/>
        <v>0</v>
      </c>
      <c r="AJ84">
        <f t="shared" si="41"/>
        <v>0</v>
      </c>
      <c r="AK84">
        <f t="shared" si="42"/>
        <v>0</v>
      </c>
    </row>
    <row r="85" spans="1:37" ht="18" customHeight="1">
      <c r="A85" s="7" t="s">
        <v>60</v>
      </c>
      <c r="B85" s="7" t="s">
        <v>61</v>
      </c>
      <c r="C85" s="8" t="s">
        <v>11</v>
      </c>
      <c r="D85" s="6">
        <v>0.17899999999999999</v>
      </c>
      <c r="E85" s="6"/>
      <c r="F85" s="6"/>
      <c r="G85" s="6"/>
      <c r="H85" s="6"/>
      <c r="I85" s="6"/>
      <c r="J85" s="6"/>
      <c r="K85" s="6"/>
      <c r="L85" s="6"/>
      <c r="M85" s="6"/>
      <c r="O85" t="str">
        <f t="shared" ref="O85:O97" si="43">"01"</f>
        <v>01</v>
      </c>
      <c r="P85" s="1" t="s">
        <v>79</v>
      </c>
      <c r="Q85">
        <v>1</v>
      </c>
      <c r="R85">
        <f t="shared" si="23"/>
        <v>0</v>
      </c>
      <c r="S85">
        <f t="shared" si="24"/>
        <v>0</v>
      </c>
      <c r="T85">
        <f t="shared" si="25"/>
        <v>0</v>
      </c>
      <c r="U85">
        <f t="shared" si="26"/>
        <v>0</v>
      </c>
      <c r="V85">
        <f t="shared" si="27"/>
        <v>0</v>
      </c>
      <c r="W85">
        <f t="shared" si="28"/>
        <v>0</v>
      </c>
      <c r="X85">
        <f t="shared" si="29"/>
        <v>0</v>
      </c>
      <c r="Y85">
        <f t="shared" si="30"/>
        <v>0</v>
      </c>
      <c r="Z85">
        <f t="shared" si="31"/>
        <v>0</v>
      </c>
      <c r="AA85">
        <f t="shared" si="32"/>
        <v>0</v>
      </c>
      <c r="AB85">
        <f t="shared" si="33"/>
        <v>0</v>
      </c>
      <c r="AC85">
        <f t="shared" si="34"/>
        <v>0</v>
      </c>
      <c r="AD85">
        <f t="shared" si="35"/>
        <v>0</v>
      </c>
      <c r="AE85">
        <f t="shared" si="36"/>
        <v>0</v>
      </c>
      <c r="AF85">
        <f t="shared" si="37"/>
        <v>0</v>
      </c>
      <c r="AG85">
        <f t="shared" si="38"/>
        <v>0</v>
      </c>
      <c r="AH85">
        <f t="shared" si="39"/>
        <v>0</v>
      </c>
      <c r="AI85">
        <f t="shared" si="40"/>
        <v>0</v>
      </c>
      <c r="AJ85">
        <f t="shared" si="41"/>
        <v>0</v>
      </c>
      <c r="AK85">
        <f t="shared" si="42"/>
        <v>0</v>
      </c>
    </row>
    <row r="86" spans="1:37" ht="18" customHeight="1">
      <c r="A86" s="7" t="s">
        <v>60</v>
      </c>
      <c r="B86" s="7" t="s">
        <v>62</v>
      </c>
      <c r="C86" s="8" t="s">
        <v>11</v>
      </c>
      <c r="D86" s="6">
        <v>1.0069999999999999</v>
      </c>
      <c r="E86" s="6"/>
      <c r="F86" s="6"/>
      <c r="G86" s="6"/>
      <c r="H86" s="6"/>
      <c r="I86" s="6"/>
      <c r="J86" s="6"/>
      <c r="K86" s="6"/>
      <c r="L86" s="6"/>
      <c r="M86" s="6"/>
      <c r="O86" t="str">
        <f t="shared" si="43"/>
        <v>01</v>
      </c>
      <c r="P86" s="1" t="s">
        <v>79</v>
      </c>
      <c r="Q86">
        <v>1</v>
      </c>
      <c r="R86">
        <f t="shared" si="23"/>
        <v>0</v>
      </c>
      <c r="S86">
        <f t="shared" si="24"/>
        <v>0</v>
      </c>
      <c r="T86">
        <f t="shared" si="25"/>
        <v>0</v>
      </c>
      <c r="U86">
        <f t="shared" si="26"/>
        <v>0</v>
      </c>
      <c r="V86">
        <f t="shared" si="27"/>
        <v>0</v>
      </c>
      <c r="W86">
        <f t="shared" si="28"/>
        <v>0</v>
      </c>
      <c r="X86">
        <f t="shared" si="29"/>
        <v>0</v>
      </c>
      <c r="Y86">
        <f t="shared" si="30"/>
        <v>0</v>
      </c>
      <c r="Z86">
        <f t="shared" si="31"/>
        <v>0</v>
      </c>
      <c r="AA86">
        <f t="shared" si="32"/>
        <v>0</v>
      </c>
      <c r="AB86">
        <f t="shared" si="33"/>
        <v>0</v>
      </c>
      <c r="AC86">
        <f t="shared" si="34"/>
        <v>0</v>
      </c>
      <c r="AD86">
        <f t="shared" si="35"/>
        <v>0</v>
      </c>
      <c r="AE86">
        <f t="shared" si="36"/>
        <v>0</v>
      </c>
      <c r="AF86">
        <f t="shared" si="37"/>
        <v>0</v>
      </c>
      <c r="AG86">
        <f t="shared" si="38"/>
        <v>0</v>
      </c>
      <c r="AH86">
        <f t="shared" si="39"/>
        <v>0</v>
      </c>
      <c r="AI86">
        <f t="shared" si="40"/>
        <v>0</v>
      </c>
      <c r="AJ86">
        <f t="shared" si="41"/>
        <v>0</v>
      </c>
      <c r="AK86">
        <f t="shared" si="42"/>
        <v>0</v>
      </c>
    </row>
    <row r="87" spans="1:37" ht="18" customHeight="1">
      <c r="A87" s="7" t="s">
        <v>58</v>
      </c>
      <c r="B87" s="7" t="s">
        <v>59</v>
      </c>
      <c r="C87" s="8" t="s">
        <v>11</v>
      </c>
      <c r="D87" s="6">
        <v>4.3899999999999997</v>
      </c>
      <c r="E87" s="6"/>
      <c r="F87" s="6"/>
      <c r="G87" s="6"/>
      <c r="H87" s="6"/>
      <c r="I87" s="6"/>
      <c r="J87" s="6"/>
      <c r="K87" s="6"/>
      <c r="L87" s="6"/>
      <c r="M87" s="6"/>
      <c r="O87" t="str">
        <f t="shared" si="43"/>
        <v>01</v>
      </c>
      <c r="P87" s="1" t="s">
        <v>79</v>
      </c>
      <c r="Q87">
        <v>1</v>
      </c>
      <c r="R87">
        <f t="shared" si="23"/>
        <v>0</v>
      </c>
      <c r="S87">
        <f t="shared" si="24"/>
        <v>0</v>
      </c>
      <c r="T87">
        <f t="shared" si="25"/>
        <v>0</v>
      </c>
      <c r="U87">
        <f t="shared" si="26"/>
        <v>0</v>
      </c>
      <c r="V87">
        <f t="shared" si="27"/>
        <v>0</v>
      </c>
      <c r="W87">
        <f t="shared" si="28"/>
        <v>0</v>
      </c>
      <c r="X87">
        <f t="shared" si="29"/>
        <v>0</v>
      </c>
      <c r="Y87">
        <f t="shared" si="30"/>
        <v>0</v>
      </c>
      <c r="Z87">
        <f t="shared" si="31"/>
        <v>0</v>
      </c>
      <c r="AA87">
        <f t="shared" si="32"/>
        <v>0</v>
      </c>
      <c r="AB87">
        <f t="shared" si="33"/>
        <v>0</v>
      </c>
      <c r="AC87">
        <f t="shared" si="34"/>
        <v>0</v>
      </c>
      <c r="AD87">
        <f t="shared" si="35"/>
        <v>0</v>
      </c>
      <c r="AE87">
        <f t="shared" si="36"/>
        <v>0</v>
      </c>
      <c r="AF87">
        <f t="shared" si="37"/>
        <v>0</v>
      </c>
      <c r="AG87">
        <f t="shared" si="38"/>
        <v>0</v>
      </c>
      <c r="AH87">
        <f t="shared" si="39"/>
        <v>0</v>
      </c>
      <c r="AI87">
        <f t="shared" si="40"/>
        <v>0</v>
      </c>
      <c r="AJ87">
        <f t="shared" si="41"/>
        <v>0</v>
      </c>
      <c r="AK87">
        <f t="shared" si="42"/>
        <v>0</v>
      </c>
    </row>
    <row r="88" spans="1:37" ht="18" customHeight="1">
      <c r="A88" s="7" t="s">
        <v>42</v>
      </c>
      <c r="B88" s="7" t="s">
        <v>47</v>
      </c>
      <c r="C88" s="8" t="s">
        <v>11</v>
      </c>
      <c r="D88" s="6">
        <v>2.8000000000000001E-2</v>
      </c>
      <c r="E88" s="6"/>
      <c r="F88" s="6"/>
      <c r="G88" s="6"/>
      <c r="H88" s="6"/>
      <c r="I88" s="6"/>
      <c r="J88" s="6"/>
      <c r="K88" s="6"/>
      <c r="L88" s="6"/>
      <c r="M88" s="6"/>
      <c r="O88" t="str">
        <f t="shared" si="43"/>
        <v>01</v>
      </c>
      <c r="P88" s="1" t="s">
        <v>79</v>
      </c>
      <c r="Q88">
        <v>1</v>
      </c>
      <c r="R88">
        <f t="shared" si="23"/>
        <v>0</v>
      </c>
      <c r="S88">
        <f t="shared" si="24"/>
        <v>0</v>
      </c>
      <c r="T88">
        <f t="shared" si="25"/>
        <v>0</v>
      </c>
      <c r="U88">
        <f t="shared" si="26"/>
        <v>0</v>
      </c>
      <c r="V88">
        <f t="shared" si="27"/>
        <v>0</v>
      </c>
      <c r="W88">
        <f t="shared" si="28"/>
        <v>0</v>
      </c>
      <c r="X88">
        <f t="shared" si="29"/>
        <v>0</v>
      </c>
      <c r="Y88">
        <f t="shared" si="30"/>
        <v>0</v>
      </c>
      <c r="Z88">
        <f t="shared" si="31"/>
        <v>0</v>
      </c>
      <c r="AA88">
        <f t="shared" si="32"/>
        <v>0</v>
      </c>
      <c r="AB88">
        <f t="shared" si="33"/>
        <v>0</v>
      </c>
      <c r="AC88">
        <f t="shared" si="34"/>
        <v>0</v>
      </c>
      <c r="AD88">
        <f t="shared" si="35"/>
        <v>0</v>
      </c>
      <c r="AE88">
        <f t="shared" si="36"/>
        <v>0</v>
      </c>
      <c r="AF88">
        <f t="shared" si="37"/>
        <v>0</v>
      </c>
      <c r="AG88">
        <f t="shared" si="38"/>
        <v>0</v>
      </c>
      <c r="AH88">
        <f t="shared" si="39"/>
        <v>0</v>
      </c>
      <c r="AI88">
        <f t="shared" si="40"/>
        <v>0</v>
      </c>
      <c r="AJ88">
        <f t="shared" si="41"/>
        <v>0</v>
      </c>
      <c r="AK88">
        <f t="shared" si="42"/>
        <v>0</v>
      </c>
    </row>
    <row r="89" spans="1:37" ht="18" customHeight="1">
      <c r="A89" s="7" t="s">
        <v>42</v>
      </c>
      <c r="B89" s="7" t="s">
        <v>48</v>
      </c>
      <c r="C89" s="8" t="s">
        <v>11</v>
      </c>
      <c r="D89" s="6">
        <v>0.153</v>
      </c>
      <c r="E89" s="6"/>
      <c r="F89" s="6"/>
      <c r="G89" s="6"/>
      <c r="H89" s="6"/>
      <c r="I89" s="6"/>
      <c r="J89" s="6"/>
      <c r="K89" s="6"/>
      <c r="L89" s="6"/>
      <c r="M89" s="6"/>
      <c r="O89" t="str">
        <f t="shared" si="43"/>
        <v>01</v>
      </c>
      <c r="P89" s="1" t="s">
        <v>79</v>
      </c>
      <c r="Q89">
        <v>1</v>
      </c>
      <c r="R89">
        <f t="shared" si="23"/>
        <v>0</v>
      </c>
      <c r="S89">
        <f t="shared" si="24"/>
        <v>0</v>
      </c>
      <c r="T89">
        <f t="shared" si="25"/>
        <v>0</v>
      </c>
      <c r="U89">
        <f t="shared" si="26"/>
        <v>0</v>
      </c>
      <c r="V89">
        <f t="shared" si="27"/>
        <v>0</v>
      </c>
      <c r="W89">
        <f t="shared" si="28"/>
        <v>0</v>
      </c>
      <c r="X89">
        <f t="shared" si="29"/>
        <v>0</v>
      </c>
      <c r="Y89">
        <f t="shared" si="30"/>
        <v>0</v>
      </c>
      <c r="Z89">
        <f t="shared" si="31"/>
        <v>0</v>
      </c>
      <c r="AA89">
        <f t="shared" si="32"/>
        <v>0</v>
      </c>
      <c r="AB89">
        <f t="shared" si="33"/>
        <v>0</v>
      </c>
      <c r="AC89">
        <f t="shared" si="34"/>
        <v>0</v>
      </c>
      <c r="AD89">
        <f t="shared" si="35"/>
        <v>0</v>
      </c>
      <c r="AE89">
        <f t="shared" si="36"/>
        <v>0</v>
      </c>
      <c r="AF89">
        <f t="shared" si="37"/>
        <v>0</v>
      </c>
      <c r="AG89">
        <f t="shared" si="38"/>
        <v>0</v>
      </c>
      <c r="AH89">
        <f t="shared" si="39"/>
        <v>0</v>
      </c>
      <c r="AI89">
        <f t="shared" si="40"/>
        <v>0</v>
      </c>
      <c r="AJ89">
        <f t="shared" si="41"/>
        <v>0</v>
      </c>
      <c r="AK89">
        <f t="shared" si="42"/>
        <v>0</v>
      </c>
    </row>
    <row r="90" spans="1:37" ht="18" customHeight="1">
      <c r="A90" s="7" t="s">
        <v>42</v>
      </c>
      <c r="B90" s="7" t="s">
        <v>44</v>
      </c>
      <c r="C90" s="8" t="s">
        <v>11</v>
      </c>
      <c r="D90" s="6">
        <v>0.09</v>
      </c>
      <c r="E90" s="6"/>
      <c r="F90" s="6"/>
      <c r="G90" s="6"/>
      <c r="H90" s="6"/>
      <c r="I90" s="6"/>
      <c r="J90" s="6"/>
      <c r="K90" s="6"/>
      <c r="L90" s="6"/>
      <c r="M90" s="6"/>
      <c r="O90" t="str">
        <f t="shared" si="43"/>
        <v>01</v>
      </c>
      <c r="P90" s="1" t="s">
        <v>79</v>
      </c>
      <c r="Q90">
        <v>1</v>
      </c>
      <c r="R90">
        <f t="shared" si="23"/>
        <v>0</v>
      </c>
      <c r="S90">
        <f t="shared" si="24"/>
        <v>0</v>
      </c>
      <c r="T90">
        <f t="shared" si="25"/>
        <v>0</v>
      </c>
      <c r="U90">
        <f t="shared" si="26"/>
        <v>0</v>
      </c>
      <c r="V90">
        <f t="shared" si="27"/>
        <v>0</v>
      </c>
      <c r="W90">
        <f t="shared" si="28"/>
        <v>0</v>
      </c>
      <c r="X90">
        <f t="shared" si="29"/>
        <v>0</v>
      </c>
      <c r="Y90">
        <f t="shared" si="30"/>
        <v>0</v>
      </c>
      <c r="Z90">
        <f t="shared" si="31"/>
        <v>0</v>
      </c>
      <c r="AA90">
        <f t="shared" si="32"/>
        <v>0</v>
      </c>
      <c r="AB90">
        <f t="shared" si="33"/>
        <v>0</v>
      </c>
      <c r="AC90">
        <f t="shared" si="34"/>
        <v>0</v>
      </c>
      <c r="AD90">
        <f t="shared" si="35"/>
        <v>0</v>
      </c>
      <c r="AE90">
        <f t="shared" si="36"/>
        <v>0</v>
      </c>
      <c r="AF90">
        <f t="shared" si="37"/>
        <v>0</v>
      </c>
      <c r="AG90">
        <f t="shared" si="38"/>
        <v>0</v>
      </c>
      <c r="AH90">
        <f t="shared" si="39"/>
        <v>0</v>
      </c>
      <c r="AI90">
        <f t="shared" si="40"/>
        <v>0</v>
      </c>
      <c r="AJ90">
        <f t="shared" si="41"/>
        <v>0</v>
      </c>
      <c r="AK90">
        <f t="shared" si="42"/>
        <v>0</v>
      </c>
    </row>
    <row r="91" spans="1:37" ht="18" customHeight="1">
      <c r="A91" s="7" t="s">
        <v>42</v>
      </c>
      <c r="B91" s="7" t="s">
        <v>45</v>
      </c>
      <c r="C91" s="8" t="s">
        <v>11</v>
      </c>
      <c r="D91" s="6">
        <v>8.0000000000000002E-3</v>
      </c>
      <c r="E91" s="6"/>
      <c r="F91" s="6"/>
      <c r="G91" s="6"/>
      <c r="H91" s="6"/>
      <c r="I91" s="6"/>
      <c r="J91" s="6"/>
      <c r="K91" s="6"/>
      <c r="L91" s="6"/>
      <c r="M91" s="6"/>
      <c r="O91" t="str">
        <f t="shared" si="43"/>
        <v>01</v>
      </c>
      <c r="P91" s="1" t="s">
        <v>79</v>
      </c>
      <c r="Q91">
        <v>1</v>
      </c>
      <c r="R91">
        <f t="shared" si="23"/>
        <v>0</v>
      </c>
      <c r="S91">
        <f t="shared" si="24"/>
        <v>0</v>
      </c>
      <c r="T91">
        <f t="shared" si="25"/>
        <v>0</v>
      </c>
      <c r="U91">
        <f t="shared" si="26"/>
        <v>0</v>
      </c>
      <c r="V91">
        <f t="shared" si="27"/>
        <v>0</v>
      </c>
      <c r="W91">
        <f t="shared" si="28"/>
        <v>0</v>
      </c>
      <c r="X91">
        <f t="shared" si="29"/>
        <v>0</v>
      </c>
      <c r="Y91">
        <f t="shared" si="30"/>
        <v>0</v>
      </c>
      <c r="Z91">
        <f t="shared" si="31"/>
        <v>0</v>
      </c>
      <c r="AA91">
        <f t="shared" si="32"/>
        <v>0</v>
      </c>
      <c r="AB91">
        <f t="shared" si="33"/>
        <v>0</v>
      </c>
      <c r="AC91">
        <f t="shared" si="34"/>
        <v>0</v>
      </c>
      <c r="AD91">
        <f t="shared" si="35"/>
        <v>0</v>
      </c>
      <c r="AE91">
        <f t="shared" si="36"/>
        <v>0</v>
      </c>
      <c r="AF91">
        <f t="shared" si="37"/>
        <v>0</v>
      </c>
      <c r="AG91">
        <f t="shared" si="38"/>
        <v>0</v>
      </c>
      <c r="AH91">
        <f t="shared" si="39"/>
        <v>0</v>
      </c>
      <c r="AI91">
        <f t="shared" si="40"/>
        <v>0</v>
      </c>
      <c r="AJ91">
        <f t="shared" si="41"/>
        <v>0</v>
      </c>
      <c r="AK91">
        <f t="shared" si="42"/>
        <v>0</v>
      </c>
    </row>
    <row r="92" spans="1:37" ht="18" customHeight="1">
      <c r="A92" s="7" t="s">
        <v>42</v>
      </c>
      <c r="B92" s="7" t="s">
        <v>46</v>
      </c>
      <c r="C92" s="8" t="s">
        <v>11</v>
      </c>
      <c r="D92" s="6">
        <v>0.13800000000000001</v>
      </c>
      <c r="E92" s="6"/>
      <c r="F92" s="6"/>
      <c r="G92" s="6"/>
      <c r="H92" s="6"/>
      <c r="I92" s="6"/>
      <c r="J92" s="6"/>
      <c r="K92" s="6"/>
      <c r="L92" s="6"/>
      <c r="M92" s="6"/>
      <c r="O92" t="str">
        <f t="shared" si="43"/>
        <v>01</v>
      </c>
      <c r="P92" s="1" t="s">
        <v>79</v>
      </c>
      <c r="Q92">
        <v>1</v>
      </c>
      <c r="R92">
        <f t="shared" si="23"/>
        <v>0</v>
      </c>
      <c r="S92">
        <f t="shared" si="24"/>
        <v>0</v>
      </c>
      <c r="T92">
        <f t="shared" si="25"/>
        <v>0</v>
      </c>
      <c r="U92">
        <f t="shared" si="26"/>
        <v>0</v>
      </c>
      <c r="V92">
        <f t="shared" si="27"/>
        <v>0</v>
      </c>
      <c r="W92">
        <f t="shared" si="28"/>
        <v>0</v>
      </c>
      <c r="X92">
        <f t="shared" si="29"/>
        <v>0</v>
      </c>
      <c r="Y92">
        <f t="shared" si="30"/>
        <v>0</v>
      </c>
      <c r="Z92">
        <f t="shared" si="31"/>
        <v>0</v>
      </c>
      <c r="AA92">
        <f t="shared" si="32"/>
        <v>0</v>
      </c>
      <c r="AB92">
        <f t="shared" si="33"/>
        <v>0</v>
      </c>
      <c r="AC92">
        <f t="shared" si="34"/>
        <v>0</v>
      </c>
      <c r="AD92">
        <f t="shared" si="35"/>
        <v>0</v>
      </c>
      <c r="AE92">
        <f t="shared" si="36"/>
        <v>0</v>
      </c>
      <c r="AF92">
        <f t="shared" si="37"/>
        <v>0</v>
      </c>
      <c r="AG92">
        <f t="shared" si="38"/>
        <v>0</v>
      </c>
      <c r="AH92">
        <f t="shared" si="39"/>
        <v>0</v>
      </c>
      <c r="AI92">
        <f t="shared" si="40"/>
        <v>0</v>
      </c>
      <c r="AJ92">
        <f t="shared" si="41"/>
        <v>0</v>
      </c>
      <c r="AK92">
        <f t="shared" si="42"/>
        <v>0</v>
      </c>
    </row>
    <row r="93" spans="1:37" ht="18" customHeight="1">
      <c r="A93" s="7" t="s">
        <v>16</v>
      </c>
      <c r="B93" s="7" t="s">
        <v>19</v>
      </c>
      <c r="C93" s="8" t="s">
        <v>18</v>
      </c>
      <c r="D93" s="6">
        <v>49</v>
      </c>
      <c r="E93" s="6"/>
      <c r="F93" s="6"/>
      <c r="G93" s="6"/>
      <c r="H93" s="6"/>
      <c r="I93" s="6"/>
      <c r="J93" s="6"/>
      <c r="K93" s="6"/>
      <c r="L93" s="6"/>
      <c r="M93" s="6"/>
      <c r="O93" t="str">
        <f t="shared" si="43"/>
        <v>01</v>
      </c>
      <c r="P93" s="1" t="s">
        <v>79</v>
      </c>
      <c r="Q93">
        <v>1</v>
      </c>
      <c r="R93">
        <f t="shared" si="23"/>
        <v>0</v>
      </c>
      <c r="S93">
        <f t="shared" si="24"/>
        <v>0</v>
      </c>
      <c r="T93">
        <f t="shared" si="25"/>
        <v>0</v>
      </c>
      <c r="U93">
        <f t="shared" si="26"/>
        <v>0</v>
      </c>
      <c r="V93">
        <f t="shared" si="27"/>
        <v>0</v>
      </c>
      <c r="W93">
        <f t="shared" si="28"/>
        <v>0</v>
      </c>
      <c r="X93">
        <f t="shared" si="29"/>
        <v>0</v>
      </c>
      <c r="Y93">
        <f t="shared" si="30"/>
        <v>0</v>
      </c>
      <c r="Z93">
        <f t="shared" si="31"/>
        <v>0</v>
      </c>
      <c r="AA93">
        <f t="shared" si="32"/>
        <v>0</v>
      </c>
      <c r="AB93">
        <f t="shared" si="33"/>
        <v>0</v>
      </c>
      <c r="AC93">
        <f t="shared" si="34"/>
        <v>0</v>
      </c>
      <c r="AD93">
        <f t="shared" si="35"/>
        <v>0</v>
      </c>
      <c r="AE93">
        <f t="shared" si="36"/>
        <v>0</v>
      </c>
      <c r="AF93">
        <f t="shared" si="37"/>
        <v>0</v>
      </c>
      <c r="AG93">
        <f t="shared" si="38"/>
        <v>0</v>
      </c>
      <c r="AH93">
        <f t="shared" si="39"/>
        <v>0</v>
      </c>
      <c r="AI93">
        <f t="shared" si="40"/>
        <v>0</v>
      </c>
      <c r="AJ93">
        <f t="shared" si="41"/>
        <v>0</v>
      </c>
      <c r="AK93">
        <f t="shared" si="42"/>
        <v>0</v>
      </c>
    </row>
    <row r="94" spans="1:37" ht="18" customHeight="1">
      <c r="A94" s="7" t="s">
        <v>16</v>
      </c>
      <c r="B94" s="7" t="s">
        <v>17</v>
      </c>
      <c r="C94" s="8" t="s">
        <v>18</v>
      </c>
      <c r="D94" s="6">
        <v>74</v>
      </c>
      <c r="E94" s="6"/>
      <c r="F94" s="6"/>
      <c r="G94" s="6"/>
      <c r="H94" s="6"/>
      <c r="I94" s="6"/>
      <c r="J94" s="6"/>
      <c r="K94" s="6"/>
      <c r="L94" s="6"/>
      <c r="M94" s="6"/>
      <c r="O94" t="str">
        <f t="shared" si="43"/>
        <v>01</v>
      </c>
      <c r="P94" s="1" t="s">
        <v>79</v>
      </c>
      <c r="Q94">
        <v>1</v>
      </c>
      <c r="R94">
        <f t="shared" si="23"/>
        <v>0</v>
      </c>
      <c r="S94">
        <f t="shared" si="24"/>
        <v>0</v>
      </c>
      <c r="T94">
        <f t="shared" si="25"/>
        <v>0</v>
      </c>
      <c r="U94">
        <f t="shared" si="26"/>
        <v>0</v>
      </c>
      <c r="V94">
        <f t="shared" si="27"/>
        <v>0</v>
      </c>
      <c r="W94">
        <f t="shared" si="28"/>
        <v>0</v>
      </c>
      <c r="X94">
        <f t="shared" si="29"/>
        <v>0</v>
      </c>
      <c r="Y94">
        <f t="shared" si="30"/>
        <v>0</v>
      </c>
      <c r="Z94">
        <f t="shared" si="31"/>
        <v>0</v>
      </c>
      <c r="AA94">
        <f t="shared" si="32"/>
        <v>0</v>
      </c>
      <c r="AB94">
        <f t="shared" si="33"/>
        <v>0</v>
      </c>
      <c r="AC94">
        <f t="shared" si="34"/>
        <v>0</v>
      </c>
      <c r="AD94">
        <f t="shared" si="35"/>
        <v>0</v>
      </c>
      <c r="AE94">
        <f t="shared" si="36"/>
        <v>0</v>
      </c>
      <c r="AF94">
        <f t="shared" si="37"/>
        <v>0</v>
      </c>
      <c r="AG94">
        <f t="shared" si="38"/>
        <v>0</v>
      </c>
      <c r="AH94">
        <f t="shared" si="39"/>
        <v>0</v>
      </c>
      <c r="AI94">
        <f t="shared" si="40"/>
        <v>0</v>
      </c>
      <c r="AJ94">
        <f t="shared" si="41"/>
        <v>0</v>
      </c>
      <c r="AK94">
        <f t="shared" si="42"/>
        <v>0</v>
      </c>
    </row>
    <row r="95" spans="1:37" ht="18" customHeight="1">
      <c r="A95" s="7" t="s">
        <v>16</v>
      </c>
      <c r="B95" s="7" t="s">
        <v>20</v>
      </c>
      <c r="C95" s="8" t="s">
        <v>18</v>
      </c>
      <c r="D95" s="6">
        <v>132</v>
      </c>
      <c r="E95" s="6"/>
      <c r="F95" s="6"/>
      <c r="G95" s="6"/>
      <c r="H95" s="6"/>
      <c r="I95" s="6"/>
      <c r="J95" s="6"/>
      <c r="K95" s="6"/>
      <c r="L95" s="6"/>
      <c r="M95" s="6"/>
      <c r="O95" t="str">
        <f t="shared" si="43"/>
        <v>01</v>
      </c>
      <c r="P95" s="1" t="s">
        <v>79</v>
      </c>
      <c r="Q95">
        <v>1</v>
      </c>
      <c r="R95">
        <f t="shared" si="23"/>
        <v>0</v>
      </c>
      <c r="S95">
        <f t="shared" si="24"/>
        <v>0</v>
      </c>
      <c r="T95">
        <f t="shared" si="25"/>
        <v>0</v>
      </c>
      <c r="U95">
        <f t="shared" si="26"/>
        <v>0</v>
      </c>
      <c r="V95">
        <f t="shared" si="27"/>
        <v>0</v>
      </c>
      <c r="W95">
        <f t="shared" si="28"/>
        <v>0</v>
      </c>
      <c r="X95">
        <f t="shared" si="29"/>
        <v>0</v>
      </c>
      <c r="Y95">
        <f t="shared" si="30"/>
        <v>0</v>
      </c>
      <c r="Z95">
        <f t="shared" si="31"/>
        <v>0</v>
      </c>
      <c r="AA95">
        <f t="shared" si="32"/>
        <v>0</v>
      </c>
      <c r="AB95">
        <f t="shared" si="33"/>
        <v>0</v>
      </c>
      <c r="AC95">
        <f t="shared" si="34"/>
        <v>0</v>
      </c>
      <c r="AD95">
        <f t="shared" si="35"/>
        <v>0</v>
      </c>
      <c r="AE95">
        <f t="shared" si="36"/>
        <v>0</v>
      </c>
      <c r="AF95">
        <f t="shared" si="37"/>
        <v>0</v>
      </c>
      <c r="AG95">
        <f t="shared" si="38"/>
        <v>0</v>
      </c>
      <c r="AH95">
        <f t="shared" si="39"/>
        <v>0</v>
      </c>
      <c r="AI95">
        <f t="shared" si="40"/>
        <v>0</v>
      </c>
      <c r="AJ95">
        <f t="shared" si="41"/>
        <v>0</v>
      </c>
      <c r="AK95">
        <f t="shared" si="42"/>
        <v>0</v>
      </c>
    </row>
    <row r="96" spans="1:37" ht="18" customHeight="1">
      <c r="A96" s="7" t="s">
        <v>39</v>
      </c>
      <c r="B96" s="7" t="s">
        <v>40</v>
      </c>
      <c r="C96" s="8" t="s">
        <v>3</v>
      </c>
      <c r="D96" s="6">
        <v>4</v>
      </c>
      <c r="E96" s="6"/>
      <c r="F96" s="6"/>
      <c r="G96" s="6"/>
      <c r="H96" s="6"/>
      <c r="I96" s="6"/>
      <c r="J96" s="6"/>
      <c r="K96" s="6"/>
      <c r="L96" s="6"/>
      <c r="M96" s="6"/>
      <c r="O96" t="str">
        <f t="shared" si="43"/>
        <v>01</v>
      </c>
      <c r="P96" s="1" t="s">
        <v>79</v>
      </c>
      <c r="Q96">
        <v>1</v>
      </c>
      <c r="R96">
        <f t="shared" si="23"/>
        <v>0</v>
      </c>
      <c r="S96">
        <f t="shared" si="24"/>
        <v>0</v>
      </c>
      <c r="T96">
        <f t="shared" si="25"/>
        <v>0</v>
      </c>
      <c r="U96">
        <f t="shared" si="26"/>
        <v>0</v>
      </c>
      <c r="V96">
        <f t="shared" si="27"/>
        <v>0</v>
      </c>
      <c r="W96">
        <f t="shared" si="28"/>
        <v>0</v>
      </c>
      <c r="X96">
        <f t="shared" si="29"/>
        <v>0</v>
      </c>
      <c r="Y96">
        <f t="shared" si="30"/>
        <v>0</v>
      </c>
      <c r="Z96">
        <f t="shared" si="31"/>
        <v>0</v>
      </c>
      <c r="AA96">
        <f t="shared" si="32"/>
        <v>0</v>
      </c>
      <c r="AB96">
        <f t="shared" si="33"/>
        <v>0</v>
      </c>
      <c r="AC96">
        <f t="shared" si="34"/>
        <v>0</v>
      </c>
      <c r="AD96">
        <f t="shared" si="35"/>
        <v>0</v>
      </c>
      <c r="AE96">
        <f t="shared" si="36"/>
        <v>0</v>
      </c>
      <c r="AF96">
        <f t="shared" si="37"/>
        <v>0</v>
      </c>
      <c r="AG96">
        <f t="shared" si="38"/>
        <v>0</v>
      </c>
      <c r="AH96">
        <f t="shared" si="39"/>
        <v>0</v>
      </c>
      <c r="AI96">
        <f t="shared" si="40"/>
        <v>0</v>
      </c>
      <c r="AJ96">
        <f t="shared" si="41"/>
        <v>0</v>
      </c>
      <c r="AK96">
        <f t="shared" si="42"/>
        <v>0</v>
      </c>
    </row>
    <row r="97" spans="1:37" ht="18" customHeight="1">
      <c r="A97" s="7" t="s">
        <v>39</v>
      </c>
      <c r="B97" s="7" t="s">
        <v>41</v>
      </c>
      <c r="C97" s="8" t="s">
        <v>3</v>
      </c>
      <c r="D97" s="6">
        <v>34</v>
      </c>
      <c r="E97" s="6"/>
      <c r="F97" s="6"/>
      <c r="G97" s="6"/>
      <c r="H97" s="6"/>
      <c r="I97" s="6"/>
      <c r="J97" s="6"/>
      <c r="K97" s="6"/>
      <c r="L97" s="6"/>
      <c r="M97" s="6"/>
      <c r="O97" t="str">
        <f t="shared" si="43"/>
        <v>01</v>
      </c>
      <c r="P97" s="1" t="s">
        <v>79</v>
      </c>
      <c r="Q97">
        <v>1</v>
      </c>
      <c r="R97">
        <f t="shared" si="23"/>
        <v>0</v>
      </c>
      <c r="S97">
        <f t="shared" si="24"/>
        <v>0</v>
      </c>
      <c r="T97">
        <f t="shared" si="25"/>
        <v>0</v>
      </c>
      <c r="U97">
        <f t="shared" si="26"/>
        <v>0</v>
      </c>
      <c r="V97">
        <f t="shared" si="27"/>
        <v>0</v>
      </c>
      <c r="W97">
        <f t="shared" si="28"/>
        <v>0</v>
      </c>
      <c r="X97">
        <f t="shared" si="29"/>
        <v>0</v>
      </c>
      <c r="Y97">
        <f t="shared" si="30"/>
        <v>0</v>
      </c>
      <c r="Z97">
        <f t="shared" si="31"/>
        <v>0</v>
      </c>
      <c r="AA97">
        <f t="shared" si="32"/>
        <v>0</v>
      </c>
      <c r="AB97">
        <f t="shared" si="33"/>
        <v>0</v>
      </c>
      <c r="AC97">
        <f t="shared" si="34"/>
        <v>0</v>
      </c>
      <c r="AD97">
        <f t="shared" si="35"/>
        <v>0</v>
      </c>
      <c r="AE97">
        <f t="shared" si="36"/>
        <v>0</v>
      </c>
      <c r="AF97">
        <f t="shared" si="37"/>
        <v>0</v>
      </c>
      <c r="AG97">
        <f t="shared" si="38"/>
        <v>0</v>
      </c>
      <c r="AH97">
        <f t="shared" si="39"/>
        <v>0</v>
      </c>
      <c r="AI97">
        <f t="shared" si="40"/>
        <v>0</v>
      </c>
      <c r="AJ97">
        <f t="shared" si="41"/>
        <v>0</v>
      </c>
      <c r="AK97">
        <f t="shared" si="42"/>
        <v>0</v>
      </c>
    </row>
    <row r="98" spans="1:37" ht="18" customHeight="1">
      <c r="A98" s="7" t="s">
        <v>131</v>
      </c>
      <c r="B98" s="7" t="s">
        <v>132</v>
      </c>
      <c r="C98" s="8" t="s">
        <v>11</v>
      </c>
      <c r="D98" s="6">
        <v>1.5189999999999999</v>
      </c>
      <c r="E98" s="6"/>
      <c r="F98" s="6"/>
      <c r="G98" s="6"/>
      <c r="H98" s="6"/>
      <c r="I98" s="6"/>
      <c r="J98" s="6"/>
      <c r="K98" s="6"/>
      <c r="L98" s="6"/>
      <c r="M98" s="9"/>
      <c r="O98" t="str">
        <f>""</f>
        <v/>
      </c>
      <c r="P98" s="1" t="s">
        <v>79</v>
      </c>
      <c r="Q98">
        <v>1</v>
      </c>
      <c r="R98">
        <f t="shared" si="23"/>
        <v>0</v>
      </c>
      <c r="S98">
        <f t="shared" si="24"/>
        <v>0</v>
      </c>
      <c r="T98">
        <f t="shared" si="25"/>
        <v>0</v>
      </c>
      <c r="U98">
        <f t="shared" si="26"/>
        <v>0</v>
      </c>
      <c r="V98">
        <f t="shared" si="27"/>
        <v>0</v>
      </c>
      <c r="W98">
        <f t="shared" si="28"/>
        <v>0</v>
      </c>
      <c r="X98">
        <f t="shared" si="29"/>
        <v>0</v>
      </c>
      <c r="Y98">
        <f t="shared" si="30"/>
        <v>0</v>
      </c>
      <c r="Z98">
        <f t="shared" si="31"/>
        <v>0</v>
      </c>
      <c r="AA98">
        <f t="shared" si="32"/>
        <v>0</v>
      </c>
      <c r="AB98">
        <f t="shared" si="33"/>
        <v>0</v>
      </c>
      <c r="AC98">
        <f t="shared" si="34"/>
        <v>0</v>
      </c>
      <c r="AD98">
        <f t="shared" si="35"/>
        <v>0</v>
      </c>
      <c r="AE98">
        <f t="shared" si="36"/>
        <v>0</v>
      </c>
      <c r="AF98">
        <f t="shared" si="37"/>
        <v>0</v>
      </c>
      <c r="AG98">
        <f t="shared" si="38"/>
        <v>0</v>
      </c>
      <c r="AH98">
        <f t="shared" si="39"/>
        <v>0</v>
      </c>
      <c r="AI98">
        <f t="shared" si="40"/>
        <v>0</v>
      </c>
      <c r="AJ98">
        <f t="shared" si="41"/>
        <v>0</v>
      </c>
      <c r="AK98">
        <f t="shared" si="42"/>
        <v>0</v>
      </c>
    </row>
    <row r="99" spans="1:37" ht="18" customHeight="1">
      <c r="A99" s="7" t="s">
        <v>9</v>
      </c>
      <c r="B99" s="7" t="s">
        <v>12</v>
      </c>
      <c r="C99" s="8" t="s">
        <v>11</v>
      </c>
      <c r="D99" s="6">
        <v>1.6E-2</v>
      </c>
      <c r="E99" s="6"/>
      <c r="F99" s="6"/>
      <c r="G99" s="6"/>
      <c r="H99" s="6"/>
      <c r="I99" s="6"/>
      <c r="J99" s="6"/>
      <c r="K99" s="6"/>
      <c r="L99" s="6"/>
      <c r="M99" s="6"/>
      <c r="O99" t="str">
        <f t="shared" ref="O99:O105" si="44">"01"</f>
        <v>01</v>
      </c>
      <c r="P99" s="1" t="s">
        <v>79</v>
      </c>
      <c r="Q99">
        <v>1</v>
      </c>
      <c r="R99">
        <f t="shared" si="23"/>
        <v>0</v>
      </c>
      <c r="S99">
        <f t="shared" si="24"/>
        <v>0</v>
      </c>
      <c r="T99">
        <f t="shared" si="25"/>
        <v>0</v>
      </c>
      <c r="U99">
        <f t="shared" si="26"/>
        <v>0</v>
      </c>
      <c r="V99">
        <f t="shared" si="27"/>
        <v>0</v>
      </c>
      <c r="W99">
        <f t="shared" si="28"/>
        <v>0</v>
      </c>
      <c r="X99">
        <f t="shared" si="29"/>
        <v>0</v>
      </c>
      <c r="Y99">
        <f t="shared" si="30"/>
        <v>0</v>
      </c>
      <c r="Z99">
        <f t="shared" si="31"/>
        <v>0</v>
      </c>
      <c r="AA99">
        <f t="shared" si="32"/>
        <v>0</v>
      </c>
      <c r="AB99">
        <f t="shared" si="33"/>
        <v>0</v>
      </c>
      <c r="AC99">
        <f t="shared" si="34"/>
        <v>0</v>
      </c>
      <c r="AD99">
        <f t="shared" si="35"/>
        <v>0</v>
      </c>
      <c r="AE99">
        <f t="shared" si="36"/>
        <v>0</v>
      </c>
      <c r="AF99">
        <f t="shared" si="37"/>
        <v>0</v>
      </c>
      <c r="AG99">
        <f t="shared" si="38"/>
        <v>0</v>
      </c>
      <c r="AH99">
        <f t="shared" si="39"/>
        <v>0</v>
      </c>
      <c r="AI99">
        <f t="shared" si="40"/>
        <v>0</v>
      </c>
      <c r="AJ99">
        <f t="shared" si="41"/>
        <v>0</v>
      </c>
      <c r="AK99">
        <f t="shared" si="42"/>
        <v>0</v>
      </c>
    </row>
    <row r="100" spans="1:37" ht="18" customHeight="1">
      <c r="A100" s="7" t="s">
        <v>9</v>
      </c>
      <c r="B100" s="7" t="s">
        <v>10</v>
      </c>
      <c r="C100" s="8" t="s">
        <v>11</v>
      </c>
      <c r="D100" s="6">
        <v>0.47499999999999998</v>
      </c>
      <c r="E100" s="6"/>
      <c r="F100" s="6"/>
      <c r="G100" s="6"/>
      <c r="H100" s="6"/>
      <c r="I100" s="6"/>
      <c r="J100" s="6"/>
      <c r="K100" s="6"/>
      <c r="L100" s="6"/>
      <c r="M100" s="6"/>
      <c r="O100" t="str">
        <f t="shared" si="44"/>
        <v>01</v>
      </c>
      <c r="P100" s="1" t="s">
        <v>79</v>
      </c>
      <c r="Q100">
        <v>1</v>
      </c>
      <c r="R100">
        <f t="shared" si="23"/>
        <v>0</v>
      </c>
      <c r="S100">
        <f t="shared" si="24"/>
        <v>0</v>
      </c>
      <c r="T100">
        <f t="shared" si="25"/>
        <v>0</v>
      </c>
      <c r="U100">
        <f t="shared" si="26"/>
        <v>0</v>
      </c>
      <c r="V100">
        <f t="shared" si="27"/>
        <v>0</v>
      </c>
      <c r="W100">
        <f t="shared" si="28"/>
        <v>0</v>
      </c>
      <c r="X100">
        <f t="shared" si="29"/>
        <v>0</v>
      </c>
      <c r="Y100">
        <f t="shared" si="30"/>
        <v>0</v>
      </c>
      <c r="Z100">
        <f t="shared" si="31"/>
        <v>0</v>
      </c>
      <c r="AA100">
        <f t="shared" si="32"/>
        <v>0</v>
      </c>
      <c r="AB100">
        <f t="shared" si="33"/>
        <v>0</v>
      </c>
      <c r="AC100">
        <f t="shared" si="34"/>
        <v>0</v>
      </c>
      <c r="AD100">
        <f t="shared" si="35"/>
        <v>0</v>
      </c>
      <c r="AE100">
        <f t="shared" si="36"/>
        <v>0</v>
      </c>
      <c r="AF100">
        <f t="shared" si="37"/>
        <v>0</v>
      </c>
      <c r="AG100">
        <f t="shared" si="38"/>
        <v>0</v>
      </c>
      <c r="AH100">
        <f t="shared" si="39"/>
        <v>0</v>
      </c>
      <c r="AI100">
        <f t="shared" si="40"/>
        <v>0</v>
      </c>
      <c r="AJ100">
        <f t="shared" si="41"/>
        <v>0</v>
      </c>
      <c r="AK100">
        <f t="shared" si="42"/>
        <v>0</v>
      </c>
    </row>
    <row r="101" spans="1:37" ht="18" customHeight="1">
      <c r="A101" s="7" t="s">
        <v>13</v>
      </c>
      <c r="B101" s="7" t="s">
        <v>14</v>
      </c>
      <c r="C101" s="8" t="s">
        <v>11</v>
      </c>
      <c r="D101" s="6">
        <v>0.75700000000000001</v>
      </c>
      <c r="E101" s="6"/>
      <c r="F101" s="6"/>
      <c r="G101" s="6"/>
      <c r="H101" s="6"/>
      <c r="I101" s="6"/>
      <c r="J101" s="6"/>
      <c r="K101" s="6"/>
      <c r="L101" s="6"/>
      <c r="M101" s="6"/>
      <c r="O101" t="str">
        <f t="shared" si="44"/>
        <v>01</v>
      </c>
      <c r="P101" s="1" t="s">
        <v>79</v>
      </c>
      <c r="Q101">
        <v>1</v>
      </c>
      <c r="R101">
        <f t="shared" si="23"/>
        <v>0</v>
      </c>
      <c r="S101">
        <f t="shared" si="24"/>
        <v>0</v>
      </c>
      <c r="T101">
        <f t="shared" si="25"/>
        <v>0</v>
      </c>
      <c r="U101">
        <f t="shared" si="26"/>
        <v>0</v>
      </c>
      <c r="V101">
        <f t="shared" si="27"/>
        <v>0</v>
      </c>
      <c r="W101">
        <f t="shared" si="28"/>
        <v>0</v>
      </c>
      <c r="X101">
        <f t="shared" si="29"/>
        <v>0</v>
      </c>
      <c r="Y101">
        <f t="shared" si="30"/>
        <v>0</v>
      </c>
      <c r="Z101">
        <f t="shared" si="31"/>
        <v>0</v>
      </c>
      <c r="AA101">
        <f t="shared" si="32"/>
        <v>0</v>
      </c>
      <c r="AB101">
        <f t="shared" si="33"/>
        <v>0</v>
      </c>
      <c r="AC101">
        <f t="shared" si="34"/>
        <v>0</v>
      </c>
      <c r="AD101">
        <f t="shared" si="35"/>
        <v>0</v>
      </c>
      <c r="AE101">
        <f t="shared" si="36"/>
        <v>0</v>
      </c>
      <c r="AF101">
        <f t="shared" si="37"/>
        <v>0</v>
      </c>
      <c r="AG101">
        <f t="shared" si="38"/>
        <v>0</v>
      </c>
      <c r="AH101">
        <f t="shared" si="39"/>
        <v>0</v>
      </c>
      <c r="AI101">
        <f t="shared" si="40"/>
        <v>0</v>
      </c>
      <c r="AJ101">
        <f t="shared" si="41"/>
        <v>0</v>
      </c>
      <c r="AK101">
        <f t="shared" si="42"/>
        <v>0</v>
      </c>
    </row>
    <row r="102" spans="1:37" ht="18" customHeight="1">
      <c r="A102" s="7" t="s">
        <v>42</v>
      </c>
      <c r="B102" s="7" t="s">
        <v>43</v>
      </c>
      <c r="C102" s="8" t="s">
        <v>6</v>
      </c>
      <c r="D102" s="6">
        <v>15</v>
      </c>
      <c r="E102" s="6"/>
      <c r="F102" s="6"/>
      <c r="G102" s="6"/>
      <c r="H102" s="6"/>
      <c r="I102" s="6"/>
      <c r="J102" s="6"/>
      <c r="K102" s="6"/>
      <c r="L102" s="6"/>
      <c r="M102" s="6"/>
      <c r="O102" t="str">
        <f t="shared" si="44"/>
        <v>01</v>
      </c>
      <c r="P102" s="1" t="s">
        <v>79</v>
      </c>
      <c r="Q102">
        <v>1</v>
      </c>
      <c r="R102">
        <f t="shared" si="23"/>
        <v>0</v>
      </c>
      <c r="S102">
        <f t="shared" si="24"/>
        <v>0</v>
      </c>
      <c r="T102">
        <f t="shared" si="25"/>
        <v>0</v>
      </c>
      <c r="U102">
        <f t="shared" si="26"/>
        <v>0</v>
      </c>
      <c r="V102">
        <f t="shared" si="27"/>
        <v>0</v>
      </c>
      <c r="W102">
        <f t="shared" si="28"/>
        <v>0</v>
      </c>
      <c r="X102">
        <f t="shared" si="29"/>
        <v>0</v>
      </c>
      <c r="Y102">
        <f t="shared" si="30"/>
        <v>0</v>
      </c>
      <c r="Z102">
        <f t="shared" si="31"/>
        <v>0</v>
      </c>
      <c r="AA102">
        <f t="shared" si="32"/>
        <v>0</v>
      </c>
      <c r="AB102">
        <f t="shared" si="33"/>
        <v>0</v>
      </c>
      <c r="AC102">
        <f t="shared" si="34"/>
        <v>0</v>
      </c>
      <c r="AD102">
        <f t="shared" si="35"/>
        <v>0</v>
      </c>
      <c r="AE102">
        <f t="shared" si="36"/>
        <v>0</v>
      </c>
      <c r="AF102">
        <f t="shared" si="37"/>
        <v>0</v>
      </c>
      <c r="AG102">
        <f t="shared" si="38"/>
        <v>0</v>
      </c>
      <c r="AH102">
        <f t="shared" si="39"/>
        <v>0</v>
      </c>
      <c r="AI102">
        <f t="shared" si="40"/>
        <v>0</v>
      </c>
      <c r="AJ102">
        <f t="shared" si="41"/>
        <v>0</v>
      </c>
      <c r="AK102">
        <f t="shared" si="42"/>
        <v>0</v>
      </c>
    </row>
    <row r="103" spans="1:37" ht="18" customHeight="1">
      <c r="A103" s="7" t="s">
        <v>4</v>
      </c>
      <c r="B103" s="7" t="s">
        <v>5</v>
      </c>
      <c r="C103" s="8" t="s">
        <v>6</v>
      </c>
      <c r="D103" s="6">
        <v>49</v>
      </c>
      <c r="E103" s="6"/>
      <c r="F103" s="6"/>
      <c r="G103" s="6"/>
      <c r="H103" s="6"/>
      <c r="I103" s="6"/>
      <c r="J103" s="6"/>
      <c r="K103" s="6"/>
      <c r="L103" s="6"/>
      <c r="M103" s="6"/>
      <c r="O103" t="str">
        <f t="shared" si="44"/>
        <v>01</v>
      </c>
      <c r="P103" s="1" t="s">
        <v>79</v>
      </c>
      <c r="Q103">
        <v>1</v>
      </c>
      <c r="R103">
        <f t="shared" si="23"/>
        <v>0</v>
      </c>
      <c r="S103">
        <f t="shared" si="24"/>
        <v>0</v>
      </c>
      <c r="T103">
        <f t="shared" si="25"/>
        <v>0</v>
      </c>
      <c r="U103">
        <f t="shared" si="26"/>
        <v>0</v>
      </c>
      <c r="V103">
        <f t="shared" si="27"/>
        <v>0</v>
      </c>
      <c r="W103">
        <f t="shared" si="28"/>
        <v>0</v>
      </c>
      <c r="X103">
        <f t="shared" si="29"/>
        <v>0</v>
      </c>
      <c r="Y103">
        <f t="shared" si="30"/>
        <v>0</v>
      </c>
      <c r="Z103">
        <f t="shared" si="31"/>
        <v>0</v>
      </c>
      <c r="AA103">
        <f t="shared" si="32"/>
        <v>0</v>
      </c>
      <c r="AB103">
        <f t="shared" si="33"/>
        <v>0</v>
      </c>
      <c r="AC103">
        <f t="shared" si="34"/>
        <v>0</v>
      </c>
      <c r="AD103">
        <f t="shared" si="35"/>
        <v>0</v>
      </c>
      <c r="AE103">
        <f t="shared" si="36"/>
        <v>0</v>
      </c>
      <c r="AF103">
        <f t="shared" si="37"/>
        <v>0</v>
      </c>
      <c r="AG103">
        <f t="shared" si="38"/>
        <v>0</v>
      </c>
      <c r="AH103">
        <f t="shared" si="39"/>
        <v>0</v>
      </c>
      <c r="AI103">
        <f t="shared" si="40"/>
        <v>0</v>
      </c>
      <c r="AJ103">
        <f t="shared" si="41"/>
        <v>0</v>
      </c>
      <c r="AK103">
        <f t="shared" si="42"/>
        <v>0</v>
      </c>
    </row>
    <row r="104" spans="1:37" ht="18" customHeight="1">
      <c r="A104" s="7" t="s">
        <v>52</v>
      </c>
      <c r="B104" s="7" t="s">
        <v>53</v>
      </c>
      <c r="C104" s="8" t="s">
        <v>6</v>
      </c>
      <c r="D104" s="6">
        <v>282</v>
      </c>
      <c r="E104" s="6"/>
      <c r="F104" s="6"/>
      <c r="G104" s="6"/>
      <c r="H104" s="6"/>
      <c r="I104" s="6"/>
      <c r="J104" s="6"/>
      <c r="K104" s="6"/>
      <c r="L104" s="6"/>
      <c r="M104" s="6"/>
      <c r="O104" t="str">
        <f t="shared" si="44"/>
        <v>01</v>
      </c>
      <c r="P104" s="1" t="s">
        <v>79</v>
      </c>
      <c r="Q104">
        <v>1</v>
      </c>
      <c r="R104">
        <f t="shared" si="23"/>
        <v>0</v>
      </c>
      <c r="S104">
        <f t="shared" si="24"/>
        <v>0</v>
      </c>
      <c r="T104">
        <f t="shared" si="25"/>
        <v>0</v>
      </c>
      <c r="U104">
        <f t="shared" si="26"/>
        <v>0</v>
      </c>
      <c r="V104">
        <f t="shared" si="27"/>
        <v>0</v>
      </c>
      <c r="W104">
        <f t="shared" si="28"/>
        <v>0</v>
      </c>
      <c r="X104">
        <f t="shared" si="29"/>
        <v>0</v>
      </c>
      <c r="Y104">
        <f t="shared" si="30"/>
        <v>0</v>
      </c>
      <c r="Z104">
        <f t="shared" si="31"/>
        <v>0</v>
      </c>
      <c r="AA104">
        <f t="shared" si="32"/>
        <v>0</v>
      </c>
      <c r="AB104">
        <f t="shared" si="33"/>
        <v>0</v>
      </c>
      <c r="AC104">
        <f t="shared" si="34"/>
        <v>0</v>
      </c>
      <c r="AD104">
        <f t="shared" si="35"/>
        <v>0</v>
      </c>
      <c r="AE104">
        <f t="shared" si="36"/>
        <v>0</v>
      </c>
      <c r="AF104">
        <f t="shared" si="37"/>
        <v>0</v>
      </c>
      <c r="AG104">
        <f t="shared" si="38"/>
        <v>0</v>
      </c>
      <c r="AH104">
        <f t="shared" si="39"/>
        <v>0</v>
      </c>
      <c r="AI104">
        <f t="shared" si="40"/>
        <v>0</v>
      </c>
      <c r="AJ104">
        <f t="shared" si="41"/>
        <v>0</v>
      </c>
      <c r="AK104">
        <f t="shared" si="42"/>
        <v>0</v>
      </c>
    </row>
    <row r="105" spans="1:37" ht="18" customHeight="1">
      <c r="A105" s="7" t="s">
        <v>56</v>
      </c>
      <c r="B105" s="7" t="s">
        <v>57</v>
      </c>
      <c r="C105" s="8" t="s">
        <v>3</v>
      </c>
      <c r="D105" s="6">
        <v>24</v>
      </c>
      <c r="E105" s="6"/>
      <c r="F105" s="6"/>
      <c r="G105" s="6"/>
      <c r="H105" s="6"/>
      <c r="I105" s="6"/>
      <c r="J105" s="6"/>
      <c r="K105" s="6"/>
      <c r="L105" s="6"/>
      <c r="M105" s="6"/>
      <c r="O105" t="str">
        <f t="shared" si="44"/>
        <v>01</v>
      </c>
      <c r="P105" s="1" t="s">
        <v>79</v>
      </c>
      <c r="Q105">
        <v>1</v>
      </c>
      <c r="R105">
        <f t="shared" si="23"/>
        <v>0</v>
      </c>
      <c r="S105">
        <f t="shared" si="24"/>
        <v>0</v>
      </c>
      <c r="T105">
        <f t="shared" si="25"/>
        <v>0</v>
      </c>
      <c r="U105">
        <f t="shared" si="26"/>
        <v>0</v>
      </c>
      <c r="V105">
        <f t="shared" si="27"/>
        <v>0</v>
      </c>
      <c r="W105">
        <f t="shared" si="28"/>
        <v>0</v>
      </c>
      <c r="X105">
        <f t="shared" si="29"/>
        <v>0</v>
      </c>
      <c r="Y105">
        <f t="shared" si="30"/>
        <v>0</v>
      </c>
      <c r="Z105">
        <f t="shared" si="31"/>
        <v>0</v>
      </c>
      <c r="AA105">
        <f t="shared" si="32"/>
        <v>0</v>
      </c>
      <c r="AB105">
        <f t="shared" si="33"/>
        <v>0</v>
      </c>
      <c r="AC105">
        <f t="shared" si="34"/>
        <v>0</v>
      </c>
      <c r="AD105">
        <f t="shared" si="35"/>
        <v>0</v>
      </c>
      <c r="AE105">
        <f t="shared" si="36"/>
        <v>0</v>
      </c>
      <c r="AF105">
        <f t="shared" si="37"/>
        <v>0</v>
      </c>
      <c r="AG105">
        <f t="shared" si="38"/>
        <v>0</v>
      </c>
      <c r="AH105">
        <f t="shared" si="39"/>
        <v>0</v>
      </c>
      <c r="AI105">
        <f t="shared" si="40"/>
        <v>0</v>
      </c>
      <c r="AJ105">
        <f t="shared" si="41"/>
        <v>0</v>
      </c>
      <c r="AK105">
        <f t="shared" si="42"/>
        <v>0</v>
      </c>
    </row>
    <row r="106" spans="1:37" ht="18" customHeight="1">
      <c r="A106" s="10"/>
      <c r="B106" s="10"/>
      <c r="C106" s="11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37" ht="18" customHeight="1">
      <c r="A107" s="10"/>
      <c r="B107" s="10"/>
      <c r="C107" s="11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37" ht="18" customHeight="1">
      <c r="A108" s="10"/>
      <c r="B108" s="10"/>
      <c r="C108" s="11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37" ht="18" customHeight="1">
      <c r="A109" s="10"/>
      <c r="B109" s="10"/>
      <c r="C109" s="11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37" ht="18" customHeight="1">
      <c r="A110" s="10"/>
      <c r="B110" s="10"/>
      <c r="C110" s="11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37" ht="18" customHeight="1">
      <c r="A111" s="10"/>
      <c r="B111" s="10"/>
      <c r="C111" s="11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37" ht="18" customHeight="1">
      <c r="A112" s="10"/>
      <c r="B112" s="10"/>
      <c r="C112" s="11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38" ht="18" customHeight="1">
      <c r="A113" s="10"/>
      <c r="B113" s="10"/>
      <c r="C113" s="11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38" ht="18" customHeight="1">
      <c r="A114" s="10"/>
      <c r="B114" s="10"/>
      <c r="C114" s="11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38" ht="18" customHeight="1">
      <c r="A115" s="10"/>
      <c r="B115" s="10"/>
      <c r="C115" s="11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38" ht="18" customHeight="1">
      <c r="A116" s="10"/>
      <c r="B116" s="10"/>
      <c r="C116" s="11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38" ht="18" customHeight="1">
      <c r="A117" s="10"/>
      <c r="B117" s="10"/>
      <c r="C117" s="11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38" ht="18" customHeight="1">
      <c r="A118" s="10"/>
      <c r="B118" s="10"/>
      <c r="C118" s="11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38" ht="18" customHeight="1">
      <c r="A119" s="10"/>
      <c r="B119" s="10"/>
      <c r="C119" s="11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38" ht="18" customHeight="1">
      <c r="A120" s="10"/>
      <c r="B120" s="10"/>
      <c r="C120" s="11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38" ht="18" customHeight="1">
      <c r="A121" s="10"/>
      <c r="B121" s="10"/>
      <c r="C121" s="11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38" ht="18" customHeight="1">
      <c r="A122" s="10"/>
      <c r="B122" s="10"/>
      <c r="C122" s="11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38" ht="18" customHeight="1">
      <c r="A123" s="10"/>
      <c r="B123" s="10"/>
      <c r="C123" s="11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38" ht="18" customHeight="1">
      <c r="A124" s="12" t="s">
        <v>81</v>
      </c>
      <c r="B124" s="13"/>
      <c r="C124" s="14"/>
      <c r="D124" s="15"/>
      <c r="E124" s="15"/>
      <c r="F124" s="15">
        <f>ROUNDDOWN(SUMIF(Q78:Q105, "1", F78:F105), 0)</f>
        <v>0</v>
      </c>
      <c r="G124" s="15"/>
      <c r="H124" s="15">
        <f>ROUNDDOWN(SUMIF(Q78:Q105, "1", H78:H105), 0)</f>
        <v>0</v>
      </c>
      <c r="I124" s="15"/>
      <c r="J124" s="15">
        <f>ROUNDDOWN(SUMIF(Q78:Q105, "1", J78:J105), 0)</f>
        <v>0</v>
      </c>
      <c r="K124" s="15"/>
      <c r="L124" s="15">
        <f>F124+H124+J124</f>
        <v>0</v>
      </c>
      <c r="M124" s="15"/>
      <c r="R124">
        <f t="shared" ref="R124:AL124" si="45">ROUNDDOWN(SUM(R78:R105), 0)</f>
        <v>0</v>
      </c>
      <c r="S124">
        <f t="shared" si="45"/>
        <v>0</v>
      </c>
      <c r="T124">
        <f t="shared" si="45"/>
        <v>0</v>
      </c>
      <c r="U124">
        <f t="shared" si="45"/>
        <v>0</v>
      </c>
      <c r="V124">
        <f t="shared" si="45"/>
        <v>0</v>
      </c>
      <c r="W124">
        <f t="shared" si="45"/>
        <v>0</v>
      </c>
      <c r="X124">
        <f t="shared" si="45"/>
        <v>0</v>
      </c>
      <c r="Y124">
        <f t="shared" si="45"/>
        <v>0</v>
      </c>
      <c r="Z124">
        <f t="shared" si="45"/>
        <v>0</v>
      </c>
      <c r="AA124">
        <f t="shared" si="45"/>
        <v>0</v>
      </c>
      <c r="AB124">
        <f t="shared" si="45"/>
        <v>0</v>
      </c>
      <c r="AC124">
        <f t="shared" si="45"/>
        <v>0</v>
      </c>
      <c r="AD124">
        <f t="shared" si="45"/>
        <v>0</v>
      </c>
      <c r="AE124">
        <f t="shared" si="45"/>
        <v>0</v>
      </c>
      <c r="AF124">
        <f t="shared" si="45"/>
        <v>0</v>
      </c>
      <c r="AG124">
        <f t="shared" si="45"/>
        <v>0</v>
      </c>
      <c r="AH124">
        <f t="shared" si="45"/>
        <v>0</v>
      </c>
      <c r="AI124">
        <f t="shared" si="45"/>
        <v>0</v>
      </c>
      <c r="AJ124">
        <f t="shared" si="45"/>
        <v>0</v>
      </c>
      <c r="AK124">
        <f t="shared" si="45"/>
        <v>0</v>
      </c>
      <c r="AL124">
        <f t="shared" si="45"/>
        <v>0</v>
      </c>
    </row>
    <row r="125" spans="1:38" ht="18" customHeight="1">
      <c r="A125" s="49" t="s">
        <v>181</v>
      </c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</row>
    <row r="126" spans="1:38" ht="18" customHeight="1">
      <c r="A126" s="7" t="s">
        <v>133</v>
      </c>
      <c r="B126" s="7" t="s">
        <v>134</v>
      </c>
      <c r="C126" s="8" t="s">
        <v>29</v>
      </c>
      <c r="D126" s="6">
        <v>2</v>
      </c>
      <c r="E126" s="6"/>
      <c r="F126" s="6"/>
      <c r="G126" s="6"/>
      <c r="H126" s="6"/>
      <c r="I126" s="6"/>
      <c r="J126" s="6"/>
      <c r="K126" s="6"/>
      <c r="L126" s="6"/>
      <c r="M126" s="9"/>
      <c r="O126" t="str">
        <f>""</f>
        <v/>
      </c>
      <c r="P126" s="1" t="s">
        <v>79</v>
      </c>
      <c r="Q126">
        <v>1</v>
      </c>
      <c r="R126">
        <f t="shared" ref="R126:R133" si="46">IF(P126="기계경비", J126, 0)</f>
        <v>0</v>
      </c>
      <c r="S126">
        <f t="shared" ref="S126:S133" si="47">IF(P126="운반비", J126, 0)</f>
        <v>0</v>
      </c>
      <c r="T126">
        <f t="shared" ref="T126:T133" si="48">IF(P126="작업부산물", F126, 0)</f>
        <v>0</v>
      </c>
      <c r="U126">
        <f t="shared" ref="U126:U133" si="49">IF(P126="관급", F126, 0)</f>
        <v>0</v>
      </c>
      <c r="V126">
        <f t="shared" ref="V126:V133" si="50">IF(P126="외주비", J126, 0)</f>
        <v>0</v>
      </c>
      <c r="W126">
        <f t="shared" ref="W126:W133" si="51">IF(P126="장비비", J126, 0)</f>
        <v>0</v>
      </c>
      <c r="X126">
        <f t="shared" ref="X126:X133" si="52">IF(P126="폐기물처리비", J126, 0)</f>
        <v>0</v>
      </c>
      <c r="Y126">
        <f t="shared" ref="Y126:Y133" si="53">IF(P126="가설비", J126, 0)</f>
        <v>0</v>
      </c>
      <c r="Z126">
        <f t="shared" ref="Z126:Z133" si="54">IF(P126="잡비제외분", F126, 0)</f>
        <v>0</v>
      </c>
      <c r="AA126">
        <f t="shared" ref="AA126:AA133" si="55">IF(P126="사급자재대", L126, 0)</f>
        <v>0</v>
      </c>
      <c r="AB126">
        <f t="shared" ref="AB126:AB133" si="56">IF(P126="관급자재대", L126, 0)</f>
        <v>0</v>
      </c>
      <c r="AC126">
        <f t="shared" ref="AC126:AC133" si="57">IF(P126="사용자항목1", L126, 0)</f>
        <v>0</v>
      </c>
      <c r="AD126">
        <f t="shared" ref="AD126:AD133" si="58">IF(P126="사용자항목2", L126, 0)</f>
        <v>0</v>
      </c>
      <c r="AE126">
        <f t="shared" ref="AE126:AE133" si="59">IF(P126="사용자항목3", L126, 0)</f>
        <v>0</v>
      </c>
      <c r="AF126">
        <f t="shared" ref="AF126:AF133" si="60">IF(P126="사용자항목4", L126, 0)</f>
        <v>0</v>
      </c>
      <c r="AG126">
        <f t="shared" ref="AG126:AG133" si="61">IF(P126="사용자항목5", L126, 0)</f>
        <v>0</v>
      </c>
      <c r="AH126">
        <f t="shared" ref="AH126:AH133" si="62">IF(P126="사용자항목6", L126, 0)</f>
        <v>0</v>
      </c>
      <c r="AI126">
        <f t="shared" ref="AI126:AI133" si="63">IF(P126="사용자항목7", L126, 0)</f>
        <v>0</v>
      </c>
      <c r="AJ126">
        <f t="shared" ref="AJ126:AJ133" si="64">IF(P126="사용자항목8", L126, 0)</f>
        <v>0</v>
      </c>
      <c r="AK126">
        <f t="shared" ref="AK126:AK133" si="65">IF(P126="사용자항목9", L126, 0)</f>
        <v>0</v>
      </c>
    </row>
    <row r="127" spans="1:38" ht="18" customHeight="1">
      <c r="A127" s="7" t="s">
        <v>133</v>
      </c>
      <c r="B127" s="7" t="s">
        <v>135</v>
      </c>
      <c r="C127" s="8" t="s">
        <v>29</v>
      </c>
      <c r="D127" s="6">
        <v>6</v>
      </c>
      <c r="E127" s="6"/>
      <c r="F127" s="6"/>
      <c r="G127" s="6"/>
      <c r="H127" s="6"/>
      <c r="I127" s="6"/>
      <c r="J127" s="6"/>
      <c r="K127" s="6"/>
      <c r="L127" s="6"/>
      <c r="M127" s="9"/>
      <c r="O127" t="str">
        <f>""</f>
        <v/>
      </c>
      <c r="P127" s="1" t="s">
        <v>79</v>
      </c>
      <c r="Q127">
        <v>1</v>
      </c>
      <c r="R127">
        <f t="shared" si="46"/>
        <v>0</v>
      </c>
      <c r="S127">
        <f t="shared" si="47"/>
        <v>0</v>
      </c>
      <c r="T127">
        <f t="shared" si="48"/>
        <v>0</v>
      </c>
      <c r="U127">
        <f t="shared" si="49"/>
        <v>0</v>
      </c>
      <c r="V127">
        <f t="shared" si="50"/>
        <v>0</v>
      </c>
      <c r="W127">
        <f t="shared" si="51"/>
        <v>0</v>
      </c>
      <c r="X127">
        <f t="shared" si="52"/>
        <v>0</v>
      </c>
      <c r="Y127">
        <f t="shared" si="53"/>
        <v>0</v>
      </c>
      <c r="Z127">
        <f t="shared" si="54"/>
        <v>0</v>
      </c>
      <c r="AA127">
        <f t="shared" si="55"/>
        <v>0</v>
      </c>
      <c r="AB127">
        <f t="shared" si="56"/>
        <v>0</v>
      </c>
      <c r="AC127">
        <f t="shared" si="57"/>
        <v>0</v>
      </c>
      <c r="AD127">
        <f t="shared" si="58"/>
        <v>0</v>
      </c>
      <c r="AE127">
        <f t="shared" si="59"/>
        <v>0</v>
      </c>
      <c r="AF127">
        <f t="shared" si="60"/>
        <v>0</v>
      </c>
      <c r="AG127">
        <f t="shared" si="61"/>
        <v>0</v>
      </c>
      <c r="AH127">
        <f t="shared" si="62"/>
        <v>0</v>
      </c>
      <c r="AI127">
        <f t="shared" si="63"/>
        <v>0</v>
      </c>
      <c r="AJ127">
        <f t="shared" si="64"/>
        <v>0</v>
      </c>
      <c r="AK127">
        <f t="shared" si="65"/>
        <v>0</v>
      </c>
    </row>
    <row r="128" spans="1:38" ht="18" customHeight="1">
      <c r="A128" s="7" t="s">
        <v>133</v>
      </c>
      <c r="B128" s="7" t="s">
        <v>136</v>
      </c>
      <c r="C128" s="8" t="s">
        <v>29</v>
      </c>
      <c r="D128" s="6">
        <v>6</v>
      </c>
      <c r="E128" s="6"/>
      <c r="F128" s="6"/>
      <c r="G128" s="6"/>
      <c r="H128" s="6"/>
      <c r="I128" s="6"/>
      <c r="J128" s="6"/>
      <c r="K128" s="6"/>
      <c r="L128" s="6"/>
      <c r="M128" s="9"/>
      <c r="O128" t="str">
        <f>""</f>
        <v/>
      </c>
      <c r="P128" s="1" t="s">
        <v>79</v>
      </c>
      <c r="Q128">
        <v>1</v>
      </c>
      <c r="R128">
        <f t="shared" si="46"/>
        <v>0</v>
      </c>
      <c r="S128">
        <f t="shared" si="47"/>
        <v>0</v>
      </c>
      <c r="T128">
        <f t="shared" si="48"/>
        <v>0</v>
      </c>
      <c r="U128">
        <f t="shared" si="49"/>
        <v>0</v>
      </c>
      <c r="V128">
        <f t="shared" si="50"/>
        <v>0</v>
      </c>
      <c r="W128">
        <f t="shared" si="51"/>
        <v>0</v>
      </c>
      <c r="X128">
        <f t="shared" si="52"/>
        <v>0</v>
      </c>
      <c r="Y128">
        <f t="shared" si="53"/>
        <v>0</v>
      </c>
      <c r="Z128">
        <f t="shared" si="54"/>
        <v>0</v>
      </c>
      <c r="AA128">
        <f t="shared" si="55"/>
        <v>0</v>
      </c>
      <c r="AB128">
        <f t="shared" si="56"/>
        <v>0</v>
      </c>
      <c r="AC128">
        <f t="shared" si="57"/>
        <v>0</v>
      </c>
      <c r="AD128">
        <f t="shared" si="58"/>
        <v>0</v>
      </c>
      <c r="AE128">
        <f t="shared" si="59"/>
        <v>0</v>
      </c>
      <c r="AF128">
        <f t="shared" si="60"/>
        <v>0</v>
      </c>
      <c r="AG128">
        <f t="shared" si="61"/>
        <v>0</v>
      </c>
      <c r="AH128">
        <f t="shared" si="62"/>
        <v>0</v>
      </c>
      <c r="AI128">
        <f t="shared" si="63"/>
        <v>0</v>
      </c>
      <c r="AJ128">
        <f t="shared" si="64"/>
        <v>0</v>
      </c>
      <c r="AK128">
        <f t="shared" si="65"/>
        <v>0</v>
      </c>
    </row>
    <row r="129" spans="1:37" ht="18" customHeight="1">
      <c r="A129" s="7" t="s">
        <v>133</v>
      </c>
      <c r="B129" s="7" t="s">
        <v>137</v>
      </c>
      <c r="C129" s="8" t="s">
        <v>29</v>
      </c>
      <c r="D129" s="6">
        <v>101</v>
      </c>
      <c r="E129" s="6"/>
      <c r="F129" s="6"/>
      <c r="G129" s="6"/>
      <c r="H129" s="6"/>
      <c r="I129" s="6"/>
      <c r="J129" s="6"/>
      <c r="K129" s="6"/>
      <c r="L129" s="6"/>
      <c r="M129" s="9"/>
      <c r="O129" t="str">
        <f>""</f>
        <v/>
      </c>
      <c r="P129" s="1" t="s">
        <v>79</v>
      </c>
      <c r="Q129">
        <v>1</v>
      </c>
      <c r="R129">
        <f t="shared" si="46"/>
        <v>0</v>
      </c>
      <c r="S129">
        <f t="shared" si="47"/>
        <v>0</v>
      </c>
      <c r="T129">
        <f t="shared" si="48"/>
        <v>0</v>
      </c>
      <c r="U129">
        <f t="shared" si="49"/>
        <v>0</v>
      </c>
      <c r="V129">
        <f t="shared" si="50"/>
        <v>0</v>
      </c>
      <c r="W129">
        <f t="shared" si="51"/>
        <v>0</v>
      </c>
      <c r="X129">
        <f t="shared" si="52"/>
        <v>0</v>
      </c>
      <c r="Y129">
        <f t="shared" si="53"/>
        <v>0</v>
      </c>
      <c r="Z129">
        <f t="shared" si="54"/>
        <v>0</v>
      </c>
      <c r="AA129">
        <f t="shared" si="55"/>
        <v>0</v>
      </c>
      <c r="AB129">
        <f t="shared" si="56"/>
        <v>0</v>
      </c>
      <c r="AC129">
        <f t="shared" si="57"/>
        <v>0</v>
      </c>
      <c r="AD129">
        <f t="shared" si="58"/>
        <v>0</v>
      </c>
      <c r="AE129">
        <f t="shared" si="59"/>
        <v>0</v>
      </c>
      <c r="AF129">
        <f t="shared" si="60"/>
        <v>0</v>
      </c>
      <c r="AG129">
        <f t="shared" si="61"/>
        <v>0</v>
      </c>
      <c r="AH129">
        <f t="shared" si="62"/>
        <v>0</v>
      </c>
      <c r="AI129">
        <f t="shared" si="63"/>
        <v>0</v>
      </c>
      <c r="AJ129">
        <f t="shared" si="64"/>
        <v>0</v>
      </c>
      <c r="AK129">
        <f t="shared" si="65"/>
        <v>0</v>
      </c>
    </row>
    <row r="130" spans="1:37" ht="18" customHeight="1">
      <c r="A130" s="7" t="s">
        <v>133</v>
      </c>
      <c r="B130" s="7" t="s">
        <v>138</v>
      </c>
      <c r="C130" s="8" t="s">
        <v>29</v>
      </c>
      <c r="D130" s="6">
        <v>101</v>
      </c>
      <c r="E130" s="6"/>
      <c r="F130" s="6"/>
      <c r="G130" s="6"/>
      <c r="H130" s="6"/>
      <c r="I130" s="6"/>
      <c r="J130" s="6"/>
      <c r="K130" s="6"/>
      <c r="L130" s="6"/>
      <c r="M130" s="9"/>
      <c r="O130" t="str">
        <f>""</f>
        <v/>
      </c>
      <c r="P130" s="1" t="s">
        <v>79</v>
      </c>
      <c r="Q130">
        <v>1</v>
      </c>
      <c r="R130">
        <f t="shared" si="46"/>
        <v>0</v>
      </c>
      <c r="S130">
        <f t="shared" si="47"/>
        <v>0</v>
      </c>
      <c r="T130">
        <f t="shared" si="48"/>
        <v>0</v>
      </c>
      <c r="U130">
        <f t="shared" si="49"/>
        <v>0</v>
      </c>
      <c r="V130">
        <f t="shared" si="50"/>
        <v>0</v>
      </c>
      <c r="W130">
        <f t="shared" si="51"/>
        <v>0</v>
      </c>
      <c r="X130">
        <f t="shared" si="52"/>
        <v>0</v>
      </c>
      <c r="Y130">
        <f t="shared" si="53"/>
        <v>0</v>
      </c>
      <c r="Z130">
        <f t="shared" si="54"/>
        <v>0</v>
      </c>
      <c r="AA130">
        <f t="shared" si="55"/>
        <v>0</v>
      </c>
      <c r="AB130">
        <f t="shared" si="56"/>
        <v>0</v>
      </c>
      <c r="AC130">
        <f t="shared" si="57"/>
        <v>0</v>
      </c>
      <c r="AD130">
        <f t="shared" si="58"/>
        <v>0</v>
      </c>
      <c r="AE130">
        <f t="shared" si="59"/>
        <v>0</v>
      </c>
      <c r="AF130">
        <f t="shared" si="60"/>
        <v>0</v>
      </c>
      <c r="AG130">
        <f t="shared" si="61"/>
        <v>0</v>
      </c>
      <c r="AH130">
        <f t="shared" si="62"/>
        <v>0</v>
      </c>
      <c r="AI130">
        <f t="shared" si="63"/>
        <v>0</v>
      </c>
      <c r="AJ130">
        <f t="shared" si="64"/>
        <v>0</v>
      </c>
      <c r="AK130">
        <f t="shared" si="65"/>
        <v>0</v>
      </c>
    </row>
    <row r="131" spans="1:37" ht="18" customHeight="1">
      <c r="A131" s="7" t="s">
        <v>54</v>
      </c>
      <c r="B131" s="7" t="s">
        <v>55</v>
      </c>
      <c r="C131" s="8" t="s">
        <v>8</v>
      </c>
      <c r="D131" s="6">
        <v>24</v>
      </c>
      <c r="E131" s="6"/>
      <c r="F131" s="6"/>
      <c r="G131" s="6"/>
      <c r="H131" s="6"/>
      <c r="I131" s="6"/>
      <c r="J131" s="6"/>
      <c r="K131" s="6"/>
      <c r="L131" s="6"/>
      <c r="M131" s="9"/>
      <c r="O131" t="str">
        <f>"01"</f>
        <v>01</v>
      </c>
      <c r="P131" s="1" t="s">
        <v>79</v>
      </c>
      <c r="Q131">
        <v>1</v>
      </c>
      <c r="R131">
        <f t="shared" si="46"/>
        <v>0</v>
      </c>
      <c r="S131">
        <f t="shared" si="47"/>
        <v>0</v>
      </c>
      <c r="T131">
        <f t="shared" si="48"/>
        <v>0</v>
      </c>
      <c r="U131">
        <f t="shared" si="49"/>
        <v>0</v>
      </c>
      <c r="V131">
        <f t="shared" si="50"/>
        <v>0</v>
      </c>
      <c r="W131">
        <f t="shared" si="51"/>
        <v>0</v>
      </c>
      <c r="X131">
        <f t="shared" si="52"/>
        <v>0</v>
      </c>
      <c r="Y131">
        <f t="shared" si="53"/>
        <v>0</v>
      </c>
      <c r="Z131">
        <f t="shared" si="54"/>
        <v>0</v>
      </c>
      <c r="AA131">
        <f t="shared" si="55"/>
        <v>0</v>
      </c>
      <c r="AB131">
        <f t="shared" si="56"/>
        <v>0</v>
      </c>
      <c r="AC131">
        <f t="shared" si="57"/>
        <v>0</v>
      </c>
      <c r="AD131">
        <f t="shared" si="58"/>
        <v>0</v>
      </c>
      <c r="AE131">
        <f t="shared" si="59"/>
        <v>0</v>
      </c>
      <c r="AF131">
        <f t="shared" si="60"/>
        <v>0</v>
      </c>
      <c r="AG131">
        <f t="shared" si="61"/>
        <v>0</v>
      </c>
      <c r="AH131">
        <f t="shared" si="62"/>
        <v>0</v>
      </c>
      <c r="AI131">
        <f t="shared" si="63"/>
        <v>0</v>
      </c>
      <c r="AJ131">
        <f t="shared" si="64"/>
        <v>0</v>
      </c>
      <c r="AK131">
        <f t="shared" si="65"/>
        <v>0</v>
      </c>
    </row>
    <row r="132" spans="1:37" ht="18" customHeight="1">
      <c r="A132" s="7" t="s">
        <v>30</v>
      </c>
      <c r="B132" s="7" t="s">
        <v>31</v>
      </c>
      <c r="C132" s="8" t="s">
        <v>8</v>
      </c>
      <c r="D132" s="6">
        <v>16</v>
      </c>
      <c r="E132" s="6"/>
      <c r="F132" s="6"/>
      <c r="G132" s="6"/>
      <c r="H132" s="6"/>
      <c r="I132" s="6"/>
      <c r="J132" s="6"/>
      <c r="K132" s="6"/>
      <c r="L132" s="6"/>
      <c r="M132" s="6"/>
      <c r="O132" t="str">
        <f>"01"</f>
        <v>01</v>
      </c>
      <c r="P132" s="1" t="s">
        <v>79</v>
      </c>
      <c r="Q132">
        <v>1</v>
      </c>
      <c r="R132">
        <f t="shared" si="46"/>
        <v>0</v>
      </c>
      <c r="S132">
        <f t="shared" si="47"/>
        <v>0</v>
      </c>
      <c r="T132">
        <f t="shared" si="48"/>
        <v>0</v>
      </c>
      <c r="U132">
        <f t="shared" si="49"/>
        <v>0</v>
      </c>
      <c r="V132">
        <f t="shared" si="50"/>
        <v>0</v>
      </c>
      <c r="W132">
        <f t="shared" si="51"/>
        <v>0</v>
      </c>
      <c r="X132">
        <f t="shared" si="52"/>
        <v>0</v>
      </c>
      <c r="Y132">
        <f t="shared" si="53"/>
        <v>0</v>
      </c>
      <c r="Z132">
        <f t="shared" si="54"/>
        <v>0</v>
      </c>
      <c r="AA132">
        <f t="shared" si="55"/>
        <v>0</v>
      </c>
      <c r="AB132">
        <f t="shared" si="56"/>
        <v>0</v>
      </c>
      <c r="AC132">
        <f t="shared" si="57"/>
        <v>0</v>
      </c>
      <c r="AD132">
        <f t="shared" si="58"/>
        <v>0</v>
      </c>
      <c r="AE132">
        <f t="shared" si="59"/>
        <v>0</v>
      </c>
      <c r="AF132">
        <f t="shared" si="60"/>
        <v>0</v>
      </c>
      <c r="AG132">
        <f t="shared" si="61"/>
        <v>0</v>
      </c>
      <c r="AH132">
        <f t="shared" si="62"/>
        <v>0</v>
      </c>
      <c r="AI132">
        <f t="shared" si="63"/>
        <v>0</v>
      </c>
      <c r="AJ132">
        <f t="shared" si="64"/>
        <v>0</v>
      </c>
      <c r="AK132">
        <f t="shared" si="65"/>
        <v>0</v>
      </c>
    </row>
    <row r="133" spans="1:37" ht="18" customHeight="1">
      <c r="A133" s="7" t="s">
        <v>34</v>
      </c>
      <c r="B133" s="7" t="s">
        <v>35</v>
      </c>
      <c r="C133" s="8" t="s">
        <v>29</v>
      </c>
      <c r="D133" s="6">
        <v>28</v>
      </c>
      <c r="E133" s="6"/>
      <c r="F133" s="6"/>
      <c r="G133" s="6"/>
      <c r="H133" s="6"/>
      <c r="I133" s="6"/>
      <c r="J133" s="6"/>
      <c r="K133" s="6"/>
      <c r="L133" s="6"/>
      <c r="M133" s="10"/>
      <c r="O133" t="str">
        <f>"01"</f>
        <v>01</v>
      </c>
      <c r="P133" s="1" t="s">
        <v>79</v>
      </c>
      <c r="Q133">
        <v>1</v>
      </c>
      <c r="R133">
        <f t="shared" si="46"/>
        <v>0</v>
      </c>
      <c r="S133">
        <f t="shared" si="47"/>
        <v>0</v>
      </c>
      <c r="T133">
        <f t="shared" si="48"/>
        <v>0</v>
      </c>
      <c r="U133">
        <f t="shared" si="49"/>
        <v>0</v>
      </c>
      <c r="V133">
        <f t="shared" si="50"/>
        <v>0</v>
      </c>
      <c r="W133">
        <f t="shared" si="51"/>
        <v>0</v>
      </c>
      <c r="X133">
        <f t="shared" si="52"/>
        <v>0</v>
      </c>
      <c r="Y133">
        <f t="shared" si="53"/>
        <v>0</v>
      </c>
      <c r="Z133">
        <f t="shared" si="54"/>
        <v>0</v>
      </c>
      <c r="AA133">
        <f t="shared" si="55"/>
        <v>0</v>
      </c>
      <c r="AB133">
        <f t="shared" si="56"/>
        <v>0</v>
      </c>
      <c r="AC133">
        <f t="shared" si="57"/>
        <v>0</v>
      </c>
      <c r="AD133">
        <f t="shared" si="58"/>
        <v>0</v>
      </c>
      <c r="AE133">
        <f t="shared" si="59"/>
        <v>0</v>
      </c>
      <c r="AF133">
        <f t="shared" si="60"/>
        <v>0</v>
      </c>
      <c r="AG133">
        <f t="shared" si="61"/>
        <v>0</v>
      </c>
      <c r="AH133">
        <f t="shared" si="62"/>
        <v>0</v>
      </c>
      <c r="AI133">
        <f t="shared" si="63"/>
        <v>0</v>
      </c>
      <c r="AJ133">
        <f t="shared" si="64"/>
        <v>0</v>
      </c>
      <c r="AK133">
        <f t="shared" si="65"/>
        <v>0</v>
      </c>
    </row>
    <row r="134" spans="1:37" ht="18" customHeight="1">
      <c r="A134" s="10"/>
      <c r="B134" s="10"/>
      <c r="C134" s="11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37" ht="18" customHeight="1">
      <c r="A135" s="10"/>
      <c r="B135" s="10"/>
      <c r="C135" s="11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1:37" ht="18" customHeight="1">
      <c r="A136" s="10"/>
      <c r="B136" s="10"/>
      <c r="C136" s="11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37" ht="18" customHeight="1">
      <c r="A137" s="10"/>
      <c r="B137" s="10"/>
      <c r="C137" s="11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37" ht="18" customHeight="1">
      <c r="A138" s="10"/>
      <c r="B138" s="10"/>
      <c r="C138" s="11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37" ht="18" customHeight="1">
      <c r="A139" s="10"/>
      <c r="B139" s="10"/>
      <c r="C139" s="11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37" ht="18" customHeight="1">
      <c r="A140" s="10"/>
      <c r="B140" s="10"/>
      <c r="C140" s="11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37" ht="18" customHeight="1">
      <c r="A141" s="10"/>
      <c r="B141" s="10"/>
      <c r="C141" s="11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1:37" ht="18" customHeight="1">
      <c r="A142" s="10"/>
      <c r="B142" s="10"/>
      <c r="C142" s="11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1:37" ht="18" customHeight="1">
      <c r="A143" s="10"/>
      <c r="B143" s="10"/>
      <c r="C143" s="11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1:37" ht="18" customHeight="1">
      <c r="A144" s="10"/>
      <c r="B144" s="10"/>
      <c r="C144" s="11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1:38" ht="18" customHeight="1">
      <c r="A145" s="10"/>
      <c r="B145" s="10"/>
      <c r="C145" s="11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1:38" ht="18" customHeight="1">
      <c r="A146" s="10"/>
      <c r="B146" s="10"/>
      <c r="C146" s="11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1:38" ht="18" customHeight="1">
      <c r="A147" s="10"/>
      <c r="B147" s="10"/>
      <c r="C147" s="11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spans="1:38" ht="18" customHeight="1">
      <c r="A148" s="12" t="s">
        <v>81</v>
      </c>
      <c r="B148" s="13"/>
      <c r="C148" s="14"/>
      <c r="D148" s="15"/>
      <c r="E148" s="15"/>
      <c r="F148" s="15">
        <f>ROUNDDOWN(SUMIF(Q126:Q133, "1", F126:F133), 0)</f>
        <v>0</v>
      </c>
      <c r="G148" s="15"/>
      <c r="H148" s="15">
        <f>ROUNDDOWN(SUMIF(Q126:Q133, "1", H126:H133), 0)</f>
        <v>0</v>
      </c>
      <c r="I148" s="15"/>
      <c r="J148" s="15">
        <f>ROUNDDOWN(SUMIF(Q126:Q133, "1", J126:J133), 0)</f>
        <v>0</v>
      </c>
      <c r="K148" s="15"/>
      <c r="L148" s="15">
        <f>F148+H148+J148</f>
        <v>0</v>
      </c>
      <c r="M148" s="15"/>
      <c r="R148">
        <f t="shared" ref="R148:AL148" si="66">ROUNDDOWN(SUM(R126:R133), 0)</f>
        <v>0</v>
      </c>
      <c r="S148">
        <f t="shared" si="66"/>
        <v>0</v>
      </c>
      <c r="T148">
        <f t="shared" si="66"/>
        <v>0</v>
      </c>
      <c r="U148">
        <f t="shared" si="66"/>
        <v>0</v>
      </c>
      <c r="V148">
        <f t="shared" si="66"/>
        <v>0</v>
      </c>
      <c r="W148">
        <f t="shared" si="66"/>
        <v>0</v>
      </c>
      <c r="X148">
        <f t="shared" si="66"/>
        <v>0</v>
      </c>
      <c r="Y148">
        <f t="shared" si="66"/>
        <v>0</v>
      </c>
      <c r="Z148">
        <f t="shared" si="66"/>
        <v>0</v>
      </c>
      <c r="AA148">
        <f t="shared" si="66"/>
        <v>0</v>
      </c>
      <c r="AB148">
        <f t="shared" si="66"/>
        <v>0</v>
      </c>
      <c r="AC148">
        <f t="shared" si="66"/>
        <v>0</v>
      </c>
      <c r="AD148">
        <f t="shared" si="66"/>
        <v>0</v>
      </c>
      <c r="AE148">
        <f t="shared" si="66"/>
        <v>0</v>
      </c>
      <c r="AF148">
        <f t="shared" si="66"/>
        <v>0</v>
      </c>
      <c r="AG148">
        <f t="shared" si="66"/>
        <v>0</v>
      </c>
      <c r="AH148">
        <f t="shared" si="66"/>
        <v>0</v>
      </c>
      <c r="AI148">
        <f t="shared" si="66"/>
        <v>0</v>
      </c>
      <c r="AJ148">
        <f t="shared" si="66"/>
        <v>0</v>
      </c>
      <c r="AK148">
        <f t="shared" si="66"/>
        <v>0</v>
      </c>
      <c r="AL148">
        <f t="shared" si="66"/>
        <v>0</v>
      </c>
    </row>
    <row r="149" spans="1:38" ht="18" customHeight="1">
      <c r="A149" s="49" t="s">
        <v>182</v>
      </c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</row>
    <row r="150" spans="1:38" ht="18" customHeight="1">
      <c r="A150" s="7" t="s">
        <v>139</v>
      </c>
      <c r="B150" s="7" t="s">
        <v>140</v>
      </c>
      <c r="C150" s="8" t="s">
        <v>29</v>
      </c>
      <c r="D150" s="6">
        <v>75</v>
      </c>
      <c r="E150" s="6"/>
      <c r="F150" s="6"/>
      <c r="G150" s="6"/>
      <c r="H150" s="6"/>
      <c r="I150" s="6"/>
      <c r="J150" s="6"/>
      <c r="K150" s="6"/>
      <c r="L150" s="6"/>
      <c r="M150" s="9"/>
      <c r="O150" t="str">
        <f>""</f>
        <v/>
      </c>
      <c r="P150" s="1" t="s">
        <v>79</v>
      </c>
      <c r="Q150">
        <v>1</v>
      </c>
      <c r="R150">
        <f>IF(P150="기계경비", J150, 0)</f>
        <v>0</v>
      </c>
      <c r="S150">
        <f>IF(P150="운반비", J150, 0)</f>
        <v>0</v>
      </c>
      <c r="T150">
        <f>IF(P150="작업부산물", F150, 0)</f>
        <v>0</v>
      </c>
      <c r="U150">
        <f>IF(P150="관급", F150, 0)</f>
        <v>0</v>
      </c>
      <c r="V150">
        <f>IF(P150="외주비", J150, 0)</f>
        <v>0</v>
      </c>
      <c r="W150">
        <f>IF(P150="장비비", J150, 0)</f>
        <v>0</v>
      </c>
      <c r="X150">
        <f>IF(P150="폐기물처리비", J150, 0)</f>
        <v>0</v>
      </c>
      <c r="Y150">
        <f>IF(P150="가설비", J150, 0)</f>
        <v>0</v>
      </c>
      <c r="Z150">
        <f>IF(P150="잡비제외분", F150, 0)</f>
        <v>0</v>
      </c>
      <c r="AA150">
        <f>IF(P150="사급자재대", L150, 0)</f>
        <v>0</v>
      </c>
      <c r="AB150">
        <f>IF(P150="관급자재대", L150, 0)</f>
        <v>0</v>
      </c>
      <c r="AC150">
        <f>IF(P150="사용자항목1", L150, 0)</f>
        <v>0</v>
      </c>
      <c r="AD150">
        <f>IF(P150="사용자항목2", L150, 0)</f>
        <v>0</v>
      </c>
      <c r="AE150">
        <f>IF(P150="사용자항목3", L150, 0)</f>
        <v>0</v>
      </c>
      <c r="AF150">
        <f>IF(P150="사용자항목4", L150, 0)</f>
        <v>0</v>
      </c>
      <c r="AG150">
        <f>IF(P150="사용자항목5", L150, 0)</f>
        <v>0</v>
      </c>
      <c r="AH150">
        <f>IF(P150="사용자항목6", L150, 0)</f>
        <v>0</v>
      </c>
      <c r="AI150">
        <f>IF(P150="사용자항목7", L150, 0)</f>
        <v>0</v>
      </c>
      <c r="AJ150">
        <f>IF(P150="사용자항목8", L150, 0)</f>
        <v>0</v>
      </c>
      <c r="AK150">
        <f>IF(P150="사용자항목9", L150, 0)</f>
        <v>0</v>
      </c>
    </row>
    <row r="151" spans="1:38" ht="18" customHeight="1">
      <c r="A151" s="7" t="s">
        <v>141</v>
      </c>
      <c r="B151" s="7" t="s">
        <v>142</v>
      </c>
      <c r="C151" s="8" t="s">
        <v>29</v>
      </c>
      <c r="D151" s="6">
        <v>182</v>
      </c>
      <c r="E151" s="6"/>
      <c r="F151" s="6"/>
      <c r="G151" s="6"/>
      <c r="H151" s="6"/>
      <c r="I151" s="6"/>
      <c r="J151" s="6"/>
      <c r="K151" s="6"/>
      <c r="L151" s="6"/>
      <c r="M151" s="9"/>
      <c r="O151" t="str">
        <f>""</f>
        <v/>
      </c>
      <c r="P151" s="1" t="s">
        <v>79</v>
      </c>
      <c r="Q151">
        <v>1</v>
      </c>
      <c r="R151">
        <f>IF(P151="기계경비", J151, 0)</f>
        <v>0</v>
      </c>
      <c r="S151">
        <f>IF(P151="운반비", J151, 0)</f>
        <v>0</v>
      </c>
      <c r="T151">
        <f>IF(P151="작업부산물", F151, 0)</f>
        <v>0</v>
      </c>
      <c r="U151">
        <f>IF(P151="관급", F151, 0)</f>
        <v>0</v>
      </c>
      <c r="V151">
        <f>IF(P151="외주비", J151, 0)</f>
        <v>0</v>
      </c>
      <c r="W151">
        <f>IF(P151="장비비", J151, 0)</f>
        <v>0</v>
      </c>
      <c r="X151">
        <f>IF(P151="폐기물처리비", J151, 0)</f>
        <v>0</v>
      </c>
      <c r="Y151">
        <f>IF(P151="가설비", J151, 0)</f>
        <v>0</v>
      </c>
      <c r="Z151">
        <f>IF(P151="잡비제외분", F151, 0)</f>
        <v>0</v>
      </c>
      <c r="AA151">
        <f>IF(P151="사급자재대", L151, 0)</f>
        <v>0</v>
      </c>
      <c r="AB151">
        <f>IF(P151="관급자재대", L151, 0)</f>
        <v>0</v>
      </c>
      <c r="AC151">
        <f>IF(P151="사용자항목1", L151, 0)</f>
        <v>0</v>
      </c>
      <c r="AD151">
        <f>IF(P151="사용자항목2", L151, 0)</f>
        <v>0</v>
      </c>
      <c r="AE151">
        <f>IF(P151="사용자항목3", L151, 0)</f>
        <v>0</v>
      </c>
      <c r="AF151">
        <f>IF(P151="사용자항목4", L151, 0)</f>
        <v>0</v>
      </c>
      <c r="AG151">
        <f>IF(P151="사용자항목5", L151, 0)</f>
        <v>0</v>
      </c>
      <c r="AH151">
        <f>IF(P151="사용자항목6", L151, 0)</f>
        <v>0</v>
      </c>
      <c r="AI151">
        <f>IF(P151="사용자항목7", L151, 0)</f>
        <v>0</v>
      </c>
      <c r="AJ151">
        <f>IF(P151="사용자항목8", L151, 0)</f>
        <v>0</v>
      </c>
      <c r="AK151">
        <f>IF(P151="사용자항목9", L151, 0)</f>
        <v>0</v>
      </c>
    </row>
    <row r="152" spans="1:38" ht="18" customHeight="1">
      <c r="A152" s="10"/>
      <c r="B152" s="10"/>
      <c r="C152" s="11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38" ht="18" customHeight="1">
      <c r="A153" s="10"/>
      <c r="B153" s="10"/>
      <c r="C153" s="11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1:38" ht="18" customHeight="1">
      <c r="A154" s="10"/>
      <c r="B154" s="10"/>
      <c r="C154" s="11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1:38" ht="18" customHeight="1">
      <c r="A155" s="10"/>
      <c r="B155" s="10"/>
      <c r="C155" s="11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1:38" ht="18" customHeight="1">
      <c r="A156" s="10"/>
      <c r="B156" s="10"/>
      <c r="C156" s="11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38" ht="18" customHeight="1">
      <c r="A157" s="10"/>
      <c r="B157" s="10"/>
      <c r="C157" s="11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38" ht="18" customHeight="1">
      <c r="A158" s="10"/>
      <c r="B158" s="10"/>
      <c r="C158" s="11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38" ht="18" customHeight="1">
      <c r="A159" s="10"/>
      <c r="B159" s="10"/>
      <c r="C159" s="11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38" ht="18" customHeight="1">
      <c r="A160" s="10"/>
      <c r="B160" s="10"/>
      <c r="C160" s="11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38" ht="18" customHeight="1">
      <c r="A161" s="10"/>
      <c r="B161" s="10"/>
      <c r="C161" s="11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1:38" ht="18" customHeight="1">
      <c r="A162" s="10"/>
      <c r="B162" s="10"/>
      <c r="C162" s="11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1:38" ht="18" customHeight="1">
      <c r="A163" s="10"/>
      <c r="B163" s="10"/>
      <c r="C163" s="11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38" ht="18" customHeight="1">
      <c r="A164" s="10"/>
      <c r="B164" s="10"/>
      <c r="C164" s="11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1:38" ht="18" customHeight="1">
      <c r="A165" s="10"/>
      <c r="B165" s="10"/>
      <c r="C165" s="11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1:38" ht="18" customHeight="1">
      <c r="A166" s="10"/>
      <c r="B166" s="10"/>
      <c r="C166" s="11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1:38" ht="18" customHeight="1">
      <c r="A167" s="10"/>
      <c r="B167" s="10"/>
      <c r="C167" s="11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1:38" ht="18" customHeight="1">
      <c r="A168" s="10"/>
      <c r="B168" s="10"/>
      <c r="C168" s="11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1:38" ht="18" customHeight="1">
      <c r="A169" s="10"/>
      <c r="B169" s="10"/>
      <c r="C169" s="11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1:38" ht="18" customHeight="1">
      <c r="A170" s="10"/>
      <c r="B170" s="10"/>
      <c r="C170" s="11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1:38" ht="18" customHeight="1">
      <c r="A171" s="10"/>
      <c r="B171" s="10"/>
      <c r="C171" s="11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1:38" ht="18" customHeight="1">
      <c r="A172" s="12" t="s">
        <v>81</v>
      </c>
      <c r="B172" s="13"/>
      <c r="C172" s="14"/>
      <c r="D172" s="15"/>
      <c r="E172" s="15"/>
      <c r="F172" s="15">
        <f>ROUNDDOWN(SUMIF(Q150:Q151, "1", F150:F151), 0)</f>
        <v>0</v>
      </c>
      <c r="G172" s="15"/>
      <c r="H172" s="15">
        <f>ROUNDDOWN(SUMIF(Q150:Q151, "1", H150:H151), 0)</f>
        <v>0</v>
      </c>
      <c r="I172" s="15"/>
      <c r="J172" s="15">
        <f>ROUNDDOWN(SUMIF(Q150:Q151, "1", J150:J151), 0)</f>
        <v>0</v>
      </c>
      <c r="K172" s="15"/>
      <c r="L172" s="15">
        <f>F172+H172+J172</f>
        <v>0</v>
      </c>
      <c r="M172" s="15"/>
      <c r="R172">
        <f t="shared" ref="R172:AL172" si="67">ROUNDDOWN(SUM(R150:R151), 0)</f>
        <v>0</v>
      </c>
      <c r="S172">
        <f t="shared" si="67"/>
        <v>0</v>
      </c>
      <c r="T172">
        <f t="shared" si="67"/>
        <v>0</v>
      </c>
      <c r="U172">
        <f t="shared" si="67"/>
        <v>0</v>
      </c>
      <c r="V172">
        <f t="shared" si="67"/>
        <v>0</v>
      </c>
      <c r="W172">
        <f t="shared" si="67"/>
        <v>0</v>
      </c>
      <c r="X172">
        <f t="shared" si="67"/>
        <v>0</v>
      </c>
      <c r="Y172">
        <f t="shared" si="67"/>
        <v>0</v>
      </c>
      <c r="Z172">
        <f t="shared" si="67"/>
        <v>0</v>
      </c>
      <c r="AA172">
        <f t="shared" si="67"/>
        <v>0</v>
      </c>
      <c r="AB172">
        <f t="shared" si="67"/>
        <v>0</v>
      </c>
      <c r="AC172">
        <f t="shared" si="67"/>
        <v>0</v>
      </c>
      <c r="AD172">
        <f t="shared" si="67"/>
        <v>0</v>
      </c>
      <c r="AE172">
        <f t="shared" si="67"/>
        <v>0</v>
      </c>
      <c r="AF172">
        <f t="shared" si="67"/>
        <v>0</v>
      </c>
      <c r="AG172">
        <f t="shared" si="67"/>
        <v>0</v>
      </c>
      <c r="AH172">
        <f t="shared" si="67"/>
        <v>0</v>
      </c>
      <c r="AI172">
        <f t="shared" si="67"/>
        <v>0</v>
      </c>
      <c r="AJ172">
        <f t="shared" si="67"/>
        <v>0</v>
      </c>
      <c r="AK172">
        <f t="shared" si="67"/>
        <v>0</v>
      </c>
      <c r="AL172">
        <f t="shared" si="67"/>
        <v>0</v>
      </c>
    </row>
    <row r="173" spans="1:38" ht="18" customHeight="1">
      <c r="A173" s="49" t="s">
        <v>183</v>
      </c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</row>
    <row r="174" spans="1:38" ht="18" customHeight="1">
      <c r="A174" s="7" t="s">
        <v>143</v>
      </c>
      <c r="B174" s="7" t="s">
        <v>144</v>
      </c>
      <c r="C174" s="8" t="s">
        <v>29</v>
      </c>
      <c r="D174" s="6">
        <v>256</v>
      </c>
      <c r="E174" s="6"/>
      <c r="F174" s="6"/>
      <c r="G174" s="6"/>
      <c r="H174" s="6"/>
      <c r="I174" s="6"/>
      <c r="J174" s="6"/>
      <c r="K174" s="6"/>
      <c r="L174" s="6"/>
      <c r="M174" s="9"/>
      <c r="P174" s="1"/>
    </row>
    <row r="175" spans="1:38" ht="18" customHeight="1">
      <c r="A175" s="7" t="s">
        <v>145</v>
      </c>
      <c r="B175" s="7" t="s">
        <v>146</v>
      </c>
      <c r="C175" s="8" t="s">
        <v>29</v>
      </c>
      <c r="D175" s="6">
        <v>183</v>
      </c>
      <c r="E175" s="6"/>
      <c r="F175" s="6"/>
      <c r="G175" s="6"/>
      <c r="H175" s="6"/>
      <c r="I175" s="6"/>
      <c r="J175" s="6"/>
      <c r="K175" s="6"/>
      <c r="L175" s="6"/>
      <c r="M175" s="9"/>
      <c r="P175" s="1"/>
    </row>
    <row r="176" spans="1:38" ht="18" customHeight="1">
      <c r="A176" s="10"/>
      <c r="B176" s="10"/>
      <c r="C176" s="11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 ht="18" customHeight="1">
      <c r="A177" s="10"/>
      <c r="B177" s="10"/>
      <c r="C177" s="11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 ht="18" customHeight="1">
      <c r="A178" s="10"/>
      <c r="B178" s="10"/>
      <c r="C178" s="11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 ht="18" customHeight="1">
      <c r="A179" s="10"/>
      <c r="B179" s="10"/>
      <c r="C179" s="11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 ht="18" customHeight="1">
      <c r="A180" s="10"/>
      <c r="B180" s="10"/>
      <c r="C180" s="11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 ht="18" customHeight="1">
      <c r="A181" s="10"/>
      <c r="B181" s="10"/>
      <c r="C181" s="11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 ht="18" customHeight="1">
      <c r="A182" s="10"/>
      <c r="B182" s="10"/>
      <c r="C182" s="11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 ht="18" customHeight="1">
      <c r="A183" s="10"/>
      <c r="B183" s="10"/>
      <c r="C183" s="11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ht="18" customHeight="1">
      <c r="A184" s="10"/>
      <c r="B184" s="10"/>
      <c r="C184" s="11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 ht="18" customHeight="1">
      <c r="A185" s="10"/>
      <c r="B185" s="10"/>
      <c r="C185" s="11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 ht="18" customHeight="1">
      <c r="A186" s="10"/>
      <c r="B186" s="10"/>
      <c r="C186" s="11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 ht="18" customHeight="1">
      <c r="A187" s="10"/>
      <c r="B187" s="10"/>
      <c r="C187" s="11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ht="18" customHeight="1">
      <c r="A188" s="10"/>
      <c r="B188" s="10"/>
      <c r="C188" s="11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 ht="18" customHeight="1">
      <c r="A189" s="10"/>
      <c r="B189" s="10"/>
      <c r="C189" s="11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 ht="18" customHeight="1">
      <c r="A190" s="10"/>
      <c r="B190" s="10"/>
      <c r="C190" s="11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 ht="18" customHeight="1">
      <c r="A191" s="10"/>
      <c r="B191" s="10"/>
      <c r="C191" s="11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 ht="18" customHeight="1">
      <c r="A192" s="10"/>
      <c r="B192" s="10"/>
      <c r="C192" s="11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38" ht="18" customHeight="1">
      <c r="A193" s="10"/>
      <c r="B193" s="10"/>
      <c r="C193" s="11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38" ht="18" customHeight="1">
      <c r="A194" s="10"/>
      <c r="B194" s="10"/>
      <c r="C194" s="11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38" ht="18" customHeight="1">
      <c r="A195" s="10"/>
      <c r="B195" s="10"/>
      <c r="C195" s="11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38" ht="18" customHeight="1">
      <c r="A196" s="12" t="s">
        <v>81</v>
      </c>
      <c r="B196" s="13"/>
      <c r="C196" s="14"/>
      <c r="D196" s="15"/>
      <c r="E196" s="15"/>
      <c r="F196" s="15">
        <f>ROUNDDOWN(SUMIF(Q174:Q175, "1", F174:F175), 0)</f>
        <v>0</v>
      </c>
      <c r="G196" s="15"/>
      <c r="H196" s="15">
        <f>ROUNDDOWN(SUMIF(Q174:Q175, "1", H174:H175), 0)</f>
        <v>0</v>
      </c>
      <c r="I196" s="15"/>
      <c r="J196" s="15">
        <f>ROUNDDOWN(SUMIF(Q174:Q175, "1", J174:J175), 0)</f>
        <v>0</v>
      </c>
      <c r="K196" s="15"/>
      <c r="L196" s="15">
        <f>F196+H196+J196</f>
        <v>0</v>
      </c>
      <c r="M196" s="15"/>
      <c r="R196">
        <f t="shared" ref="R196:AL196" si="68">ROUNDDOWN(SUM(R174:R175), 0)</f>
        <v>0</v>
      </c>
      <c r="S196">
        <f t="shared" si="68"/>
        <v>0</v>
      </c>
      <c r="T196">
        <f t="shared" si="68"/>
        <v>0</v>
      </c>
      <c r="U196">
        <f t="shared" si="68"/>
        <v>0</v>
      </c>
      <c r="V196">
        <f t="shared" si="68"/>
        <v>0</v>
      </c>
      <c r="W196">
        <f t="shared" si="68"/>
        <v>0</v>
      </c>
      <c r="X196">
        <f t="shared" si="68"/>
        <v>0</v>
      </c>
      <c r="Y196">
        <f t="shared" si="68"/>
        <v>0</v>
      </c>
      <c r="Z196">
        <f t="shared" si="68"/>
        <v>0</v>
      </c>
      <c r="AA196">
        <f t="shared" si="68"/>
        <v>0</v>
      </c>
      <c r="AB196">
        <f t="shared" si="68"/>
        <v>0</v>
      </c>
      <c r="AC196">
        <f t="shared" si="68"/>
        <v>0</v>
      </c>
      <c r="AD196">
        <f t="shared" si="68"/>
        <v>0</v>
      </c>
      <c r="AE196">
        <f t="shared" si="68"/>
        <v>0</v>
      </c>
      <c r="AF196">
        <f t="shared" si="68"/>
        <v>0</v>
      </c>
      <c r="AG196">
        <f t="shared" si="68"/>
        <v>0</v>
      </c>
      <c r="AH196">
        <f t="shared" si="68"/>
        <v>0</v>
      </c>
      <c r="AI196">
        <f t="shared" si="68"/>
        <v>0</v>
      </c>
      <c r="AJ196">
        <f t="shared" si="68"/>
        <v>0</v>
      </c>
      <c r="AK196">
        <f t="shared" si="68"/>
        <v>0</v>
      </c>
      <c r="AL196">
        <f t="shared" si="68"/>
        <v>0</v>
      </c>
    </row>
    <row r="197" spans="1:38" ht="18" customHeight="1">
      <c r="A197" s="49" t="s">
        <v>184</v>
      </c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</row>
    <row r="198" spans="1:38" ht="18" customHeight="1">
      <c r="A198" s="7" t="s">
        <v>36</v>
      </c>
      <c r="B198" s="7" t="s">
        <v>37</v>
      </c>
      <c r="C198" s="8" t="s">
        <v>38</v>
      </c>
      <c r="D198" s="6">
        <v>1</v>
      </c>
      <c r="E198" s="6"/>
      <c r="F198" s="6"/>
      <c r="G198" s="6"/>
      <c r="H198" s="6"/>
      <c r="I198" s="6"/>
      <c r="J198" s="6"/>
      <c r="K198" s="6"/>
      <c r="L198" s="6"/>
      <c r="M198" s="6"/>
      <c r="O198" t="str">
        <f>"01"</f>
        <v>01</v>
      </c>
      <c r="P198" s="1" t="s">
        <v>79</v>
      </c>
      <c r="Q198">
        <v>1</v>
      </c>
      <c r="R198">
        <f>IF(P198="기계경비", J198, 0)</f>
        <v>0</v>
      </c>
      <c r="S198">
        <f>IF(P198="운반비", J198, 0)</f>
        <v>0</v>
      </c>
      <c r="T198">
        <f>IF(P198="작업부산물", F198, 0)</f>
        <v>0</v>
      </c>
      <c r="U198">
        <f>IF(P198="관급", F198, 0)</f>
        <v>0</v>
      </c>
      <c r="V198">
        <f>IF(P198="외주비", J198, 0)</f>
        <v>0</v>
      </c>
      <c r="W198">
        <f>IF(P198="장비비", J198, 0)</f>
        <v>0</v>
      </c>
      <c r="X198">
        <f>IF(P198="폐기물처리비", J198, 0)</f>
        <v>0</v>
      </c>
      <c r="Y198">
        <f>IF(P198="가설비", J198, 0)</f>
        <v>0</v>
      </c>
      <c r="Z198">
        <f>IF(P198="잡비제외분", F198, 0)</f>
        <v>0</v>
      </c>
      <c r="AA198">
        <f>IF(P198="사급자재대", L198, 0)</f>
        <v>0</v>
      </c>
      <c r="AB198">
        <f>IF(P198="관급자재대", L198, 0)</f>
        <v>0</v>
      </c>
      <c r="AC198">
        <f>IF(P198="사용자항목1", L198, 0)</f>
        <v>0</v>
      </c>
      <c r="AD198">
        <f>IF(P198="사용자항목2", L198, 0)</f>
        <v>0</v>
      </c>
      <c r="AE198">
        <f>IF(P198="사용자항목3", L198, 0)</f>
        <v>0</v>
      </c>
      <c r="AF198">
        <f>IF(P198="사용자항목4", L198, 0)</f>
        <v>0</v>
      </c>
      <c r="AG198">
        <f>IF(P198="사용자항목5", L198, 0)</f>
        <v>0</v>
      </c>
      <c r="AH198">
        <f>IF(P198="사용자항목6", L198, 0)</f>
        <v>0</v>
      </c>
      <c r="AI198">
        <f>IF(P198="사용자항목7", L198, 0)</f>
        <v>0</v>
      </c>
      <c r="AJ198">
        <f>IF(P198="사용자항목8", L198, 0)</f>
        <v>0</v>
      </c>
      <c r="AK198">
        <f>IF(P198="사용자항목9", L198, 0)</f>
        <v>0</v>
      </c>
    </row>
    <row r="199" spans="1:38" ht="18" customHeight="1">
      <c r="A199" s="7" t="s">
        <v>27</v>
      </c>
      <c r="B199" s="7" t="s">
        <v>28</v>
      </c>
      <c r="C199" s="8" t="s">
        <v>7</v>
      </c>
      <c r="D199" s="6">
        <v>0.01</v>
      </c>
      <c r="E199" s="6"/>
      <c r="F199" s="6"/>
      <c r="G199" s="6"/>
      <c r="H199" s="6"/>
      <c r="I199" s="6"/>
      <c r="J199" s="6"/>
      <c r="K199" s="6"/>
      <c r="L199" s="6"/>
      <c r="M199" s="6"/>
      <c r="O199" t="str">
        <f>"01"</f>
        <v>01</v>
      </c>
      <c r="P199" s="1" t="s">
        <v>79</v>
      </c>
      <c r="Q199">
        <v>1</v>
      </c>
      <c r="R199">
        <f>IF(P199="기계경비", J199, 0)</f>
        <v>0</v>
      </c>
      <c r="S199">
        <f>IF(P199="운반비", J199, 0)</f>
        <v>0</v>
      </c>
      <c r="T199">
        <f>IF(P199="작업부산물", F199, 0)</f>
        <v>0</v>
      </c>
      <c r="U199">
        <f>IF(P199="관급", F199, 0)</f>
        <v>0</v>
      </c>
      <c r="V199">
        <f>IF(P199="외주비", J199, 0)</f>
        <v>0</v>
      </c>
      <c r="W199">
        <f>IF(P199="장비비", J199, 0)</f>
        <v>0</v>
      </c>
      <c r="X199">
        <f>IF(P199="폐기물처리비", J199, 0)</f>
        <v>0</v>
      </c>
      <c r="Y199">
        <f>IF(P199="가설비", J199, 0)</f>
        <v>0</v>
      </c>
      <c r="Z199">
        <f>IF(P199="잡비제외분", F199, 0)</f>
        <v>0</v>
      </c>
      <c r="AA199">
        <f>IF(P199="사급자재대", L199, 0)</f>
        <v>0</v>
      </c>
      <c r="AB199">
        <f>IF(P199="관급자재대", L199, 0)</f>
        <v>0</v>
      </c>
      <c r="AC199">
        <f>IF(P199="사용자항목1", L199, 0)</f>
        <v>0</v>
      </c>
      <c r="AD199">
        <f>IF(P199="사용자항목2", L199, 0)</f>
        <v>0</v>
      </c>
      <c r="AE199">
        <f>IF(P199="사용자항목3", L199, 0)</f>
        <v>0</v>
      </c>
      <c r="AF199">
        <f>IF(P199="사용자항목4", L199, 0)</f>
        <v>0</v>
      </c>
      <c r="AG199">
        <f>IF(P199="사용자항목5", L199, 0)</f>
        <v>0</v>
      </c>
      <c r="AH199">
        <f>IF(P199="사용자항목6", L199, 0)</f>
        <v>0</v>
      </c>
      <c r="AI199">
        <f>IF(P199="사용자항목7", L199, 0)</f>
        <v>0</v>
      </c>
      <c r="AJ199">
        <f>IF(P199="사용자항목8", L199, 0)</f>
        <v>0</v>
      </c>
      <c r="AK199">
        <f>IF(P199="사용자항목9", L199, 0)</f>
        <v>0</v>
      </c>
    </row>
    <row r="200" spans="1:38" ht="18" customHeight="1">
      <c r="A200" s="7" t="s">
        <v>32</v>
      </c>
      <c r="B200" s="7" t="s">
        <v>33</v>
      </c>
      <c r="C200" s="8" t="s">
        <v>7</v>
      </c>
      <c r="D200" s="6">
        <v>16.5</v>
      </c>
      <c r="E200" s="6"/>
      <c r="F200" s="6"/>
      <c r="G200" s="6"/>
      <c r="H200" s="6"/>
      <c r="I200" s="6"/>
      <c r="J200" s="6"/>
      <c r="K200" s="6"/>
      <c r="L200" s="6"/>
      <c r="M200" s="6"/>
      <c r="O200" t="str">
        <f>"01"</f>
        <v>01</v>
      </c>
      <c r="P200" s="1" t="s">
        <v>79</v>
      </c>
      <c r="Q200">
        <v>1</v>
      </c>
      <c r="R200">
        <f>IF(P200="기계경비", J200, 0)</f>
        <v>0</v>
      </c>
      <c r="S200">
        <f>IF(P200="운반비", J200, 0)</f>
        <v>0</v>
      </c>
      <c r="T200">
        <f>IF(P200="작업부산물", F200, 0)</f>
        <v>0</v>
      </c>
      <c r="U200">
        <f>IF(P200="관급", F200, 0)</f>
        <v>0</v>
      </c>
      <c r="V200">
        <f>IF(P200="외주비", J200, 0)</f>
        <v>0</v>
      </c>
      <c r="W200">
        <f>IF(P200="장비비", J200, 0)</f>
        <v>0</v>
      </c>
      <c r="X200">
        <f>IF(P200="폐기물처리비", J200, 0)</f>
        <v>0</v>
      </c>
      <c r="Y200">
        <f>IF(P200="가설비", J200, 0)</f>
        <v>0</v>
      </c>
      <c r="Z200">
        <f>IF(P200="잡비제외분", F200, 0)</f>
        <v>0</v>
      </c>
      <c r="AA200">
        <f>IF(P200="사급자재대", L200, 0)</f>
        <v>0</v>
      </c>
      <c r="AB200">
        <f>IF(P200="관급자재대", L200, 0)</f>
        <v>0</v>
      </c>
      <c r="AC200">
        <f>IF(P200="사용자항목1", L200, 0)</f>
        <v>0</v>
      </c>
      <c r="AD200">
        <f>IF(P200="사용자항목2", L200, 0)</f>
        <v>0</v>
      </c>
      <c r="AE200">
        <f>IF(P200="사용자항목3", L200, 0)</f>
        <v>0</v>
      </c>
      <c r="AF200">
        <f>IF(P200="사용자항목4", L200, 0)</f>
        <v>0</v>
      </c>
      <c r="AG200">
        <f>IF(P200="사용자항목5", L200, 0)</f>
        <v>0</v>
      </c>
      <c r="AH200">
        <f>IF(P200="사용자항목6", L200, 0)</f>
        <v>0</v>
      </c>
      <c r="AI200">
        <f>IF(P200="사용자항목7", L200, 0)</f>
        <v>0</v>
      </c>
      <c r="AJ200">
        <f>IF(P200="사용자항목8", L200, 0)</f>
        <v>0</v>
      </c>
      <c r="AK200">
        <f>IF(P200="사용자항목9", L200, 0)</f>
        <v>0</v>
      </c>
    </row>
    <row r="201" spans="1:38" ht="18" customHeight="1">
      <c r="A201" s="10"/>
      <c r="B201" s="10"/>
      <c r="C201" s="11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38" ht="18" customHeight="1">
      <c r="A202" s="10"/>
      <c r="B202" s="10"/>
      <c r="C202" s="11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38" ht="18" customHeight="1">
      <c r="A203" s="10"/>
      <c r="B203" s="10"/>
      <c r="C203" s="11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38" ht="18" customHeight="1">
      <c r="A204" s="10"/>
      <c r="B204" s="10"/>
      <c r="C204" s="11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38" ht="18" customHeight="1">
      <c r="A205" s="10"/>
      <c r="B205" s="10"/>
      <c r="C205" s="11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38" ht="18" customHeight="1">
      <c r="A206" s="10"/>
      <c r="B206" s="10"/>
      <c r="C206" s="11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38" ht="18" customHeight="1">
      <c r="A207" s="10"/>
      <c r="B207" s="10"/>
      <c r="C207" s="11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38" ht="18" customHeight="1">
      <c r="A208" s="10"/>
      <c r="B208" s="10"/>
      <c r="C208" s="11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38" ht="18" customHeight="1">
      <c r="A209" s="10"/>
      <c r="B209" s="10"/>
      <c r="C209" s="11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38" ht="18" customHeight="1">
      <c r="A210" s="10"/>
      <c r="B210" s="10"/>
      <c r="C210" s="11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38" ht="18" customHeight="1">
      <c r="A211" s="10"/>
      <c r="B211" s="10"/>
      <c r="C211" s="11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38" ht="18" customHeight="1">
      <c r="A212" s="10"/>
      <c r="B212" s="10"/>
      <c r="C212" s="11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38" ht="18" customHeight="1">
      <c r="A213" s="10"/>
      <c r="B213" s="10"/>
      <c r="C213" s="11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38" ht="18" customHeight="1">
      <c r="A214" s="10"/>
      <c r="B214" s="10"/>
      <c r="C214" s="11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38" ht="18" customHeight="1">
      <c r="A215" s="10"/>
      <c r="B215" s="10"/>
      <c r="C215" s="11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38" ht="18" customHeight="1">
      <c r="A216" s="10"/>
      <c r="B216" s="10"/>
      <c r="C216" s="11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38" ht="18" customHeight="1">
      <c r="A217" s="10"/>
      <c r="B217" s="10"/>
      <c r="C217" s="11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38" ht="18" customHeight="1">
      <c r="A218" s="10"/>
      <c r="B218" s="10"/>
      <c r="C218" s="11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38" ht="18" customHeight="1">
      <c r="A219" s="10"/>
      <c r="B219" s="10"/>
      <c r="C219" s="11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38" ht="18" customHeight="1">
      <c r="A220" s="12" t="s">
        <v>81</v>
      </c>
      <c r="B220" s="13"/>
      <c r="C220" s="14"/>
      <c r="D220" s="15"/>
      <c r="E220" s="15"/>
      <c r="F220" s="15">
        <f>ROUNDDOWN(SUMIF(Q198:Q200, "1", F198:F200), 0)</f>
        <v>0</v>
      </c>
      <c r="G220" s="15"/>
      <c r="H220" s="15">
        <f>ROUNDDOWN(SUMIF(Q198:Q200, "1", H198:H200), 0)</f>
        <v>0</v>
      </c>
      <c r="I220" s="15"/>
      <c r="J220" s="15">
        <f>ROUNDDOWN(SUMIF(Q198:Q200, "1", J198:J200), 0)</f>
        <v>0</v>
      </c>
      <c r="K220" s="15"/>
      <c r="L220" s="15">
        <f>F220+H220+J220</f>
        <v>0</v>
      </c>
      <c r="M220" s="15"/>
      <c r="R220">
        <f t="shared" ref="R220:AL220" si="69">ROUNDDOWN(SUM(R198:R200), 0)</f>
        <v>0</v>
      </c>
      <c r="S220">
        <f t="shared" si="69"/>
        <v>0</v>
      </c>
      <c r="T220">
        <f t="shared" si="69"/>
        <v>0</v>
      </c>
      <c r="U220">
        <f t="shared" si="69"/>
        <v>0</v>
      </c>
      <c r="V220">
        <f t="shared" si="69"/>
        <v>0</v>
      </c>
      <c r="W220">
        <f t="shared" si="69"/>
        <v>0</v>
      </c>
      <c r="X220">
        <f t="shared" si="69"/>
        <v>0</v>
      </c>
      <c r="Y220">
        <f t="shared" si="69"/>
        <v>0</v>
      </c>
      <c r="Z220">
        <f t="shared" si="69"/>
        <v>0</v>
      </c>
      <c r="AA220">
        <f t="shared" si="69"/>
        <v>0</v>
      </c>
      <c r="AB220">
        <f t="shared" si="69"/>
        <v>0</v>
      </c>
      <c r="AC220">
        <f t="shared" si="69"/>
        <v>0</v>
      </c>
      <c r="AD220">
        <f t="shared" si="69"/>
        <v>0</v>
      </c>
      <c r="AE220">
        <f t="shared" si="69"/>
        <v>0</v>
      </c>
      <c r="AF220">
        <f t="shared" si="69"/>
        <v>0</v>
      </c>
      <c r="AG220">
        <f t="shared" si="69"/>
        <v>0</v>
      </c>
      <c r="AH220">
        <f t="shared" si="69"/>
        <v>0</v>
      </c>
      <c r="AI220">
        <f t="shared" si="69"/>
        <v>0</v>
      </c>
      <c r="AJ220">
        <f t="shared" si="69"/>
        <v>0</v>
      </c>
      <c r="AK220">
        <f t="shared" si="69"/>
        <v>0</v>
      </c>
      <c r="AL220">
        <f t="shared" si="69"/>
        <v>0</v>
      </c>
    </row>
    <row r="221" spans="1:38" ht="18" customHeight="1">
      <c r="A221" s="49" t="s">
        <v>185</v>
      </c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</row>
    <row r="222" spans="1:38" ht="18" customHeight="1">
      <c r="A222" s="7" t="s">
        <v>147</v>
      </c>
      <c r="B222" s="7" t="s">
        <v>148</v>
      </c>
      <c r="C222" s="8" t="s">
        <v>7</v>
      </c>
      <c r="D222" s="6">
        <v>34.85</v>
      </c>
      <c r="E222" s="6"/>
      <c r="F222" s="6"/>
      <c r="G222" s="6"/>
      <c r="H222" s="6"/>
      <c r="I222" s="6"/>
      <c r="J222" s="6"/>
      <c r="K222" s="6"/>
      <c r="L222" s="6"/>
      <c r="M222" s="9"/>
      <c r="P222" s="1"/>
    </row>
    <row r="223" spans="1:38" ht="18" customHeight="1">
      <c r="A223" s="7" t="s">
        <v>149</v>
      </c>
      <c r="B223" s="7" t="s">
        <v>150</v>
      </c>
      <c r="C223" s="8" t="s">
        <v>11</v>
      </c>
      <c r="D223" s="6">
        <v>1.02</v>
      </c>
      <c r="E223" s="6"/>
      <c r="F223" s="6"/>
      <c r="G223" s="6"/>
      <c r="H223" s="6"/>
      <c r="I223" s="6"/>
      <c r="J223" s="6"/>
      <c r="K223" s="6"/>
      <c r="L223" s="6"/>
      <c r="M223" s="9"/>
      <c r="P223" s="1"/>
    </row>
    <row r="224" spans="1:38" ht="18" customHeight="1">
      <c r="A224" s="7" t="s">
        <v>151</v>
      </c>
      <c r="B224" s="7" t="s">
        <v>119</v>
      </c>
      <c r="C224" s="8" t="s">
        <v>29</v>
      </c>
      <c r="D224" s="6">
        <v>93</v>
      </c>
      <c r="E224" s="6"/>
      <c r="F224" s="6"/>
      <c r="G224" s="6"/>
      <c r="H224" s="6"/>
      <c r="I224" s="6"/>
      <c r="J224" s="6"/>
      <c r="K224" s="6"/>
      <c r="L224" s="6"/>
      <c r="M224" s="9"/>
      <c r="P224" s="1"/>
    </row>
    <row r="225" spans="1:16" ht="18" customHeight="1">
      <c r="A225" s="7" t="s">
        <v>151</v>
      </c>
      <c r="B225" s="7" t="s">
        <v>152</v>
      </c>
      <c r="C225" s="8" t="s">
        <v>29</v>
      </c>
      <c r="D225" s="6">
        <v>80</v>
      </c>
      <c r="E225" s="6"/>
      <c r="F225" s="6"/>
      <c r="G225" s="6"/>
      <c r="H225" s="6"/>
      <c r="I225" s="6"/>
      <c r="J225" s="6"/>
      <c r="K225" s="6"/>
      <c r="L225" s="6"/>
      <c r="M225" s="9"/>
      <c r="P225" s="1"/>
    </row>
    <row r="226" spans="1:16" ht="18" customHeight="1">
      <c r="A226" s="7" t="s">
        <v>98</v>
      </c>
      <c r="B226" s="7" t="s">
        <v>99</v>
      </c>
      <c r="C226" s="8" t="s">
        <v>7</v>
      </c>
      <c r="D226" s="6">
        <v>34.85</v>
      </c>
      <c r="E226" s="6"/>
      <c r="F226" s="6"/>
      <c r="G226" s="6"/>
      <c r="H226" s="6"/>
      <c r="I226" s="6"/>
      <c r="J226" s="6"/>
      <c r="K226" s="6"/>
      <c r="L226" s="6"/>
      <c r="M226" s="9"/>
      <c r="P226" s="1"/>
    </row>
    <row r="227" spans="1:16" ht="18" customHeight="1">
      <c r="A227" s="7" t="s">
        <v>21</v>
      </c>
      <c r="B227" s="7" t="s">
        <v>23</v>
      </c>
      <c r="C227" s="8" t="s">
        <v>11</v>
      </c>
      <c r="D227" s="6">
        <v>2.78</v>
      </c>
      <c r="E227" s="6"/>
      <c r="F227" s="6"/>
      <c r="G227" s="6"/>
      <c r="H227" s="6"/>
      <c r="I227" s="6"/>
      <c r="J227" s="6"/>
      <c r="K227" s="6"/>
      <c r="L227" s="6"/>
      <c r="M227" s="6"/>
      <c r="P227" s="1"/>
    </row>
    <row r="228" spans="1:16" ht="18" customHeight="1">
      <c r="A228" s="7" t="s">
        <v>21</v>
      </c>
      <c r="B228" s="7" t="s">
        <v>22</v>
      </c>
      <c r="C228" s="8" t="s">
        <v>11</v>
      </c>
      <c r="D228" s="6">
        <v>1.02</v>
      </c>
      <c r="E228" s="6"/>
      <c r="F228" s="6"/>
      <c r="G228" s="6"/>
      <c r="H228" s="6"/>
      <c r="I228" s="6"/>
      <c r="J228" s="6"/>
      <c r="K228" s="6"/>
      <c r="L228" s="6"/>
      <c r="M228" s="6"/>
      <c r="P228" s="1"/>
    </row>
    <row r="229" spans="1:16" ht="18" customHeight="1">
      <c r="A229" s="10"/>
      <c r="B229" s="10"/>
      <c r="C229" s="11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6" ht="18" customHeight="1">
      <c r="A230" s="10"/>
      <c r="B230" s="10"/>
      <c r="C230" s="11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6" ht="18" customHeight="1">
      <c r="A231" s="10"/>
      <c r="B231" s="10"/>
      <c r="C231" s="11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6" ht="18" customHeight="1">
      <c r="A232" s="10"/>
      <c r="B232" s="10"/>
      <c r="C232" s="11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6" ht="18" customHeight="1">
      <c r="A233" s="10"/>
      <c r="B233" s="10"/>
      <c r="C233" s="11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6" ht="18" customHeight="1">
      <c r="A234" s="10"/>
      <c r="B234" s="10"/>
      <c r="C234" s="11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6" ht="18" customHeight="1">
      <c r="A235" s="10"/>
      <c r="B235" s="10"/>
      <c r="C235" s="11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16" ht="18" customHeight="1">
      <c r="A236" s="10"/>
      <c r="B236" s="10"/>
      <c r="C236" s="11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6" ht="18" customHeight="1">
      <c r="A237" s="10"/>
      <c r="B237" s="10"/>
      <c r="C237" s="11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16" ht="18" customHeight="1">
      <c r="A238" s="10"/>
      <c r="B238" s="10"/>
      <c r="C238" s="11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6" ht="18" customHeight="1">
      <c r="A239" s="10"/>
      <c r="B239" s="10"/>
      <c r="C239" s="11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6" ht="18" customHeight="1">
      <c r="A240" s="10"/>
      <c r="B240" s="10"/>
      <c r="C240" s="11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38" ht="18" customHeight="1">
      <c r="A241" s="10"/>
      <c r="B241" s="10"/>
      <c r="C241" s="11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38" ht="18" customHeight="1">
      <c r="A242" s="10"/>
      <c r="B242" s="10"/>
      <c r="C242" s="11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38" ht="18" customHeight="1">
      <c r="A243" s="10"/>
      <c r="B243" s="10"/>
      <c r="C243" s="11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38" ht="18" customHeight="1">
      <c r="A244" s="12" t="s">
        <v>81</v>
      </c>
      <c r="B244" s="13"/>
      <c r="C244" s="14"/>
      <c r="D244" s="15"/>
      <c r="E244" s="15"/>
      <c r="F244" s="15">
        <f>ROUNDDOWN(SUMIF(Q222:Q228, "1", F222:F228), 0)</f>
        <v>0</v>
      </c>
      <c r="G244" s="15"/>
      <c r="H244" s="15">
        <f>ROUNDDOWN(SUMIF(Q222:Q228, "1", H222:H228), 0)</f>
        <v>0</v>
      </c>
      <c r="I244" s="15"/>
      <c r="J244" s="15">
        <f>ROUNDDOWN(SUMIF(Q222:Q228, "1", J222:J228), 0)</f>
        <v>0</v>
      </c>
      <c r="K244" s="15"/>
      <c r="L244" s="15">
        <f>F244+H244+J244</f>
        <v>0</v>
      </c>
      <c r="M244" s="15"/>
      <c r="R244">
        <f t="shared" ref="R244:AL244" si="70">ROUNDDOWN(SUM(R222:R228), 0)</f>
        <v>0</v>
      </c>
      <c r="S244">
        <f t="shared" si="70"/>
        <v>0</v>
      </c>
      <c r="T244">
        <f t="shared" si="70"/>
        <v>0</v>
      </c>
      <c r="U244">
        <f t="shared" si="70"/>
        <v>0</v>
      </c>
      <c r="V244">
        <f t="shared" si="70"/>
        <v>0</v>
      </c>
      <c r="W244">
        <f t="shared" si="70"/>
        <v>0</v>
      </c>
      <c r="X244">
        <f t="shared" si="70"/>
        <v>0</v>
      </c>
      <c r="Y244">
        <f t="shared" si="70"/>
        <v>0</v>
      </c>
      <c r="Z244">
        <f t="shared" si="70"/>
        <v>0</v>
      </c>
      <c r="AA244">
        <f t="shared" si="70"/>
        <v>0</v>
      </c>
      <c r="AB244">
        <f t="shared" si="70"/>
        <v>0</v>
      </c>
      <c r="AC244">
        <f t="shared" si="70"/>
        <v>0</v>
      </c>
      <c r="AD244">
        <f t="shared" si="70"/>
        <v>0</v>
      </c>
      <c r="AE244">
        <f t="shared" si="70"/>
        <v>0</v>
      </c>
      <c r="AF244">
        <f t="shared" si="70"/>
        <v>0</v>
      </c>
      <c r="AG244">
        <f t="shared" si="70"/>
        <v>0</v>
      </c>
      <c r="AH244">
        <f t="shared" si="70"/>
        <v>0</v>
      </c>
      <c r="AI244">
        <f t="shared" si="70"/>
        <v>0</v>
      </c>
      <c r="AJ244">
        <f t="shared" si="70"/>
        <v>0</v>
      </c>
      <c r="AK244">
        <f t="shared" si="70"/>
        <v>0</v>
      </c>
      <c r="AL244">
        <f t="shared" si="70"/>
        <v>0</v>
      </c>
    </row>
    <row r="245" spans="1:38" ht="18" customHeight="1">
      <c r="A245" s="49" t="s">
        <v>243</v>
      </c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</row>
    <row r="246" spans="1:38" ht="18" customHeight="1">
      <c r="A246" s="7" t="s">
        <v>63</v>
      </c>
      <c r="B246" s="7" t="s">
        <v>64</v>
      </c>
      <c r="C246" s="8" t="s">
        <v>11</v>
      </c>
      <c r="D246" s="6">
        <v>84.76</v>
      </c>
      <c r="E246" s="6"/>
      <c r="F246" s="6"/>
      <c r="G246" s="6"/>
      <c r="H246" s="6"/>
      <c r="I246" s="6"/>
      <c r="J246" s="6"/>
      <c r="K246" s="6"/>
      <c r="L246" s="6"/>
      <c r="M246" s="9"/>
    </row>
    <row r="247" spans="1:38" ht="18" customHeight="1">
      <c r="A247" s="7" t="s">
        <v>67</v>
      </c>
      <c r="B247" s="7" t="s">
        <v>68</v>
      </c>
      <c r="C247" s="8" t="s">
        <v>69</v>
      </c>
      <c r="D247" s="6">
        <v>83.27</v>
      </c>
      <c r="E247" s="6"/>
      <c r="F247" s="6"/>
      <c r="G247" s="6"/>
      <c r="H247" s="6"/>
      <c r="I247" s="6"/>
      <c r="J247" s="6"/>
      <c r="K247" s="6"/>
      <c r="L247" s="6"/>
      <c r="M247" s="9"/>
    </row>
    <row r="248" spans="1:38" ht="18" customHeight="1">
      <c r="A248" s="7" t="s">
        <v>67</v>
      </c>
      <c r="B248" s="7" t="s">
        <v>70</v>
      </c>
      <c r="C248" s="8" t="s">
        <v>69</v>
      </c>
      <c r="D248" s="6">
        <v>1.49</v>
      </c>
      <c r="E248" s="6"/>
      <c r="F248" s="6"/>
      <c r="G248" s="6"/>
      <c r="H248" s="6"/>
      <c r="I248" s="6"/>
      <c r="J248" s="6"/>
      <c r="K248" s="6"/>
      <c r="L248" s="6"/>
      <c r="M248" s="9"/>
    </row>
    <row r="249" spans="1:38" ht="18" customHeight="1">
      <c r="A249" s="10"/>
      <c r="B249" s="10"/>
      <c r="C249" s="11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38" ht="18" customHeight="1">
      <c r="A250" s="10"/>
      <c r="B250" s="10"/>
      <c r="C250" s="11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38" ht="18" customHeight="1">
      <c r="A251" s="10"/>
      <c r="B251" s="10"/>
      <c r="C251" s="11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38" ht="18" customHeight="1">
      <c r="A252" s="10"/>
      <c r="B252" s="10"/>
      <c r="C252" s="11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38" ht="18" customHeight="1">
      <c r="A253" s="10"/>
      <c r="B253" s="10"/>
      <c r="C253" s="11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38" ht="18" customHeight="1">
      <c r="A254" s="10"/>
      <c r="B254" s="10"/>
      <c r="C254" s="11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38" ht="18" customHeight="1">
      <c r="A255" s="10"/>
      <c r="B255" s="10"/>
      <c r="C255" s="11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38" ht="18" customHeight="1">
      <c r="A256" s="10"/>
      <c r="B256" s="10"/>
      <c r="C256" s="11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38" ht="18" customHeight="1">
      <c r="A257" s="10"/>
      <c r="B257" s="10"/>
      <c r="C257" s="11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38" ht="18" customHeight="1">
      <c r="A258" s="10"/>
      <c r="B258" s="10"/>
      <c r="C258" s="11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38" ht="18" customHeight="1">
      <c r="A259" s="10"/>
      <c r="B259" s="10"/>
      <c r="C259" s="11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38" ht="18" customHeight="1">
      <c r="A260" s="10"/>
      <c r="B260" s="10"/>
      <c r="C260" s="11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38" ht="18" customHeight="1">
      <c r="A261" s="10"/>
      <c r="B261" s="10"/>
      <c r="C261" s="11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38" ht="18" customHeight="1">
      <c r="A262" s="10"/>
      <c r="B262" s="10"/>
      <c r="C262" s="11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1:38" ht="18" customHeight="1">
      <c r="A263" s="10"/>
      <c r="B263" s="10"/>
      <c r="C263" s="11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38" ht="18" customHeight="1">
      <c r="A264" s="10"/>
      <c r="B264" s="10"/>
      <c r="C264" s="11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1:38" ht="18" customHeight="1">
      <c r="A265" s="10"/>
      <c r="B265" s="10"/>
      <c r="C265" s="11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1:38" ht="18" customHeight="1">
      <c r="A266" s="10"/>
      <c r="B266" s="10"/>
      <c r="C266" s="11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38" ht="18" customHeight="1">
      <c r="A267" s="10"/>
      <c r="B267" s="10"/>
      <c r="C267" s="11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1:38" ht="18" customHeight="1">
      <c r="A268" s="12" t="s">
        <v>81</v>
      </c>
      <c r="B268" s="13"/>
      <c r="C268" s="14"/>
      <c r="D268" s="15"/>
      <c r="E268" s="15"/>
      <c r="F268" s="15">
        <f>ROUNDDOWN(SUMIF(Q246:Q248, "1", F246:F248), 0)</f>
        <v>0</v>
      </c>
      <c r="G268" s="15"/>
      <c r="H268" s="15">
        <f>ROUNDDOWN(SUMIF(Q246:Q248, "1", H246:H248), 0)</f>
        <v>0</v>
      </c>
      <c r="I268" s="15"/>
      <c r="J268" s="15">
        <f>ROUNDDOWN(SUMIF(Q246:Q248, "1", J246:J248), 0)</f>
        <v>0</v>
      </c>
      <c r="K268" s="15"/>
      <c r="L268" s="15">
        <f>F268+H268+J268</f>
        <v>0</v>
      </c>
      <c r="M268" s="15"/>
      <c r="R268">
        <f t="shared" ref="R268:AL268" si="71">ROUNDDOWN(SUM(R246:R248), 0)</f>
        <v>0</v>
      </c>
      <c r="S268">
        <f t="shared" si="71"/>
        <v>0</v>
      </c>
      <c r="T268">
        <f t="shared" si="71"/>
        <v>0</v>
      </c>
      <c r="U268">
        <f t="shared" si="71"/>
        <v>0</v>
      </c>
      <c r="V268">
        <f t="shared" si="71"/>
        <v>0</v>
      </c>
      <c r="W268">
        <f t="shared" si="71"/>
        <v>0</v>
      </c>
      <c r="X268">
        <f t="shared" si="71"/>
        <v>0</v>
      </c>
      <c r="Y268">
        <f t="shared" si="71"/>
        <v>0</v>
      </c>
      <c r="Z268">
        <f t="shared" si="71"/>
        <v>0</v>
      </c>
      <c r="AA268">
        <f t="shared" si="71"/>
        <v>0</v>
      </c>
      <c r="AB268">
        <f t="shared" si="71"/>
        <v>0</v>
      </c>
      <c r="AC268">
        <f t="shared" si="71"/>
        <v>0</v>
      </c>
      <c r="AD268">
        <f t="shared" si="71"/>
        <v>0</v>
      </c>
      <c r="AE268">
        <f t="shared" si="71"/>
        <v>0</v>
      </c>
      <c r="AF268">
        <f t="shared" si="71"/>
        <v>0</v>
      </c>
      <c r="AG268">
        <f t="shared" si="71"/>
        <v>0</v>
      </c>
      <c r="AH268">
        <f t="shared" si="71"/>
        <v>0</v>
      </c>
      <c r="AI268">
        <f t="shared" si="71"/>
        <v>0</v>
      </c>
      <c r="AJ268">
        <f t="shared" si="71"/>
        <v>0</v>
      </c>
      <c r="AK268">
        <f t="shared" si="71"/>
        <v>0</v>
      </c>
      <c r="AL268">
        <f t="shared" si="71"/>
        <v>0</v>
      </c>
    </row>
  </sheetData>
  <mergeCells count="21">
    <mergeCell ref="A125:M125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  <mergeCell ref="A5:M5"/>
    <mergeCell ref="A29:M29"/>
    <mergeCell ref="A53:M53"/>
    <mergeCell ref="A77:M77"/>
    <mergeCell ref="A149:M149"/>
    <mergeCell ref="A173:M173"/>
    <mergeCell ref="A197:M197"/>
    <mergeCell ref="A221:M221"/>
    <mergeCell ref="A245:M245"/>
  </mergeCells>
  <phoneticPr fontId="1" type="noConversion"/>
  <conditionalFormatting sqref="A6:M268 A5">
    <cfRule type="containsText" dxfId="1" priority="1" stopIfTrue="1" operator="containsText" text=".">
      <formula>NOT(ISERROR(SEARCH(".",A5)))</formula>
    </cfRule>
    <cfRule type="notContainsText" dxfId="0" priority="2" stopIfTrue="1" operator="notContains" text=".">
      <formula>ISERROR(SEARCH(".",A5))</formula>
    </cfRule>
  </conditionalFormatting>
  <pageMargins left="0.59055118110236227" right="0" top="0.59055118110236227" bottom="0.15748031496062992" header="0.31496062992125984" footer="0.15748031496062992"/>
  <pageSetup paperSize="9" orientation="landscape" verticalDpi="0" r:id="rId1"/>
  <rowBreaks count="11" manualBreakCount="11">
    <brk id="28" max="16383" man="1"/>
    <brk id="52" max="16383" man="1"/>
    <brk id="76" max="16383" man="1"/>
    <brk id="100" max="16383" man="1"/>
    <brk id="124" max="16383" man="1"/>
    <brk id="148" max="16383" man="1"/>
    <brk id="172" max="16383" man="1"/>
    <brk id="196" max="16383" man="1"/>
    <brk id="220" max="16383" man="1"/>
    <brk id="244" max="16383" man="1"/>
    <brk id="2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0" sqref="C30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원가계산서</vt:lpstr>
      <vt:lpstr>집계표</vt:lpstr>
      <vt:lpstr>내역서</vt:lpstr>
      <vt:lpstr>Sheet1</vt:lpstr>
      <vt:lpstr>내역서!Print_Area</vt:lpstr>
      <vt:lpstr>원가계산서!Print_Area</vt:lpstr>
      <vt:lpstr>집계표!Print_Area</vt:lpstr>
      <vt:lpstr>내역서!Print_Titles</vt:lpstr>
      <vt:lpstr>원가계산서!Print_Titles</vt:lpstr>
      <vt:lpstr>집계표!Print_Titles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2020-01-17T05:14:21Z</cp:lastPrinted>
  <dcterms:created xsi:type="dcterms:W3CDTF">2020-01-17T04:42:50Z</dcterms:created>
  <dcterms:modified xsi:type="dcterms:W3CDTF">2020-03-31T08:03:26Z</dcterms:modified>
</cp:coreProperties>
</file>