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8830" windowHeight="7170" tabRatio="865"/>
  </bookViews>
  <sheets>
    <sheet name="표지" sheetId="41" r:id="rId1"/>
    <sheet name="공사원가계산서" sheetId="44" r:id="rId2"/>
    <sheet name="내역서" sheetId="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내역서!$A$1:$A$176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1">공사원가계산서!$B$1:$H$33</definedName>
    <definedName name="_xlnm.Print_Area" localSheetId="2">내역서!$B$1:$O$176</definedName>
    <definedName name="_xlnm.Print_Area" localSheetId="0">표지!$B$1:$T$23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F17" i="44"/>
  <c r="F19"/>
  <c r="B3" i="38"/>
  <c r="G173" l="1"/>
  <c r="I137" l="1"/>
  <c r="I8" s="1"/>
  <c r="K137"/>
  <c r="K8" s="1"/>
  <c r="B8"/>
  <c r="B24"/>
  <c r="M138" l="1"/>
  <c r="F138"/>
  <c r="G138" l="1"/>
  <c r="F10" i="41"/>
  <c r="C10"/>
  <c r="C8"/>
  <c r="H166" i="38"/>
  <c r="H164"/>
  <c r="H162"/>
  <c r="H160"/>
  <c r="H148"/>
  <c r="H146"/>
  <c r="H144"/>
  <c r="H141"/>
  <c r="B25"/>
  <c r="B23"/>
  <c r="B22"/>
  <c r="B18"/>
  <c r="B11"/>
  <c r="B10"/>
  <c r="B7"/>
  <c r="B6"/>
  <c r="B5"/>
  <c r="B4"/>
  <c r="B27"/>
  <c r="G175" l="1"/>
  <c r="G174" l="1"/>
  <c r="G176" l="1"/>
  <c r="G172" l="1"/>
  <c r="G26" s="1"/>
  <c r="I22" i="41" l="1"/>
  <c r="F139" i="38" l="1"/>
  <c r="M139"/>
  <c r="G139" l="1"/>
  <c r="M137"/>
  <c r="G8" l="1"/>
  <c r="M8"/>
  <c r="G137"/>
  <c r="M30" l="1"/>
  <c r="M6" s="1"/>
  <c r="I30" l="1"/>
  <c r="I6" s="1"/>
  <c r="K30"/>
  <c r="G30" l="1"/>
  <c r="K6"/>
  <c r="G6"/>
  <c r="K117" l="1"/>
  <c r="K140" l="1"/>
  <c r="K7"/>
  <c r="M117" l="1"/>
  <c r="M140" s="1"/>
  <c r="M9" s="1"/>
  <c r="K9"/>
  <c r="M7" l="1"/>
  <c r="I117"/>
  <c r="I140" l="1"/>
  <c r="I7"/>
  <c r="G117"/>
  <c r="G9" s="1"/>
  <c r="G7"/>
  <c r="I9" l="1"/>
  <c r="I142"/>
  <c r="M142" s="1"/>
  <c r="G142" s="1"/>
  <c r="I145" s="1"/>
  <c r="M145" s="1"/>
  <c r="G145" s="1"/>
  <c r="I161"/>
  <c r="M161" s="1"/>
  <c r="G161" s="1"/>
  <c r="G140"/>
  <c r="I149"/>
  <c r="M149" s="1"/>
  <c r="G149" s="1"/>
  <c r="I147" l="1"/>
  <c r="M147" s="1"/>
  <c r="G147" s="1"/>
  <c r="N147" s="1"/>
  <c r="G12"/>
  <c r="N145"/>
  <c r="G20"/>
  <c r="N161"/>
  <c r="N151"/>
  <c r="G14"/>
  <c r="F14" i="44" s="1"/>
  <c r="F16" s="1"/>
  <c r="G19" i="38"/>
  <c r="N159"/>
  <c r="G15"/>
  <c r="F15" i="44" s="1"/>
  <c r="N153" i="38"/>
  <c r="G18"/>
  <c r="N149"/>
  <c r="G10"/>
  <c r="N142"/>
  <c r="I163"/>
  <c r="M163" s="1"/>
  <c r="G163" s="1"/>
  <c r="G17"/>
  <c r="N157"/>
  <c r="G13" l="1"/>
  <c r="G21"/>
  <c r="N163"/>
  <c r="G16"/>
  <c r="N155"/>
  <c r="G11" l="1"/>
  <c r="I165"/>
  <c r="M165" l="1"/>
  <c r="I167" s="1"/>
  <c r="M167" s="1"/>
  <c r="G25" l="1"/>
  <c r="G24"/>
  <c r="G22"/>
  <c r="N165"/>
  <c r="N167" l="1"/>
  <c r="G23"/>
  <c r="I21" i="41" l="1"/>
  <c r="F19" s="1"/>
  <c r="K19" s="1"/>
  <c r="G29" i="38"/>
  <c r="G28" s="1"/>
  <c r="G5"/>
  <c r="G4" s="1"/>
</calcChain>
</file>

<file path=xl/comments1.xml><?xml version="1.0" encoding="utf-8"?>
<comments xmlns="http://schemas.openxmlformats.org/spreadsheetml/2006/main">
  <authors>
    <author>문한기</author>
  </authors>
  <commentList>
    <comment ref="B150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모든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공사에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</text>
    </comment>
    <comment ref="B152" authorId="0">
      <text>
        <r>
          <rPr>
            <b/>
            <sz val="9"/>
            <color indexed="81"/>
            <rFont val="돋움"/>
            <family val="3"/>
            <charset val="129"/>
          </rPr>
          <t>문한기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공사기간 1개월 이상 모든 공사에 반영</t>
        </r>
      </text>
    </comment>
  </commentList>
</comments>
</file>

<file path=xl/sharedStrings.xml><?xml version="1.0" encoding="utf-8"?>
<sst xmlns="http://schemas.openxmlformats.org/spreadsheetml/2006/main" count="582" uniqueCount="241">
  <si>
    <t>주간</t>
    <phoneticPr fontId="2" type="noConversion"/>
  </si>
  <si>
    <t>야간</t>
    <phoneticPr fontId="2" type="noConversion"/>
  </si>
  <si>
    <t/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</si>
  <si>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</si>
  <si>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</si>
  <si>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</si>
  <si>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</si>
  <si>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</si>
  <si>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</si>
  <si>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</si>
  <si>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</si>
  <si>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</si>
  <si>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</si>
  <si>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</si>
  <si>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</si>
  <si>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</si>
  <si>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</si>
  <si>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</si>
  <si>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</si>
  <si>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금   액</t>
  </si>
  <si>
    <t>㎥</t>
    <phoneticPr fontId="2" type="noConversion"/>
  </si>
  <si>
    <t>비 고</t>
    <phoneticPr fontId="2" type="noConversion"/>
  </si>
  <si>
    <t>=</t>
  </si>
  <si>
    <t>절삭 후 덧씌우기(A-Type)</t>
    <phoneticPr fontId="2" type="noConversion"/>
  </si>
  <si>
    <t>절삭 후 덧씌우기(B-Type)</t>
    <phoneticPr fontId="2" type="noConversion"/>
  </si>
  <si>
    <t>절삭 후 덧씌우기(C-Type)</t>
    <phoneticPr fontId="2" type="noConversion"/>
  </si>
  <si>
    <t>소계</t>
    <phoneticPr fontId="2" type="noConversion"/>
  </si>
  <si>
    <t>X</t>
    <phoneticPr fontId="56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</si>
  <si>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</si>
  <si>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</si>
  <si>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</si>
  <si>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</si>
  <si>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총         액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</si>
  <si>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</si>
  <si>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</si>
  <si>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</si>
  <si>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호 표</t>
    <phoneticPr fontId="58" type="noConversion"/>
  </si>
  <si>
    <t>단 가</t>
    <phoneticPr fontId="58" type="noConversion"/>
  </si>
  <si>
    <t>단 가</t>
  </si>
  <si>
    <t>금  액</t>
  </si>
  <si>
    <t>소      계</t>
    <phoneticPr fontId="58" type="noConversion"/>
  </si>
  <si>
    <t>식</t>
  </si>
  <si>
    <t xml:space="preserve">     산재보험료</t>
    <phoneticPr fontId="58" type="noConversion"/>
  </si>
  <si>
    <t xml:space="preserve">     고용보험료</t>
    <phoneticPr fontId="58" type="noConversion"/>
  </si>
  <si>
    <t xml:space="preserve">     건강보험료</t>
    <phoneticPr fontId="58" type="noConversion"/>
  </si>
  <si>
    <t xml:space="preserve">     연금보험료</t>
    <phoneticPr fontId="58" type="noConversion"/>
  </si>
  <si>
    <t xml:space="preserve">     환경보전비</t>
    <phoneticPr fontId="58" type="noConversion"/>
  </si>
  <si>
    <t xml:space="preserve">     기타  경비</t>
    <phoneticPr fontId="58" type="noConversion"/>
  </si>
  <si>
    <t xml:space="preserve"> </t>
    <phoneticPr fontId="58" type="noConversion"/>
  </si>
  <si>
    <t xml:space="preserve">      도급예정액</t>
  </si>
  <si>
    <t>▣ 총 공 사 비</t>
    <phoneticPr fontId="58" type="noConversion"/>
  </si>
  <si>
    <t>1. 도급예정액</t>
  </si>
  <si>
    <t xml:space="preserve">  가. 포장공</t>
    <phoneticPr fontId="58" type="noConversion"/>
  </si>
  <si>
    <t>블록연장(500&lt;L)</t>
  </si>
  <si>
    <t>블록연장(200&lt;L≤500)</t>
  </si>
  <si>
    <t>블록연장(200≥L)</t>
  </si>
  <si>
    <t>덧씌우기</t>
  </si>
  <si>
    <t>표층포장(2m≤시공폭＜3m)</t>
  </si>
  <si>
    <t>기층포장(2m≤시공폭&lt;3m)</t>
  </si>
  <si>
    <t>포설두께 5~7cm</t>
  </si>
  <si>
    <t>포설두께 8~10cm</t>
  </si>
  <si>
    <t>보조기층</t>
  </si>
  <si>
    <t>길어깨 포장</t>
  </si>
  <si>
    <t>본선 포장</t>
  </si>
  <si>
    <t>프라임코팅</t>
  </si>
  <si>
    <t>인력식</t>
  </si>
  <si>
    <t>택코팅</t>
  </si>
  <si>
    <t>기계식</t>
  </si>
  <si>
    <t>RC-1 살포</t>
  </si>
  <si>
    <t>인력</t>
  </si>
  <si>
    <t>인력식 포장</t>
  </si>
  <si>
    <t>굴삭기+대형브레이커</t>
  </si>
  <si>
    <t>굴삭기 0.6㎥</t>
  </si>
  <si>
    <t>절취</t>
  </si>
  <si>
    <t>잔토처리(덤프트럭)</t>
  </si>
  <si>
    <t>운반거리 20km</t>
  </si>
  <si>
    <t>교량방수-도막 시공</t>
  </si>
  <si>
    <t>교량방수-바탕처리</t>
  </si>
  <si>
    <t>교량방수-프라이머 시공</t>
  </si>
  <si>
    <t>교량방수-방수층보호재 시공</t>
  </si>
  <si>
    <t>단가조사서</t>
    <phoneticPr fontId="2" type="noConversion"/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</si>
  <si>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</si>
  <si>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</si>
  <si>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</si>
  <si>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</si>
  <si>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</si>
  <si>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</si>
  <si>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</si>
  <si>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장비운반(트레일러)</t>
  </si>
  <si>
    <t>방호차량</t>
  </si>
  <si>
    <t>화물차 1ton</t>
  </si>
  <si>
    <t>교통신호수</t>
  </si>
  <si>
    <t>시선유도봉 재설치</t>
  </si>
  <si>
    <t>시선유도봉 철거</t>
  </si>
  <si>
    <t>무단방지휀스 재설치</t>
  </si>
  <si>
    <t>무단방지휀스 철거</t>
  </si>
  <si>
    <t>소    계</t>
    <phoneticPr fontId="58" type="noConversion"/>
  </si>
  <si>
    <t>X</t>
    <phoneticPr fontId="58" type="noConversion"/>
  </si>
  <si>
    <t>=</t>
    <phoneticPr fontId="58" type="noConversion"/>
  </si>
  <si>
    <t>산재보험료</t>
    <phoneticPr fontId="58" type="noConversion"/>
  </si>
  <si>
    <t>고용보험료</t>
    <phoneticPr fontId="58" type="noConversion"/>
  </si>
  <si>
    <t>건설기계대여대금
지급보증서
발급금액</t>
    <phoneticPr fontId="58" type="noConversion"/>
  </si>
  <si>
    <t>건강보험료</t>
    <phoneticPr fontId="58" type="noConversion"/>
  </si>
  <si>
    <t>연금보험료</t>
    <phoneticPr fontId="58" type="noConversion"/>
  </si>
  <si>
    <t>환경보전비</t>
    <phoneticPr fontId="58" type="noConversion"/>
  </si>
  <si>
    <t>기타  경비</t>
    <phoneticPr fontId="58" type="noConversion"/>
  </si>
  <si>
    <t>식</t>
    <phoneticPr fontId="2" type="noConversion"/>
  </si>
  <si>
    <t xml:space="preserve">  가. 관급자재대</t>
    <phoneticPr fontId="58" type="noConversion"/>
  </si>
  <si>
    <t>아스콘</t>
    <phoneticPr fontId="58" type="noConversion"/>
  </si>
  <si>
    <t>TON</t>
    <phoneticPr fontId="58" type="noConversion"/>
  </si>
  <si>
    <t>수수료</t>
    <phoneticPr fontId="58" type="noConversion"/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</si>
  <si>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</si>
  <si>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</si>
  <si>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</si>
  <si>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</si>
  <si>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</si>
  <si>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</si>
  <si>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</si>
  <si>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</si>
  <si>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</si>
  <si>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</si>
  <si>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</si>
  <si>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표층포장(3m＜시공폭)</t>
  </si>
  <si>
    <t>기층포장(3m≤시공폭)</t>
  </si>
  <si>
    <t>포장절단(아스콘)</t>
  </si>
  <si>
    <t>기층포장(3m≤시공폭)</t>
    <phoneticPr fontId="2" type="noConversion"/>
  </si>
  <si>
    <t>순환(BB-2)</t>
    <phoneticPr fontId="2" type="noConversion"/>
  </si>
  <si>
    <t xml:space="preserve">  나. 부대공 </t>
    <phoneticPr fontId="58" type="noConversion"/>
  </si>
  <si>
    <t>2020년도</t>
    <phoneticPr fontId="58" type="noConversion"/>
  </si>
  <si>
    <t xml:space="preserve">       2020년</t>
    <phoneticPr fontId="58" type="noConversion"/>
  </si>
  <si>
    <t>노인장기요양보험료</t>
    <phoneticPr fontId="2" type="noConversion"/>
  </si>
  <si>
    <t xml:space="preserve">     노인장기요양보험료</t>
    <phoneticPr fontId="58" type="noConversion"/>
  </si>
  <si>
    <t>2. 관급자재대</t>
    <phoneticPr fontId="58" type="noConversion"/>
  </si>
  <si>
    <t>2. 관급액</t>
    <phoneticPr fontId="58" type="noConversion"/>
  </si>
  <si>
    <t>건강보험료</t>
    <phoneticPr fontId="2" type="noConversion"/>
  </si>
  <si>
    <t>퇴직공제부금비</t>
    <phoneticPr fontId="2" type="noConversion"/>
  </si>
  <si>
    <t>2월</t>
    <phoneticPr fontId="58" type="noConversion"/>
  </si>
  <si>
    <t>산업안전보건관리비</t>
    <phoneticPr fontId="58" type="noConversion"/>
  </si>
  <si>
    <t>품질시험비</t>
    <phoneticPr fontId="2" type="noConversion"/>
  </si>
  <si>
    <t>품질시험비</t>
    <phoneticPr fontId="2" type="noConversion"/>
  </si>
  <si>
    <t xml:space="preserve">  다. 품질시험비 </t>
    <phoneticPr fontId="58" type="noConversion"/>
  </si>
  <si>
    <t>시험비</t>
    <phoneticPr fontId="2" type="noConversion"/>
  </si>
  <si>
    <t>㎡</t>
    <phoneticPr fontId="2" type="noConversion"/>
  </si>
  <si>
    <t>m</t>
    <phoneticPr fontId="2" type="noConversion"/>
  </si>
  <si>
    <t>㎥</t>
    <phoneticPr fontId="2" type="noConversion"/>
  </si>
  <si>
    <t>회</t>
    <phoneticPr fontId="2" type="noConversion"/>
  </si>
  <si>
    <t>인</t>
    <phoneticPr fontId="2" type="noConversion"/>
  </si>
  <si>
    <t>개</t>
    <phoneticPr fontId="2" type="noConversion"/>
  </si>
  <si>
    <t>경간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</si>
  <si>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</si>
  <si>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</si>
  <si>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</si>
  <si>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</si>
  <si>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</si>
  <si>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</si>
  <si>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</si>
  <si>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</si>
  <si>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</si>
  <si>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</si>
  <si>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</si>
  <si>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</si>
  <si>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</si>
  <si>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</si>
  <si>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</si>
  <si>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</si>
  <si>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</si>
  <si>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</si>
  <si>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</si>
  <si>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</si>
  <si>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</si>
  <si>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</si>
  <si>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</si>
  <si>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</si>
  <si>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</si>
  <si>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</si>
  <si>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</si>
  <si>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</si>
  <si>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</si>
  <si>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</si>
  <si>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</si>
  <si>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B ) × 0.0373</t>
    <phoneticPr fontId="2" type="noConversion"/>
  </si>
  <si>
    <t>( 4 ) × 0.03335</t>
    <phoneticPr fontId="2" type="noConversion"/>
  </si>
  <si>
    <t>( 4 ) × 0.045</t>
    <phoneticPr fontId="2" type="noConversion"/>
  </si>
  <si>
    <t>( 4 ) × 0.023</t>
    <phoneticPr fontId="2" type="noConversion"/>
  </si>
  <si>
    <t>( 9 ) × 0.1025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</si>
  <si>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</si>
  <si>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</si>
  <si>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</si>
  <si>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</si>
  <si>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</si>
  <si>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</si>
  <si>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</si>
  <si>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 xml:space="preserve">     산업안전보건관리비</t>
    <phoneticPr fontId="58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</si>
  <si>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</si>
  <si>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</si>
  <si>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</si>
  <si>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</si>
  <si>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</si>
  <si>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</si>
  <si>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</si>
  <si>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</si>
  <si>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</si>
  <si>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</si>
  <si>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</si>
  <si>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</si>
  <si>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</si>
  <si>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</si>
  <si>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</si>
  <si>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</si>
  <si>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</si>
  <si>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</si>
  <si>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</si>
  <si>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</si>
  <si>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</si>
  <si>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</si>
  <si>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</si>
  <si>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</si>
  <si>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</si>
  <si>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</si>
  <si>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</si>
  <si>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</si>
  <si>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</si>
  <si>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</si>
  <si>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20ton(10km기준)</t>
    <phoneticPr fontId="2" type="noConversion"/>
  </si>
  <si>
    <t>20ton(10km기준)</t>
    <phoneticPr fontId="2" type="noConversion"/>
  </si>
  <si>
    <t>30ton(10km기준)</t>
    <phoneticPr fontId="2" type="noConversion"/>
  </si>
  <si>
    <t>퇴직공제부금비</t>
    <phoneticPr fontId="58" type="noConversion"/>
  </si>
  <si>
    <t xml:space="preserve">     퇴직공제부금비</t>
    <phoneticPr fontId="58" type="noConversion"/>
  </si>
  <si>
    <t>부대공 1식[공사안내간판 등 11개 공종]</t>
    <phoneticPr fontId="2" type="noConversion"/>
  </si>
  <si>
    <t>심사자</t>
    <phoneticPr fontId="2" type="noConversion"/>
  </si>
  <si>
    <t>포장공 1식[{절삭 T=25mm 이하(보통), 블록연장(200＜L≤500) 등 43개 공종]</t>
    <phoneticPr fontId="2" type="noConversion"/>
  </si>
  <si>
    <t xml:space="preserve">  다. 간접노무비</t>
    <phoneticPr fontId="58" type="noConversion"/>
  </si>
  <si>
    <t xml:space="preserve">  라. 경     비</t>
    <phoneticPr fontId="58" type="noConversion"/>
  </si>
  <si>
    <t xml:space="preserve">  마. 일반관리비</t>
    <phoneticPr fontId="58" type="noConversion"/>
  </si>
  <si>
    <t xml:space="preserve">  바. 이      윤</t>
    <phoneticPr fontId="58" type="noConversion"/>
  </si>
  <si>
    <t xml:space="preserve">  사. 공 급 가 액</t>
    <phoneticPr fontId="2" type="noConversion"/>
  </si>
  <si>
    <t xml:space="preserve">  아. 부가가치세</t>
    <phoneticPr fontId="58" type="noConversion"/>
  </si>
  <si>
    <t>가열(WC-3, 1등급, 표층용)</t>
    <phoneticPr fontId="58" type="noConversion"/>
  </si>
  <si>
    <t>순환(WC-4, 3등급, 표층용)</t>
    <phoneticPr fontId="58" type="noConversion"/>
  </si>
  <si>
    <t>대</t>
    <phoneticPr fontId="2" type="noConversion"/>
  </si>
  <si>
    <t>2020년 연간단가 긴급포장보수공사(2권역)</t>
    <phoneticPr fontId="2" type="noConversion"/>
  </si>
</sst>
</file>

<file path=xl/styles.xml><?xml version="1.0" encoding="utf-8"?>
<styleSheet xmlns="http://schemas.openxmlformats.org/spreadsheetml/2006/main">
  <numFmts count="4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#,##0.00_);[Red]\(#,##0.00\)"/>
    <numFmt numFmtId="190" formatCode="&quot;절삭 T=&quot;#,###&quot;mm (양호)&quot;"/>
    <numFmt numFmtId="191" formatCode="&quot;T=&quot;#,###&quot;mm 이하&quot;"/>
    <numFmt numFmtId="192" formatCode="&quot;T=&quot;#,###&quot;mm 초과&quot;"/>
    <numFmt numFmtId="193" formatCode="&quot;₩&quot;#,##0;\(&quot;₩&quot;#,##0.00\)"/>
    <numFmt numFmtId="194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5" formatCode="&quot;절삭 T=&quot;#,###&quot;mm이하 (양호)&quot;"/>
    <numFmt numFmtId="196" formatCode="&quot;절삭 T=&quot;#,###&quot;mm이하 (보통)&quot;"/>
    <numFmt numFmtId="197" formatCode="&quot;절삭 T=&quot;#,###&quot;mm이하 (불량)&quot;"/>
    <numFmt numFmtId="198" formatCode="0_);[Red]\(0\)"/>
    <numFmt numFmtId="199" formatCode="#,##0.00;[Red]&quot;-&quot;#,##0.00"/>
    <numFmt numFmtId="200" formatCode="0.0_);[Red]\(0.0\)"/>
    <numFmt numFmtId="201" formatCode="#,#00&quot;㎡&quot;"/>
    <numFmt numFmtId="202" formatCode="_-* #,##0.0_-;\-* #,##0.0_-;_-* &quot;-&quot;_-;_-@_-"/>
    <numFmt numFmtId="203" formatCode="#,##0.000"/>
    <numFmt numFmtId="204" formatCode="0.0%"/>
    <numFmt numFmtId="205" formatCode="_-* #,##0.00_-;\-* #,##0.00_-;_-* &quot;-&quot;_-;_-@_-"/>
    <numFmt numFmtId="206" formatCode="#,##0.0000"/>
    <numFmt numFmtId="207" formatCode="###&quot;호표&quot;"/>
    <numFmt numFmtId="208" formatCode="\ \ @"/>
    <numFmt numFmtId="209" formatCode="#,#00&quot;㎥&quot;"/>
    <numFmt numFmtId="210" formatCode="&quot;금&quot;\ #,#00\ &quot;원&quot;"/>
    <numFmt numFmtId="211" formatCode="#,##0.00000"/>
    <numFmt numFmtId="212" formatCode="#,##0.000_);[Red]\(#,##0.000\)"/>
    <numFmt numFmtId="213" formatCode="0.000%"/>
  </numFmts>
  <fonts count="8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1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3" fillId="0" borderId="14"/>
    <xf numFmtId="40" fontId="4" fillId="0" borderId="39"/>
    <xf numFmtId="0" fontId="4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193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194" fontId="1" fillId="0" borderId="0" applyFont="0" applyFill="0" applyBorder="0" applyAlignment="0" applyProtection="0"/>
    <xf numFmtId="40" fontId="4" fillId="0" borderId="3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84" fontId="4" fillId="0" borderId="0" applyFont="0" applyFill="0" applyBorder="0" applyAlignment="0" applyProtection="0"/>
    <xf numFmtId="0" fontId="4" fillId="0" borderId="0"/>
    <xf numFmtId="184" fontId="4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Continuous" vertical="center"/>
    </xf>
    <xf numFmtId="0" fontId="57" fillId="26" borderId="14" xfId="146" applyFont="1" applyFill="1" applyBorder="1" applyAlignment="1">
      <alignment horizontal="center" vertical="center"/>
    </xf>
    <xf numFmtId="200" fontId="59" fillId="26" borderId="17" xfId="146" applyNumberFormat="1" applyFont="1" applyFill="1" applyBorder="1" applyAlignment="1">
      <alignment horizontal="left" vertical="center"/>
    </xf>
    <xf numFmtId="41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horizontal="right" vertical="center"/>
    </xf>
    <xf numFmtId="3" fontId="57" fillId="26" borderId="14" xfId="146" applyNumberFormat="1" applyFont="1" applyFill="1" applyBorder="1" applyAlignment="1">
      <alignment horizontal="center" vertical="top"/>
    </xf>
    <xf numFmtId="3" fontId="59" fillId="26" borderId="14" xfId="146" applyNumberFormat="1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3" fontId="57" fillId="26" borderId="14" xfId="146" applyNumberFormat="1" applyFont="1" applyFill="1" applyBorder="1" applyAlignment="1">
      <alignment horizontal="right" vertical="center"/>
    </xf>
    <xf numFmtId="202" fontId="57" fillId="26" borderId="14" xfId="45" applyNumberFormat="1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03" fontId="57" fillId="26" borderId="14" xfId="146" applyNumberFormat="1" applyFont="1" applyFill="1" applyBorder="1" applyAlignment="1">
      <alignment vertical="center"/>
    </xf>
    <xf numFmtId="204" fontId="57" fillId="26" borderId="14" xfId="146" applyNumberFormat="1" applyFont="1" applyFill="1" applyBorder="1" applyAlignment="1">
      <alignment horizontal="center" vertical="center"/>
    </xf>
    <xf numFmtId="10" fontId="57" fillId="26" borderId="14" xfId="146" applyNumberFormat="1" applyFont="1" applyFill="1" applyBorder="1" applyAlignment="1">
      <alignment horizontal="center" vertical="center"/>
    </xf>
    <xf numFmtId="205" fontId="57" fillId="26" borderId="14" xfId="45" applyNumberFormat="1" applyFont="1" applyFill="1" applyBorder="1" applyAlignment="1">
      <alignment vertical="center"/>
    </xf>
    <xf numFmtId="189" fontId="61" fillId="26" borderId="14" xfId="146" applyNumberFormat="1" applyFont="1" applyFill="1" applyBorder="1" applyAlignment="1">
      <alignment vertical="center"/>
    </xf>
    <xf numFmtId="0" fontId="60" fillId="26" borderId="14" xfId="146" applyFont="1" applyFill="1" applyBorder="1" applyAlignment="1">
      <alignment horizontal="center" vertical="center"/>
    </xf>
    <xf numFmtId="3" fontId="61" fillId="26" borderId="14" xfId="146" applyNumberFormat="1" applyFont="1" applyFill="1" applyBorder="1" applyAlignment="1">
      <alignment vertical="center"/>
    </xf>
    <xf numFmtId="3" fontId="60" fillId="26" borderId="14" xfId="146" applyNumberFormat="1" applyFont="1" applyFill="1" applyBorder="1" applyAlignment="1">
      <alignment horizontal="right" vertical="center"/>
    </xf>
    <xf numFmtId="3" fontId="61" fillId="26" borderId="14" xfId="146" applyNumberFormat="1" applyFont="1" applyFill="1" applyBorder="1" applyAlignment="1">
      <alignment horizontal="center" vertical="center"/>
    </xf>
    <xf numFmtId="203" fontId="61" fillId="26" borderId="14" xfId="146" applyNumberFormat="1" applyFont="1" applyFill="1" applyBorder="1" applyAlignment="1">
      <alignment vertical="center"/>
    </xf>
    <xf numFmtId="3" fontId="61" fillId="26" borderId="14" xfId="146" applyNumberFormat="1" applyFont="1" applyFill="1" applyBorder="1" applyAlignment="1">
      <alignment horizontal="right" vertical="center"/>
    </xf>
    <xf numFmtId="10" fontId="61" fillId="26" borderId="14" xfId="146" applyNumberFormat="1" applyFont="1" applyFill="1" applyBorder="1" applyAlignment="1">
      <alignment horizontal="center" vertical="center"/>
    </xf>
    <xf numFmtId="206" fontId="57" fillId="26" borderId="14" xfId="146" applyNumberFormat="1" applyFont="1" applyFill="1" applyBorder="1" applyAlignment="1">
      <alignment vertical="center"/>
    </xf>
    <xf numFmtId="3" fontId="59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vertical="center"/>
    </xf>
    <xf numFmtId="200" fontId="60" fillId="26" borderId="14" xfId="146" applyNumberFormat="1" applyFont="1" applyFill="1" applyBorder="1" applyAlignment="1">
      <alignment horizontal="center" vertical="center"/>
    </xf>
    <xf numFmtId="200" fontId="61" fillId="26" borderId="14" xfId="146" applyNumberFormat="1" applyFont="1" applyFill="1" applyBorder="1" applyAlignment="1">
      <alignment vertical="center"/>
    </xf>
    <xf numFmtId="190" fontId="62" fillId="26" borderId="14" xfId="0" applyNumberFormat="1" applyFont="1" applyFill="1" applyBorder="1" applyAlignment="1">
      <alignment horizontal="center" vertical="center" shrinkToFit="1"/>
    </xf>
    <xf numFmtId="3" fontId="62" fillId="0" borderId="14" xfId="0" applyNumberFormat="1" applyFont="1" applyFill="1" applyBorder="1" applyAlignment="1">
      <alignment horizontal="center" vertical="center"/>
    </xf>
    <xf numFmtId="178" fontId="61" fillId="26" borderId="14" xfId="146" applyNumberFormat="1" applyFont="1" applyFill="1" applyBorder="1" applyAlignment="1">
      <alignment vertical="center"/>
    </xf>
    <xf numFmtId="207" fontId="61" fillId="26" borderId="14" xfId="146" applyNumberFormat="1" applyFont="1" applyFill="1" applyBorder="1" applyAlignment="1">
      <alignment horizontal="center" vertical="center"/>
    </xf>
    <xf numFmtId="178" fontId="57" fillId="26" borderId="14" xfId="146" applyNumberFormat="1" applyFont="1" applyFill="1" applyBorder="1" applyAlignment="1">
      <alignment vertical="center"/>
    </xf>
    <xf numFmtId="191" fontId="62" fillId="0" borderId="14" xfId="0" applyNumberFormat="1" applyFont="1" applyFill="1" applyBorder="1" applyAlignment="1">
      <alignment horizontal="center" vertical="center"/>
    </xf>
    <xf numFmtId="192" fontId="62" fillId="0" borderId="14" xfId="0" applyNumberFormat="1" applyFont="1" applyFill="1" applyBorder="1" applyAlignment="1">
      <alignment horizontal="center" vertical="center"/>
    </xf>
    <xf numFmtId="3" fontId="61" fillId="0" borderId="14" xfId="0" applyNumberFormat="1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center" vertical="center" shrinkToFit="1"/>
    </xf>
    <xf numFmtId="3" fontId="57" fillId="26" borderId="14" xfId="146" applyNumberFormat="1" applyFont="1" applyFill="1" applyBorder="1" applyAlignment="1">
      <alignment horizontal="left" vertical="center"/>
    </xf>
    <xf numFmtId="176" fontId="59" fillId="26" borderId="14" xfId="146" applyNumberFormat="1" applyFont="1" applyFill="1" applyBorder="1" applyAlignment="1">
      <alignment horizontal="center" vertical="center"/>
    </xf>
    <xf numFmtId="3" fontId="57" fillId="26" borderId="14" xfId="146" quotePrefix="1" applyNumberFormat="1" applyFont="1" applyFill="1" applyBorder="1" applyAlignment="1">
      <alignment horizontal="center" vertical="center"/>
    </xf>
    <xf numFmtId="199" fontId="59" fillId="26" borderId="14" xfId="147" applyNumberFormat="1" applyFont="1" applyFill="1" applyBorder="1" applyAlignment="1">
      <alignment horizontal="center" vertical="center"/>
    </xf>
    <xf numFmtId="10" fontId="57" fillId="26" borderId="14" xfId="147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left" vertical="center"/>
    </xf>
    <xf numFmtId="3" fontId="57" fillId="26" borderId="14" xfId="148" applyNumberFormat="1" applyFont="1" applyFill="1" applyBorder="1" applyAlignment="1">
      <alignment vertical="center"/>
    </xf>
    <xf numFmtId="199" fontId="59" fillId="26" borderId="14" xfId="149" applyNumberFormat="1" applyFont="1" applyFill="1" applyBorder="1" applyAlignment="1">
      <alignment horizontal="center" vertical="center"/>
    </xf>
    <xf numFmtId="3" fontId="57" fillId="26" borderId="14" xfId="148" applyNumberFormat="1" applyFont="1" applyFill="1" applyBorder="1" applyAlignment="1">
      <alignment horizontal="center" vertical="center"/>
    </xf>
    <xf numFmtId="206" fontId="57" fillId="26" borderId="14" xfId="148" applyNumberFormat="1" applyFont="1" applyFill="1" applyBorder="1" applyAlignment="1">
      <alignment vertical="center"/>
    </xf>
    <xf numFmtId="10" fontId="57" fillId="26" borderId="14" xfId="149" applyNumberFormat="1" applyFont="1" applyFill="1" applyBorder="1" applyAlignment="1">
      <alignment horizontal="center" vertical="center"/>
    </xf>
    <xf numFmtId="203" fontId="57" fillId="26" borderId="14" xfId="148" applyNumberFormat="1" applyFont="1" applyFill="1" applyBorder="1" applyAlignment="1">
      <alignment vertical="center"/>
    </xf>
    <xf numFmtId="176" fontId="57" fillId="26" borderId="14" xfId="146" applyNumberFormat="1" applyFont="1" applyFill="1" applyBorder="1" applyAlignment="1">
      <alignment vertical="center"/>
    </xf>
    <xf numFmtId="204" fontId="57" fillId="26" borderId="14" xfId="147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41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vertical="center" shrinkToFit="1"/>
    </xf>
    <xf numFmtId="3" fontId="57" fillId="0" borderId="14" xfId="146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horizontal="right" vertical="center" shrinkToFit="1"/>
    </xf>
    <xf numFmtId="10" fontId="57" fillId="26" borderId="14" xfId="146" applyNumberFormat="1" applyFont="1" applyFill="1" applyBorder="1" applyAlignment="1">
      <alignment horizontal="center" vertical="center" shrinkToFit="1"/>
    </xf>
    <xf numFmtId="202" fontId="57" fillId="26" borderId="14" xfId="45" applyNumberFormat="1" applyFont="1" applyFill="1" applyBorder="1" applyAlignment="1">
      <alignment vertical="center" shrinkToFit="1"/>
    </xf>
    <xf numFmtId="3" fontId="57" fillId="26" borderId="14" xfId="146" applyNumberFormat="1" applyFont="1" applyFill="1" applyBorder="1" applyAlignment="1">
      <alignment vertical="center" shrinkToFit="1"/>
    </xf>
    <xf numFmtId="0" fontId="67" fillId="0" borderId="35" xfId="146" applyFont="1" applyFill="1" applyBorder="1"/>
    <xf numFmtId="0" fontId="68" fillId="0" borderId="36" xfId="146" applyFont="1" applyFill="1" applyBorder="1" applyAlignment="1">
      <alignment horizontal="left"/>
    </xf>
    <xf numFmtId="0" fontId="67" fillId="0" borderId="36" xfId="146" applyFont="1" applyFill="1" applyBorder="1"/>
    <xf numFmtId="0" fontId="69" fillId="0" borderId="36" xfId="146" applyFont="1" applyFill="1" applyBorder="1" applyAlignment="1">
      <alignment horizontal="left"/>
    </xf>
    <xf numFmtId="178" fontId="69" fillId="0" borderId="36" xfId="146" applyNumberFormat="1" applyFont="1" applyFill="1" applyBorder="1"/>
    <xf numFmtId="0" fontId="69" fillId="0" borderId="36" xfId="146" applyFont="1" applyFill="1" applyBorder="1"/>
    <xf numFmtId="3" fontId="69" fillId="0" borderId="36" xfId="146" applyNumberFormat="1" applyFont="1" applyFill="1" applyBorder="1"/>
    <xf numFmtId="198" fontId="69" fillId="0" borderId="29" xfId="146" applyNumberFormat="1" applyFont="1" applyFill="1" applyBorder="1" applyAlignment="1">
      <alignment horizontal="center"/>
    </xf>
    <xf numFmtId="0" fontId="68" fillId="0" borderId="25" xfId="146" applyFont="1" applyFill="1" applyBorder="1" applyAlignment="1">
      <alignment shrinkToFit="1"/>
    </xf>
    <xf numFmtId="0" fontId="42" fillId="0" borderId="25" xfId="146" applyFont="1" applyFill="1" applyBorder="1" applyAlignment="1">
      <alignment horizontal="left"/>
    </xf>
    <xf numFmtId="0" fontId="42" fillId="0" borderId="0" xfId="146" applyFont="1" applyFill="1" applyBorder="1" applyAlignment="1">
      <alignment horizontal="left"/>
    </xf>
    <xf numFmtId="0" fontId="70" fillId="0" borderId="0" xfId="146" applyFont="1" applyFill="1" applyBorder="1" applyAlignment="1">
      <alignment horizontal="left"/>
    </xf>
    <xf numFmtId="0" fontId="70" fillId="0" borderId="0" xfId="146" applyFont="1" applyFill="1" applyBorder="1" applyAlignment="1"/>
    <xf numFmtId="178" fontId="42" fillId="0" borderId="0" xfId="146" applyNumberFormat="1" applyFont="1" applyFill="1" applyBorder="1" applyAlignment="1"/>
    <xf numFmtId="3" fontId="42" fillId="0" borderId="0" xfId="146" applyNumberFormat="1" applyFont="1" applyFill="1" applyBorder="1" applyAlignment="1"/>
    <xf numFmtId="198" fontId="42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horizontal="left" vertical="center"/>
    </xf>
    <xf numFmtId="0" fontId="72" fillId="0" borderId="26" xfId="146" quotePrefix="1" applyFont="1" applyFill="1" applyBorder="1" applyAlignment="1">
      <alignment horizontal="left" vertical="center"/>
    </xf>
    <xf numFmtId="0" fontId="69" fillId="0" borderId="26" xfId="146" applyFont="1" applyFill="1" applyBorder="1" applyAlignment="1">
      <alignment vertical="center"/>
    </xf>
    <xf numFmtId="0" fontId="72" fillId="0" borderId="26" xfId="146" applyFont="1" applyFill="1" applyBorder="1" applyAlignment="1">
      <alignment horizontal="center" vertical="center"/>
    </xf>
    <xf numFmtId="3" fontId="69" fillId="0" borderId="26" xfId="146" applyNumberFormat="1" applyFont="1" applyFill="1" applyBorder="1" applyAlignment="1">
      <alignment vertical="center"/>
    </xf>
    <xf numFmtId="178" fontId="69" fillId="0" borderId="26" xfId="146" applyNumberFormat="1" applyFont="1" applyFill="1" applyBorder="1" applyAlignment="1">
      <alignment vertical="center"/>
    </xf>
    <xf numFmtId="3" fontId="68" fillId="0" borderId="26" xfId="146" applyNumberFormat="1" applyFont="1" applyFill="1" applyBorder="1" applyAlignment="1">
      <alignment vertical="center"/>
    </xf>
    <xf numFmtId="198" fontId="68" fillId="0" borderId="34" xfId="146" applyNumberFormat="1" applyFont="1" applyFill="1" applyBorder="1" applyAlignment="1">
      <alignment horizontal="right" vertical="center"/>
    </xf>
    <xf numFmtId="0" fontId="74" fillId="0" borderId="49" xfId="146" applyFont="1" applyFill="1" applyBorder="1" applyAlignment="1">
      <alignment horizontal="center" vertical="center" textRotation="255" wrapText="1"/>
    </xf>
    <xf numFmtId="0" fontId="74" fillId="0" borderId="50" xfId="146" applyFont="1" applyFill="1" applyBorder="1" applyAlignment="1">
      <alignment horizontal="center" vertical="center" textRotation="255"/>
    </xf>
    <xf numFmtId="49" fontId="74" fillId="0" borderId="12" xfId="146" applyNumberFormat="1" applyFont="1" applyFill="1" applyBorder="1" applyAlignment="1">
      <alignment vertical="center" textRotation="255"/>
    </xf>
    <xf numFmtId="49" fontId="74" fillId="0" borderId="12" xfId="146" applyNumberFormat="1" applyFont="1" applyFill="1" applyBorder="1" applyAlignment="1">
      <alignment horizontal="center" vertical="center" textRotation="255"/>
    </xf>
    <xf numFmtId="3" fontId="74" fillId="0" borderId="12" xfId="146" applyNumberFormat="1" applyFont="1" applyFill="1" applyBorder="1" applyAlignment="1">
      <alignment vertical="center"/>
    </xf>
    <xf numFmtId="3" fontId="74" fillId="0" borderId="12" xfId="146" applyNumberFormat="1" applyFont="1" applyFill="1" applyBorder="1" applyAlignment="1">
      <alignment horizontal="right" vertical="center"/>
    </xf>
    <xf numFmtId="3" fontId="74" fillId="0" borderId="12" xfId="146" applyNumberFormat="1" applyFont="1" applyFill="1" applyBorder="1" applyAlignment="1">
      <alignment horizontal="center" vertical="center"/>
    </xf>
    <xf numFmtId="198" fontId="74" fillId="0" borderId="48" xfId="146" applyNumberFormat="1" applyFont="1" applyFill="1" applyBorder="1" applyAlignment="1">
      <alignment horizontal="left" vertical="center"/>
    </xf>
    <xf numFmtId="0" fontId="74" fillId="0" borderId="25" xfId="146" applyFont="1" applyFill="1" applyBorder="1" applyAlignment="1">
      <alignment horizontal="left" vertical="center" textRotation="255"/>
    </xf>
    <xf numFmtId="0" fontId="74" fillId="0" borderId="0" xfId="146" applyFont="1" applyFill="1" applyBorder="1" applyAlignment="1">
      <alignment horizontal="left" vertical="center" textRotation="255"/>
    </xf>
    <xf numFmtId="49" fontId="74" fillId="0" borderId="36" xfId="146" applyNumberFormat="1" applyFont="1" applyFill="1" applyBorder="1" applyAlignment="1">
      <alignment horizontal="right" vertical="center" textRotation="255"/>
    </xf>
    <xf numFmtId="0" fontId="72" fillId="0" borderId="0" xfId="146" applyFont="1" applyFill="1" applyBorder="1" applyAlignment="1">
      <alignment horizontal="center" vertical="center"/>
    </xf>
    <xf numFmtId="3" fontId="74" fillId="0" borderId="0" xfId="146" applyNumberFormat="1" applyFont="1" applyFill="1" applyBorder="1" applyAlignment="1">
      <alignment horizontal="left" vertical="center" textRotation="255"/>
    </xf>
    <xf numFmtId="49" fontId="74" fillId="0" borderId="0" xfId="146" applyNumberFormat="1" applyFont="1" applyFill="1" applyBorder="1" applyAlignment="1">
      <alignment horizontal="right" vertical="center" textRotation="255"/>
    </xf>
    <xf numFmtId="49" fontId="74" fillId="0" borderId="0" xfId="146" applyNumberFormat="1" applyFont="1" applyFill="1" applyBorder="1" applyAlignment="1">
      <alignment vertical="center" textRotation="255"/>
    </xf>
    <xf numFmtId="49" fontId="74" fillId="0" borderId="0" xfId="146" applyNumberFormat="1" applyFont="1" applyFill="1" applyBorder="1" applyAlignment="1">
      <alignment horizontal="center" vertical="center" textRotation="255"/>
    </xf>
    <xf numFmtId="3" fontId="74" fillId="0" borderId="0" xfId="146" applyNumberFormat="1" applyFont="1" applyFill="1" applyBorder="1" applyAlignment="1">
      <alignment vertical="center"/>
    </xf>
    <xf numFmtId="3" fontId="74" fillId="0" borderId="0" xfId="146" applyNumberFormat="1" applyFont="1" applyFill="1" applyBorder="1" applyAlignment="1">
      <alignment horizontal="right" vertical="center"/>
    </xf>
    <xf numFmtId="3" fontId="74" fillId="0" borderId="0" xfId="146" applyNumberFormat="1" applyFont="1" applyFill="1" applyBorder="1" applyAlignment="1">
      <alignment horizontal="center" vertical="center"/>
    </xf>
    <xf numFmtId="198" fontId="74" fillId="0" borderId="33" xfId="146" applyNumberFormat="1" applyFont="1" applyFill="1" applyBorder="1" applyAlignment="1">
      <alignment horizontal="left" vertical="center"/>
    </xf>
    <xf numFmtId="208" fontId="75" fillId="0" borderId="25" xfId="146" applyNumberFormat="1" applyFont="1" applyFill="1" applyBorder="1" applyAlignment="1"/>
    <xf numFmtId="0" fontId="67" fillId="0" borderId="0" xfId="146" applyNumberFormat="1" applyFont="1" applyFill="1" applyBorder="1" applyAlignment="1"/>
    <xf numFmtId="208" fontId="75" fillId="0" borderId="0" xfId="146" applyNumberFormat="1" applyFont="1" applyFill="1" applyBorder="1" applyAlignment="1"/>
    <xf numFmtId="0" fontId="67" fillId="0" borderId="0" xfId="146" quotePrefix="1" applyFont="1" applyFill="1" applyBorder="1" applyAlignment="1"/>
    <xf numFmtId="0" fontId="69" fillId="0" borderId="0" xfId="146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vertical="center"/>
    </xf>
    <xf numFmtId="178" fontId="69" fillId="0" borderId="0" xfId="146" applyNumberFormat="1" applyFont="1" applyFill="1" applyBorder="1" applyAlignment="1">
      <alignment vertical="center"/>
    </xf>
    <xf numFmtId="198" fontId="69" fillId="0" borderId="33" xfId="146" applyNumberFormat="1" applyFont="1" applyFill="1" applyBorder="1" applyAlignment="1">
      <alignment horizontal="center" vertical="center"/>
    </xf>
    <xf numFmtId="0" fontId="67" fillId="0" borderId="0" xfId="146" applyFont="1" applyFill="1" applyBorder="1" applyAlignment="1"/>
    <xf numFmtId="0" fontId="76" fillId="0" borderId="0" xfId="146" applyFont="1" applyFill="1" applyBorder="1" applyAlignment="1"/>
    <xf numFmtId="177" fontId="77" fillId="0" borderId="0" xfId="146" applyNumberFormat="1" applyFont="1" applyFill="1" applyBorder="1" applyAlignment="1" applyProtection="1">
      <alignment horizontal="left" vertical="center"/>
      <protection locked="0"/>
    </xf>
    <xf numFmtId="0" fontId="42" fillId="0" borderId="0" xfId="146" applyFont="1" applyFill="1" applyBorder="1" applyAlignment="1">
      <alignment horizontal="left" vertical="center"/>
    </xf>
    <xf numFmtId="0" fontId="42" fillId="0" borderId="0" xfId="146" applyFont="1" applyFill="1" applyBorder="1" applyAlignment="1">
      <alignment horizontal="center" vertical="center"/>
    </xf>
    <xf numFmtId="0" fontId="67" fillId="0" borderId="0" xfId="146" applyFont="1" applyFill="1" applyBorder="1" applyAlignment="1">
      <alignment vertical="center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applyNumberFormat="1" applyFont="1" applyFill="1" applyBorder="1" applyAlignment="1" applyProtection="1">
      <alignment vertical="center"/>
      <protection locked="0"/>
    </xf>
    <xf numFmtId="0" fontId="78" fillId="0" borderId="0" xfId="146" applyFont="1" applyFill="1" applyBorder="1" applyAlignment="1" applyProtection="1">
      <alignment vertical="center"/>
      <protection locked="0"/>
    </xf>
    <xf numFmtId="0" fontId="67" fillId="0" borderId="33" xfId="146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7" fillId="0" borderId="0" xfId="146" applyNumberFormat="1" applyFont="1" applyFill="1" applyBorder="1" applyAlignment="1" applyProtection="1">
      <alignment horizontal="center" vertical="center"/>
      <protection locked="0"/>
    </xf>
    <xf numFmtId="201" fontId="77" fillId="0" borderId="0" xfId="146" quotePrefix="1" applyNumberFormat="1" applyFont="1" applyFill="1" applyBorder="1" applyAlignment="1" applyProtection="1">
      <alignment vertical="center"/>
      <protection locked="0"/>
    </xf>
    <xf numFmtId="177" fontId="77" fillId="0" borderId="0" xfId="146" applyNumberFormat="1" applyFont="1" applyFill="1" applyBorder="1" applyAlignment="1" applyProtection="1">
      <alignment horizont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0" fontId="78" fillId="0" borderId="0" xfId="146" applyFont="1" applyFill="1" applyBorder="1" applyAlignment="1" applyProtection="1">
      <protection locked="0"/>
    </xf>
    <xf numFmtId="0" fontId="67" fillId="0" borderId="33" xfId="146" applyFont="1" applyFill="1" applyBorder="1" applyAlignment="1" applyProtection="1">
      <protection locked="0"/>
    </xf>
    <xf numFmtId="201" fontId="77" fillId="0" borderId="0" xfId="146" quotePrefix="1" applyNumberFormat="1" applyFont="1" applyFill="1" applyBorder="1" applyAlignment="1" applyProtection="1">
      <protection locked="0"/>
    </xf>
    <xf numFmtId="0" fontId="79" fillId="0" borderId="0" xfId="146" quotePrefix="1" applyFont="1" applyFill="1" applyBorder="1" applyAlignment="1">
      <alignment horizontal="left"/>
    </xf>
    <xf numFmtId="0" fontId="42" fillId="0" borderId="0" xfId="146" applyFont="1" applyFill="1" applyBorder="1" applyAlignment="1"/>
    <xf numFmtId="0" fontId="67" fillId="0" borderId="0" xfId="146" applyNumberFormat="1" applyFont="1" applyFill="1" applyBorder="1" applyAlignment="1" applyProtection="1">
      <protection locked="0"/>
    </xf>
    <xf numFmtId="210" fontId="73" fillId="0" borderId="0" xfId="146" applyNumberFormat="1" applyFont="1" applyFill="1" applyBorder="1" applyAlignment="1" applyProtection="1">
      <alignment horizontal="right" vertical="center"/>
      <protection locked="0"/>
    </xf>
    <xf numFmtId="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NumberFormat="1" applyFont="1" applyFill="1" applyBorder="1" applyAlignment="1" applyProtection="1">
      <alignment vertical="center"/>
      <protection locked="0"/>
    </xf>
    <xf numFmtId="0" fontId="42" fillId="0" borderId="25" xfId="146" applyFont="1" applyFill="1" applyBorder="1" applyAlignment="1">
      <alignment horizontal="left" vertical="center"/>
    </xf>
    <xf numFmtId="3" fontId="75" fillId="0" borderId="0" xfId="146" applyNumberFormat="1" applyFont="1" applyFill="1" applyBorder="1" applyAlignment="1">
      <alignment horizontal="right" vertical="center"/>
    </xf>
    <xf numFmtId="3" fontId="42" fillId="0" borderId="0" xfId="146" applyNumberFormat="1" applyFont="1" applyFill="1" applyBorder="1" applyAlignment="1">
      <alignment vertical="center"/>
    </xf>
    <xf numFmtId="198" fontId="42" fillId="0" borderId="33" xfId="146" applyNumberFormat="1" applyFont="1" applyFill="1" applyBorder="1" applyAlignment="1">
      <alignment horizontal="center" vertical="center"/>
    </xf>
    <xf numFmtId="0" fontId="69" fillId="0" borderId="25" xfId="146" applyFont="1" applyFill="1" applyBorder="1" applyAlignment="1">
      <alignment horizontal="left"/>
    </xf>
    <xf numFmtId="0" fontId="69" fillId="0" borderId="0" xfId="146" applyFont="1" applyFill="1" applyBorder="1" applyAlignment="1">
      <alignment horizontal="left"/>
    </xf>
    <xf numFmtId="3" fontId="69" fillId="0" borderId="0" xfId="146" applyNumberFormat="1" applyFont="1" applyFill="1" applyBorder="1" applyAlignment="1"/>
    <xf numFmtId="198" fontId="69" fillId="0" borderId="33" xfId="146" applyNumberFormat="1" applyFont="1" applyFill="1" applyBorder="1" applyAlignment="1">
      <alignment horizontal="center"/>
    </xf>
    <xf numFmtId="0" fontId="69" fillId="0" borderId="47" xfId="146" applyFont="1" applyFill="1" applyBorder="1" applyAlignment="1">
      <alignment horizontal="left"/>
    </xf>
    <xf numFmtId="0" fontId="69" fillId="0" borderId="26" xfId="146" applyFont="1" applyFill="1" applyBorder="1" applyAlignment="1">
      <alignment horizontal="left"/>
    </xf>
    <xf numFmtId="0" fontId="72" fillId="0" borderId="26" xfId="146" quotePrefix="1" applyFont="1" applyFill="1" applyBorder="1" applyAlignment="1">
      <alignment horizontal="left"/>
    </xf>
    <xf numFmtId="0" fontId="69" fillId="0" borderId="26" xfId="146" applyFont="1" applyFill="1" applyBorder="1" applyAlignment="1"/>
    <xf numFmtId="0" fontId="72" fillId="0" borderId="26" xfId="146" applyFont="1" applyFill="1" applyBorder="1" applyAlignment="1">
      <alignment horizontal="center"/>
    </xf>
    <xf numFmtId="3" fontId="69" fillId="0" borderId="26" xfId="146" applyNumberFormat="1" applyFont="1" applyFill="1" applyBorder="1" applyAlignment="1"/>
    <xf numFmtId="178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right"/>
    </xf>
    <xf numFmtId="3" fontId="74" fillId="0" borderId="26" xfId="146" applyNumberFormat="1" applyFont="1" applyFill="1" applyBorder="1" applyAlignment="1"/>
    <xf numFmtId="3" fontId="74" fillId="0" borderId="26" xfId="146" applyNumberFormat="1" applyFont="1" applyFill="1" applyBorder="1" applyAlignment="1">
      <alignment horizontal="left"/>
    </xf>
    <xf numFmtId="198" fontId="69" fillId="0" borderId="34" xfId="146" applyNumberFormat="1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 shrinkToFit="1"/>
    </xf>
    <xf numFmtId="195" fontId="62" fillId="26" borderId="14" xfId="0" applyNumberFormat="1" applyFont="1" applyFill="1" applyBorder="1" applyAlignment="1">
      <alignment horizontal="center" vertical="center" shrinkToFit="1"/>
    </xf>
    <xf numFmtId="196" fontId="62" fillId="26" borderId="14" xfId="0" applyNumberFormat="1" applyFont="1" applyFill="1" applyBorder="1" applyAlignment="1">
      <alignment horizontal="center" vertical="center" shrinkToFit="1"/>
    </xf>
    <xf numFmtId="197" fontId="62" fillId="26" borderId="14" xfId="0" applyNumberFormat="1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 shrinkToFit="1"/>
    </xf>
    <xf numFmtId="212" fontId="61" fillId="26" borderId="14" xfId="146" applyNumberFormat="1" applyFont="1" applyFill="1" applyBorder="1" applyAlignment="1">
      <alignment vertical="center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80" fillId="0" borderId="54" xfId="0" applyNumberFormat="1" applyFont="1" applyBorder="1" applyAlignment="1">
      <alignment horizontal="center" vertical="center"/>
    </xf>
    <xf numFmtId="3" fontId="80" fillId="0" borderId="17" xfId="0" applyNumberFormat="1" applyFont="1" applyBorder="1" applyAlignment="1">
      <alignment horizontal="center" vertical="center"/>
    </xf>
    <xf numFmtId="0" fontId="81" fillId="0" borderId="28" xfId="0" applyNumberFormat="1" applyFont="1" applyBorder="1" applyAlignment="1">
      <alignment horizontal="right" vertical="center"/>
    </xf>
    <xf numFmtId="3" fontId="81" fillId="0" borderId="46" xfId="0" applyNumberFormat="1" applyFont="1" applyBorder="1" applyAlignment="1">
      <alignment horizontal="left" vertical="center"/>
    </xf>
    <xf numFmtId="0" fontId="81" fillId="0" borderId="32" xfId="0" applyNumberFormat="1" applyFont="1" applyBorder="1" applyAlignment="1">
      <alignment horizontal="right" vertical="center"/>
    </xf>
    <xf numFmtId="3" fontId="81" fillId="0" borderId="57" xfId="0" applyNumberFormat="1" applyFont="1" applyBorder="1" applyAlignment="1">
      <alignment horizontal="left" vertical="center"/>
    </xf>
    <xf numFmtId="10" fontId="81" fillId="0" borderId="28" xfId="0" applyNumberFormat="1" applyFont="1" applyBorder="1" applyAlignment="1">
      <alignment horizontal="right" vertical="center"/>
    </xf>
    <xf numFmtId="9" fontId="81" fillId="0" borderId="32" xfId="0" applyNumberFormat="1" applyFont="1" applyBorder="1" applyAlignment="1">
      <alignment horizontal="right" vertical="center"/>
    </xf>
    <xf numFmtId="0" fontId="81" fillId="0" borderId="59" xfId="0" applyNumberFormat="1" applyFont="1" applyBorder="1" applyAlignment="1">
      <alignment horizontal="right" vertical="center"/>
    </xf>
    <xf numFmtId="3" fontId="81" fillId="0" borderId="3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5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3" fontId="81" fillId="0" borderId="28" xfId="0" applyNumberFormat="1" applyFont="1" applyBorder="1" applyAlignment="1">
      <alignment horizontal="right" vertical="center"/>
    </xf>
    <xf numFmtId="3" fontId="81" fillId="0" borderId="0" xfId="0" applyNumberFormat="1" applyFont="1" applyBorder="1" applyAlignment="1">
      <alignment vertical="center"/>
    </xf>
    <xf numFmtId="3" fontId="80" fillId="0" borderId="0" xfId="0" applyNumberFormat="1" applyFont="1" applyBorder="1" applyAlignment="1">
      <alignment vertical="center"/>
    </xf>
    <xf numFmtId="3" fontId="81" fillId="0" borderId="60" xfId="0" applyNumberFormat="1" applyFont="1" applyBorder="1" applyAlignment="1">
      <alignment vertical="center"/>
    </xf>
    <xf numFmtId="0" fontId="80" fillId="0" borderId="54" xfId="0" applyNumberFormat="1" applyFont="1" applyBorder="1" applyAlignment="1">
      <alignment horizontal="center" vertical="center"/>
    </xf>
    <xf numFmtId="3" fontId="81" fillId="0" borderId="16" xfId="0" applyNumberFormat="1" applyFont="1" applyBorder="1" applyAlignment="1">
      <alignment vertical="center"/>
    </xf>
    <xf numFmtId="3" fontId="81" fillId="0" borderId="0" xfId="0" applyNumberFormat="1" applyFont="1" applyBorder="1" applyAlignment="1">
      <alignment horizontal="distributed" vertical="center"/>
    </xf>
    <xf numFmtId="3" fontId="81" fillId="0" borderId="30" xfId="0" applyNumberFormat="1" applyFont="1" applyBorder="1" applyAlignment="1">
      <alignment horizontal="distributed" vertical="center"/>
    </xf>
    <xf numFmtId="3" fontId="81" fillId="0" borderId="27" xfId="0" applyNumberFormat="1" applyFont="1" applyBorder="1" applyAlignment="1">
      <alignment horizontal="center" vertical="center"/>
    </xf>
    <xf numFmtId="204" fontId="81" fillId="0" borderId="32" xfId="0" applyNumberFormat="1" applyFont="1" applyBorder="1" applyAlignment="1">
      <alignment horizontal="right" vertical="center"/>
    </xf>
    <xf numFmtId="204" fontId="81" fillId="0" borderId="28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 shrinkToFit="1"/>
    </xf>
    <xf numFmtId="41" fontId="57" fillId="26" borderId="14" xfId="45" applyNumberFormat="1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178" fontId="80" fillId="0" borderId="55" xfId="150" applyNumberFormat="1" applyFont="1" applyBorder="1" applyAlignment="1">
      <alignment horizontal="center" vertical="center"/>
    </xf>
    <xf numFmtId="178" fontId="81" fillId="0" borderId="28" xfId="150" applyNumberFormat="1" applyFont="1" applyBorder="1" applyAlignment="1">
      <alignment vertical="center"/>
    </xf>
    <xf numFmtId="178" fontId="81" fillId="0" borderId="28" xfId="150" applyNumberFormat="1" applyFont="1" applyBorder="1" applyAlignment="1">
      <alignment horizontal="right" vertical="center"/>
    </xf>
    <xf numFmtId="178" fontId="81" fillId="0" borderId="32" xfId="150" applyNumberFormat="1" applyFont="1" applyBorder="1" applyAlignment="1">
      <alignment vertical="center"/>
    </xf>
    <xf numFmtId="178" fontId="3" fillId="0" borderId="42" xfId="150" applyNumberFormat="1" applyFont="1" applyBorder="1">
      <alignment vertical="center"/>
    </xf>
    <xf numFmtId="178" fontId="81" fillId="0" borderId="59" xfId="150" applyNumberFormat="1" applyFont="1" applyBorder="1" applyAlignment="1">
      <alignment vertical="center"/>
    </xf>
    <xf numFmtId="178" fontId="0" fillId="0" borderId="0" xfId="150" applyNumberFormat="1" applyFont="1" applyAlignment="1">
      <alignment vertical="center"/>
    </xf>
    <xf numFmtId="178" fontId="0" fillId="0" borderId="0" xfId="150" applyNumberFormat="1" applyFont="1" applyAlignment="1"/>
    <xf numFmtId="0" fontId="74" fillId="0" borderId="50" xfId="146" applyFont="1" applyFill="1" applyBorder="1" applyAlignment="1">
      <alignment horizontal="center" vertical="center" textRotation="255"/>
    </xf>
    <xf numFmtId="0" fontId="57" fillId="26" borderId="14" xfId="146" applyFont="1" applyFill="1" applyBorder="1" applyAlignment="1">
      <alignment horizontal="center" vertical="center" shrinkToFit="1"/>
    </xf>
    <xf numFmtId="0" fontId="82" fillId="0" borderId="0" xfId="146" applyFont="1" applyFill="1" applyBorder="1" applyAlignment="1">
      <alignment vertical="top"/>
    </xf>
    <xf numFmtId="0" fontId="82" fillId="0" borderId="0" xfId="146" applyFont="1" applyFill="1" applyBorder="1" applyAlignment="1">
      <alignment vertical="center"/>
    </xf>
    <xf numFmtId="3" fontId="57" fillId="26" borderId="14" xfId="146" applyNumberFormat="1" applyFont="1" applyFill="1" applyBorder="1" applyAlignment="1">
      <alignment horizontal="center" vertical="center"/>
    </xf>
    <xf numFmtId="211" fontId="57" fillId="26" borderId="14" xfId="146" applyNumberFormat="1" applyFont="1" applyFill="1" applyBorder="1" applyAlignment="1">
      <alignment vertical="center"/>
    </xf>
    <xf numFmtId="4" fontId="57" fillId="26" borderId="14" xfId="146" applyNumberFormat="1" applyFont="1" applyFill="1" applyBorder="1" applyAlignment="1">
      <alignment vertical="center"/>
    </xf>
    <xf numFmtId="0" fontId="70" fillId="0" borderId="0" xfId="146" applyFont="1" applyFill="1" applyBorder="1" applyAlignment="1">
      <alignment horizontal="center" vertical="center" shrinkToFit="1"/>
    </xf>
    <xf numFmtId="0" fontId="71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73" fillId="0" borderId="40" xfId="146" quotePrefix="1" applyFont="1" applyFill="1" applyBorder="1" applyAlignment="1">
      <alignment horizontal="center" vertical="center"/>
    </xf>
    <xf numFmtId="0" fontId="73" fillId="0" borderId="12" xfId="146" quotePrefix="1" applyFont="1" applyFill="1" applyBorder="1" applyAlignment="1">
      <alignment horizontal="center" vertical="center"/>
    </xf>
    <xf numFmtId="0" fontId="73" fillId="0" borderId="48" xfId="146" quotePrefix="1" applyFont="1" applyFill="1" applyBorder="1" applyAlignment="1">
      <alignment horizontal="center" vertical="center"/>
    </xf>
    <xf numFmtId="0" fontId="74" fillId="0" borderId="50" xfId="146" applyFont="1" applyFill="1" applyBorder="1" applyAlignment="1">
      <alignment horizontal="center" vertical="center" textRotation="255"/>
    </xf>
    <xf numFmtId="0" fontId="74" fillId="0" borderId="51" xfId="146" applyFont="1" applyFill="1" applyBorder="1" applyAlignment="1">
      <alignment horizontal="center" vertical="center"/>
    </xf>
    <xf numFmtId="0" fontId="74" fillId="0" borderId="52" xfId="146" applyFont="1" applyFill="1" applyBorder="1" applyAlignment="1">
      <alignment horizontal="center" vertical="center"/>
    </xf>
    <xf numFmtId="49" fontId="74" fillId="0" borderId="50" xfId="146" applyNumberFormat="1" applyFont="1" applyFill="1" applyBorder="1" applyAlignment="1">
      <alignment horizontal="center" vertical="center" textRotation="255"/>
    </xf>
    <xf numFmtId="3" fontId="74" fillId="0" borderId="50" xfId="146" applyNumberFormat="1" applyFont="1" applyFill="1" applyBorder="1" applyAlignment="1">
      <alignment horizontal="center" vertical="center" textRotation="255"/>
    </xf>
    <xf numFmtId="177" fontId="77" fillId="0" borderId="0" xfId="146" applyNumberFormat="1" applyFont="1" applyFill="1" applyBorder="1" applyAlignment="1" applyProtection="1">
      <alignment horizontal="left"/>
      <protection locked="0"/>
    </xf>
    <xf numFmtId="209" fontId="77" fillId="0" borderId="0" xfId="146" quotePrefix="1" applyNumberFormat="1" applyFont="1" applyFill="1" applyBorder="1" applyAlignment="1" applyProtection="1">
      <alignment horizontal="right"/>
      <protection locked="0"/>
    </xf>
    <xf numFmtId="0" fontId="67" fillId="0" borderId="0" xfId="146" applyFont="1" applyFill="1" applyBorder="1" applyAlignment="1">
      <alignment horizontal="left" vertical="center" shrinkToFit="1"/>
    </xf>
    <xf numFmtId="0" fontId="67" fillId="0" borderId="33" xfId="146" applyFont="1" applyFill="1" applyBorder="1" applyAlignment="1">
      <alignment horizontal="left" vertical="center" shrinkToFit="1"/>
    </xf>
    <xf numFmtId="201" fontId="77" fillId="0" borderId="0" xfId="146" quotePrefix="1" applyNumberFormat="1" applyFont="1" applyFill="1" applyBorder="1" applyAlignment="1" applyProtection="1">
      <alignment horizontal="righ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 vertical="center"/>
      <protection locked="0"/>
    </xf>
    <xf numFmtId="201" fontId="77" fillId="0" borderId="0" xfId="146" quotePrefix="1" applyNumberFormat="1" applyFont="1" applyFill="1" applyBorder="1" applyAlignment="1" applyProtection="1">
      <alignment horizontal="left"/>
      <protection locked="0"/>
    </xf>
    <xf numFmtId="3" fontId="67" fillId="0" borderId="0" xfId="146" applyNumberFormat="1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left" vertical="center"/>
      <protection locked="0"/>
    </xf>
    <xf numFmtId="0" fontId="67" fillId="0" borderId="0" xfId="146" applyFont="1" applyFill="1" applyBorder="1" applyAlignment="1">
      <alignment horizontal="center" vertical="center"/>
    </xf>
    <xf numFmtId="210" fontId="67" fillId="0" borderId="0" xfId="146" applyNumberFormat="1" applyFont="1" applyFill="1" applyBorder="1" applyAlignment="1" applyProtection="1">
      <alignment horizontal="center" vertical="center" shrinkToFit="1"/>
      <protection locked="0"/>
    </xf>
    <xf numFmtId="3" fontId="81" fillId="0" borderId="61" xfId="0" applyNumberFormat="1" applyFont="1" applyBorder="1" applyAlignment="1">
      <alignment horizontal="center" vertical="center" wrapText="1"/>
    </xf>
    <xf numFmtId="3" fontId="81" fillId="0" borderId="42" xfId="0" applyNumberFormat="1" applyFont="1" applyBorder="1" applyAlignment="1">
      <alignment horizontal="center" vertical="center"/>
    </xf>
    <xf numFmtId="3" fontId="81" fillId="0" borderId="37" xfId="0" applyNumberFormat="1" applyFont="1" applyBorder="1" applyAlignment="1">
      <alignment horizontal="center" vertical="center"/>
    </xf>
    <xf numFmtId="3" fontId="81" fillId="0" borderId="19" xfId="0" applyNumberFormat="1" applyFont="1" applyBorder="1" applyAlignment="1">
      <alignment horizontal="center" vertical="center" wrapText="1"/>
    </xf>
    <xf numFmtId="3" fontId="81" fillId="0" borderId="62" xfId="0" applyNumberFormat="1" applyFont="1" applyBorder="1" applyAlignment="1">
      <alignment horizontal="center" vertical="center" wrapText="1"/>
    </xf>
    <xf numFmtId="3" fontId="81" fillId="0" borderId="56" xfId="0" applyNumberFormat="1" applyFont="1" applyBorder="1" applyAlignment="1">
      <alignment horizontal="center" vertical="center"/>
    </xf>
    <xf numFmtId="3" fontId="81" fillId="0" borderId="58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/>
    <xf numFmtId="3" fontId="80" fillId="0" borderId="18" xfId="0" applyNumberFormat="1" applyFont="1" applyBorder="1" applyAlignment="1">
      <alignment horizontal="center" vertical="center"/>
    </xf>
    <xf numFmtId="3" fontId="80" fillId="0" borderId="13" xfId="0" applyNumberFormat="1" applyFont="1" applyBorder="1" applyAlignment="1">
      <alignment horizontal="center" vertical="center"/>
    </xf>
    <xf numFmtId="3" fontId="81" fillId="0" borderId="63" xfId="0" applyNumberFormat="1" applyFont="1" applyBorder="1" applyAlignment="1">
      <alignment horizontal="distributed" vertical="center"/>
    </xf>
    <xf numFmtId="3" fontId="81" fillId="0" borderId="38" xfId="0" applyNumberFormat="1" applyFont="1" applyBorder="1" applyAlignment="1">
      <alignment horizontal="distributed" vertical="center"/>
    </xf>
    <xf numFmtId="3" fontId="81" fillId="0" borderId="31" xfId="0" applyNumberFormat="1" applyFont="1" applyBorder="1" applyAlignment="1">
      <alignment horizontal="distributed" vertical="center"/>
    </xf>
    <xf numFmtId="3" fontId="81" fillId="0" borderId="22" xfId="0" applyNumberFormat="1" applyFont="1" applyBorder="1" applyAlignment="1">
      <alignment horizontal="distributed" vertical="center"/>
    </xf>
    <xf numFmtId="3" fontId="81" fillId="0" borderId="23" xfId="0" applyNumberFormat="1" applyFont="1" applyBorder="1" applyAlignment="1">
      <alignment horizontal="distributed" vertical="center"/>
    </xf>
    <xf numFmtId="3" fontId="81" fillId="0" borderId="24" xfId="0" applyNumberFormat="1" applyFont="1" applyBorder="1" applyAlignment="1">
      <alignment horizontal="distributed" vertical="center"/>
    </xf>
    <xf numFmtId="0" fontId="57" fillId="26" borderId="41" xfId="146" applyFont="1" applyFill="1" applyBorder="1" applyAlignment="1">
      <alignment horizontal="center" vertical="center" shrinkToFit="1"/>
    </xf>
    <xf numFmtId="0" fontId="57" fillId="26" borderId="43" xfId="146" applyFont="1" applyFill="1" applyBorder="1" applyAlignment="1">
      <alignment horizontal="center" vertical="center" shrinkToFit="1"/>
    </xf>
    <xf numFmtId="0" fontId="57" fillId="26" borderId="45" xfId="146" applyFont="1" applyFill="1" applyBorder="1" applyAlignment="1">
      <alignment horizontal="center" vertical="center" shrinkToFit="1"/>
    </xf>
    <xf numFmtId="0" fontId="59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distributed"/>
    </xf>
    <xf numFmtId="0" fontId="57" fillId="26" borderId="14" xfId="146" applyFont="1" applyFill="1" applyBorder="1" applyAlignment="1">
      <alignment horizontal="center" vertical="center" shrinkToFit="1"/>
    </xf>
    <xf numFmtId="0" fontId="57" fillId="26" borderId="14" xfId="45" applyNumberFormat="1" applyFont="1" applyFill="1" applyBorder="1" applyAlignment="1">
      <alignment horizontal="center" vertical="center"/>
    </xf>
    <xf numFmtId="41" fontId="57" fillId="26" borderId="14" xfId="45" applyNumberFormat="1" applyFont="1" applyFill="1" applyBorder="1" applyAlignment="1">
      <alignment horizontal="center" vertical="center"/>
    </xf>
    <xf numFmtId="200" fontId="59" fillId="26" borderId="18" xfId="146" applyNumberFormat="1" applyFont="1" applyFill="1" applyBorder="1" applyAlignment="1">
      <alignment horizontal="left" vertical="center"/>
    </xf>
    <xf numFmtId="200" fontId="59" fillId="26" borderId="13" xfId="146" applyNumberFormat="1" applyFont="1" applyFill="1" applyBorder="1" applyAlignment="1">
      <alignment horizontal="left" vertical="center"/>
    </xf>
    <xf numFmtId="200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distributed" vertical="center" indent="2"/>
    </xf>
    <xf numFmtId="3" fontId="59" fillId="26" borderId="18" xfId="146" applyNumberFormat="1" applyFont="1" applyFill="1" applyBorder="1" applyAlignment="1">
      <alignment horizontal="left" vertical="center"/>
    </xf>
    <xf numFmtId="3" fontId="59" fillId="26" borderId="17" xfId="146" applyNumberFormat="1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horizontal="left" vertical="center"/>
    </xf>
    <xf numFmtId="0" fontId="59" fillId="26" borderId="14" xfId="146" applyFont="1" applyFill="1" applyBorder="1" applyAlignment="1">
      <alignment vertical="center"/>
    </xf>
    <xf numFmtId="0" fontId="60" fillId="26" borderId="14" xfId="146" applyFont="1" applyFill="1" applyBorder="1" applyAlignment="1">
      <alignment vertical="center"/>
    </xf>
    <xf numFmtId="0" fontId="57" fillId="26" borderId="41" xfId="146" applyFont="1" applyFill="1" applyBorder="1" applyAlignment="1">
      <alignment horizontal="center" vertical="center"/>
    </xf>
    <xf numFmtId="0" fontId="57" fillId="26" borderId="45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center" vertical="center"/>
    </xf>
    <xf numFmtId="3" fontId="59" fillId="26" borderId="14" xfId="146" applyNumberFormat="1" applyFont="1" applyFill="1" applyBorder="1" applyAlignment="1">
      <alignment vertical="center"/>
    </xf>
    <xf numFmtId="0" fontId="59" fillId="26" borderId="18" xfId="146" applyFont="1" applyFill="1" applyBorder="1" applyAlignment="1">
      <alignment horizontal="left" vertical="center"/>
    </xf>
    <xf numFmtId="0" fontId="59" fillId="26" borderId="17" xfId="146" applyFont="1" applyFill="1" applyBorder="1" applyAlignment="1">
      <alignment horizontal="left" vertical="center"/>
    </xf>
    <xf numFmtId="3" fontId="57" fillId="26" borderId="14" xfId="146" applyNumberFormat="1" applyFont="1" applyFill="1" applyBorder="1" applyAlignment="1">
      <alignment horizontal="center" vertical="center"/>
    </xf>
    <xf numFmtId="0" fontId="61" fillId="26" borderId="14" xfId="146" applyFont="1" applyFill="1" applyBorder="1" applyAlignment="1">
      <alignment horizontal="center" vertical="center"/>
    </xf>
    <xf numFmtId="0" fontId="57" fillId="26" borderId="14" xfId="146" applyFont="1" applyFill="1" applyBorder="1" applyAlignment="1">
      <alignment horizontal="distributed" vertical="center" wrapText="1" indent="1"/>
    </xf>
    <xf numFmtId="0" fontId="61" fillId="26" borderId="20" xfId="146" applyFont="1" applyFill="1" applyBorder="1" applyAlignment="1">
      <alignment horizontal="center" vertical="center"/>
    </xf>
    <xf numFmtId="0" fontId="61" fillId="26" borderId="44" xfId="146" applyFont="1" applyFill="1" applyBorder="1" applyAlignment="1">
      <alignment horizontal="center" vertical="center"/>
    </xf>
    <xf numFmtId="0" fontId="61" fillId="26" borderId="21" xfId="146" applyFont="1" applyFill="1" applyBorder="1" applyAlignment="1">
      <alignment horizontal="center" vertical="center"/>
    </xf>
    <xf numFmtId="0" fontId="61" fillId="26" borderId="39" xfId="146" applyFont="1" applyFill="1" applyBorder="1" applyAlignment="1">
      <alignment horizontal="center" vertical="center"/>
    </xf>
  </cellXfs>
  <cellStyles count="151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쉼표 [0]_성서네거리~이곡네거리 외 2개소 포장보수공사" xfId="147"/>
    <cellStyle name="쉼표 [0]_중동네거리~황금네거리 포장 보수공사(계약심사)" xfId="149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50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중동네거리~황금네거리 포장 보수공사(계약심사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170</xdr:row>
      <xdr:rowOff>0</xdr:rowOff>
    </xdr:from>
    <xdr:to>
      <xdr:col>1</xdr:col>
      <xdr:colOff>219075</xdr:colOff>
      <xdr:row>170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43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170</xdr:row>
      <xdr:rowOff>0</xdr:rowOff>
    </xdr:from>
    <xdr:to>
      <xdr:col>2</xdr:col>
      <xdr:colOff>161925</xdr:colOff>
      <xdr:row>170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1242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170</xdr:row>
      <xdr:rowOff>0</xdr:rowOff>
    </xdr:from>
    <xdr:to>
      <xdr:col>2</xdr:col>
      <xdr:colOff>476250</xdr:colOff>
      <xdr:row>170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4385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170</xdr:row>
      <xdr:rowOff>0</xdr:rowOff>
    </xdr:from>
    <xdr:to>
      <xdr:col>4</xdr:col>
      <xdr:colOff>152400</xdr:colOff>
      <xdr:row>170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648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170</xdr:row>
      <xdr:rowOff>0</xdr:rowOff>
    </xdr:from>
    <xdr:to>
      <xdr:col>5</xdr:col>
      <xdr:colOff>219075</xdr:colOff>
      <xdr:row>170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210300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170</xdr:row>
      <xdr:rowOff>0</xdr:rowOff>
    </xdr:from>
    <xdr:to>
      <xdr:col>6</xdr:col>
      <xdr:colOff>428625</xdr:colOff>
      <xdr:row>170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1723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170</xdr:row>
      <xdr:rowOff>0</xdr:rowOff>
    </xdr:from>
    <xdr:to>
      <xdr:col>6</xdr:col>
      <xdr:colOff>733425</xdr:colOff>
      <xdr:row>170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47712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170</xdr:row>
      <xdr:rowOff>0</xdr:rowOff>
    </xdr:from>
    <xdr:to>
      <xdr:col>10</xdr:col>
      <xdr:colOff>66675</xdr:colOff>
      <xdr:row>170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0506075" y="7865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25</xdr:row>
      <xdr:rowOff>0</xdr:rowOff>
    </xdr:from>
    <xdr:to>
      <xdr:col>1</xdr:col>
      <xdr:colOff>219075</xdr:colOff>
      <xdr:row>25</xdr:row>
      <xdr:rowOff>0</xdr:rowOff>
    </xdr:to>
    <xdr:sp macro="" textlink="">
      <xdr:nvSpPr>
        <xdr:cNvPr id="20" name="Line 96"/>
        <xdr:cNvSpPr>
          <a:spLocks noChangeShapeType="1"/>
        </xdr:cNvSpPr>
      </xdr:nvSpPr>
      <xdr:spPr bwMode="auto">
        <a:xfrm>
          <a:off x="7143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25</xdr:row>
      <xdr:rowOff>0</xdr:rowOff>
    </xdr:from>
    <xdr:to>
      <xdr:col>2</xdr:col>
      <xdr:colOff>161925</xdr:colOff>
      <xdr:row>25</xdr:row>
      <xdr:rowOff>0</xdr:rowOff>
    </xdr:to>
    <xdr:sp macro="" textlink="">
      <xdr:nvSpPr>
        <xdr:cNvPr id="21" name="Line 97"/>
        <xdr:cNvSpPr>
          <a:spLocks noChangeShapeType="1"/>
        </xdr:cNvSpPr>
      </xdr:nvSpPr>
      <xdr:spPr bwMode="auto">
        <a:xfrm>
          <a:off x="31242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25</xdr:row>
      <xdr:rowOff>0</xdr:rowOff>
    </xdr:from>
    <xdr:to>
      <xdr:col>2</xdr:col>
      <xdr:colOff>476250</xdr:colOff>
      <xdr:row>25</xdr:row>
      <xdr:rowOff>0</xdr:rowOff>
    </xdr:to>
    <xdr:sp macro="" textlink="">
      <xdr:nvSpPr>
        <xdr:cNvPr id="22" name="Line 98"/>
        <xdr:cNvSpPr>
          <a:spLocks noChangeShapeType="1"/>
        </xdr:cNvSpPr>
      </xdr:nvSpPr>
      <xdr:spPr bwMode="auto">
        <a:xfrm>
          <a:off x="34385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25</xdr:row>
      <xdr:rowOff>0</xdr:rowOff>
    </xdr:from>
    <xdr:to>
      <xdr:col>4</xdr:col>
      <xdr:colOff>152400</xdr:colOff>
      <xdr:row>25</xdr:row>
      <xdr:rowOff>0</xdr:rowOff>
    </xdr:to>
    <xdr:sp macro="" textlink="">
      <xdr:nvSpPr>
        <xdr:cNvPr id="23" name="Line 99"/>
        <xdr:cNvSpPr>
          <a:spLocks noChangeShapeType="1"/>
        </xdr:cNvSpPr>
      </xdr:nvSpPr>
      <xdr:spPr bwMode="auto">
        <a:xfrm>
          <a:off x="5648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25</xdr:row>
      <xdr:rowOff>0</xdr:rowOff>
    </xdr:from>
    <xdr:to>
      <xdr:col>5</xdr:col>
      <xdr:colOff>219075</xdr:colOff>
      <xdr:row>25</xdr:row>
      <xdr:rowOff>0</xdr:rowOff>
    </xdr:to>
    <xdr:sp macro="" textlink="">
      <xdr:nvSpPr>
        <xdr:cNvPr id="24" name="Line 100"/>
        <xdr:cNvSpPr>
          <a:spLocks noChangeShapeType="1"/>
        </xdr:cNvSpPr>
      </xdr:nvSpPr>
      <xdr:spPr bwMode="auto">
        <a:xfrm>
          <a:off x="6210300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428625</xdr:colOff>
      <xdr:row>25</xdr:row>
      <xdr:rowOff>0</xdr:rowOff>
    </xdr:from>
    <xdr:to>
      <xdr:col>6</xdr:col>
      <xdr:colOff>428625</xdr:colOff>
      <xdr:row>25</xdr:row>
      <xdr:rowOff>0</xdr:rowOff>
    </xdr:to>
    <xdr:sp macro="" textlink="">
      <xdr:nvSpPr>
        <xdr:cNvPr id="25" name="Line 101"/>
        <xdr:cNvSpPr>
          <a:spLocks noChangeShapeType="1"/>
        </xdr:cNvSpPr>
      </xdr:nvSpPr>
      <xdr:spPr bwMode="auto">
        <a:xfrm>
          <a:off x="71723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733425</xdr:colOff>
      <xdr:row>25</xdr:row>
      <xdr:rowOff>0</xdr:rowOff>
    </xdr:from>
    <xdr:to>
      <xdr:col>6</xdr:col>
      <xdr:colOff>733425</xdr:colOff>
      <xdr:row>25</xdr:row>
      <xdr:rowOff>0</xdr:rowOff>
    </xdr:to>
    <xdr:sp macro="" textlink="">
      <xdr:nvSpPr>
        <xdr:cNvPr id="26" name="Line 102"/>
        <xdr:cNvSpPr>
          <a:spLocks noChangeShapeType="1"/>
        </xdr:cNvSpPr>
      </xdr:nvSpPr>
      <xdr:spPr bwMode="auto">
        <a:xfrm>
          <a:off x="747712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25</xdr:row>
      <xdr:rowOff>0</xdr:rowOff>
    </xdr:from>
    <xdr:to>
      <xdr:col>10</xdr:col>
      <xdr:colOff>66675</xdr:colOff>
      <xdr:row>25</xdr:row>
      <xdr:rowOff>0</xdr:rowOff>
    </xdr:to>
    <xdr:sp macro="" textlink="">
      <xdr:nvSpPr>
        <xdr:cNvPr id="27" name="Line 103"/>
        <xdr:cNvSpPr>
          <a:spLocks noChangeShapeType="1"/>
        </xdr:cNvSpPr>
      </xdr:nvSpPr>
      <xdr:spPr bwMode="auto">
        <a:xfrm>
          <a:off x="10506075" y="1045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tabSelected="1" view="pageBreakPreview" zoomScale="60" workbookViewId="0">
      <selection activeCell="F3" sqref="F3"/>
    </sheetView>
  </sheetViews>
  <sheetFormatPr defaultRowHeight="13.5"/>
  <cols>
    <col min="2" max="20" width="6.77734375" customWidth="1"/>
  </cols>
  <sheetData>
    <row r="1" spans="2:20" ht="129.94999999999999" customHeight="1">
      <c r="B1" s="65"/>
      <c r="C1" s="66" t="s">
        <v>128</v>
      </c>
      <c r="D1" s="67"/>
      <c r="E1" s="67"/>
      <c r="F1" s="67"/>
      <c r="G1" s="67"/>
      <c r="H1" s="67"/>
      <c r="I1" s="66"/>
      <c r="J1" s="66"/>
      <c r="K1" s="68"/>
      <c r="L1" s="68"/>
      <c r="M1" s="69"/>
      <c r="N1" s="70"/>
      <c r="O1" s="70"/>
      <c r="P1" s="70"/>
      <c r="Q1" s="71"/>
      <c r="R1" s="70"/>
      <c r="S1" s="70"/>
      <c r="T1" s="72"/>
    </row>
    <row r="2" spans="2:20" ht="129.94999999999999" customHeight="1">
      <c r="B2" s="73"/>
      <c r="C2" s="224" t="s">
        <v>111</v>
      </c>
      <c r="D2" s="224"/>
      <c r="E2" s="224"/>
      <c r="F2" s="225" t="s">
        <v>240</v>
      </c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2:20" ht="129.94999999999999" customHeight="1">
      <c r="B3" s="74"/>
      <c r="C3" s="75"/>
      <c r="D3" s="75"/>
      <c r="E3" s="75"/>
      <c r="F3" s="75"/>
      <c r="G3" s="75"/>
      <c r="H3" s="75"/>
      <c r="I3" s="76"/>
      <c r="J3" s="77"/>
      <c r="K3" s="77"/>
      <c r="L3" s="77"/>
      <c r="M3" s="78"/>
      <c r="N3" s="79"/>
      <c r="O3" s="79"/>
      <c r="P3" s="79"/>
      <c r="Q3" s="79"/>
      <c r="R3" s="79"/>
      <c r="S3" s="79"/>
      <c r="T3" s="80"/>
    </row>
    <row r="4" spans="2:20" ht="129.94999999999999" customHeight="1" thickBot="1">
      <c r="B4" s="81"/>
      <c r="C4" s="82"/>
      <c r="D4" s="82"/>
      <c r="E4" s="82"/>
      <c r="F4" s="82"/>
      <c r="G4" s="82"/>
      <c r="H4" s="82"/>
      <c r="I4" s="83"/>
      <c r="J4" s="84"/>
      <c r="K4" s="85"/>
      <c r="L4" s="86"/>
      <c r="M4" s="87"/>
      <c r="N4" s="86"/>
      <c r="O4" s="86"/>
      <c r="P4" s="86"/>
      <c r="Q4" s="88"/>
      <c r="R4" s="88"/>
      <c r="S4" s="88"/>
      <c r="T4" s="89" t="s">
        <v>112</v>
      </c>
    </row>
    <row r="5" spans="2:20" ht="54" customHeight="1" thickBot="1">
      <c r="B5" s="228" t="s">
        <v>113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</row>
    <row r="6" spans="2:20" ht="60" customHeight="1" thickBot="1">
      <c r="B6" s="90" t="s">
        <v>114</v>
      </c>
      <c r="C6" s="231"/>
      <c r="D6" s="231"/>
      <c r="E6" s="91" t="s">
        <v>115</v>
      </c>
      <c r="F6" s="232"/>
      <c r="G6" s="233"/>
      <c r="H6" s="217" t="s">
        <v>229</v>
      </c>
      <c r="I6" s="234"/>
      <c r="J6" s="234"/>
      <c r="K6" s="91" t="s">
        <v>116</v>
      </c>
      <c r="L6" s="235"/>
      <c r="M6" s="235"/>
      <c r="N6" s="92"/>
      <c r="O6" s="93"/>
      <c r="P6" s="93"/>
      <c r="Q6" s="94"/>
      <c r="R6" s="95" t="s">
        <v>129</v>
      </c>
      <c r="S6" s="96" t="s">
        <v>136</v>
      </c>
      <c r="T6" s="97" t="s">
        <v>117</v>
      </c>
    </row>
    <row r="7" spans="2:20" ht="8.25" customHeight="1">
      <c r="B7" s="98"/>
      <c r="C7" s="99"/>
      <c r="D7" s="99"/>
      <c r="E7" s="99"/>
      <c r="F7" s="99"/>
      <c r="G7" s="99"/>
      <c r="H7" s="99"/>
      <c r="I7" s="100"/>
      <c r="J7" s="100"/>
      <c r="K7" s="101"/>
      <c r="L7" s="102"/>
      <c r="M7" s="103"/>
      <c r="N7" s="104"/>
      <c r="O7" s="105"/>
      <c r="P7" s="105"/>
      <c r="Q7" s="106"/>
      <c r="R7" s="107"/>
      <c r="S7" s="108"/>
      <c r="T7" s="109"/>
    </row>
    <row r="8" spans="2:20" ht="48" customHeight="1">
      <c r="B8" s="110"/>
      <c r="C8" s="111" t="str">
        <f>C1</f>
        <v>2020년도</v>
      </c>
      <c r="D8" s="112"/>
      <c r="E8" s="112"/>
      <c r="F8" s="112"/>
      <c r="G8" s="112"/>
      <c r="H8" s="112"/>
      <c r="I8" s="113"/>
      <c r="J8" s="114"/>
      <c r="K8" s="101"/>
      <c r="L8" s="115"/>
      <c r="M8" s="116"/>
      <c r="N8" s="115"/>
      <c r="O8" s="115"/>
      <c r="P8" s="115"/>
      <c r="Q8" s="115"/>
      <c r="R8" s="115"/>
      <c r="S8" s="115"/>
      <c r="T8" s="117"/>
    </row>
    <row r="9" spans="2:20" ht="11.25" customHeight="1">
      <c r="B9" s="110"/>
      <c r="C9" s="112"/>
      <c r="D9" s="112"/>
      <c r="E9" s="112"/>
      <c r="F9" s="112"/>
      <c r="G9" s="112"/>
      <c r="H9" s="112"/>
      <c r="I9" s="113"/>
      <c r="J9" s="114"/>
      <c r="K9" s="101"/>
      <c r="L9" s="115"/>
      <c r="M9" s="116"/>
      <c r="N9" s="115"/>
      <c r="O9" s="115"/>
      <c r="P9" s="115"/>
      <c r="Q9" s="115"/>
      <c r="R9" s="115"/>
      <c r="S9" s="115"/>
      <c r="T9" s="117"/>
    </row>
    <row r="10" spans="2:20" ht="30" customHeight="1">
      <c r="B10" s="74"/>
      <c r="C10" s="123" t="str">
        <f>C2</f>
        <v xml:space="preserve">공 사 명 : </v>
      </c>
      <c r="D10" s="123"/>
      <c r="E10" s="123"/>
      <c r="F10" s="238" t="str">
        <f>F2</f>
        <v>2020년 연간단가 긴급포장보수공사(2권역)</v>
      </c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9"/>
    </row>
    <row r="11" spans="2:20" ht="30" customHeight="1">
      <c r="B11" s="74"/>
      <c r="C11" s="75"/>
      <c r="D11" s="75"/>
      <c r="E11" s="75"/>
      <c r="F11" s="75"/>
      <c r="G11" s="75"/>
      <c r="H11" s="75"/>
      <c r="I11" s="118"/>
      <c r="J11" s="118"/>
      <c r="K11" s="119"/>
      <c r="L11" s="118"/>
      <c r="M11" s="118"/>
      <c r="N11" s="118"/>
      <c r="O11" s="118"/>
      <c r="P11" s="118"/>
      <c r="Q11" s="118"/>
      <c r="R11" s="118"/>
      <c r="S11" s="118"/>
      <c r="T11" s="80"/>
    </row>
    <row r="12" spans="2:20" ht="30" customHeight="1">
      <c r="B12" s="74"/>
      <c r="C12" s="123" t="s">
        <v>118</v>
      </c>
      <c r="D12" s="123"/>
      <c r="E12" s="123"/>
      <c r="F12" s="219" t="s">
        <v>230</v>
      </c>
      <c r="G12" s="121"/>
      <c r="H12" s="122"/>
      <c r="I12" s="123"/>
      <c r="J12" s="123"/>
      <c r="K12" s="120"/>
      <c r="L12" s="120"/>
      <c r="M12" s="120"/>
      <c r="N12" s="120"/>
      <c r="O12" s="124"/>
      <c r="P12" s="124"/>
      <c r="Q12" s="125"/>
      <c r="R12" s="126"/>
      <c r="S12" s="126"/>
      <c r="T12" s="127"/>
    </row>
    <row r="13" spans="2:20" ht="30" customHeight="1">
      <c r="B13" s="74"/>
      <c r="C13" s="118"/>
      <c r="D13" s="118"/>
      <c r="E13" s="128"/>
      <c r="F13" s="220" t="s">
        <v>228</v>
      </c>
      <c r="G13" s="121"/>
      <c r="H13" s="121"/>
      <c r="I13" s="123"/>
      <c r="J13" s="123"/>
      <c r="K13" s="120"/>
      <c r="L13" s="129"/>
      <c r="M13" s="131"/>
      <c r="N13" s="131"/>
      <c r="O13" s="124"/>
      <c r="P13" s="124"/>
      <c r="Q13" s="125"/>
      <c r="R13" s="126"/>
      <c r="S13" s="126"/>
      <c r="T13" s="127"/>
    </row>
    <row r="14" spans="2:20" ht="30" customHeight="1">
      <c r="B14" s="74"/>
      <c r="C14" s="118"/>
      <c r="D14" s="118"/>
      <c r="E14" s="128"/>
      <c r="F14" s="120"/>
      <c r="G14" s="121"/>
      <c r="H14" s="121"/>
      <c r="I14" s="123"/>
      <c r="J14" s="130"/>
      <c r="K14" s="131"/>
      <c r="L14" s="129"/>
      <c r="M14" s="240"/>
      <c r="N14" s="240"/>
      <c r="O14" s="130"/>
      <c r="P14" s="241"/>
      <c r="Q14" s="241"/>
      <c r="R14" s="126"/>
      <c r="S14" s="126"/>
      <c r="T14" s="127"/>
    </row>
    <row r="15" spans="2:20" ht="30" customHeight="1">
      <c r="B15" s="74"/>
      <c r="C15" s="75"/>
      <c r="D15" s="75"/>
      <c r="E15" s="75"/>
      <c r="F15" s="120"/>
      <c r="G15" s="75"/>
      <c r="H15" s="75"/>
      <c r="I15" s="118"/>
      <c r="J15" s="118"/>
      <c r="K15" s="128"/>
      <c r="L15" s="129"/>
      <c r="M15" s="240"/>
      <c r="N15" s="240"/>
      <c r="O15" s="132"/>
      <c r="P15" s="133"/>
      <c r="Q15" s="133"/>
      <c r="R15" s="134"/>
      <c r="S15" s="134"/>
      <c r="T15" s="135"/>
    </row>
    <row r="16" spans="2:20" ht="30" customHeight="1">
      <c r="B16" s="74"/>
      <c r="C16" s="75"/>
      <c r="D16" s="75"/>
      <c r="E16" s="75"/>
      <c r="F16" s="120"/>
      <c r="G16" s="75"/>
      <c r="H16" s="75"/>
      <c r="I16" s="118"/>
      <c r="J16" s="118"/>
      <c r="K16" s="128"/>
      <c r="L16" s="129"/>
      <c r="M16" s="240"/>
      <c r="N16" s="240"/>
      <c r="O16" s="132"/>
      <c r="P16" s="242"/>
      <c r="Q16" s="242"/>
      <c r="R16" s="136"/>
      <c r="S16" s="134"/>
      <c r="T16" s="135"/>
    </row>
    <row r="17" spans="2:20" ht="30" customHeight="1">
      <c r="B17" s="74"/>
      <c r="C17" s="75"/>
      <c r="D17" s="75"/>
      <c r="E17" s="75"/>
      <c r="F17" s="120"/>
      <c r="G17" s="75"/>
      <c r="H17" s="75"/>
      <c r="I17" s="118"/>
      <c r="J17" s="118"/>
      <c r="K17" s="128"/>
      <c r="L17" s="129"/>
      <c r="M17" s="240"/>
      <c r="N17" s="240"/>
      <c r="O17" s="132"/>
      <c r="P17" s="242"/>
      <c r="Q17" s="242"/>
      <c r="R17" s="136"/>
      <c r="S17" s="134"/>
      <c r="T17" s="135"/>
    </row>
    <row r="18" spans="2:20" ht="6" customHeight="1">
      <c r="B18" s="74"/>
      <c r="C18" s="75"/>
      <c r="D18" s="75"/>
      <c r="E18" s="75"/>
      <c r="F18" s="75"/>
      <c r="G18" s="75"/>
      <c r="H18" s="75"/>
      <c r="I18" s="137"/>
      <c r="J18" s="138"/>
      <c r="K18" s="236"/>
      <c r="L18" s="236"/>
      <c r="M18" s="236"/>
      <c r="N18" s="236"/>
      <c r="O18" s="237"/>
      <c r="P18" s="237"/>
      <c r="Q18" s="237"/>
      <c r="R18" s="134"/>
      <c r="S18" s="134"/>
      <c r="T18" s="135"/>
    </row>
    <row r="19" spans="2:20" ht="35.1" customHeight="1">
      <c r="B19" s="74"/>
      <c r="C19" s="245" t="s">
        <v>119</v>
      </c>
      <c r="D19" s="245"/>
      <c r="E19" s="245"/>
      <c r="F19" s="244">
        <f>I21+I22</f>
        <v>0</v>
      </c>
      <c r="G19" s="244"/>
      <c r="H19" s="244"/>
      <c r="I19" s="244"/>
      <c r="J19" s="244"/>
      <c r="K19" s="246" t="str">
        <f>"(금"&amp;NUMBERSTRING(F19,1)&amp;"원)"</f>
        <v>(금영원)</v>
      </c>
      <c r="L19" s="246"/>
      <c r="M19" s="246"/>
      <c r="N19" s="246"/>
      <c r="O19" s="246"/>
      <c r="P19" s="246"/>
      <c r="Q19" s="246"/>
      <c r="R19" s="139"/>
      <c r="S19" s="139"/>
      <c r="T19" s="80"/>
    </row>
    <row r="20" spans="2:20" ht="13.5" customHeight="1">
      <c r="B20" s="74"/>
      <c r="C20" s="75"/>
      <c r="D20" s="75"/>
      <c r="E20" s="75"/>
      <c r="F20" s="121"/>
      <c r="G20" s="121"/>
      <c r="H20" s="121"/>
      <c r="I20" s="123"/>
      <c r="J20" s="123"/>
      <c r="K20" s="140"/>
      <c r="L20" s="140"/>
      <c r="M20" s="140"/>
      <c r="N20" s="140"/>
      <c r="O20" s="141"/>
      <c r="P20" s="141"/>
      <c r="Q20" s="142"/>
      <c r="R20" s="139"/>
      <c r="S20" s="139"/>
      <c r="T20" s="80"/>
    </row>
    <row r="21" spans="2:20" ht="35.1" customHeight="1">
      <c r="B21" s="143"/>
      <c r="C21" s="121"/>
      <c r="D21" s="121"/>
      <c r="E21" s="121"/>
      <c r="F21" s="243" t="s">
        <v>120</v>
      </c>
      <c r="G21" s="243"/>
      <c r="H21" s="243"/>
      <c r="I21" s="244">
        <f>내역서!G170</f>
        <v>0</v>
      </c>
      <c r="J21" s="244"/>
      <c r="K21" s="244"/>
      <c r="L21" s="244"/>
      <c r="M21" s="244"/>
      <c r="N21" s="244"/>
      <c r="O21" s="244"/>
      <c r="P21" s="244"/>
      <c r="Q21" s="244"/>
      <c r="R21" s="144"/>
      <c r="S21" s="145"/>
      <c r="T21" s="146"/>
    </row>
    <row r="22" spans="2:20" ht="35.1" customHeight="1">
      <c r="B22" s="147"/>
      <c r="C22" s="148"/>
      <c r="D22" s="148"/>
      <c r="E22" s="148"/>
      <c r="F22" s="243" t="s">
        <v>121</v>
      </c>
      <c r="G22" s="243"/>
      <c r="H22" s="243"/>
      <c r="I22" s="244">
        <f>내역서!G171</f>
        <v>0</v>
      </c>
      <c r="J22" s="244"/>
      <c r="K22" s="244"/>
      <c r="L22" s="244"/>
      <c r="M22" s="244"/>
      <c r="N22" s="244"/>
      <c r="O22" s="244"/>
      <c r="P22" s="244"/>
      <c r="Q22" s="244"/>
      <c r="R22" s="107"/>
      <c r="S22" s="149"/>
      <c r="T22" s="150"/>
    </row>
    <row r="23" spans="2:20" ht="19.5" thickBot="1">
      <c r="B23" s="151"/>
      <c r="C23" s="152"/>
      <c r="D23" s="152"/>
      <c r="E23" s="152"/>
      <c r="F23" s="152"/>
      <c r="G23" s="152"/>
      <c r="H23" s="152"/>
      <c r="I23" s="153"/>
      <c r="J23" s="154"/>
      <c r="K23" s="155"/>
      <c r="L23" s="156"/>
      <c r="M23" s="157"/>
      <c r="N23" s="158"/>
      <c r="O23" s="159"/>
      <c r="P23" s="159"/>
      <c r="Q23" s="160"/>
      <c r="R23" s="160"/>
      <c r="S23" s="156"/>
      <c r="T23" s="161"/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4"/>
  <sheetViews>
    <sheetView view="pageBreakPreview" zoomScale="115" zoomScaleSheetLayoutView="115" workbookViewId="0">
      <selection activeCell="F18" sqref="F18"/>
    </sheetView>
  </sheetViews>
  <sheetFormatPr defaultRowHeight="13.5"/>
  <cols>
    <col min="1" max="1" width="0.5546875" style="176" customWidth="1"/>
    <col min="2" max="3" width="2.77734375" style="176" customWidth="1"/>
    <col min="4" max="4" width="22.88671875" style="176" bestFit="1" customWidth="1"/>
    <col min="5" max="5" width="3.6640625" style="1" customWidth="1"/>
    <col min="6" max="6" width="10.88671875" style="216" bestFit="1" customWidth="1"/>
    <col min="7" max="7" width="5.33203125" style="189" bestFit="1" customWidth="1"/>
    <col min="8" max="8" width="27.6640625" style="176" customWidth="1"/>
    <col min="9" max="256" width="8.88671875" style="176"/>
    <col min="257" max="257" width="0.5546875" style="176" customWidth="1"/>
    <col min="258" max="259" width="2.109375" style="176" customWidth="1"/>
    <col min="260" max="260" width="15" style="176" customWidth="1"/>
    <col min="261" max="261" width="3.6640625" style="176" customWidth="1"/>
    <col min="262" max="262" width="12" style="176" customWidth="1"/>
    <col min="263" max="263" width="4.21875" style="176" customWidth="1"/>
    <col min="264" max="264" width="27.6640625" style="176" customWidth="1"/>
    <col min="265" max="512" width="8.88671875" style="176"/>
    <col min="513" max="513" width="0.5546875" style="176" customWidth="1"/>
    <col min="514" max="515" width="2.109375" style="176" customWidth="1"/>
    <col min="516" max="516" width="15" style="176" customWidth="1"/>
    <col min="517" max="517" width="3.6640625" style="176" customWidth="1"/>
    <col min="518" max="518" width="12" style="176" customWidth="1"/>
    <col min="519" max="519" width="4.21875" style="176" customWidth="1"/>
    <col min="520" max="520" width="27.6640625" style="176" customWidth="1"/>
    <col min="521" max="768" width="8.88671875" style="176"/>
    <col min="769" max="769" width="0.5546875" style="176" customWidth="1"/>
    <col min="770" max="771" width="2.109375" style="176" customWidth="1"/>
    <col min="772" max="772" width="15" style="176" customWidth="1"/>
    <col min="773" max="773" width="3.6640625" style="176" customWidth="1"/>
    <col min="774" max="774" width="12" style="176" customWidth="1"/>
    <col min="775" max="775" width="4.21875" style="176" customWidth="1"/>
    <col min="776" max="776" width="27.6640625" style="176" customWidth="1"/>
    <col min="777" max="1024" width="8.88671875" style="176"/>
    <col min="1025" max="1025" width="0.5546875" style="176" customWidth="1"/>
    <col min="1026" max="1027" width="2.109375" style="176" customWidth="1"/>
    <col min="1028" max="1028" width="15" style="176" customWidth="1"/>
    <col min="1029" max="1029" width="3.6640625" style="176" customWidth="1"/>
    <col min="1030" max="1030" width="12" style="176" customWidth="1"/>
    <col min="1031" max="1031" width="4.21875" style="176" customWidth="1"/>
    <col min="1032" max="1032" width="27.6640625" style="176" customWidth="1"/>
    <col min="1033" max="1280" width="8.88671875" style="176"/>
    <col min="1281" max="1281" width="0.5546875" style="176" customWidth="1"/>
    <col min="1282" max="1283" width="2.109375" style="176" customWidth="1"/>
    <col min="1284" max="1284" width="15" style="176" customWidth="1"/>
    <col min="1285" max="1285" width="3.6640625" style="176" customWidth="1"/>
    <col min="1286" max="1286" width="12" style="176" customWidth="1"/>
    <col min="1287" max="1287" width="4.21875" style="176" customWidth="1"/>
    <col min="1288" max="1288" width="27.6640625" style="176" customWidth="1"/>
    <col min="1289" max="1536" width="8.88671875" style="176"/>
    <col min="1537" max="1537" width="0.5546875" style="176" customWidth="1"/>
    <col min="1538" max="1539" width="2.109375" style="176" customWidth="1"/>
    <col min="1540" max="1540" width="15" style="176" customWidth="1"/>
    <col min="1541" max="1541" width="3.6640625" style="176" customWidth="1"/>
    <col min="1542" max="1542" width="12" style="176" customWidth="1"/>
    <col min="1543" max="1543" width="4.21875" style="176" customWidth="1"/>
    <col min="1544" max="1544" width="27.6640625" style="176" customWidth="1"/>
    <col min="1545" max="1792" width="8.88671875" style="176"/>
    <col min="1793" max="1793" width="0.5546875" style="176" customWidth="1"/>
    <col min="1794" max="1795" width="2.109375" style="176" customWidth="1"/>
    <col min="1796" max="1796" width="15" style="176" customWidth="1"/>
    <col min="1797" max="1797" width="3.6640625" style="176" customWidth="1"/>
    <col min="1798" max="1798" width="12" style="176" customWidth="1"/>
    <col min="1799" max="1799" width="4.21875" style="176" customWidth="1"/>
    <col min="1800" max="1800" width="27.6640625" style="176" customWidth="1"/>
    <col min="1801" max="2048" width="8.88671875" style="176"/>
    <col min="2049" max="2049" width="0.5546875" style="176" customWidth="1"/>
    <col min="2050" max="2051" width="2.109375" style="176" customWidth="1"/>
    <col min="2052" max="2052" width="15" style="176" customWidth="1"/>
    <col min="2053" max="2053" width="3.6640625" style="176" customWidth="1"/>
    <col min="2054" max="2054" width="12" style="176" customWidth="1"/>
    <col min="2055" max="2055" width="4.21875" style="176" customWidth="1"/>
    <col min="2056" max="2056" width="27.6640625" style="176" customWidth="1"/>
    <col min="2057" max="2304" width="8.88671875" style="176"/>
    <col min="2305" max="2305" width="0.5546875" style="176" customWidth="1"/>
    <col min="2306" max="2307" width="2.109375" style="176" customWidth="1"/>
    <col min="2308" max="2308" width="15" style="176" customWidth="1"/>
    <col min="2309" max="2309" width="3.6640625" style="176" customWidth="1"/>
    <col min="2310" max="2310" width="12" style="176" customWidth="1"/>
    <col min="2311" max="2311" width="4.21875" style="176" customWidth="1"/>
    <col min="2312" max="2312" width="27.6640625" style="176" customWidth="1"/>
    <col min="2313" max="2560" width="8.88671875" style="176"/>
    <col min="2561" max="2561" width="0.5546875" style="176" customWidth="1"/>
    <col min="2562" max="2563" width="2.109375" style="176" customWidth="1"/>
    <col min="2564" max="2564" width="15" style="176" customWidth="1"/>
    <col min="2565" max="2565" width="3.6640625" style="176" customWidth="1"/>
    <col min="2566" max="2566" width="12" style="176" customWidth="1"/>
    <col min="2567" max="2567" width="4.21875" style="176" customWidth="1"/>
    <col min="2568" max="2568" width="27.6640625" style="176" customWidth="1"/>
    <col min="2569" max="2816" width="8.88671875" style="176"/>
    <col min="2817" max="2817" width="0.5546875" style="176" customWidth="1"/>
    <col min="2818" max="2819" width="2.109375" style="176" customWidth="1"/>
    <col min="2820" max="2820" width="15" style="176" customWidth="1"/>
    <col min="2821" max="2821" width="3.6640625" style="176" customWidth="1"/>
    <col min="2822" max="2822" width="12" style="176" customWidth="1"/>
    <col min="2823" max="2823" width="4.21875" style="176" customWidth="1"/>
    <col min="2824" max="2824" width="27.6640625" style="176" customWidth="1"/>
    <col min="2825" max="3072" width="8.88671875" style="176"/>
    <col min="3073" max="3073" width="0.5546875" style="176" customWidth="1"/>
    <col min="3074" max="3075" width="2.109375" style="176" customWidth="1"/>
    <col min="3076" max="3076" width="15" style="176" customWidth="1"/>
    <col min="3077" max="3077" width="3.6640625" style="176" customWidth="1"/>
    <col min="3078" max="3078" width="12" style="176" customWidth="1"/>
    <col min="3079" max="3079" width="4.21875" style="176" customWidth="1"/>
    <col min="3080" max="3080" width="27.6640625" style="176" customWidth="1"/>
    <col min="3081" max="3328" width="8.88671875" style="176"/>
    <col min="3329" max="3329" width="0.5546875" style="176" customWidth="1"/>
    <col min="3330" max="3331" width="2.109375" style="176" customWidth="1"/>
    <col min="3332" max="3332" width="15" style="176" customWidth="1"/>
    <col min="3333" max="3333" width="3.6640625" style="176" customWidth="1"/>
    <col min="3334" max="3334" width="12" style="176" customWidth="1"/>
    <col min="3335" max="3335" width="4.21875" style="176" customWidth="1"/>
    <col min="3336" max="3336" width="27.6640625" style="176" customWidth="1"/>
    <col min="3337" max="3584" width="8.88671875" style="176"/>
    <col min="3585" max="3585" width="0.5546875" style="176" customWidth="1"/>
    <col min="3586" max="3587" width="2.109375" style="176" customWidth="1"/>
    <col min="3588" max="3588" width="15" style="176" customWidth="1"/>
    <col min="3589" max="3589" width="3.6640625" style="176" customWidth="1"/>
    <col min="3590" max="3590" width="12" style="176" customWidth="1"/>
    <col min="3591" max="3591" width="4.21875" style="176" customWidth="1"/>
    <col min="3592" max="3592" width="27.6640625" style="176" customWidth="1"/>
    <col min="3593" max="3840" width="8.88671875" style="176"/>
    <col min="3841" max="3841" width="0.5546875" style="176" customWidth="1"/>
    <col min="3842" max="3843" width="2.109375" style="176" customWidth="1"/>
    <col min="3844" max="3844" width="15" style="176" customWidth="1"/>
    <col min="3845" max="3845" width="3.6640625" style="176" customWidth="1"/>
    <col min="3846" max="3846" width="12" style="176" customWidth="1"/>
    <col min="3847" max="3847" width="4.21875" style="176" customWidth="1"/>
    <col min="3848" max="3848" width="27.6640625" style="176" customWidth="1"/>
    <col min="3849" max="4096" width="8.88671875" style="176"/>
    <col min="4097" max="4097" width="0.5546875" style="176" customWidth="1"/>
    <col min="4098" max="4099" width="2.109375" style="176" customWidth="1"/>
    <col min="4100" max="4100" width="15" style="176" customWidth="1"/>
    <col min="4101" max="4101" width="3.6640625" style="176" customWidth="1"/>
    <col min="4102" max="4102" width="12" style="176" customWidth="1"/>
    <col min="4103" max="4103" width="4.21875" style="176" customWidth="1"/>
    <col min="4104" max="4104" width="27.6640625" style="176" customWidth="1"/>
    <col min="4105" max="4352" width="8.88671875" style="176"/>
    <col min="4353" max="4353" width="0.5546875" style="176" customWidth="1"/>
    <col min="4354" max="4355" width="2.109375" style="176" customWidth="1"/>
    <col min="4356" max="4356" width="15" style="176" customWidth="1"/>
    <col min="4357" max="4357" width="3.6640625" style="176" customWidth="1"/>
    <col min="4358" max="4358" width="12" style="176" customWidth="1"/>
    <col min="4359" max="4359" width="4.21875" style="176" customWidth="1"/>
    <col min="4360" max="4360" width="27.6640625" style="176" customWidth="1"/>
    <col min="4361" max="4608" width="8.88671875" style="176"/>
    <col min="4609" max="4609" width="0.5546875" style="176" customWidth="1"/>
    <col min="4610" max="4611" width="2.109375" style="176" customWidth="1"/>
    <col min="4612" max="4612" width="15" style="176" customWidth="1"/>
    <col min="4613" max="4613" width="3.6640625" style="176" customWidth="1"/>
    <col min="4614" max="4614" width="12" style="176" customWidth="1"/>
    <col min="4615" max="4615" width="4.21875" style="176" customWidth="1"/>
    <col min="4616" max="4616" width="27.6640625" style="176" customWidth="1"/>
    <col min="4617" max="4864" width="8.88671875" style="176"/>
    <col min="4865" max="4865" width="0.5546875" style="176" customWidth="1"/>
    <col min="4866" max="4867" width="2.109375" style="176" customWidth="1"/>
    <col min="4868" max="4868" width="15" style="176" customWidth="1"/>
    <col min="4869" max="4869" width="3.6640625" style="176" customWidth="1"/>
    <col min="4870" max="4870" width="12" style="176" customWidth="1"/>
    <col min="4871" max="4871" width="4.21875" style="176" customWidth="1"/>
    <col min="4872" max="4872" width="27.6640625" style="176" customWidth="1"/>
    <col min="4873" max="5120" width="8.88671875" style="176"/>
    <col min="5121" max="5121" width="0.5546875" style="176" customWidth="1"/>
    <col min="5122" max="5123" width="2.109375" style="176" customWidth="1"/>
    <col min="5124" max="5124" width="15" style="176" customWidth="1"/>
    <col min="5125" max="5125" width="3.6640625" style="176" customWidth="1"/>
    <col min="5126" max="5126" width="12" style="176" customWidth="1"/>
    <col min="5127" max="5127" width="4.21875" style="176" customWidth="1"/>
    <col min="5128" max="5128" width="27.6640625" style="176" customWidth="1"/>
    <col min="5129" max="5376" width="8.88671875" style="176"/>
    <col min="5377" max="5377" width="0.5546875" style="176" customWidth="1"/>
    <col min="5378" max="5379" width="2.109375" style="176" customWidth="1"/>
    <col min="5380" max="5380" width="15" style="176" customWidth="1"/>
    <col min="5381" max="5381" width="3.6640625" style="176" customWidth="1"/>
    <col min="5382" max="5382" width="12" style="176" customWidth="1"/>
    <col min="5383" max="5383" width="4.21875" style="176" customWidth="1"/>
    <col min="5384" max="5384" width="27.6640625" style="176" customWidth="1"/>
    <col min="5385" max="5632" width="8.88671875" style="176"/>
    <col min="5633" max="5633" width="0.5546875" style="176" customWidth="1"/>
    <col min="5634" max="5635" width="2.109375" style="176" customWidth="1"/>
    <col min="5636" max="5636" width="15" style="176" customWidth="1"/>
    <col min="5637" max="5637" width="3.6640625" style="176" customWidth="1"/>
    <col min="5638" max="5638" width="12" style="176" customWidth="1"/>
    <col min="5639" max="5639" width="4.21875" style="176" customWidth="1"/>
    <col min="5640" max="5640" width="27.6640625" style="176" customWidth="1"/>
    <col min="5641" max="5888" width="8.88671875" style="176"/>
    <col min="5889" max="5889" width="0.5546875" style="176" customWidth="1"/>
    <col min="5890" max="5891" width="2.109375" style="176" customWidth="1"/>
    <col min="5892" max="5892" width="15" style="176" customWidth="1"/>
    <col min="5893" max="5893" width="3.6640625" style="176" customWidth="1"/>
    <col min="5894" max="5894" width="12" style="176" customWidth="1"/>
    <col min="5895" max="5895" width="4.21875" style="176" customWidth="1"/>
    <col min="5896" max="5896" width="27.6640625" style="176" customWidth="1"/>
    <col min="5897" max="6144" width="8.88671875" style="176"/>
    <col min="6145" max="6145" width="0.5546875" style="176" customWidth="1"/>
    <col min="6146" max="6147" width="2.109375" style="176" customWidth="1"/>
    <col min="6148" max="6148" width="15" style="176" customWidth="1"/>
    <col min="6149" max="6149" width="3.6640625" style="176" customWidth="1"/>
    <col min="6150" max="6150" width="12" style="176" customWidth="1"/>
    <col min="6151" max="6151" width="4.21875" style="176" customWidth="1"/>
    <col min="6152" max="6152" width="27.6640625" style="176" customWidth="1"/>
    <col min="6153" max="6400" width="8.88671875" style="176"/>
    <col min="6401" max="6401" width="0.5546875" style="176" customWidth="1"/>
    <col min="6402" max="6403" width="2.109375" style="176" customWidth="1"/>
    <col min="6404" max="6404" width="15" style="176" customWidth="1"/>
    <col min="6405" max="6405" width="3.6640625" style="176" customWidth="1"/>
    <col min="6406" max="6406" width="12" style="176" customWidth="1"/>
    <col min="6407" max="6407" width="4.21875" style="176" customWidth="1"/>
    <col min="6408" max="6408" width="27.6640625" style="176" customWidth="1"/>
    <col min="6409" max="6656" width="8.88671875" style="176"/>
    <col min="6657" max="6657" width="0.5546875" style="176" customWidth="1"/>
    <col min="6658" max="6659" width="2.109375" style="176" customWidth="1"/>
    <col min="6660" max="6660" width="15" style="176" customWidth="1"/>
    <col min="6661" max="6661" width="3.6640625" style="176" customWidth="1"/>
    <col min="6662" max="6662" width="12" style="176" customWidth="1"/>
    <col min="6663" max="6663" width="4.21875" style="176" customWidth="1"/>
    <col min="6664" max="6664" width="27.6640625" style="176" customWidth="1"/>
    <col min="6665" max="6912" width="8.88671875" style="176"/>
    <col min="6913" max="6913" width="0.5546875" style="176" customWidth="1"/>
    <col min="6914" max="6915" width="2.109375" style="176" customWidth="1"/>
    <col min="6916" max="6916" width="15" style="176" customWidth="1"/>
    <col min="6917" max="6917" width="3.6640625" style="176" customWidth="1"/>
    <col min="6918" max="6918" width="12" style="176" customWidth="1"/>
    <col min="6919" max="6919" width="4.21875" style="176" customWidth="1"/>
    <col min="6920" max="6920" width="27.6640625" style="176" customWidth="1"/>
    <col min="6921" max="7168" width="8.88671875" style="176"/>
    <col min="7169" max="7169" width="0.5546875" style="176" customWidth="1"/>
    <col min="7170" max="7171" width="2.109375" style="176" customWidth="1"/>
    <col min="7172" max="7172" width="15" style="176" customWidth="1"/>
    <col min="7173" max="7173" width="3.6640625" style="176" customWidth="1"/>
    <col min="7174" max="7174" width="12" style="176" customWidth="1"/>
    <col min="7175" max="7175" width="4.21875" style="176" customWidth="1"/>
    <col min="7176" max="7176" width="27.6640625" style="176" customWidth="1"/>
    <col min="7177" max="7424" width="8.88671875" style="176"/>
    <col min="7425" max="7425" width="0.5546875" style="176" customWidth="1"/>
    <col min="7426" max="7427" width="2.109375" style="176" customWidth="1"/>
    <col min="7428" max="7428" width="15" style="176" customWidth="1"/>
    <col min="7429" max="7429" width="3.6640625" style="176" customWidth="1"/>
    <col min="7430" max="7430" width="12" style="176" customWidth="1"/>
    <col min="7431" max="7431" width="4.21875" style="176" customWidth="1"/>
    <col min="7432" max="7432" width="27.6640625" style="176" customWidth="1"/>
    <col min="7433" max="7680" width="8.88671875" style="176"/>
    <col min="7681" max="7681" width="0.5546875" style="176" customWidth="1"/>
    <col min="7682" max="7683" width="2.109375" style="176" customWidth="1"/>
    <col min="7684" max="7684" width="15" style="176" customWidth="1"/>
    <col min="7685" max="7685" width="3.6640625" style="176" customWidth="1"/>
    <col min="7686" max="7686" width="12" style="176" customWidth="1"/>
    <col min="7687" max="7687" width="4.21875" style="176" customWidth="1"/>
    <col min="7688" max="7688" width="27.6640625" style="176" customWidth="1"/>
    <col min="7689" max="7936" width="8.88671875" style="176"/>
    <col min="7937" max="7937" width="0.5546875" style="176" customWidth="1"/>
    <col min="7938" max="7939" width="2.109375" style="176" customWidth="1"/>
    <col min="7940" max="7940" width="15" style="176" customWidth="1"/>
    <col min="7941" max="7941" width="3.6640625" style="176" customWidth="1"/>
    <col min="7942" max="7942" width="12" style="176" customWidth="1"/>
    <col min="7943" max="7943" width="4.21875" style="176" customWidth="1"/>
    <col min="7944" max="7944" width="27.6640625" style="176" customWidth="1"/>
    <col min="7945" max="8192" width="8.88671875" style="176"/>
    <col min="8193" max="8193" width="0.5546875" style="176" customWidth="1"/>
    <col min="8194" max="8195" width="2.109375" style="176" customWidth="1"/>
    <col min="8196" max="8196" width="15" style="176" customWidth="1"/>
    <col min="8197" max="8197" width="3.6640625" style="176" customWidth="1"/>
    <col min="8198" max="8198" width="12" style="176" customWidth="1"/>
    <col min="8199" max="8199" width="4.21875" style="176" customWidth="1"/>
    <col min="8200" max="8200" width="27.6640625" style="176" customWidth="1"/>
    <col min="8201" max="8448" width="8.88671875" style="176"/>
    <col min="8449" max="8449" width="0.5546875" style="176" customWidth="1"/>
    <col min="8450" max="8451" width="2.109375" style="176" customWidth="1"/>
    <col min="8452" max="8452" width="15" style="176" customWidth="1"/>
    <col min="8453" max="8453" width="3.6640625" style="176" customWidth="1"/>
    <col min="8454" max="8454" width="12" style="176" customWidth="1"/>
    <col min="8455" max="8455" width="4.21875" style="176" customWidth="1"/>
    <col min="8456" max="8456" width="27.6640625" style="176" customWidth="1"/>
    <col min="8457" max="8704" width="8.88671875" style="176"/>
    <col min="8705" max="8705" width="0.5546875" style="176" customWidth="1"/>
    <col min="8706" max="8707" width="2.109375" style="176" customWidth="1"/>
    <col min="8708" max="8708" width="15" style="176" customWidth="1"/>
    <col min="8709" max="8709" width="3.6640625" style="176" customWidth="1"/>
    <col min="8710" max="8710" width="12" style="176" customWidth="1"/>
    <col min="8711" max="8711" width="4.21875" style="176" customWidth="1"/>
    <col min="8712" max="8712" width="27.6640625" style="176" customWidth="1"/>
    <col min="8713" max="8960" width="8.88671875" style="176"/>
    <col min="8961" max="8961" width="0.5546875" style="176" customWidth="1"/>
    <col min="8962" max="8963" width="2.109375" style="176" customWidth="1"/>
    <col min="8964" max="8964" width="15" style="176" customWidth="1"/>
    <col min="8965" max="8965" width="3.6640625" style="176" customWidth="1"/>
    <col min="8966" max="8966" width="12" style="176" customWidth="1"/>
    <col min="8967" max="8967" width="4.21875" style="176" customWidth="1"/>
    <col min="8968" max="8968" width="27.6640625" style="176" customWidth="1"/>
    <col min="8969" max="9216" width="8.88671875" style="176"/>
    <col min="9217" max="9217" width="0.5546875" style="176" customWidth="1"/>
    <col min="9218" max="9219" width="2.109375" style="176" customWidth="1"/>
    <col min="9220" max="9220" width="15" style="176" customWidth="1"/>
    <col min="9221" max="9221" width="3.6640625" style="176" customWidth="1"/>
    <col min="9222" max="9222" width="12" style="176" customWidth="1"/>
    <col min="9223" max="9223" width="4.21875" style="176" customWidth="1"/>
    <col min="9224" max="9224" width="27.6640625" style="176" customWidth="1"/>
    <col min="9225" max="9472" width="8.88671875" style="176"/>
    <col min="9473" max="9473" width="0.5546875" style="176" customWidth="1"/>
    <col min="9474" max="9475" width="2.109375" style="176" customWidth="1"/>
    <col min="9476" max="9476" width="15" style="176" customWidth="1"/>
    <col min="9477" max="9477" width="3.6640625" style="176" customWidth="1"/>
    <col min="9478" max="9478" width="12" style="176" customWidth="1"/>
    <col min="9479" max="9479" width="4.21875" style="176" customWidth="1"/>
    <col min="9480" max="9480" width="27.6640625" style="176" customWidth="1"/>
    <col min="9481" max="9728" width="8.88671875" style="176"/>
    <col min="9729" max="9729" width="0.5546875" style="176" customWidth="1"/>
    <col min="9730" max="9731" width="2.109375" style="176" customWidth="1"/>
    <col min="9732" max="9732" width="15" style="176" customWidth="1"/>
    <col min="9733" max="9733" width="3.6640625" style="176" customWidth="1"/>
    <col min="9734" max="9734" width="12" style="176" customWidth="1"/>
    <col min="9735" max="9735" width="4.21875" style="176" customWidth="1"/>
    <col min="9736" max="9736" width="27.6640625" style="176" customWidth="1"/>
    <col min="9737" max="9984" width="8.88671875" style="176"/>
    <col min="9985" max="9985" width="0.5546875" style="176" customWidth="1"/>
    <col min="9986" max="9987" width="2.109375" style="176" customWidth="1"/>
    <col min="9988" max="9988" width="15" style="176" customWidth="1"/>
    <col min="9989" max="9989" width="3.6640625" style="176" customWidth="1"/>
    <col min="9990" max="9990" width="12" style="176" customWidth="1"/>
    <col min="9991" max="9991" width="4.21875" style="176" customWidth="1"/>
    <col min="9992" max="9992" width="27.6640625" style="176" customWidth="1"/>
    <col min="9993" max="10240" width="8.88671875" style="176"/>
    <col min="10241" max="10241" width="0.5546875" style="176" customWidth="1"/>
    <col min="10242" max="10243" width="2.109375" style="176" customWidth="1"/>
    <col min="10244" max="10244" width="15" style="176" customWidth="1"/>
    <col min="10245" max="10245" width="3.6640625" style="176" customWidth="1"/>
    <col min="10246" max="10246" width="12" style="176" customWidth="1"/>
    <col min="10247" max="10247" width="4.21875" style="176" customWidth="1"/>
    <col min="10248" max="10248" width="27.6640625" style="176" customWidth="1"/>
    <col min="10249" max="10496" width="8.88671875" style="176"/>
    <col min="10497" max="10497" width="0.5546875" style="176" customWidth="1"/>
    <col min="10498" max="10499" width="2.109375" style="176" customWidth="1"/>
    <col min="10500" max="10500" width="15" style="176" customWidth="1"/>
    <col min="10501" max="10501" width="3.6640625" style="176" customWidth="1"/>
    <col min="10502" max="10502" width="12" style="176" customWidth="1"/>
    <col min="10503" max="10503" width="4.21875" style="176" customWidth="1"/>
    <col min="10504" max="10504" width="27.6640625" style="176" customWidth="1"/>
    <col min="10505" max="10752" width="8.88671875" style="176"/>
    <col min="10753" max="10753" width="0.5546875" style="176" customWidth="1"/>
    <col min="10754" max="10755" width="2.109375" style="176" customWidth="1"/>
    <col min="10756" max="10756" width="15" style="176" customWidth="1"/>
    <col min="10757" max="10757" width="3.6640625" style="176" customWidth="1"/>
    <col min="10758" max="10758" width="12" style="176" customWidth="1"/>
    <col min="10759" max="10759" width="4.21875" style="176" customWidth="1"/>
    <col min="10760" max="10760" width="27.6640625" style="176" customWidth="1"/>
    <col min="10761" max="11008" width="8.88671875" style="176"/>
    <col min="11009" max="11009" width="0.5546875" style="176" customWidth="1"/>
    <col min="11010" max="11011" width="2.109375" style="176" customWidth="1"/>
    <col min="11012" max="11012" width="15" style="176" customWidth="1"/>
    <col min="11013" max="11013" width="3.6640625" style="176" customWidth="1"/>
    <col min="11014" max="11014" width="12" style="176" customWidth="1"/>
    <col min="11015" max="11015" width="4.21875" style="176" customWidth="1"/>
    <col min="11016" max="11016" width="27.6640625" style="176" customWidth="1"/>
    <col min="11017" max="11264" width="8.88671875" style="176"/>
    <col min="11265" max="11265" width="0.5546875" style="176" customWidth="1"/>
    <col min="11266" max="11267" width="2.109375" style="176" customWidth="1"/>
    <col min="11268" max="11268" width="15" style="176" customWidth="1"/>
    <col min="11269" max="11269" width="3.6640625" style="176" customWidth="1"/>
    <col min="11270" max="11270" width="12" style="176" customWidth="1"/>
    <col min="11271" max="11271" width="4.21875" style="176" customWidth="1"/>
    <col min="11272" max="11272" width="27.6640625" style="176" customWidth="1"/>
    <col min="11273" max="11520" width="8.88671875" style="176"/>
    <col min="11521" max="11521" width="0.5546875" style="176" customWidth="1"/>
    <col min="11522" max="11523" width="2.109375" style="176" customWidth="1"/>
    <col min="11524" max="11524" width="15" style="176" customWidth="1"/>
    <col min="11525" max="11525" width="3.6640625" style="176" customWidth="1"/>
    <col min="11526" max="11526" width="12" style="176" customWidth="1"/>
    <col min="11527" max="11527" width="4.21875" style="176" customWidth="1"/>
    <col min="11528" max="11528" width="27.6640625" style="176" customWidth="1"/>
    <col min="11529" max="11776" width="8.88671875" style="176"/>
    <col min="11777" max="11777" width="0.5546875" style="176" customWidth="1"/>
    <col min="11778" max="11779" width="2.109375" style="176" customWidth="1"/>
    <col min="11780" max="11780" width="15" style="176" customWidth="1"/>
    <col min="11781" max="11781" width="3.6640625" style="176" customWidth="1"/>
    <col min="11782" max="11782" width="12" style="176" customWidth="1"/>
    <col min="11783" max="11783" width="4.21875" style="176" customWidth="1"/>
    <col min="11784" max="11784" width="27.6640625" style="176" customWidth="1"/>
    <col min="11785" max="12032" width="8.88671875" style="176"/>
    <col min="12033" max="12033" width="0.5546875" style="176" customWidth="1"/>
    <col min="12034" max="12035" width="2.109375" style="176" customWidth="1"/>
    <col min="12036" max="12036" width="15" style="176" customWidth="1"/>
    <col min="12037" max="12037" width="3.6640625" style="176" customWidth="1"/>
    <col min="12038" max="12038" width="12" style="176" customWidth="1"/>
    <col min="12039" max="12039" width="4.21875" style="176" customWidth="1"/>
    <col min="12040" max="12040" width="27.6640625" style="176" customWidth="1"/>
    <col min="12041" max="12288" width="8.88671875" style="176"/>
    <col min="12289" max="12289" width="0.5546875" style="176" customWidth="1"/>
    <col min="12290" max="12291" width="2.109375" style="176" customWidth="1"/>
    <col min="12292" max="12292" width="15" style="176" customWidth="1"/>
    <col min="12293" max="12293" width="3.6640625" style="176" customWidth="1"/>
    <col min="12294" max="12294" width="12" style="176" customWidth="1"/>
    <col min="12295" max="12295" width="4.21875" style="176" customWidth="1"/>
    <col min="12296" max="12296" width="27.6640625" style="176" customWidth="1"/>
    <col min="12297" max="12544" width="8.88671875" style="176"/>
    <col min="12545" max="12545" width="0.5546875" style="176" customWidth="1"/>
    <col min="12546" max="12547" width="2.109375" style="176" customWidth="1"/>
    <col min="12548" max="12548" width="15" style="176" customWidth="1"/>
    <col min="12549" max="12549" width="3.6640625" style="176" customWidth="1"/>
    <col min="12550" max="12550" width="12" style="176" customWidth="1"/>
    <col min="12551" max="12551" width="4.21875" style="176" customWidth="1"/>
    <col min="12552" max="12552" width="27.6640625" style="176" customWidth="1"/>
    <col min="12553" max="12800" width="8.88671875" style="176"/>
    <col min="12801" max="12801" width="0.5546875" style="176" customWidth="1"/>
    <col min="12802" max="12803" width="2.109375" style="176" customWidth="1"/>
    <col min="12804" max="12804" width="15" style="176" customWidth="1"/>
    <col min="12805" max="12805" width="3.6640625" style="176" customWidth="1"/>
    <col min="12806" max="12806" width="12" style="176" customWidth="1"/>
    <col min="12807" max="12807" width="4.21875" style="176" customWidth="1"/>
    <col min="12808" max="12808" width="27.6640625" style="176" customWidth="1"/>
    <col min="12809" max="13056" width="8.88671875" style="176"/>
    <col min="13057" max="13057" width="0.5546875" style="176" customWidth="1"/>
    <col min="13058" max="13059" width="2.109375" style="176" customWidth="1"/>
    <col min="13060" max="13060" width="15" style="176" customWidth="1"/>
    <col min="13061" max="13061" width="3.6640625" style="176" customWidth="1"/>
    <col min="13062" max="13062" width="12" style="176" customWidth="1"/>
    <col min="13063" max="13063" width="4.21875" style="176" customWidth="1"/>
    <col min="13064" max="13064" width="27.6640625" style="176" customWidth="1"/>
    <col min="13065" max="13312" width="8.88671875" style="176"/>
    <col min="13313" max="13313" width="0.5546875" style="176" customWidth="1"/>
    <col min="13314" max="13315" width="2.109375" style="176" customWidth="1"/>
    <col min="13316" max="13316" width="15" style="176" customWidth="1"/>
    <col min="13317" max="13317" width="3.6640625" style="176" customWidth="1"/>
    <col min="13318" max="13318" width="12" style="176" customWidth="1"/>
    <col min="13319" max="13319" width="4.21875" style="176" customWidth="1"/>
    <col min="13320" max="13320" width="27.6640625" style="176" customWidth="1"/>
    <col min="13321" max="13568" width="8.88671875" style="176"/>
    <col min="13569" max="13569" width="0.5546875" style="176" customWidth="1"/>
    <col min="13570" max="13571" width="2.109375" style="176" customWidth="1"/>
    <col min="13572" max="13572" width="15" style="176" customWidth="1"/>
    <col min="13573" max="13573" width="3.6640625" style="176" customWidth="1"/>
    <col min="13574" max="13574" width="12" style="176" customWidth="1"/>
    <col min="13575" max="13575" width="4.21875" style="176" customWidth="1"/>
    <col min="13576" max="13576" width="27.6640625" style="176" customWidth="1"/>
    <col min="13577" max="13824" width="8.88671875" style="176"/>
    <col min="13825" max="13825" width="0.5546875" style="176" customWidth="1"/>
    <col min="13826" max="13827" width="2.109375" style="176" customWidth="1"/>
    <col min="13828" max="13828" width="15" style="176" customWidth="1"/>
    <col min="13829" max="13829" width="3.6640625" style="176" customWidth="1"/>
    <col min="13830" max="13830" width="12" style="176" customWidth="1"/>
    <col min="13831" max="13831" width="4.21875" style="176" customWidth="1"/>
    <col min="13832" max="13832" width="27.6640625" style="176" customWidth="1"/>
    <col min="13833" max="14080" width="8.88671875" style="176"/>
    <col min="14081" max="14081" width="0.5546875" style="176" customWidth="1"/>
    <col min="14082" max="14083" width="2.109375" style="176" customWidth="1"/>
    <col min="14084" max="14084" width="15" style="176" customWidth="1"/>
    <col min="14085" max="14085" width="3.6640625" style="176" customWidth="1"/>
    <col min="14086" max="14086" width="12" style="176" customWidth="1"/>
    <col min="14087" max="14087" width="4.21875" style="176" customWidth="1"/>
    <col min="14088" max="14088" width="27.6640625" style="176" customWidth="1"/>
    <col min="14089" max="14336" width="8.88671875" style="176"/>
    <col min="14337" max="14337" width="0.5546875" style="176" customWidth="1"/>
    <col min="14338" max="14339" width="2.109375" style="176" customWidth="1"/>
    <col min="14340" max="14340" width="15" style="176" customWidth="1"/>
    <col min="14341" max="14341" width="3.6640625" style="176" customWidth="1"/>
    <col min="14342" max="14342" width="12" style="176" customWidth="1"/>
    <col min="14343" max="14343" width="4.21875" style="176" customWidth="1"/>
    <col min="14344" max="14344" width="27.6640625" style="176" customWidth="1"/>
    <col min="14345" max="14592" width="8.88671875" style="176"/>
    <col min="14593" max="14593" width="0.5546875" style="176" customWidth="1"/>
    <col min="14594" max="14595" width="2.109375" style="176" customWidth="1"/>
    <col min="14596" max="14596" width="15" style="176" customWidth="1"/>
    <col min="14597" max="14597" width="3.6640625" style="176" customWidth="1"/>
    <col min="14598" max="14598" width="12" style="176" customWidth="1"/>
    <col min="14599" max="14599" width="4.21875" style="176" customWidth="1"/>
    <col min="14600" max="14600" width="27.6640625" style="176" customWidth="1"/>
    <col min="14601" max="14848" width="8.88671875" style="176"/>
    <col min="14849" max="14849" width="0.5546875" style="176" customWidth="1"/>
    <col min="14850" max="14851" width="2.109375" style="176" customWidth="1"/>
    <col min="14852" max="14852" width="15" style="176" customWidth="1"/>
    <col min="14853" max="14853" width="3.6640625" style="176" customWidth="1"/>
    <col min="14854" max="14854" width="12" style="176" customWidth="1"/>
    <col min="14855" max="14855" width="4.21875" style="176" customWidth="1"/>
    <col min="14856" max="14856" width="27.6640625" style="176" customWidth="1"/>
    <col min="14857" max="15104" width="8.88671875" style="176"/>
    <col min="15105" max="15105" width="0.5546875" style="176" customWidth="1"/>
    <col min="15106" max="15107" width="2.109375" style="176" customWidth="1"/>
    <col min="15108" max="15108" width="15" style="176" customWidth="1"/>
    <col min="15109" max="15109" width="3.6640625" style="176" customWidth="1"/>
    <col min="15110" max="15110" width="12" style="176" customWidth="1"/>
    <col min="15111" max="15111" width="4.21875" style="176" customWidth="1"/>
    <col min="15112" max="15112" width="27.6640625" style="176" customWidth="1"/>
    <col min="15113" max="15360" width="8.88671875" style="176"/>
    <col min="15361" max="15361" width="0.5546875" style="176" customWidth="1"/>
    <col min="15362" max="15363" width="2.109375" style="176" customWidth="1"/>
    <col min="15364" max="15364" width="15" style="176" customWidth="1"/>
    <col min="15365" max="15365" width="3.6640625" style="176" customWidth="1"/>
    <col min="15366" max="15366" width="12" style="176" customWidth="1"/>
    <col min="15367" max="15367" width="4.21875" style="176" customWidth="1"/>
    <col min="15368" max="15368" width="27.6640625" style="176" customWidth="1"/>
    <col min="15369" max="15616" width="8.88671875" style="176"/>
    <col min="15617" max="15617" width="0.5546875" style="176" customWidth="1"/>
    <col min="15618" max="15619" width="2.109375" style="176" customWidth="1"/>
    <col min="15620" max="15620" width="15" style="176" customWidth="1"/>
    <col min="15621" max="15621" width="3.6640625" style="176" customWidth="1"/>
    <col min="15622" max="15622" width="12" style="176" customWidth="1"/>
    <col min="15623" max="15623" width="4.21875" style="176" customWidth="1"/>
    <col min="15624" max="15624" width="27.6640625" style="176" customWidth="1"/>
    <col min="15625" max="15872" width="8.88671875" style="176"/>
    <col min="15873" max="15873" width="0.5546875" style="176" customWidth="1"/>
    <col min="15874" max="15875" width="2.109375" style="176" customWidth="1"/>
    <col min="15876" max="15876" width="15" style="176" customWidth="1"/>
    <col min="15877" max="15877" width="3.6640625" style="176" customWidth="1"/>
    <col min="15878" max="15878" width="12" style="176" customWidth="1"/>
    <col min="15879" max="15879" width="4.21875" style="176" customWidth="1"/>
    <col min="15880" max="15880" width="27.6640625" style="176" customWidth="1"/>
    <col min="15881" max="16128" width="8.88671875" style="176"/>
    <col min="16129" max="16129" width="0.5546875" style="176" customWidth="1"/>
    <col min="16130" max="16131" width="2.109375" style="176" customWidth="1"/>
    <col min="16132" max="16132" width="15" style="176" customWidth="1"/>
    <col min="16133" max="16133" width="3.6640625" style="176" customWidth="1"/>
    <col min="16134" max="16134" width="12" style="176" customWidth="1"/>
    <col min="16135" max="16135" width="4.21875" style="176" customWidth="1"/>
    <col min="16136" max="16136" width="27.6640625" style="176" customWidth="1"/>
    <col min="16137" max="16384" width="8.88671875" style="176"/>
  </cols>
  <sheetData>
    <row r="1" spans="2:9" ht="15" customHeight="1">
      <c r="B1" s="254" t="s">
        <v>149</v>
      </c>
      <c r="C1" s="254"/>
      <c r="D1" s="254"/>
      <c r="E1" s="254"/>
      <c r="F1" s="254"/>
      <c r="G1" s="254"/>
      <c r="H1" s="254"/>
    </row>
    <row r="2" spans="2:9" ht="15" customHeight="1">
      <c r="B2" s="255"/>
      <c r="C2" s="255"/>
      <c r="D2" s="255"/>
      <c r="E2" s="255"/>
      <c r="F2" s="255"/>
      <c r="G2" s="255"/>
      <c r="H2" s="255"/>
    </row>
    <row r="3" spans="2:9" ht="21.95" customHeight="1">
      <c r="B3" s="256" t="s">
        <v>150</v>
      </c>
      <c r="C3" s="257"/>
      <c r="D3" s="257"/>
      <c r="E3" s="177" t="s">
        <v>151</v>
      </c>
      <c r="F3" s="209" t="s">
        <v>152</v>
      </c>
      <c r="G3" s="198" t="s">
        <v>153</v>
      </c>
      <c r="H3" s="178" t="s">
        <v>154</v>
      </c>
      <c r="I3" s="196"/>
    </row>
    <row r="4" spans="2:9" ht="21.95" customHeight="1">
      <c r="B4" s="251" t="s">
        <v>196</v>
      </c>
      <c r="C4" s="247" t="s">
        <v>193</v>
      </c>
      <c r="D4" s="200" t="s">
        <v>206</v>
      </c>
      <c r="E4" s="190" t="s">
        <v>155</v>
      </c>
      <c r="F4" s="210"/>
      <c r="G4" s="179" t="s">
        <v>2</v>
      </c>
      <c r="H4" s="197" t="s">
        <v>2</v>
      </c>
      <c r="I4" s="195"/>
    </row>
    <row r="5" spans="2:9" ht="21.95" customHeight="1">
      <c r="B5" s="252"/>
      <c r="C5" s="248"/>
      <c r="D5" s="200" t="s">
        <v>207</v>
      </c>
      <c r="E5" s="190" t="s">
        <v>3</v>
      </c>
      <c r="F5" s="211"/>
      <c r="G5" s="179" t="s">
        <v>2</v>
      </c>
      <c r="H5" s="197" t="s">
        <v>2</v>
      </c>
      <c r="I5" s="195"/>
    </row>
    <row r="6" spans="2:9" ht="21.95" customHeight="1">
      <c r="B6" s="252"/>
      <c r="C6" s="248"/>
      <c r="D6" s="200" t="s">
        <v>197</v>
      </c>
      <c r="E6" s="191" t="s">
        <v>4</v>
      </c>
      <c r="F6" s="212"/>
      <c r="G6" s="181" t="s">
        <v>2</v>
      </c>
      <c r="H6" s="197" t="s">
        <v>2</v>
      </c>
      <c r="I6" s="195"/>
    </row>
    <row r="7" spans="2:9" ht="21.95" customHeight="1">
      <c r="B7" s="252"/>
      <c r="C7" s="249"/>
      <c r="D7" s="201" t="s">
        <v>198</v>
      </c>
      <c r="E7" s="191" t="s">
        <v>156</v>
      </c>
      <c r="F7" s="212"/>
      <c r="G7" s="181" t="s">
        <v>2</v>
      </c>
      <c r="H7" s="199" t="s">
        <v>157</v>
      </c>
      <c r="I7" s="195"/>
    </row>
    <row r="8" spans="2:9" ht="21.95" customHeight="1">
      <c r="B8" s="252"/>
      <c r="C8" s="250" t="s">
        <v>194</v>
      </c>
      <c r="D8" s="200" t="s">
        <v>208</v>
      </c>
      <c r="E8" s="190" t="s">
        <v>5</v>
      </c>
      <c r="F8" s="211"/>
      <c r="G8" s="179" t="s">
        <v>2</v>
      </c>
      <c r="H8" s="197" t="s">
        <v>2</v>
      </c>
      <c r="I8" s="195"/>
    </row>
    <row r="9" spans="2:9" ht="21.95" customHeight="1">
      <c r="B9" s="252"/>
      <c r="C9" s="248"/>
      <c r="D9" s="200" t="s">
        <v>209</v>
      </c>
      <c r="E9" s="191" t="s">
        <v>6</v>
      </c>
      <c r="F9" s="212"/>
      <c r="G9" s="203">
        <v>0.13</v>
      </c>
      <c r="H9" s="182" t="s">
        <v>191</v>
      </c>
    </row>
    <row r="10" spans="2:9" ht="21.95" customHeight="1">
      <c r="B10" s="252"/>
      <c r="C10" s="249"/>
      <c r="D10" s="201" t="s">
        <v>26</v>
      </c>
      <c r="E10" s="191" t="s">
        <v>158</v>
      </c>
      <c r="F10" s="212"/>
      <c r="G10" s="181" t="s">
        <v>2</v>
      </c>
      <c r="H10" s="182" t="s">
        <v>159</v>
      </c>
    </row>
    <row r="11" spans="2:9" ht="21.95" customHeight="1">
      <c r="B11" s="252"/>
      <c r="C11" s="250" t="s">
        <v>195</v>
      </c>
      <c r="D11" s="200" t="s">
        <v>210</v>
      </c>
      <c r="E11" s="190" t="s">
        <v>160</v>
      </c>
      <c r="F11" s="211"/>
      <c r="G11" s="179" t="s">
        <v>2</v>
      </c>
      <c r="H11" s="180" t="s">
        <v>2</v>
      </c>
    </row>
    <row r="12" spans="2:9" ht="21.95" customHeight="1">
      <c r="B12" s="252"/>
      <c r="C12" s="248"/>
      <c r="D12" s="200" t="s">
        <v>211</v>
      </c>
      <c r="E12" s="190" t="s">
        <v>7</v>
      </c>
      <c r="F12" s="210"/>
      <c r="G12" s="183">
        <v>3.73E-2</v>
      </c>
      <c r="H12" s="180" t="s">
        <v>180</v>
      </c>
    </row>
    <row r="13" spans="2:9" ht="21.95" customHeight="1">
      <c r="B13" s="252"/>
      <c r="C13" s="248"/>
      <c r="D13" s="200" t="s">
        <v>212</v>
      </c>
      <c r="E13" s="190" t="s">
        <v>8</v>
      </c>
      <c r="F13" s="210"/>
      <c r="G13" s="179" t="s">
        <v>161</v>
      </c>
      <c r="H13" s="180" t="s">
        <v>162</v>
      </c>
    </row>
    <row r="14" spans="2:9" ht="21.95" customHeight="1">
      <c r="B14" s="252"/>
      <c r="C14" s="248"/>
      <c r="D14" s="200" t="s">
        <v>134</v>
      </c>
      <c r="E14" s="190" t="s">
        <v>9</v>
      </c>
      <c r="F14" s="210">
        <f>내역서!G14</f>
        <v>2240100</v>
      </c>
      <c r="G14" s="194">
        <v>3.3349999999999998E-2</v>
      </c>
      <c r="H14" s="180" t="s">
        <v>181</v>
      </c>
    </row>
    <row r="15" spans="2:9" ht="21.95" customHeight="1">
      <c r="B15" s="252"/>
      <c r="C15" s="248"/>
      <c r="D15" s="200" t="s">
        <v>213</v>
      </c>
      <c r="E15" s="190" t="s">
        <v>10</v>
      </c>
      <c r="F15" s="210">
        <f>내역서!G15</f>
        <v>3022623</v>
      </c>
      <c r="G15" s="204">
        <v>4.4999999999999998E-2</v>
      </c>
      <c r="H15" s="180" t="s">
        <v>182</v>
      </c>
    </row>
    <row r="16" spans="2:9" ht="21.95" customHeight="1">
      <c r="B16" s="252"/>
      <c r="C16" s="248"/>
      <c r="D16" s="200" t="s">
        <v>130</v>
      </c>
      <c r="E16" s="190" t="s">
        <v>11</v>
      </c>
      <c r="F16" s="210">
        <f>INT(F14*G16)</f>
        <v>229610</v>
      </c>
      <c r="G16" s="183">
        <v>0.10249999999999999</v>
      </c>
      <c r="H16" s="180" t="s">
        <v>184</v>
      </c>
    </row>
    <row r="17" spans="2:8" ht="21.95" customHeight="1">
      <c r="B17" s="252"/>
      <c r="C17" s="248"/>
      <c r="D17" s="200" t="s">
        <v>135</v>
      </c>
      <c r="E17" s="202" t="s">
        <v>12</v>
      </c>
      <c r="F17" s="213">
        <f>내역서!G17</f>
        <v>1544896</v>
      </c>
      <c r="G17" s="204">
        <v>2.3E-2</v>
      </c>
      <c r="H17" s="180" t="s">
        <v>183</v>
      </c>
    </row>
    <row r="18" spans="2:8" ht="21.95" customHeight="1">
      <c r="B18" s="252"/>
      <c r="C18" s="248"/>
      <c r="D18" s="200" t="s">
        <v>199</v>
      </c>
      <c r="E18" s="190" t="s">
        <v>13</v>
      </c>
      <c r="F18" s="210"/>
      <c r="G18" s="183">
        <v>6.7999999999999996E-3</v>
      </c>
      <c r="H18" s="180" t="s">
        <v>185</v>
      </c>
    </row>
    <row r="19" spans="2:8" ht="21.95" customHeight="1">
      <c r="B19" s="252"/>
      <c r="C19" s="248"/>
      <c r="D19" s="200" t="s">
        <v>203</v>
      </c>
      <c r="E19" s="190" t="s">
        <v>14</v>
      </c>
      <c r="F19" s="210">
        <f>내역서!G19</f>
        <v>2061996</v>
      </c>
      <c r="G19" s="183">
        <v>1.8499999999999999E-2</v>
      </c>
      <c r="H19" s="180" t="s">
        <v>188</v>
      </c>
    </row>
    <row r="20" spans="2:8" ht="21.95" customHeight="1">
      <c r="B20" s="252"/>
      <c r="C20" s="248"/>
      <c r="D20" s="200" t="s">
        <v>200</v>
      </c>
      <c r="E20" s="190" t="s">
        <v>15</v>
      </c>
      <c r="F20" s="210"/>
      <c r="G20" s="204">
        <v>8.0000000000000002E-3</v>
      </c>
      <c r="H20" s="180" t="s">
        <v>186</v>
      </c>
    </row>
    <row r="21" spans="2:8" ht="21.95" customHeight="1">
      <c r="B21" s="252"/>
      <c r="C21" s="248"/>
      <c r="D21" s="200" t="s">
        <v>204</v>
      </c>
      <c r="E21" s="190" t="s">
        <v>16</v>
      </c>
      <c r="F21" s="210"/>
      <c r="G21" s="179" t="s">
        <v>2</v>
      </c>
      <c r="H21" s="180"/>
    </row>
    <row r="22" spans="2:8" ht="21.95" customHeight="1">
      <c r="B22" s="252"/>
      <c r="C22" s="248"/>
      <c r="D22" s="200" t="s">
        <v>201</v>
      </c>
      <c r="E22" s="190" t="s">
        <v>17</v>
      </c>
      <c r="F22" s="210"/>
      <c r="G22" s="194"/>
      <c r="H22" s="180"/>
    </row>
    <row r="23" spans="2:8" ht="21.95" customHeight="1">
      <c r="B23" s="252"/>
      <c r="C23" s="248"/>
      <c r="D23" s="200" t="s">
        <v>205</v>
      </c>
      <c r="E23" s="191" t="s">
        <v>18</v>
      </c>
      <c r="F23" s="212"/>
      <c r="G23" s="203">
        <v>9.0999999999999998E-2</v>
      </c>
      <c r="H23" s="182" t="s">
        <v>187</v>
      </c>
    </row>
    <row r="24" spans="2:8" ht="21.95" customHeight="1">
      <c r="B24" s="253"/>
      <c r="C24" s="249"/>
      <c r="D24" s="201" t="s">
        <v>198</v>
      </c>
      <c r="E24" s="191" t="s">
        <v>163</v>
      </c>
      <c r="F24" s="212"/>
      <c r="G24" s="181" t="s">
        <v>2</v>
      </c>
      <c r="H24" s="182" t="s">
        <v>190</v>
      </c>
    </row>
    <row r="25" spans="2:8" ht="21.95" customHeight="1">
      <c r="B25" s="258" t="s">
        <v>222</v>
      </c>
      <c r="C25" s="259"/>
      <c r="D25" s="260"/>
      <c r="E25" s="191" t="s">
        <v>164</v>
      </c>
      <c r="F25" s="212"/>
      <c r="G25" s="181" t="s">
        <v>2</v>
      </c>
      <c r="H25" s="182" t="s">
        <v>165</v>
      </c>
    </row>
    <row r="26" spans="2:8" ht="21.95" customHeight="1">
      <c r="B26" s="258" t="s">
        <v>214</v>
      </c>
      <c r="C26" s="259"/>
      <c r="D26" s="260"/>
      <c r="E26" s="191" t="s">
        <v>166</v>
      </c>
      <c r="F26" s="212"/>
      <c r="G26" s="181" t="s">
        <v>167</v>
      </c>
      <c r="H26" s="182" t="s">
        <v>168</v>
      </c>
    </row>
    <row r="27" spans="2:8" ht="21.95" customHeight="1">
      <c r="B27" s="258" t="s">
        <v>215</v>
      </c>
      <c r="C27" s="259"/>
      <c r="D27" s="260"/>
      <c r="E27" s="191" t="s">
        <v>169</v>
      </c>
      <c r="F27" s="212"/>
      <c r="G27" s="184">
        <v>0.15</v>
      </c>
      <c r="H27" s="182" t="s">
        <v>202</v>
      </c>
    </row>
    <row r="28" spans="2:8" ht="21.95" customHeight="1">
      <c r="B28" s="258" t="s">
        <v>216</v>
      </c>
      <c r="C28" s="259"/>
      <c r="D28" s="260"/>
      <c r="E28" s="191" t="s">
        <v>170</v>
      </c>
      <c r="F28" s="212"/>
      <c r="G28" s="181" t="s">
        <v>2</v>
      </c>
      <c r="H28" s="182" t="s">
        <v>171</v>
      </c>
    </row>
    <row r="29" spans="2:8" ht="21.95" customHeight="1">
      <c r="B29" s="258" t="s">
        <v>217</v>
      </c>
      <c r="C29" s="259"/>
      <c r="D29" s="260"/>
      <c r="E29" s="191" t="s">
        <v>172</v>
      </c>
      <c r="F29" s="212"/>
      <c r="G29" s="181" t="s">
        <v>173</v>
      </c>
      <c r="H29" s="182" t="s">
        <v>174</v>
      </c>
    </row>
    <row r="30" spans="2:8" ht="21.95" customHeight="1">
      <c r="B30" s="258" t="s">
        <v>218</v>
      </c>
      <c r="C30" s="259"/>
      <c r="D30" s="260"/>
      <c r="E30" s="191" t="s">
        <v>175</v>
      </c>
      <c r="F30" s="212"/>
      <c r="G30" s="181" t="s">
        <v>2</v>
      </c>
      <c r="H30" s="182" t="s">
        <v>176</v>
      </c>
    </row>
    <row r="31" spans="2:8" ht="21.95" customHeight="1">
      <c r="B31" s="258" t="s">
        <v>219</v>
      </c>
      <c r="C31" s="259"/>
      <c r="D31" s="260"/>
      <c r="E31" s="191" t="s">
        <v>177</v>
      </c>
      <c r="F31" s="212"/>
      <c r="G31" s="181" t="s">
        <v>2</v>
      </c>
      <c r="H31" s="182" t="s">
        <v>2</v>
      </c>
    </row>
    <row r="32" spans="2:8" ht="21.95" customHeight="1">
      <c r="B32" s="258" t="s">
        <v>220</v>
      </c>
      <c r="C32" s="259"/>
      <c r="D32" s="260"/>
      <c r="E32" s="191" t="s">
        <v>178</v>
      </c>
      <c r="F32" s="212"/>
      <c r="G32" s="181" t="s">
        <v>2</v>
      </c>
      <c r="H32" s="182" t="s">
        <v>2</v>
      </c>
    </row>
    <row r="33" spans="2:8" ht="21.95" customHeight="1">
      <c r="B33" s="261" t="s">
        <v>221</v>
      </c>
      <c r="C33" s="262"/>
      <c r="D33" s="263"/>
      <c r="E33" s="192" t="s">
        <v>179</v>
      </c>
      <c r="F33" s="214"/>
      <c r="G33" s="185" t="s">
        <v>2</v>
      </c>
      <c r="H33" s="186" t="s">
        <v>189</v>
      </c>
    </row>
    <row r="34" spans="2:8">
      <c r="B34" s="187"/>
      <c r="C34" s="187"/>
      <c r="D34" s="187"/>
      <c r="E34" s="193"/>
      <c r="F34" s="215"/>
      <c r="G34" s="188"/>
      <c r="H34" s="187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76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158" sqref="G158"/>
    </sheetView>
  </sheetViews>
  <sheetFormatPr defaultRowHeight="29.1" customHeight="1"/>
  <cols>
    <col min="1" max="1" width="5.77734375" style="2" bestFit="1" customWidth="1"/>
    <col min="2" max="2" width="28.77734375" customWidth="1"/>
    <col min="3" max="3" width="20.77734375" customWidth="1"/>
    <col min="4" max="4" width="8.77734375" customWidth="1"/>
    <col min="5" max="5" width="5.77734375" customWidth="1"/>
    <col min="6" max="6" width="8.77734375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5" width="8.77734375" customWidth="1"/>
    <col min="16" max="16" width="11.77734375" bestFit="1" customWidth="1"/>
  </cols>
  <sheetData>
    <row r="1" spans="1:15" ht="29.1" customHeight="1">
      <c r="A1" s="2">
        <v>1</v>
      </c>
      <c r="B1" s="268" t="s">
        <v>28</v>
      </c>
      <c r="C1" s="269" t="s">
        <v>29</v>
      </c>
      <c r="D1" s="270" t="s">
        <v>30</v>
      </c>
      <c r="E1" s="281" t="s">
        <v>31</v>
      </c>
      <c r="F1" s="283" t="s">
        <v>32</v>
      </c>
      <c r="G1" s="283"/>
      <c r="H1" s="283" t="s">
        <v>34</v>
      </c>
      <c r="I1" s="283"/>
      <c r="J1" s="283" t="s">
        <v>33</v>
      </c>
      <c r="K1" s="283"/>
      <c r="L1" s="283" t="s">
        <v>35</v>
      </c>
      <c r="M1" s="283"/>
      <c r="N1" s="283" t="s">
        <v>36</v>
      </c>
      <c r="O1" s="281" t="s">
        <v>21</v>
      </c>
    </row>
    <row r="2" spans="1:15" ht="29.1" customHeight="1">
      <c r="A2" s="2">
        <v>1</v>
      </c>
      <c r="B2" s="268"/>
      <c r="C2" s="269"/>
      <c r="D2" s="271"/>
      <c r="E2" s="282"/>
      <c r="F2" s="3" t="s">
        <v>37</v>
      </c>
      <c r="G2" s="3" t="s">
        <v>19</v>
      </c>
      <c r="H2" s="3" t="s">
        <v>38</v>
      </c>
      <c r="I2" s="3" t="s">
        <v>39</v>
      </c>
      <c r="J2" s="3" t="s">
        <v>38</v>
      </c>
      <c r="K2" s="3" t="s">
        <v>39</v>
      </c>
      <c r="L2" s="3" t="s">
        <v>38</v>
      </c>
      <c r="M2" s="3" t="s">
        <v>39</v>
      </c>
      <c r="N2" s="283"/>
      <c r="O2" s="282"/>
    </row>
    <row r="3" spans="1:15" ht="29.1" customHeight="1">
      <c r="A3" s="4">
        <v>1</v>
      </c>
      <c r="B3" s="272" t="str">
        <f>표지!C2&amp;표지!F2</f>
        <v>공 사 명 : 2020년 연간단가 긴급포장보수공사(2권역)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5"/>
    </row>
    <row r="4" spans="1:15" ht="29.1" customHeight="1">
      <c r="A4" s="4">
        <v>1</v>
      </c>
      <c r="B4" s="267" t="str">
        <f>$B$28</f>
        <v>▣ 총 공 사 비</v>
      </c>
      <c r="C4" s="267"/>
      <c r="D4" s="6"/>
      <c r="E4" s="4"/>
      <c r="F4" s="7"/>
      <c r="G4" s="8">
        <f>SUM(G5,G26)</f>
        <v>0</v>
      </c>
      <c r="H4" s="7"/>
      <c r="I4" s="7"/>
      <c r="J4" s="7"/>
      <c r="K4" s="7"/>
      <c r="L4" s="7"/>
      <c r="M4" s="7"/>
      <c r="N4" s="9"/>
      <c r="O4" s="9"/>
    </row>
    <row r="5" spans="1:15" ht="29.1" customHeight="1">
      <c r="A5" s="4">
        <v>1</v>
      </c>
      <c r="B5" s="276" t="str">
        <f>$B$29</f>
        <v>1. 도급예정액</v>
      </c>
      <c r="C5" s="277"/>
      <c r="D5" s="6"/>
      <c r="E5" s="4"/>
      <c r="F5" s="7"/>
      <c r="G5" s="8">
        <f>G170</f>
        <v>0</v>
      </c>
      <c r="H5" s="7"/>
      <c r="I5" s="7"/>
      <c r="J5" s="7"/>
      <c r="K5" s="7"/>
      <c r="L5" s="7"/>
      <c r="M5" s="7"/>
      <c r="N5" s="10"/>
      <c r="O5" s="10"/>
    </row>
    <row r="6" spans="1:15" ht="29.1" customHeight="1">
      <c r="A6" s="4">
        <v>1</v>
      </c>
      <c r="B6" s="278" t="str">
        <f>$B$30</f>
        <v xml:space="preserve">  가. 포장공</v>
      </c>
      <c r="C6" s="278"/>
      <c r="D6" s="6"/>
      <c r="E6" s="11"/>
      <c r="F6" s="7"/>
      <c r="G6" s="8">
        <f>SUM(K30,I30,M30)</f>
        <v>0</v>
      </c>
      <c r="H6" s="12"/>
      <c r="I6" s="12">
        <f>I30</f>
        <v>0</v>
      </c>
      <c r="J6" s="12"/>
      <c r="K6" s="12">
        <f>K30</f>
        <v>0</v>
      </c>
      <c r="L6" s="12"/>
      <c r="M6" s="12">
        <f>M30</f>
        <v>0</v>
      </c>
      <c r="N6" s="10"/>
      <c r="O6" s="10"/>
    </row>
    <row r="7" spans="1:15" ht="29.1" customHeight="1">
      <c r="A7" s="4">
        <v>1</v>
      </c>
      <c r="B7" s="279" t="str">
        <f>$B$117</f>
        <v xml:space="preserve">  나. 부대공 </v>
      </c>
      <c r="C7" s="279"/>
      <c r="D7" s="6"/>
      <c r="E7" s="11"/>
      <c r="F7" s="7"/>
      <c r="G7" s="8">
        <f>SUM(K117,I117,M117)</f>
        <v>0</v>
      </c>
      <c r="H7" s="12"/>
      <c r="I7" s="12">
        <f>I117</f>
        <v>0</v>
      </c>
      <c r="J7" s="12"/>
      <c r="K7" s="12">
        <f>K117</f>
        <v>0</v>
      </c>
      <c r="L7" s="12"/>
      <c r="M7" s="12">
        <f>M117</f>
        <v>0</v>
      </c>
      <c r="N7" s="10"/>
      <c r="O7" s="10"/>
    </row>
    <row r="8" spans="1:15" ht="30" hidden="1" customHeight="1">
      <c r="A8" s="168">
        <v>2</v>
      </c>
      <c r="B8" s="279" t="str">
        <f>$B$137</f>
        <v xml:space="preserve">  다. 품질시험비 </v>
      </c>
      <c r="C8" s="279"/>
      <c r="D8" s="6"/>
      <c r="E8" s="169"/>
      <c r="F8" s="7"/>
      <c r="G8" s="8">
        <f>SUM(K137,I137,M137)</f>
        <v>0</v>
      </c>
      <c r="H8" s="12"/>
      <c r="I8" s="12">
        <f>I137</f>
        <v>0</v>
      </c>
      <c r="J8" s="12"/>
      <c r="K8" s="12">
        <f>K137</f>
        <v>0</v>
      </c>
      <c r="L8" s="12"/>
      <c r="M8" s="12">
        <f>M137</f>
        <v>0</v>
      </c>
      <c r="N8" s="10"/>
      <c r="O8" s="10"/>
    </row>
    <row r="9" spans="1:15" ht="29.1" customHeight="1">
      <c r="A9" s="4">
        <v>1</v>
      </c>
      <c r="B9" s="267" t="s">
        <v>40</v>
      </c>
      <c r="C9" s="267"/>
      <c r="D9" s="6"/>
      <c r="E9" s="4"/>
      <c r="F9" s="7"/>
      <c r="G9" s="8">
        <f>SUM(G30,G117)</f>
        <v>0</v>
      </c>
      <c r="H9" s="7"/>
      <c r="I9" s="8">
        <f>I140</f>
        <v>0</v>
      </c>
      <c r="J9" s="7"/>
      <c r="K9" s="8">
        <f>K140</f>
        <v>0</v>
      </c>
      <c r="L9" s="7"/>
      <c r="M9" s="8">
        <f>M140</f>
        <v>0</v>
      </c>
      <c r="N9" s="10"/>
      <c r="O9" s="10"/>
    </row>
    <row r="10" spans="1:15" ht="29.1" customHeight="1">
      <c r="A10" s="4">
        <v>1</v>
      </c>
      <c r="B10" s="279" t="str">
        <f>$B$141</f>
        <v xml:space="preserve">  다. 간접노무비</v>
      </c>
      <c r="C10" s="279"/>
      <c r="D10" s="6"/>
      <c r="E10" s="174"/>
      <c r="F10" s="7"/>
      <c r="G10" s="8">
        <f>G142</f>
        <v>0</v>
      </c>
      <c r="H10" s="14"/>
      <c r="I10" s="15"/>
      <c r="J10" s="7"/>
      <c r="K10" s="7"/>
      <c r="L10" s="14"/>
      <c r="M10" s="7"/>
      <c r="N10" s="16"/>
      <c r="O10" s="16"/>
    </row>
    <row r="11" spans="1:15" ht="29.1" customHeight="1">
      <c r="A11" s="4">
        <v>1</v>
      </c>
      <c r="B11" s="279" t="str">
        <f>$B$143</f>
        <v xml:space="preserve">  라. 경     비</v>
      </c>
      <c r="C11" s="279"/>
      <c r="D11" s="6"/>
      <c r="E11" s="11"/>
      <c r="F11" s="7"/>
      <c r="G11" s="8">
        <f>G143</f>
        <v>0</v>
      </c>
      <c r="H11" s="14"/>
      <c r="I11" s="15"/>
      <c r="J11" s="7"/>
      <c r="K11" s="7"/>
      <c r="L11" s="14"/>
      <c r="M11" s="7"/>
      <c r="N11" s="17"/>
      <c r="O11" s="17"/>
    </row>
    <row r="12" spans="1:15" ht="29.1" customHeight="1">
      <c r="A12" s="4">
        <v>1</v>
      </c>
      <c r="B12" s="279" t="s">
        <v>42</v>
      </c>
      <c r="C12" s="279"/>
      <c r="D12" s="13"/>
      <c r="E12" s="11"/>
      <c r="F12" s="7"/>
      <c r="G12" s="8">
        <f>G145</f>
        <v>0</v>
      </c>
      <c r="H12" s="14"/>
      <c r="I12" s="15"/>
      <c r="J12" s="12"/>
      <c r="K12" s="7"/>
      <c r="L12" s="14"/>
      <c r="M12" s="14"/>
      <c r="N12" s="17"/>
      <c r="O12" s="17"/>
    </row>
    <row r="13" spans="1:15" ht="29.1" customHeight="1">
      <c r="A13" s="4">
        <v>1</v>
      </c>
      <c r="B13" s="279" t="s">
        <v>43</v>
      </c>
      <c r="C13" s="279"/>
      <c r="D13" s="18"/>
      <c r="E13" s="11"/>
      <c r="F13" s="7"/>
      <c r="G13" s="8">
        <f>G147</f>
        <v>0</v>
      </c>
      <c r="H13" s="14"/>
      <c r="I13" s="15"/>
      <c r="J13" s="12"/>
      <c r="K13" s="7"/>
      <c r="L13" s="14"/>
      <c r="M13" s="14"/>
      <c r="N13" s="17"/>
      <c r="O13" s="17"/>
    </row>
    <row r="14" spans="1:15" ht="29.1" customHeight="1">
      <c r="A14" s="4">
        <v>1</v>
      </c>
      <c r="B14" s="280" t="s">
        <v>44</v>
      </c>
      <c r="C14" s="280"/>
      <c r="D14" s="173"/>
      <c r="E14" s="20"/>
      <c r="F14" s="21"/>
      <c r="G14" s="22">
        <f>G151</f>
        <v>2240100</v>
      </c>
      <c r="H14" s="23"/>
      <c r="I14" s="24"/>
      <c r="J14" s="25"/>
      <c r="K14" s="21"/>
      <c r="L14" s="23"/>
      <c r="M14" s="23"/>
      <c r="N14" s="26"/>
      <c r="O14" s="26"/>
    </row>
    <row r="15" spans="1:15" ht="29.1" customHeight="1">
      <c r="A15" s="4">
        <v>1</v>
      </c>
      <c r="B15" s="280" t="s">
        <v>45</v>
      </c>
      <c r="C15" s="280"/>
      <c r="D15" s="19"/>
      <c r="E15" s="20"/>
      <c r="F15" s="21"/>
      <c r="G15" s="22">
        <f>G153</f>
        <v>3022623</v>
      </c>
      <c r="H15" s="23"/>
      <c r="I15" s="24"/>
      <c r="J15" s="25"/>
      <c r="K15" s="21"/>
      <c r="L15" s="23"/>
      <c r="M15" s="23"/>
      <c r="N15" s="26"/>
      <c r="O15" s="26"/>
    </row>
    <row r="16" spans="1:15" ht="29.1" customHeight="1">
      <c r="A16" s="166">
        <v>1</v>
      </c>
      <c r="B16" s="280" t="s">
        <v>131</v>
      </c>
      <c r="C16" s="280"/>
      <c r="D16" s="19"/>
      <c r="E16" s="20"/>
      <c r="F16" s="21"/>
      <c r="G16" s="22">
        <f>G155</f>
        <v>229610</v>
      </c>
      <c r="H16" s="23"/>
      <c r="I16" s="24"/>
      <c r="J16" s="25"/>
      <c r="K16" s="21"/>
      <c r="L16" s="23"/>
      <c r="M16" s="23"/>
      <c r="N16" s="26"/>
      <c r="O16" s="26"/>
    </row>
    <row r="17" spans="1:15" ht="29.1" customHeight="1">
      <c r="A17" s="175">
        <v>1</v>
      </c>
      <c r="B17" s="280" t="s">
        <v>227</v>
      </c>
      <c r="C17" s="280"/>
      <c r="D17" s="19"/>
      <c r="E17" s="20"/>
      <c r="F17" s="21"/>
      <c r="G17" s="22">
        <f>G157</f>
        <v>1544896</v>
      </c>
      <c r="H17" s="23"/>
      <c r="I17" s="24"/>
      <c r="J17" s="25"/>
      <c r="K17" s="21"/>
      <c r="L17" s="23"/>
      <c r="M17" s="23"/>
      <c r="N17" s="26"/>
      <c r="O17" s="26"/>
    </row>
    <row r="18" spans="1:15" ht="45.75" customHeight="1">
      <c r="A18" s="4">
        <v>1</v>
      </c>
      <c r="B18" s="275" t="str">
        <f>B148</f>
        <v>건설기계대여대금
지급보증서
발급금액</v>
      </c>
      <c r="C18" s="275"/>
      <c r="D18" s="18"/>
      <c r="E18" s="11"/>
      <c r="F18" s="7"/>
      <c r="G18" s="8">
        <f>G149</f>
        <v>0</v>
      </c>
      <c r="H18" s="14"/>
      <c r="I18" s="15"/>
      <c r="J18" s="12"/>
      <c r="K18" s="7"/>
      <c r="L18" s="14"/>
      <c r="M18" s="14"/>
      <c r="N18" s="17"/>
      <c r="O18" s="17"/>
    </row>
    <row r="19" spans="1:15" ht="29.1" customHeight="1">
      <c r="A19" s="4">
        <v>1</v>
      </c>
      <c r="B19" s="279" t="s">
        <v>192</v>
      </c>
      <c r="C19" s="279"/>
      <c r="D19" s="18"/>
      <c r="E19" s="11"/>
      <c r="F19" s="7"/>
      <c r="G19" s="8">
        <f>G159</f>
        <v>2061996</v>
      </c>
      <c r="H19" s="14"/>
      <c r="I19" s="27"/>
      <c r="J19" s="12"/>
      <c r="K19" s="7"/>
      <c r="L19" s="14"/>
      <c r="M19" s="14"/>
      <c r="N19" s="17"/>
      <c r="O19" s="17"/>
    </row>
    <row r="20" spans="1:15" ht="29.1" customHeight="1">
      <c r="A20" s="4">
        <v>1</v>
      </c>
      <c r="B20" s="279" t="s">
        <v>46</v>
      </c>
      <c r="C20" s="279"/>
      <c r="D20" s="18"/>
      <c r="E20" s="11"/>
      <c r="F20" s="7"/>
      <c r="G20" s="8">
        <f>G161</f>
        <v>0</v>
      </c>
      <c r="H20" s="14"/>
      <c r="I20" s="27"/>
      <c r="J20" s="12"/>
      <c r="K20" s="7"/>
      <c r="L20" s="14"/>
      <c r="M20" s="14"/>
      <c r="N20" s="17"/>
      <c r="O20" s="17"/>
    </row>
    <row r="21" spans="1:15" ht="29.1" customHeight="1">
      <c r="A21" s="4">
        <v>1</v>
      </c>
      <c r="B21" s="279" t="s">
        <v>47</v>
      </c>
      <c r="C21" s="279"/>
      <c r="D21" s="13"/>
      <c r="E21" s="11"/>
      <c r="F21" s="7"/>
      <c r="G21" s="8">
        <f>G163</f>
        <v>0</v>
      </c>
      <c r="H21" s="14"/>
      <c r="I21" s="15"/>
      <c r="J21" s="12"/>
      <c r="K21" s="7"/>
      <c r="L21" s="14"/>
      <c r="M21" s="14"/>
      <c r="N21" s="17"/>
      <c r="O21" s="17"/>
    </row>
    <row r="22" spans="1:15" ht="29.1" customHeight="1">
      <c r="A22" s="4">
        <v>1</v>
      </c>
      <c r="B22" s="279" t="str">
        <f>$B$164</f>
        <v xml:space="preserve">  마. 일반관리비</v>
      </c>
      <c r="C22" s="279"/>
      <c r="D22" s="6"/>
      <c r="E22" s="174"/>
      <c r="F22" s="7"/>
      <c r="G22" s="8">
        <f>G165</f>
        <v>0</v>
      </c>
      <c r="H22" s="14"/>
      <c r="I22" s="15"/>
      <c r="J22" s="12"/>
      <c r="K22" s="7"/>
      <c r="L22" s="14"/>
      <c r="M22" s="14"/>
      <c r="N22" s="17"/>
      <c r="O22" s="17"/>
    </row>
    <row r="23" spans="1:15" ht="29.1" customHeight="1">
      <c r="A23" s="4">
        <v>1</v>
      </c>
      <c r="B23" s="279" t="str">
        <f>$B$166</f>
        <v xml:space="preserve">  바. 이      윤</v>
      </c>
      <c r="C23" s="279"/>
      <c r="D23" s="6"/>
      <c r="E23" s="174"/>
      <c r="F23" s="7"/>
      <c r="G23" s="8">
        <f>G167</f>
        <v>0</v>
      </c>
      <c r="H23" s="14"/>
      <c r="I23" s="15"/>
      <c r="J23" s="7"/>
      <c r="K23" s="7"/>
      <c r="L23" s="14"/>
      <c r="M23" s="7"/>
      <c r="N23" s="17"/>
      <c r="O23" s="17"/>
    </row>
    <row r="24" spans="1:15" ht="29.1" customHeight="1">
      <c r="A24" s="4">
        <v>1</v>
      </c>
      <c r="B24" s="284" t="str">
        <f>$B$168</f>
        <v xml:space="preserve">  사. 공 급 가 액</v>
      </c>
      <c r="C24" s="279"/>
      <c r="D24" s="6"/>
      <c r="E24" s="4"/>
      <c r="F24" s="7"/>
      <c r="G24" s="8">
        <f>G168</f>
        <v>0</v>
      </c>
      <c r="H24" s="7"/>
      <c r="I24" s="28"/>
      <c r="J24" s="7"/>
      <c r="K24" s="28"/>
      <c r="L24" s="7"/>
      <c r="M24" s="28"/>
      <c r="N24" s="10"/>
      <c r="O24" s="10"/>
    </row>
    <row r="25" spans="1:15" ht="29.1" customHeight="1">
      <c r="A25" s="4">
        <v>1</v>
      </c>
      <c r="B25" s="279" t="str">
        <f>$B$169</f>
        <v xml:space="preserve">  아. 부가가치세</v>
      </c>
      <c r="C25" s="279"/>
      <c r="D25" s="6"/>
      <c r="E25" s="11"/>
      <c r="F25" s="7"/>
      <c r="G25" s="8">
        <f>G169</f>
        <v>0</v>
      </c>
      <c r="H25" s="7" t="s">
        <v>48</v>
      </c>
      <c r="I25" s="28"/>
      <c r="J25" s="7"/>
      <c r="K25" s="28"/>
      <c r="L25" s="7"/>
      <c r="M25" s="28"/>
      <c r="N25" s="10"/>
      <c r="O25" s="10"/>
    </row>
    <row r="26" spans="1:15" ht="29.1" customHeight="1">
      <c r="A26" s="4">
        <v>1</v>
      </c>
      <c r="B26" s="285" t="s">
        <v>132</v>
      </c>
      <c r="C26" s="286"/>
      <c r="D26" s="6"/>
      <c r="E26" s="4"/>
      <c r="F26" s="7"/>
      <c r="G26" s="8">
        <f>G172</f>
        <v>0</v>
      </c>
      <c r="H26" s="7"/>
      <c r="I26" s="28"/>
      <c r="J26" s="12"/>
      <c r="K26" s="12"/>
      <c r="L26" s="7"/>
      <c r="M26" s="28"/>
      <c r="N26" s="10"/>
      <c r="O26" s="10"/>
    </row>
    <row r="27" spans="1:15" ht="29.1" customHeight="1">
      <c r="A27" s="4">
        <v>1</v>
      </c>
      <c r="B27" s="29" t="str">
        <f>B3</f>
        <v>공 사 명 : 2020년 연간단가 긴급포장보수공사(2권역)</v>
      </c>
      <c r="C27" s="30"/>
      <c r="D27" s="31"/>
      <c r="E27" s="29"/>
      <c r="F27" s="29"/>
      <c r="G27" s="29"/>
      <c r="H27" s="29"/>
      <c r="I27" s="29"/>
      <c r="J27" s="29"/>
      <c r="K27" s="29"/>
      <c r="L27" s="29"/>
      <c r="M27" s="29"/>
      <c r="N27" s="20"/>
      <c r="O27" s="20"/>
    </row>
    <row r="28" spans="1:15" ht="29.1" customHeight="1">
      <c r="A28" s="4">
        <v>1</v>
      </c>
      <c r="B28" s="267" t="s">
        <v>50</v>
      </c>
      <c r="C28" s="267"/>
      <c r="D28" s="6"/>
      <c r="E28" s="4"/>
      <c r="F28" s="7"/>
      <c r="G28" s="8">
        <f>SUM(G29,G172)</f>
        <v>0</v>
      </c>
      <c r="H28" s="7"/>
      <c r="I28" s="7"/>
      <c r="J28" s="7"/>
      <c r="K28" s="7"/>
      <c r="L28" s="7"/>
      <c r="M28" s="7"/>
      <c r="N28" s="9"/>
      <c r="O28" s="9"/>
    </row>
    <row r="29" spans="1:15" ht="29.1" customHeight="1">
      <c r="A29" s="4">
        <v>1</v>
      </c>
      <c r="B29" s="276" t="s">
        <v>51</v>
      </c>
      <c r="C29" s="277"/>
      <c r="D29" s="6"/>
      <c r="E29" s="4"/>
      <c r="F29" s="7"/>
      <c r="G29" s="8">
        <f>G170</f>
        <v>0</v>
      </c>
      <c r="H29" s="7"/>
      <c r="I29" s="7"/>
      <c r="J29" s="7"/>
      <c r="K29" s="7"/>
      <c r="L29" s="7"/>
      <c r="M29" s="7"/>
      <c r="N29" s="10"/>
      <c r="O29" s="10"/>
    </row>
    <row r="30" spans="1:15" ht="29.1" customHeight="1">
      <c r="A30" s="4">
        <v>1</v>
      </c>
      <c r="B30" s="278" t="s">
        <v>52</v>
      </c>
      <c r="C30" s="278"/>
      <c r="D30" s="6"/>
      <c r="E30" s="4"/>
      <c r="F30" s="7"/>
      <c r="G30" s="8">
        <f>SUM(K30,I30,M30)</f>
        <v>0</v>
      </c>
      <c r="H30" s="12"/>
      <c r="I30" s="8">
        <f>SUM(I31:I116)</f>
        <v>0</v>
      </c>
      <c r="J30" s="12"/>
      <c r="K30" s="8">
        <f>SUM(K31:K116)</f>
        <v>0</v>
      </c>
      <c r="L30" s="12"/>
      <c r="M30" s="8">
        <f>SUM(M31:M116)</f>
        <v>0</v>
      </c>
      <c r="N30" s="10"/>
      <c r="O30" s="10"/>
    </row>
    <row r="31" spans="1:15" ht="29.1" customHeight="1">
      <c r="A31" s="4">
        <v>1</v>
      </c>
      <c r="B31" s="163">
        <v>25</v>
      </c>
      <c r="C31" s="33" t="s">
        <v>53</v>
      </c>
      <c r="D31" s="34">
        <v>350</v>
      </c>
      <c r="E31" s="33" t="s">
        <v>142</v>
      </c>
      <c r="F31" s="21"/>
      <c r="G31" s="21"/>
      <c r="H31" s="21"/>
      <c r="I31" s="21"/>
      <c r="J31" s="21"/>
      <c r="K31" s="21"/>
      <c r="L31" s="21"/>
      <c r="M31" s="21"/>
      <c r="N31" s="35">
        <v>1</v>
      </c>
      <c r="O31" s="23" t="s">
        <v>0</v>
      </c>
    </row>
    <row r="32" spans="1:15" ht="29.1" customHeight="1">
      <c r="A32" s="4">
        <v>1</v>
      </c>
      <c r="B32" s="163">
        <v>25</v>
      </c>
      <c r="C32" s="33" t="s">
        <v>53</v>
      </c>
      <c r="D32" s="34">
        <v>350</v>
      </c>
      <c r="E32" s="33" t="s">
        <v>142</v>
      </c>
      <c r="F32" s="21"/>
      <c r="G32" s="21"/>
      <c r="H32" s="21"/>
      <c r="I32" s="21"/>
      <c r="J32" s="21"/>
      <c r="K32" s="21"/>
      <c r="L32" s="21"/>
      <c r="M32" s="21"/>
      <c r="N32" s="35">
        <v>1</v>
      </c>
      <c r="O32" s="23" t="s">
        <v>1</v>
      </c>
    </row>
    <row r="33" spans="1:15" ht="29.1" customHeight="1">
      <c r="A33" s="4">
        <v>1</v>
      </c>
      <c r="B33" s="164">
        <v>25</v>
      </c>
      <c r="C33" s="33" t="s">
        <v>54</v>
      </c>
      <c r="D33" s="34">
        <v>350</v>
      </c>
      <c r="E33" s="33" t="s">
        <v>142</v>
      </c>
      <c r="F33" s="21"/>
      <c r="G33" s="21"/>
      <c r="H33" s="21"/>
      <c r="I33" s="21"/>
      <c r="J33" s="21"/>
      <c r="K33" s="21"/>
      <c r="L33" s="21"/>
      <c r="M33" s="21"/>
      <c r="N33" s="35">
        <v>2</v>
      </c>
      <c r="O33" s="23" t="s">
        <v>0</v>
      </c>
    </row>
    <row r="34" spans="1:15" ht="29.1" customHeight="1">
      <c r="A34" s="4">
        <v>1</v>
      </c>
      <c r="B34" s="164">
        <v>25</v>
      </c>
      <c r="C34" s="33" t="s">
        <v>54</v>
      </c>
      <c r="D34" s="34">
        <v>350</v>
      </c>
      <c r="E34" s="33" t="s">
        <v>142</v>
      </c>
      <c r="F34" s="21"/>
      <c r="G34" s="21"/>
      <c r="H34" s="21"/>
      <c r="I34" s="21"/>
      <c r="J34" s="21"/>
      <c r="K34" s="21"/>
      <c r="L34" s="21"/>
      <c r="M34" s="21"/>
      <c r="N34" s="35">
        <v>2</v>
      </c>
      <c r="O34" s="23" t="s">
        <v>1</v>
      </c>
    </row>
    <row r="35" spans="1:15" ht="29.1" customHeight="1">
      <c r="A35" s="4">
        <v>1</v>
      </c>
      <c r="B35" s="165">
        <v>25</v>
      </c>
      <c r="C35" s="33" t="s">
        <v>55</v>
      </c>
      <c r="D35" s="34">
        <v>350</v>
      </c>
      <c r="E35" s="33" t="s">
        <v>142</v>
      </c>
      <c r="F35" s="21"/>
      <c r="G35" s="21"/>
      <c r="H35" s="21"/>
      <c r="I35" s="21"/>
      <c r="J35" s="21"/>
      <c r="K35" s="21"/>
      <c r="L35" s="21"/>
      <c r="M35" s="21"/>
      <c r="N35" s="35">
        <v>3</v>
      </c>
      <c r="O35" s="23" t="s">
        <v>0</v>
      </c>
    </row>
    <row r="36" spans="1:15" ht="29.1" customHeight="1">
      <c r="A36" s="4">
        <v>1</v>
      </c>
      <c r="B36" s="165">
        <v>25</v>
      </c>
      <c r="C36" s="33" t="s">
        <v>55</v>
      </c>
      <c r="D36" s="34">
        <v>350</v>
      </c>
      <c r="E36" s="33" t="s">
        <v>142</v>
      </c>
      <c r="F36" s="21"/>
      <c r="G36" s="21"/>
      <c r="H36" s="21"/>
      <c r="I36" s="21"/>
      <c r="J36" s="21"/>
      <c r="K36" s="21"/>
      <c r="L36" s="21"/>
      <c r="M36" s="21"/>
      <c r="N36" s="35">
        <v>3</v>
      </c>
      <c r="O36" s="23" t="s">
        <v>1</v>
      </c>
    </row>
    <row r="37" spans="1:15" ht="29.1" customHeight="1">
      <c r="A37" s="4">
        <v>1</v>
      </c>
      <c r="B37" s="163">
        <v>50</v>
      </c>
      <c r="C37" s="33" t="s">
        <v>53</v>
      </c>
      <c r="D37" s="34">
        <v>350</v>
      </c>
      <c r="E37" s="33" t="s">
        <v>142</v>
      </c>
      <c r="F37" s="21"/>
      <c r="G37" s="21"/>
      <c r="H37" s="21"/>
      <c r="I37" s="21"/>
      <c r="J37" s="21"/>
      <c r="K37" s="21"/>
      <c r="L37" s="21"/>
      <c r="M37" s="21"/>
      <c r="N37" s="35">
        <v>3.6</v>
      </c>
      <c r="O37" s="23" t="s">
        <v>0</v>
      </c>
    </row>
    <row r="38" spans="1:15" ht="29.1" customHeight="1">
      <c r="A38" s="4">
        <v>1</v>
      </c>
      <c r="B38" s="163">
        <v>50</v>
      </c>
      <c r="C38" s="33" t="s">
        <v>53</v>
      </c>
      <c r="D38" s="34">
        <v>350</v>
      </c>
      <c r="E38" s="33" t="s">
        <v>142</v>
      </c>
      <c r="F38" s="21"/>
      <c r="G38" s="21"/>
      <c r="H38" s="21"/>
      <c r="I38" s="21"/>
      <c r="J38" s="21"/>
      <c r="K38" s="21"/>
      <c r="L38" s="21"/>
      <c r="M38" s="21"/>
      <c r="N38" s="35">
        <v>4.0571428571428596</v>
      </c>
      <c r="O38" s="23" t="s">
        <v>1</v>
      </c>
    </row>
    <row r="39" spans="1:15" ht="29.1" customHeight="1">
      <c r="A39" s="4">
        <v>1</v>
      </c>
      <c r="B39" s="164">
        <v>50</v>
      </c>
      <c r="C39" s="33" t="s">
        <v>54</v>
      </c>
      <c r="D39" s="34">
        <v>350</v>
      </c>
      <c r="E39" s="33" t="s">
        <v>142</v>
      </c>
      <c r="F39" s="21"/>
      <c r="G39" s="21"/>
      <c r="H39" s="21"/>
      <c r="I39" s="21"/>
      <c r="J39" s="21"/>
      <c r="K39" s="21"/>
      <c r="L39" s="21"/>
      <c r="M39" s="21"/>
      <c r="N39" s="35">
        <v>4.5142857142857196</v>
      </c>
      <c r="O39" s="23" t="s">
        <v>0</v>
      </c>
    </row>
    <row r="40" spans="1:15" ht="29.1" customHeight="1">
      <c r="A40" s="4">
        <v>1</v>
      </c>
      <c r="B40" s="164">
        <v>50</v>
      </c>
      <c r="C40" s="33" t="s">
        <v>54</v>
      </c>
      <c r="D40" s="34">
        <v>350</v>
      </c>
      <c r="E40" s="33" t="s">
        <v>142</v>
      </c>
      <c r="F40" s="21"/>
      <c r="G40" s="21"/>
      <c r="H40" s="21"/>
      <c r="I40" s="21"/>
      <c r="J40" s="21"/>
      <c r="K40" s="21"/>
      <c r="L40" s="21"/>
      <c r="M40" s="21"/>
      <c r="N40" s="35">
        <v>4.9714285714285698</v>
      </c>
      <c r="O40" s="23" t="s">
        <v>1</v>
      </c>
    </row>
    <row r="41" spans="1:15" ht="29.1" customHeight="1">
      <c r="A41" s="4">
        <v>1</v>
      </c>
      <c r="B41" s="165">
        <v>50</v>
      </c>
      <c r="C41" s="33" t="s">
        <v>55</v>
      </c>
      <c r="D41" s="34">
        <v>350</v>
      </c>
      <c r="E41" s="33" t="s">
        <v>142</v>
      </c>
      <c r="F41" s="21"/>
      <c r="G41" s="21"/>
      <c r="H41" s="21"/>
      <c r="I41" s="21"/>
      <c r="J41" s="21"/>
      <c r="K41" s="21"/>
      <c r="L41" s="21"/>
      <c r="M41" s="21"/>
      <c r="N41" s="35">
        <v>6</v>
      </c>
      <c r="O41" s="23" t="s">
        <v>0</v>
      </c>
    </row>
    <row r="42" spans="1:15" ht="29.1" customHeight="1">
      <c r="A42" s="4">
        <v>1</v>
      </c>
      <c r="B42" s="165">
        <v>50</v>
      </c>
      <c r="C42" s="33" t="s">
        <v>55</v>
      </c>
      <c r="D42" s="34">
        <v>350</v>
      </c>
      <c r="E42" s="33" t="s">
        <v>142</v>
      </c>
      <c r="F42" s="21"/>
      <c r="G42" s="21"/>
      <c r="H42" s="21"/>
      <c r="I42" s="21"/>
      <c r="J42" s="21"/>
      <c r="K42" s="21"/>
      <c r="L42" s="21"/>
      <c r="M42" s="21"/>
      <c r="N42" s="35">
        <v>5.8857142857142897</v>
      </c>
      <c r="O42" s="23" t="s">
        <v>1</v>
      </c>
    </row>
    <row r="43" spans="1:15" ht="29.1" customHeight="1">
      <c r="A43" s="4">
        <v>1</v>
      </c>
      <c r="B43" s="163">
        <v>70</v>
      </c>
      <c r="C43" s="33" t="s">
        <v>53</v>
      </c>
      <c r="D43" s="34">
        <v>350</v>
      </c>
      <c r="E43" s="33" t="s">
        <v>142</v>
      </c>
      <c r="F43" s="21"/>
      <c r="G43" s="21"/>
      <c r="H43" s="21"/>
      <c r="I43" s="21"/>
      <c r="J43" s="21"/>
      <c r="K43" s="21"/>
      <c r="L43" s="21"/>
      <c r="M43" s="21"/>
      <c r="N43" s="35">
        <v>7</v>
      </c>
      <c r="O43" s="23" t="s">
        <v>0</v>
      </c>
    </row>
    <row r="44" spans="1:15" ht="29.1" customHeight="1">
      <c r="A44" s="4">
        <v>1</v>
      </c>
      <c r="B44" s="163">
        <v>70</v>
      </c>
      <c r="C44" s="33" t="s">
        <v>53</v>
      </c>
      <c r="D44" s="34">
        <v>350</v>
      </c>
      <c r="E44" s="33" t="s">
        <v>142</v>
      </c>
      <c r="F44" s="21"/>
      <c r="G44" s="21"/>
      <c r="H44" s="21"/>
      <c r="I44" s="21"/>
      <c r="J44" s="21"/>
      <c r="K44" s="21"/>
      <c r="L44" s="21"/>
      <c r="M44" s="21"/>
      <c r="N44" s="35">
        <v>6.8</v>
      </c>
      <c r="O44" s="23" t="s">
        <v>1</v>
      </c>
    </row>
    <row r="45" spans="1:15" ht="29.1" customHeight="1">
      <c r="A45" s="4">
        <v>1</v>
      </c>
      <c r="B45" s="164">
        <v>70</v>
      </c>
      <c r="C45" s="33" t="s">
        <v>54</v>
      </c>
      <c r="D45" s="34">
        <v>350</v>
      </c>
      <c r="E45" s="33" t="s">
        <v>142</v>
      </c>
      <c r="F45" s="21"/>
      <c r="G45" s="21"/>
      <c r="H45" s="21"/>
      <c r="I45" s="21"/>
      <c r="J45" s="21"/>
      <c r="K45" s="21"/>
      <c r="L45" s="21"/>
      <c r="M45" s="21"/>
      <c r="N45" s="35">
        <v>8</v>
      </c>
      <c r="O45" s="23" t="s">
        <v>0</v>
      </c>
    </row>
    <row r="46" spans="1:15" ht="29.1" customHeight="1">
      <c r="A46" s="4">
        <v>1</v>
      </c>
      <c r="B46" s="164">
        <v>70</v>
      </c>
      <c r="C46" s="33" t="s">
        <v>54</v>
      </c>
      <c r="D46" s="34">
        <v>350</v>
      </c>
      <c r="E46" s="33" t="s">
        <v>142</v>
      </c>
      <c r="F46" s="21"/>
      <c r="G46" s="21"/>
      <c r="H46" s="21"/>
      <c r="I46" s="21"/>
      <c r="J46" s="21"/>
      <c r="K46" s="21"/>
      <c r="L46" s="21"/>
      <c r="M46" s="21"/>
      <c r="N46" s="35">
        <v>7.7142857142857197</v>
      </c>
      <c r="O46" s="23" t="s">
        <v>1</v>
      </c>
    </row>
    <row r="47" spans="1:15" ht="29.1" customHeight="1">
      <c r="A47" s="4">
        <v>1</v>
      </c>
      <c r="B47" s="165">
        <v>70</v>
      </c>
      <c r="C47" s="33" t="s">
        <v>55</v>
      </c>
      <c r="D47" s="34">
        <v>350</v>
      </c>
      <c r="E47" s="33" t="s">
        <v>142</v>
      </c>
      <c r="F47" s="21"/>
      <c r="G47" s="21"/>
      <c r="H47" s="21"/>
      <c r="I47" s="21"/>
      <c r="J47" s="21"/>
      <c r="K47" s="21"/>
      <c r="L47" s="21"/>
      <c r="M47" s="21"/>
      <c r="N47" s="35">
        <v>9</v>
      </c>
      <c r="O47" s="23" t="s">
        <v>0</v>
      </c>
    </row>
    <row r="48" spans="1:15" ht="29.1" customHeight="1">
      <c r="A48" s="4">
        <v>1</v>
      </c>
      <c r="B48" s="165">
        <v>70</v>
      </c>
      <c r="C48" s="33" t="s">
        <v>55</v>
      </c>
      <c r="D48" s="34">
        <v>350</v>
      </c>
      <c r="E48" s="33" t="s">
        <v>142</v>
      </c>
      <c r="F48" s="21"/>
      <c r="G48" s="21"/>
      <c r="H48" s="21"/>
      <c r="I48" s="21"/>
      <c r="J48" s="21"/>
      <c r="K48" s="21"/>
      <c r="L48" s="21"/>
      <c r="M48" s="21"/>
      <c r="N48" s="35">
        <v>8.6285714285714299</v>
      </c>
      <c r="O48" s="23" t="s">
        <v>1</v>
      </c>
    </row>
    <row r="49" spans="1:15" ht="29.1" customHeight="1">
      <c r="A49" s="4">
        <v>1</v>
      </c>
      <c r="B49" s="163">
        <v>100</v>
      </c>
      <c r="C49" s="33" t="s">
        <v>53</v>
      </c>
      <c r="D49" s="34">
        <v>350</v>
      </c>
      <c r="E49" s="33" t="s">
        <v>142</v>
      </c>
      <c r="F49" s="21"/>
      <c r="G49" s="21"/>
      <c r="H49" s="21"/>
      <c r="I49" s="21"/>
      <c r="J49" s="21"/>
      <c r="K49" s="21"/>
      <c r="L49" s="21"/>
      <c r="M49" s="21"/>
      <c r="N49" s="35">
        <v>10</v>
      </c>
      <c r="O49" s="23" t="s">
        <v>0</v>
      </c>
    </row>
    <row r="50" spans="1:15" ht="29.1" customHeight="1">
      <c r="A50" s="4">
        <v>1</v>
      </c>
      <c r="B50" s="163">
        <v>100</v>
      </c>
      <c r="C50" s="33" t="s">
        <v>53</v>
      </c>
      <c r="D50" s="34">
        <v>350</v>
      </c>
      <c r="E50" s="33" t="s">
        <v>142</v>
      </c>
      <c r="F50" s="21"/>
      <c r="G50" s="21"/>
      <c r="H50" s="21"/>
      <c r="I50" s="21"/>
      <c r="J50" s="21"/>
      <c r="K50" s="21"/>
      <c r="L50" s="21"/>
      <c r="M50" s="21"/>
      <c r="N50" s="35">
        <v>9.5428571428571498</v>
      </c>
      <c r="O50" s="23" t="s">
        <v>1</v>
      </c>
    </row>
    <row r="51" spans="1:15" ht="29.1" customHeight="1">
      <c r="A51" s="4">
        <v>1</v>
      </c>
      <c r="B51" s="164">
        <v>100</v>
      </c>
      <c r="C51" s="33" t="s">
        <v>54</v>
      </c>
      <c r="D51" s="34">
        <v>350</v>
      </c>
      <c r="E51" s="33" t="s">
        <v>142</v>
      </c>
      <c r="F51" s="21"/>
      <c r="G51" s="21"/>
      <c r="H51" s="21"/>
      <c r="I51" s="21"/>
      <c r="J51" s="21"/>
      <c r="K51" s="21"/>
      <c r="L51" s="21"/>
      <c r="M51" s="21"/>
      <c r="N51" s="35">
        <v>11</v>
      </c>
      <c r="O51" s="23" t="s">
        <v>0</v>
      </c>
    </row>
    <row r="52" spans="1:15" ht="29.1" customHeight="1">
      <c r="A52" s="4">
        <v>1</v>
      </c>
      <c r="B52" s="164">
        <v>100</v>
      </c>
      <c r="C52" s="33" t="s">
        <v>54</v>
      </c>
      <c r="D52" s="34">
        <v>350</v>
      </c>
      <c r="E52" s="33" t="s">
        <v>142</v>
      </c>
      <c r="F52" s="21"/>
      <c r="G52" s="21"/>
      <c r="H52" s="21"/>
      <c r="I52" s="21"/>
      <c r="J52" s="21"/>
      <c r="K52" s="21"/>
      <c r="L52" s="21"/>
      <c r="M52" s="21"/>
      <c r="N52" s="35">
        <v>11</v>
      </c>
      <c r="O52" s="23" t="s">
        <v>1</v>
      </c>
    </row>
    <row r="53" spans="1:15" ht="29.1" customHeight="1">
      <c r="A53" s="4">
        <v>1</v>
      </c>
      <c r="B53" s="165">
        <v>100</v>
      </c>
      <c r="C53" s="33" t="s">
        <v>55</v>
      </c>
      <c r="D53" s="34">
        <v>350</v>
      </c>
      <c r="E53" s="33" t="s">
        <v>142</v>
      </c>
      <c r="F53" s="21"/>
      <c r="G53" s="21"/>
      <c r="H53" s="21"/>
      <c r="I53" s="21"/>
      <c r="J53" s="21"/>
      <c r="K53" s="21"/>
      <c r="L53" s="21"/>
      <c r="M53" s="21"/>
      <c r="N53" s="35">
        <v>12</v>
      </c>
      <c r="O53" s="23" t="s">
        <v>0</v>
      </c>
    </row>
    <row r="54" spans="1:15" ht="29.1" customHeight="1">
      <c r="A54" s="4">
        <v>1</v>
      </c>
      <c r="B54" s="165">
        <v>100</v>
      </c>
      <c r="C54" s="33" t="s">
        <v>55</v>
      </c>
      <c r="D54" s="34">
        <v>350</v>
      </c>
      <c r="E54" s="33" t="s">
        <v>142</v>
      </c>
      <c r="F54" s="21"/>
      <c r="G54" s="21"/>
      <c r="H54" s="21"/>
      <c r="I54" s="21"/>
      <c r="J54" s="21"/>
      <c r="K54" s="21"/>
      <c r="L54" s="21"/>
      <c r="M54" s="21"/>
      <c r="N54" s="35">
        <v>12</v>
      </c>
      <c r="O54" s="23" t="s">
        <v>1</v>
      </c>
    </row>
    <row r="55" spans="1:15" ht="29.1" customHeight="1">
      <c r="A55" s="4">
        <v>1</v>
      </c>
      <c r="B55" s="163">
        <v>150</v>
      </c>
      <c r="C55" s="33" t="s">
        <v>53</v>
      </c>
      <c r="D55" s="34">
        <v>350</v>
      </c>
      <c r="E55" s="33" t="s">
        <v>142</v>
      </c>
      <c r="F55" s="21"/>
      <c r="G55" s="21"/>
      <c r="H55" s="21"/>
      <c r="I55" s="21"/>
      <c r="J55" s="21"/>
      <c r="K55" s="21"/>
      <c r="L55" s="21"/>
      <c r="M55" s="21"/>
      <c r="N55" s="35">
        <v>13</v>
      </c>
      <c r="O55" s="23" t="s">
        <v>0</v>
      </c>
    </row>
    <row r="56" spans="1:15" ht="29.1" customHeight="1">
      <c r="A56" s="4">
        <v>1</v>
      </c>
      <c r="B56" s="163">
        <v>150</v>
      </c>
      <c r="C56" s="33" t="s">
        <v>53</v>
      </c>
      <c r="D56" s="34">
        <v>350</v>
      </c>
      <c r="E56" s="33" t="s">
        <v>142</v>
      </c>
      <c r="F56" s="21"/>
      <c r="G56" s="21"/>
      <c r="H56" s="21"/>
      <c r="I56" s="21"/>
      <c r="J56" s="21"/>
      <c r="K56" s="21"/>
      <c r="L56" s="21"/>
      <c r="M56" s="21"/>
      <c r="N56" s="35">
        <v>13</v>
      </c>
      <c r="O56" s="23" t="s">
        <v>1</v>
      </c>
    </row>
    <row r="57" spans="1:15" ht="29.1" customHeight="1">
      <c r="A57" s="4">
        <v>1</v>
      </c>
      <c r="B57" s="164">
        <v>150</v>
      </c>
      <c r="C57" s="33" t="s">
        <v>54</v>
      </c>
      <c r="D57" s="34">
        <v>350</v>
      </c>
      <c r="E57" s="33" t="s">
        <v>142</v>
      </c>
      <c r="F57" s="21"/>
      <c r="G57" s="21"/>
      <c r="H57" s="21"/>
      <c r="I57" s="21"/>
      <c r="J57" s="21"/>
      <c r="K57" s="21"/>
      <c r="L57" s="21"/>
      <c r="M57" s="21"/>
      <c r="N57" s="35">
        <v>14</v>
      </c>
      <c r="O57" s="23" t="s">
        <v>0</v>
      </c>
    </row>
    <row r="58" spans="1:15" ht="29.1" customHeight="1">
      <c r="A58" s="4">
        <v>1</v>
      </c>
      <c r="B58" s="164">
        <v>150</v>
      </c>
      <c r="C58" s="33" t="s">
        <v>54</v>
      </c>
      <c r="D58" s="34">
        <v>350</v>
      </c>
      <c r="E58" s="33" t="s">
        <v>142</v>
      </c>
      <c r="F58" s="21"/>
      <c r="G58" s="21"/>
      <c r="H58" s="21"/>
      <c r="I58" s="21"/>
      <c r="J58" s="21"/>
      <c r="K58" s="21"/>
      <c r="L58" s="21"/>
      <c r="M58" s="21"/>
      <c r="N58" s="35">
        <v>14</v>
      </c>
      <c r="O58" s="23" t="s">
        <v>1</v>
      </c>
    </row>
    <row r="59" spans="1:15" ht="29.1" customHeight="1">
      <c r="A59" s="4">
        <v>1</v>
      </c>
      <c r="B59" s="165">
        <v>150</v>
      </c>
      <c r="C59" s="33" t="s">
        <v>55</v>
      </c>
      <c r="D59" s="34">
        <v>350</v>
      </c>
      <c r="E59" s="33" t="s">
        <v>142</v>
      </c>
      <c r="F59" s="21"/>
      <c r="G59" s="21"/>
      <c r="H59" s="21"/>
      <c r="I59" s="21"/>
      <c r="J59" s="21"/>
      <c r="K59" s="21"/>
      <c r="L59" s="21"/>
      <c r="M59" s="21"/>
      <c r="N59" s="35">
        <v>15</v>
      </c>
      <c r="O59" s="23" t="s">
        <v>0</v>
      </c>
    </row>
    <row r="60" spans="1:15" ht="29.1" customHeight="1">
      <c r="A60" s="4">
        <v>1</v>
      </c>
      <c r="B60" s="165">
        <v>150</v>
      </c>
      <c r="C60" s="33" t="s">
        <v>55</v>
      </c>
      <c r="D60" s="34">
        <v>350</v>
      </c>
      <c r="E60" s="33" t="s">
        <v>142</v>
      </c>
      <c r="F60" s="21"/>
      <c r="G60" s="21"/>
      <c r="H60" s="21"/>
      <c r="I60" s="21"/>
      <c r="J60" s="21"/>
      <c r="K60" s="21"/>
      <c r="L60" s="21"/>
      <c r="M60" s="21"/>
      <c r="N60" s="35">
        <v>15</v>
      </c>
      <c r="O60" s="23" t="s">
        <v>1</v>
      </c>
    </row>
    <row r="61" spans="1:15" ht="29.1" customHeight="1">
      <c r="A61" s="4">
        <v>1</v>
      </c>
      <c r="B61" s="163">
        <v>200</v>
      </c>
      <c r="C61" s="33" t="s">
        <v>53</v>
      </c>
      <c r="D61" s="34">
        <v>350</v>
      </c>
      <c r="E61" s="33" t="s">
        <v>142</v>
      </c>
      <c r="F61" s="21"/>
      <c r="G61" s="21"/>
      <c r="H61" s="21"/>
      <c r="I61" s="21"/>
      <c r="J61" s="21"/>
      <c r="K61" s="21"/>
      <c r="L61" s="21"/>
      <c r="M61" s="21"/>
      <c r="N61" s="35">
        <v>16</v>
      </c>
      <c r="O61" s="23" t="s">
        <v>0</v>
      </c>
    </row>
    <row r="62" spans="1:15" ht="29.1" customHeight="1">
      <c r="A62" s="4">
        <v>1</v>
      </c>
      <c r="B62" s="163">
        <v>200</v>
      </c>
      <c r="C62" s="33" t="s">
        <v>53</v>
      </c>
      <c r="D62" s="34">
        <v>350</v>
      </c>
      <c r="E62" s="33" t="s">
        <v>142</v>
      </c>
      <c r="F62" s="21"/>
      <c r="G62" s="21"/>
      <c r="H62" s="21"/>
      <c r="I62" s="21"/>
      <c r="J62" s="21"/>
      <c r="K62" s="21"/>
      <c r="L62" s="21"/>
      <c r="M62" s="21"/>
      <c r="N62" s="35">
        <v>16</v>
      </c>
      <c r="O62" s="23" t="s">
        <v>1</v>
      </c>
    </row>
    <row r="63" spans="1:15" ht="29.1" customHeight="1">
      <c r="A63" s="4">
        <v>1</v>
      </c>
      <c r="B63" s="164">
        <v>200</v>
      </c>
      <c r="C63" s="33" t="s">
        <v>54</v>
      </c>
      <c r="D63" s="34">
        <v>350</v>
      </c>
      <c r="E63" s="33" t="s">
        <v>142</v>
      </c>
      <c r="F63" s="21"/>
      <c r="G63" s="21"/>
      <c r="H63" s="21"/>
      <c r="I63" s="21"/>
      <c r="J63" s="21"/>
      <c r="K63" s="21"/>
      <c r="L63" s="21"/>
      <c r="M63" s="21"/>
      <c r="N63" s="35">
        <v>17</v>
      </c>
      <c r="O63" s="23" t="s">
        <v>0</v>
      </c>
    </row>
    <row r="64" spans="1:15" ht="29.1" customHeight="1">
      <c r="A64" s="4">
        <v>1</v>
      </c>
      <c r="B64" s="164">
        <v>200</v>
      </c>
      <c r="C64" s="33" t="s">
        <v>54</v>
      </c>
      <c r="D64" s="34">
        <v>350</v>
      </c>
      <c r="E64" s="33" t="s">
        <v>142</v>
      </c>
      <c r="F64" s="21"/>
      <c r="G64" s="21"/>
      <c r="H64" s="21"/>
      <c r="I64" s="21"/>
      <c r="J64" s="21"/>
      <c r="K64" s="21"/>
      <c r="L64" s="21"/>
      <c r="M64" s="21"/>
      <c r="N64" s="35">
        <v>17</v>
      </c>
      <c r="O64" s="23" t="s">
        <v>1</v>
      </c>
    </row>
    <row r="65" spans="1:15" ht="29.1" customHeight="1">
      <c r="A65" s="4">
        <v>1</v>
      </c>
      <c r="B65" s="165">
        <v>200</v>
      </c>
      <c r="C65" s="33" t="s">
        <v>55</v>
      </c>
      <c r="D65" s="34">
        <v>350</v>
      </c>
      <c r="E65" s="33" t="s">
        <v>142</v>
      </c>
      <c r="F65" s="21"/>
      <c r="G65" s="21"/>
      <c r="H65" s="21"/>
      <c r="I65" s="21"/>
      <c r="J65" s="21"/>
      <c r="K65" s="21"/>
      <c r="L65" s="21"/>
      <c r="M65" s="21"/>
      <c r="N65" s="35">
        <v>18</v>
      </c>
      <c r="O65" s="23" t="s">
        <v>0</v>
      </c>
    </row>
    <row r="66" spans="1:15" ht="29.1" customHeight="1">
      <c r="A66" s="4">
        <v>1</v>
      </c>
      <c r="B66" s="165">
        <v>200</v>
      </c>
      <c r="C66" s="33" t="s">
        <v>55</v>
      </c>
      <c r="D66" s="34">
        <v>350</v>
      </c>
      <c r="E66" s="33" t="s">
        <v>142</v>
      </c>
      <c r="F66" s="21"/>
      <c r="G66" s="21"/>
      <c r="H66" s="21"/>
      <c r="I66" s="21"/>
      <c r="J66" s="21"/>
      <c r="K66" s="21"/>
      <c r="L66" s="21"/>
      <c r="M66" s="21"/>
      <c r="N66" s="35">
        <v>18</v>
      </c>
      <c r="O66" s="23" t="s">
        <v>1</v>
      </c>
    </row>
    <row r="67" spans="1:15" ht="29.1" customHeight="1">
      <c r="A67" s="4">
        <v>1</v>
      </c>
      <c r="B67" s="32" t="s">
        <v>23</v>
      </c>
      <c r="C67" s="37">
        <v>70</v>
      </c>
      <c r="D67" s="34">
        <v>350</v>
      </c>
      <c r="E67" s="33" t="s">
        <v>142</v>
      </c>
      <c r="F67" s="21"/>
      <c r="G67" s="21"/>
      <c r="H67" s="21"/>
      <c r="I67" s="21"/>
      <c r="J67" s="21"/>
      <c r="K67" s="21"/>
      <c r="L67" s="21"/>
      <c r="M67" s="21"/>
      <c r="N67" s="35">
        <v>19</v>
      </c>
      <c r="O67" s="23" t="s">
        <v>0</v>
      </c>
    </row>
    <row r="68" spans="1:15" ht="29.1" customHeight="1">
      <c r="A68" s="4">
        <v>1</v>
      </c>
      <c r="B68" s="32" t="s">
        <v>23</v>
      </c>
      <c r="C68" s="37">
        <v>70</v>
      </c>
      <c r="D68" s="34">
        <v>350</v>
      </c>
      <c r="E68" s="33" t="s">
        <v>142</v>
      </c>
      <c r="F68" s="21"/>
      <c r="G68" s="21"/>
      <c r="H68" s="21"/>
      <c r="I68" s="21"/>
      <c r="J68" s="21"/>
      <c r="K68" s="21"/>
      <c r="L68" s="21"/>
      <c r="M68" s="21"/>
      <c r="N68" s="35">
        <v>19</v>
      </c>
      <c r="O68" s="23" t="s">
        <v>1</v>
      </c>
    </row>
    <row r="69" spans="1:15" ht="29.1" customHeight="1">
      <c r="A69" s="4">
        <v>1</v>
      </c>
      <c r="B69" s="32" t="s">
        <v>24</v>
      </c>
      <c r="C69" s="37">
        <v>70</v>
      </c>
      <c r="D69" s="34">
        <v>350</v>
      </c>
      <c r="E69" s="33" t="s">
        <v>142</v>
      </c>
      <c r="F69" s="21"/>
      <c r="G69" s="21"/>
      <c r="H69" s="21"/>
      <c r="I69" s="21"/>
      <c r="J69" s="21"/>
      <c r="K69" s="21"/>
      <c r="L69" s="21"/>
      <c r="M69" s="21"/>
      <c r="N69" s="35">
        <v>20</v>
      </c>
      <c r="O69" s="23" t="s">
        <v>0</v>
      </c>
    </row>
    <row r="70" spans="1:15" ht="29.1" customHeight="1">
      <c r="A70" s="4">
        <v>1</v>
      </c>
      <c r="B70" s="32" t="s">
        <v>24</v>
      </c>
      <c r="C70" s="37">
        <v>70</v>
      </c>
      <c r="D70" s="34">
        <v>350</v>
      </c>
      <c r="E70" s="33" t="s">
        <v>142</v>
      </c>
      <c r="F70" s="21"/>
      <c r="G70" s="21"/>
      <c r="H70" s="21"/>
      <c r="I70" s="21"/>
      <c r="J70" s="21"/>
      <c r="K70" s="21"/>
      <c r="L70" s="21"/>
      <c r="M70" s="21"/>
      <c r="N70" s="35">
        <v>20</v>
      </c>
      <c r="O70" s="23" t="s">
        <v>1</v>
      </c>
    </row>
    <row r="71" spans="1:15" ht="29.1" customHeight="1">
      <c r="A71" s="4">
        <v>1</v>
      </c>
      <c r="B71" s="32" t="s">
        <v>25</v>
      </c>
      <c r="C71" s="37">
        <v>70</v>
      </c>
      <c r="D71" s="34">
        <v>350</v>
      </c>
      <c r="E71" s="33" t="s">
        <v>142</v>
      </c>
      <c r="F71" s="21"/>
      <c r="G71" s="21"/>
      <c r="H71" s="21"/>
      <c r="I71" s="21"/>
      <c r="J71" s="21"/>
      <c r="K71" s="21"/>
      <c r="L71" s="21"/>
      <c r="M71" s="21"/>
      <c r="N71" s="35">
        <v>21</v>
      </c>
      <c r="O71" s="23" t="s">
        <v>0</v>
      </c>
    </row>
    <row r="72" spans="1:15" ht="29.1" customHeight="1">
      <c r="A72" s="4">
        <v>1</v>
      </c>
      <c r="B72" s="32" t="s">
        <v>25</v>
      </c>
      <c r="C72" s="37">
        <v>70</v>
      </c>
      <c r="D72" s="34">
        <v>350</v>
      </c>
      <c r="E72" s="33" t="s">
        <v>142</v>
      </c>
      <c r="F72" s="21"/>
      <c r="G72" s="21"/>
      <c r="H72" s="21"/>
      <c r="I72" s="21"/>
      <c r="J72" s="21"/>
      <c r="K72" s="21"/>
      <c r="L72" s="21"/>
      <c r="M72" s="21"/>
      <c r="N72" s="35">
        <v>21</v>
      </c>
      <c r="O72" s="23" t="s">
        <v>1</v>
      </c>
    </row>
    <row r="73" spans="1:15" ht="29.1" customHeight="1">
      <c r="A73" s="4">
        <v>1</v>
      </c>
      <c r="B73" s="32" t="s">
        <v>56</v>
      </c>
      <c r="C73" s="37">
        <v>70</v>
      </c>
      <c r="D73" s="34">
        <v>350</v>
      </c>
      <c r="E73" s="33" t="s">
        <v>142</v>
      </c>
      <c r="F73" s="21"/>
      <c r="G73" s="21"/>
      <c r="H73" s="21"/>
      <c r="I73" s="21"/>
      <c r="J73" s="21"/>
      <c r="K73" s="21"/>
      <c r="L73" s="21"/>
      <c r="M73" s="21"/>
      <c r="N73" s="35">
        <v>22</v>
      </c>
      <c r="O73" s="23" t="s">
        <v>0</v>
      </c>
    </row>
    <row r="74" spans="1:15" ht="29.1" customHeight="1">
      <c r="A74" s="4">
        <v>1</v>
      </c>
      <c r="B74" s="32" t="s">
        <v>56</v>
      </c>
      <c r="C74" s="37">
        <v>70</v>
      </c>
      <c r="D74" s="34">
        <v>350</v>
      </c>
      <c r="E74" s="33" t="s">
        <v>142</v>
      </c>
      <c r="F74" s="21"/>
      <c r="G74" s="21"/>
      <c r="H74" s="21"/>
      <c r="I74" s="21"/>
      <c r="J74" s="21"/>
      <c r="K74" s="21"/>
      <c r="L74" s="21"/>
      <c r="M74" s="21"/>
      <c r="N74" s="35">
        <v>22</v>
      </c>
      <c r="O74" s="23" t="s">
        <v>1</v>
      </c>
    </row>
    <row r="75" spans="1:15" ht="29.1" customHeight="1">
      <c r="A75" s="4">
        <v>1</v>
      </c>
      <c r="B75" s="32" t="s">
        <v>57</v>
      </c>
      <c r="C75" s="37" t="s">
        <v>59</v>
      </c>
      <c r="D75" s="34">
        <v>350</v>
      </c>
      <c r="E75" s="33" t="s">
        <v>142</v>
      </c>
      <c r="F75" s="21"/>
      <c r="G75" s="21"/>
      <c r="H75" s="21"/>
      <c r="I75" s="21"/>
      <c r="J75" s="21"/>
      <c r="K75" s="21"/>
      <c r="L75" s="21"/>
      <c r="M75" s="21"/>
      <c r="N75" s="35">
        <v>23</v>
      </c>
      <c r="O75" s="23" t="s">
        <v>0</v>
      </c>
    </row>
    <row r="76" spans="1:15" ht="29.1" customHeight="1">
      <c r="A76" s="4">
        <v>1</v>
      </c>
      <c r="B76" s="32" t="s">
        <v>57</v>
      </c>
      <c r="C76" s="37" t="s">
        <v>59</v>
      </c>
      <c r="D76" s="34">
        <v>350</v>
      </c>
      <c r="E76" s="33" t="s">
        <v>142</v>
      </c>
      <c r="F76" s="21"/>
      <c r="G76" s="21"/>
      <c r="H76" s="21"/>
      <c r="I76" s="21"/>
      <c r="J76" s="21"/>
      <c r="K76" s="21"/>
      <c r="L76" s="21"/>
      <c r="M76" s="21"/>
      <c r="N76" s="35">
        <v>23</v>
      </c>
      <c r="O76" s="23" t="s">
        <v>1</v>
      </c>
    </row>
    <row r="77" spans="1:15" ht="29.1" customHeight="1">
      <c r="A77" s="4">
        <v>1</v>
      </c>
      <c r="B77" s="32" t="s">
        <v>122</v>
      </c>
      <c r="C77" s="37" t="s">
        <v>59</v>
      </c>
      <c r="D77" s="34">
        <v>350</v>
      </c>
      <c r="E77" s="33" t="s">
        <v>142</v>
      </c>
      <c r="F77" s="21"/>
      <c r="G77" s="21"/>
      <c r="H77" s="21"/>
      <c r="I77" s="21"/>
      <c r="J77" s="21"/>
      <c r="K77" s="21"/>
      <c r="L77" s="21"/>
      <c r="M77" s="21"/>
      <c r="N77" s="35">
        <v>24</v>
      </c>
      <c r="O77" s="23" t="s">
        <v>0</v>
      </c>
    </row>
    <row r="78" spans="1:15" ht="29.1" customHeight="1">
      <c r="A78" s="4">
        <v>1</v>
      </c>
      <c r="B78" s="32" t="s">
        <v>122</v>
      </c>
      <c r="C78" s="37" t="s">
        <v>59</v>
      </c>
      <c r="D78" s="34">
        <v>350</v>
      </c>
      <c r="E78" s="33" t="s">
        <v>142</v>
      </c>
      <c r="F78" s="21"/>
      <c r="G78" s="21"/>
      <c r="H78" s="21"/>
      <c r="I78" s="21"/>
      <c r="J78" s="21"/>
      <c r="K78" s="21"/>
      <c r="L78" s="21"/>
      <c r="M78" s="21"/>
      <c r="N78" s="35">
        <v>24</v>
      </c>
      <c r="O78" s="23" t="s">
        <v>1</v>
      </c>
    </row>
    <row r="79" spans="1:15" ht="29.1" customHeight="1">
      <c r="A79" s="4">
        <v>1</v>
      </c>
      <c r="B79" s="32" t="s">
        <v>58</v>
      </c>
      <c r="C79" s="37" t="s">
        <v>59</v>
      </c>
      <c r="D79" s="34">
        <v>350</v>
      </c>
      <c r="E79" s="33" t="s">
        <v>142</v>
      </c>
      <c r="F79" s="21"/>
      <c r="G79" s="21"/>
      <c r="H79" s="21"/>
      <c r="I79" s="21"/>
      <c r="J79" s="21"/>
      <c r="K79" s="21"/>
      <c r="L79" s="21"/>
      <c r="M79" s="21"/>
      <c r="N79" s="35">
        <v>25</v>
      </c>
      <c r="O79" s="23" t="s">
        <v>0</v>
      </c>
    </row>
    <row r="80" spans="1:15" ht="29.1" customHeight="1">
      <c r="A80" s="4">
        <v>1</v>
      </c>
      <c r="B80" s="32" t="s">
        <v>58</v>
      </c>
      <c r="C80" s="37" t="s">
        <v>59</v>
      </c>
      <c r="D80" s="34">
        <v>350</v>
      </c>
      <c r="E80" s="33" t="s">
        <v>142</v>
      </c>
      <c r="F80" s="21"/>
      <c r="G80" s="21"/>
      <c r="H80" s="21"/>
      <c r="I80" s="21"/>
      <c r="J80" s="21"/>
      <c r="K80" s="21"/>
      <c r="L80" s="21"/>
      <c r="M80" s="21"/>
      <c r="N80" s="35">
        <v>25</v>
      </c>
      <c r="O80" s="23" t="s">
        <v>1</v>
      </c>
    </row>
    <row r="81" spans="1:15" ht="29.1" customHeight="1">
      <c r="A81" s="4">
        <v>1</v>
      </c>
      <c r="B81" s="32" t="s">
        <v>58</v>
      </c>
      <c r="C81" s="37" t="s">
        <v>60</v>
      </c>
      <c r="D81" s="34">
        <v>350</v>
      </c>
      <c r="E81" s="33" t="s">
        <v>142</v>
      </c>
      <c r="F81" s="21"/>
      <c r="G81" s="21"/>
      <c r="H81" s="21"/>
      <c r="I81" s="21"/>
      <c r="J81" s="21"/>
      <c r="K81" s="21"/>
      <c r="L81" s="21"/>
      <c r="M81" s="21"/>
      <c r="N81" s="35">
        <v>26</v>
      </c>
      <c r="O81" s="23" t="s">
        <v>0</v>
      </c>
    </row>
    <row r="82" spans="1:15" ht="29.1" customHeight="1">
      <c r="A82" s="4">
        <v>1</v>
      </c>
      <c r="B82" s="32" t="s">
        <v>58</v>
      </c>
      <c r="C82" s="37" t="s">
        <v>60</v>
      </c>
      <c r="D82" s="34">
        <v>350</v>
      </c>
      <c r="E82" s="33" t="s">
        <v>142</v>
      </c>
      <c r="F82" s="21"/>
      <c r="G82" s="21"/>
      <c r="H82" s="21"/>
      <c r="I82" s="21"/>
      <c r="J82" s="21"/>
      <c r="K82" s="21"/>
      <c r="L82" s="21"/>
      <c r="M82" s="21"/>
      <c r="N82" s="35">
        <v>26</v>
      </c>
      <c r="O82" s="23" t="s">
        <v>1</v>
      </c>
    </row>
    <row r="83" spans="1:15" ht="29.1" customHeight="1">
      <c r="A83" s="4">
        <v>1</v>
      </c>
      <c r="B83" s="32" t="s">
        <v>123</v>
      </c>
      <c r="C83" s="38" t="s">
        <v>59</v>
      </c>
      <c r="D83" s="34">
        <v>350</v>
      </c>
      <c r="E83" s="33" t="s">
        <v>142</v>
      </c>
      <c r="F83" s="21"/>
      <c r="G83" s="21"/>
      <c r="H83" s="21"/>
      <c r="I83" s="21"/>
      <c r="J83" s="21"/>
      <c r="K83" s="21"/>
      <c r="L83" s="21"/>
      <c r="M83" s="21"/>
      <c r="N83" s="35">
        <v>27</v>
      </c>
      <c r="O83" s="23" t="s">
        <v>0</v>
      </c>
    </row>
    <row r="84" spans="1:15" ht="29.1" customHeight="1">
      <c r="A84" s="4">
        <v>1</v>
      </c>
      <c r="B84" s="32" t="s">
        <v>123</v>
      </c>
      <c r="C84" s="38" t="s">
        <v>59</v>
      </c>
      <c r="D84" s="34">
        <v>350</v>
      </c>
      <c r="E84" s="33" t="s">
        <v>142</v>
      </c>
      <c r="F84" s="21"/>
      <c r="G84" s="21"/>
      <c r="H84" s="21"/>
      <c r="I84" s="21"/>
      <c r="J84" s="21"/>
      <c r="K84" s="21"/>
      <c r="L84" s="21"/>
      <c r="M84" s="21"/>
      <c r="N84" s="35">
        <v>27</v>
      </c>
      <c r="O84" s="23" t="s">
        <v>1</v>
      </c>
    </row>
    <row r="85" spans="1:15" ht="29.1" customHeight="1">
      <c r="A85" s="4">
        <v>1</v>
      </c>
      <c r="B85" s="32" t="s">
        <v>125</v>
      </c>
      <c r="C85" s="33" t="s">
        <v>60</v>
      </c>
      <c r="D85" s="34">
        <v>350</v>
      </c>
      <c r="E85" s="33" t="s">
        <v>142</v>
      </c>
      <c r="F85" s="21"/>
      <c r="G85" s="21"/>
      <c r="H85" s="21"/>
      <c r="I85" s="21"/>
      <c r="J85" s="21"/>
      <c r="K85" s="21"/>
      <c r="L85" s="21"/>
      <c r="M85" s="21"/>
      <c r="N85" s="35">
        <v>28</v>
      </c>
      <c r="O85" s="23" t="s">
        <v>0</v>
      </c>
    </row>
    <row r="86" spans="1:15" ht="29.1" customHeight="1">
      <c r="A86" s="4">
        <v>1</v>
      </c>
      <c r="B86" s="32" t="s">
        <v>125</v>
      </c>
      <c r="C86" s="33" t="s">
        <v>60</v>
      </c>
      <c r="D86" s="34">
        <v>350</v>
      </c>
      <c r="E86" s="33" t="s">
        <v>142</v>
      </c>
      <c r="F86" s="21"/>
      <c r="G86" s="21"/>
      <c r="H86" s="21"/>
      <c r="I86" s="21"/>
      <c r="J86" s="21"/>
      <c r="K86" s="21"/>
      <c r="L86" s="21"/>
      <c r="M86" s="21"/>
      <c r="N86" s="35">
        <v>28</v>
      </c>
      <c r="O86" s="23" t="s">
        <v>1</v>
      </c>
    </row>
    <row r="87" spans="1:15" ht="29.1" customHeight="1">
      <c r="A87" s="4">
        <v>1</v>
      </c>
      <c r="B87" s="32" t="s">
        <v>61</v>
      </c>
      <c r="C87" s="33" t="s">
        <v>62</v>
      </c>
      <c r="D87" s="34">
        <v>350</v>
      </c>
      <c r="E87" s="33" t="s">
        <v>142</v>
      </c>
      <c r="F87" s="21"/>
      <c r="G87" s="21"/>
      <c r="H87" s="21"/>
      <c r="I87" s="21"/>
      <c r="J87" s="21"/>
      <c r="K87" s="21"/>
      <c r="L87" s="21"/>
      <c r="M87" s="21"/>
      <c r="N87" s="35">
        <v>29</v>
      </c>
      <c r="O87" s="23" t="s">
        <v>0</v>
      </c>
    </row>
    <row r="88" spans="1:15" ht="29.1" customHeight="1">
      <c r="A88" s="4">
        <v>1</v>
      </c>
      <c r="B88" s="32" t="s">
        <v>61</v>
      </c>
      <c r="C88" s="33" t="s">
        <v>62</v>
      </c>
      <c r="D88" s="34">
        <v>350</v>
      </c>
      <c r="E88" s="33" t="s">
        <v>142</v>
      </c>
      <c r="F88" s="21"/>
      <c r="G88" s="21"/>
      <c r="H88" s="21"/>
      <c r="I88" s="21"/>
      <c r="J88" s="21"/>
      <c r="K88" s="21"/>
      <c r="L88" s="21"/>
      <c r="M88" s="21"/>
      <c r="N88" s="35">
        <v>29</v>
      </c>
      <c r="O88" s="23" t="s">
        <v>1</v>
      </c>
    </row>
    <row r="89" spans="1:15" ht="29.1" customHeight="1">
      <c r="A89" s="4">
        <v>1</v>
      </c>
      <c r="B89" s="32" t="s">
        <v>61</v>
      </c>
      <c r="C89" s="33" t="s">
        <v>63</v>
      </c>
      <c r="D89" s="34">
        <v>350</v>
      </c>
      <c r="E89" s="33" t="s">
        <v>142</v>
      </c>
      <c r="F89" s="21"/>
      <c r="G89" s="21"/>
      <c r="H89" s="21"/>
      <c r="I89" s="21"/>
      <c r="J89" s="21"/>
      <c r="K89" s="21"/>
      <c r="L89" s="21"/>
      <c r="M89" s="21"/>
      <c r="N89" s="35">
        <v>30</v>
      </c>
      <c r="O89" s="23" t="s">
        <v>0</v>
      </c>
    </row>
    <row r="90" spans="1:15" ht="29.1" customHeight="1">
      <c r="A90" s="4">
        <v>1</v>
      </c>
      <c r="B90" s="32" t="s">
        <v>61</v>
      </c>
      <c r="C90" s="33" t="s">
        <v>63</v>
      </c>
      <c r="D90" s="34">
        <v>350</v>
      </c>
      <c r="E90" s="33" t="s">
        <v>142</v>
      </c>
      <c r="F90" s="21"/>
      <c r="G90" s="21"/>
      <c r="H90" s="21"/>
      <c r="I90" s="21"/>
      <c r="J90" s="21"/>
      <c r="K90" s="21"/>
      <c r="L90" s="21"/>
      <c r="M90" s="21"/>
      <c r="N90" s="35">
        <v>30</v>
      </c>
      <c r="O90" s="23" t="s">
        <v>1</v>
      </c>
    </row>
    <row r="91" spans="1:15" ht="29.1" customHeight="1">
      <c r="A91" s="4">
        <v>1</v>
      </c>
      <c r="B91" s="32" t="s">
        <v>64</v>
      </c>
      <c r="C91" s="33" t="s">
        <v>65</v>
      </c>
      <c r="D91" s="34">
        <v>350</v>
      </c>
      <c r="E91" s="33" t="s">
        <v>142</v>
      </c>
      <c r="F91" s="21"/>
      <c r="G91" s="21"/>
      <c r="H91" s="21"/>
      <c r="I91" s="21"/>
      <c r="J91" s="21"/>
      <c r="K91" s="21"/>
      <c r="L91" s="21"/>
      <c r="M91" s="21"/>
      <c r="N91" s="35">
        <v>31</v>
      </c>
      <c r="O91" s="23" t="s">
        <v>0</v>
      </c>
    </row>
    <row r="92" spans="1:15" ht="29.1" customHeight="1">
      <c r="A92" s="4">
        <v>1</v>
      </c>
      <c r="B92" s="32" t="s">
        <v>64</v>
      </c>
      <c r="C92" s="33" t="s">
        <v>65</v>
      </c>
      <c r="D92" s="34">
        <v>350</v>
      </c>
      <c r="E92" s="33" t="s">
        <v>142</v>
      </c>
      <c r="F92" s="21"/>
      <c r="G92" s="21"/>
      <c r="H92" s="21"/>
      <c r="I92" s="21"/>
      <c r="J92" s="21"/>
      <c r="K92" s="21"/>
      <c r="L92" s="21"/>
      <c r="M92" s="21"/>
      <c r="N92" s="35">
        <v>31</v>
      </c>
      <c r="O92" s="23" t="s">
        <v>1</v>
      </c>
    </row>
    <row r="93" spans="1:15" ht="29.1" customHeight="1">
      <c r="A93" s="4">
        <v>1</v>
      </c>
      <c r="B93" s="32" t="s">
        <v>66</v>
      </c>
      <c r="C93" s="33" t="s">
        <v>65</v>
      </c>
      <c r="D93" s="34">
        <v>350</v>
      </c>
      <c r="E93" s="33" t="s">
        <v>142</v>
      </c>
      <c r="F93" s="21"/>
      <c r="G93" s="21"/>
      <c r="H93" s="21"/>
      <c r="I93" s="21"/>
      <c r="J93" s="21"/>
      <c r="K93" s="21"/>
      <c r="L93" s="21"/>
      <c r="M93" s="21"/>
      <c r="N93" s="35">
        <v>32</v>
      </c>
      <c r="O93" s="23" t="s">
        <v>0</v>
      </c>
    </row>
    <row r="94" spans="1:15" ht="29.1" customHeight="1">
      <c r="A94" s="4">
        <v>1</v>
      </c>
      <c r="B94" s="32" t="s">
        <v>66</v>
      </c>
      <c r="C94" s="33" t="s">
        <v>65</v>
      </c>
      <c r="D94" s="34">
        <v>350</v>
      </c>
      <c r="E94" s="33" t="s">
        <v>142</v>
      </c>
      <c r="F94" s="21"/>
      <c r="G94" s="21"/>
      <c r="H94" s="21"/>
      <c r="I94" s="21"/>
      <c r="J94" s="21"/>
      <c r="K94" s="21"/>
      <c r="L94" s="21"/>
      <c r="M94" s="21"/>
      <c r="N94" s="35">
        <v>32</v>
      </c>
      <c r="O94" s="23" t="s">
        <v>1</v>
      </c>
    </row>
    <row r="95" spans="1:15" ht="29.1" customHeight="1">
      <c r="A95" s="4">
        <v>1</v>
      </c>
      <c r="B95" s="32" t="s">
        <v>66</v>
      </c>
      <c r="C95" s="33" t="s">
        <v>67</v>
      </c>
      <c r="D95" s="34">
        <v>350</v>
      </c>
      <c r="E95" s="33" t="s">
        <v>142</v>
      </c>
      <c r="F95" s="21"/>
      <c r="G95" s="21"/>
      <c r="H95" s="21"/>
      <c r="I95" s="21"/>
      <c r="J95" s="21"/>
      <c r="K95" s="21"/>
      <c r="L95" s="21"/>
      <c r="M95" s="21"/>
      <c r="N95" s="35">
        <v>33</v>
      </c>
      <c r="O95" s="23" t="s">
        <v>0</v>
      </c>
    </row>
    <row r="96" spans="1:15" ht="29.1" customHeight="1">
      <c r="A96" s="4">
        <v>1</v>
      </c>
      <c r="B96" s="32" t="s">
        <v>66</v>
      </c>
      <c r="C96" s="33" t="s">
        <v>67</v>
      </c>
      <c r="D96" s="34">
        <v>350</v>
      </c>
      <c r="E96" s="33" t="s">
        <v>142</v>
      </c>
      <c r="F96" s="21"/>
      <c r="G96" s="21"/>
      <c r="H96" s="21"/>
      <c r="I96" s="21"/>
      <c r="J96" s="21"/>
      <c r="K96" s="21"/>
      <c r="L96" s="21"/>
      <c r="M96" s="21"/>
      <c r="N96" s="35">
        <v>33</v>
      </c>
      <c r="O96" s="23" t="s">
        <v>1</v>
      </c>
    </row>
    <row r="97" spans="1:15" ht="29.1" customHeight="1">
      <c r="A97" s="4">
        <v>1</v>
      </c>
      <c r="B97" s="32" t="s">
        <v>68</v>
      </c>
      <c r="C97" s="33" t="s">
        <v>69</v>
      </c>
      <c r="D97" s="34">
        <v>350</v>
      </c>
      <c r="E97" s="33" t="s">
        <v>143</v>
      </c>
      <c r="F97" s="21"/>
      <c r="G97" s="21"/>
      <c r="H97" s="21"/>
      <c r="I97" s="21"/>
      <c r="J97" s="21"/>
      <c r="K97" s="21"/>
      <c r="L97" s="21"/>
      <c r="M97" s="21"/>
      <c r="N97" s="35">
        <v>34</v>
      </c>
      <c r="O97" s="23" t="s">
        <v>0</v>
      </c>
    </row>
    <row r="98" spans="1:15" ht="29.1" customHeight="1">
      <c r="A98" s="4">
        <v>1</v>
      </c>
      <c r="B98" s="32" t="s">
        <v>68</v>
      </c>
      <c r="C98" s="33" t="s">
        <v>69</v>
      </c>
      <c r="D98" s="34">
        <v>350</v>
      </c>
      <c r="E98" s="33" t="s">
        <v>143</v>
      </c>
      <c r="F98" s="21"/>
      <c r="G98" s="21"/>
      <c r="H98" s="21"/>
      <c r="I98" s="21"/>
      <c r="J98" s="21"/>
      <c r="K98" s="21"/>
      <c r="L98" s="21"/>
      <c r="M98" s="21"/>
      <c r="N98" s="35">
        <v>34</v>
      </c>
      <c r="O98" s="23" t="s">
        <v>1</v>
      </c>
    </row>
    <row r="99" spans="1:15" ht="29.1" customHeight="1">
      <c r="A99" s="4">
        <v>1</v>
      </c>
      <c r="B99" s="32" t="s">
        <v>70</v>
      </c>
      <c r="C99" s="33" t="s">
        <v>69</v>
      </c>
      <c r="D99" s="34">
        <v>350</v>
      </c>
      <c r="E99" s="33" t="s">
        <v>142</v>
      </c>
      <c r="F99" s="21"/>
      <c r="G99" s="21"/>
      <c r="H99" s="21"/>
      <c r="I99" s="21"/>
      <c r="J99" s="21"/>
      <c r="K99" s="21"/>
      <c r="L99" s="21"/>
      <c r="M99" s="21"/>
      <c r="N99" s="35">
        <v>35</v>
      </c>
      <c r="O99" s="23" t="s">
        <v>0</v>
      </c>
    </row>
    <row r="100" spans="1:15" ht="29.1" customHeight="1">
      <c r="A100" s="4">
        <v>1</v>
      </c>
      <c r="B100" s="32" t="s">
        <v>70</v>
      </c>
      <c r="C100" s="33" t="s">
        <v>69</v>
      </c>
      <c r="D100" s="34">
        <v>350</v>
      </c>
      <c r="E100" s="33" t="s">
        <v>142</v>
      </c>
      <c r="F100" s="21"/>
      <c r="G100" s="21"/>
      <c r="H100" s="21"/>
      <c r="I100" s="21"/>
      <c r="J100" s="21"/>
      <c r="K100" s="21"/>
      <c r="L100" s="21"/>
      <c r="M100" s="21"/>
      <c r="N100" s="35">
        <v>35</v>
      </c>
      <c r="O100" s="23" t="s">
        <v>1</v>
      </c>
    </row>
    <row r="101" spans="1:15" ht="29.1" customHeight="1">
      <c r="A101" s="4">
        <v>1</v>
      </c>
      <c r="B101" s="32" t="s">
        <v>71</v>
      </c>
      <c r="C101" s="33" t="s">
        <v>72</v>
      </c>
      <c r="D101" s="34">
        <v>350</v>
      </c>
      <c r="E101" s="39" t="s">
        <v>144</v>
      </c>
      <c r="F101" s="21"/>
      <c r="G101" s="21"/>
      <c r="H101" s="21"/>
      <c r="I101" s="21"/>
      <c r="J101" s="21"/>
      <c r="K101" s="21"/>
      <c r="L101" s="21"/>
      <c r="M101" s="21"/>
      <c r="N101" s="35">
        <v>36</v>
      </c>
      <c r="O101" s="23" t="s">
        <v>0</v>
      </c>
    </row>
    <row r="102" spans="1:15" ht="29.1" customHeight="1">
      <c r="A102" s="4">
        <v>1</v>
      </c>
      <c r="B102" s="32" t="s">
        <v>71</v>
      </c>
      <c r="C102" s="33" t="s">
        <v>72</v>
      </c>
      <c r="D102" s="34">
        <v>350</v>
      </c>
      <c r="E102" s="39" t="s">
        <v>144</v>
      </c>
      <c r="F102" s="21"/>
      <c r="G102" s="21"/>
      <c r="H102" s="21"/>
      <c r="I102" s="21"/>
      <c r="J102" s="21"/>
      <c r="K102" s="21"/>
      <c r="L102" s="21"/>
      <c r="M102" s="21"/>
      <c r="N102" s="35">
        <v>36</v>
      </c>
      <c r="O102" s="23" t="s">
        <v>1</v>
      </c>
    </row>
    <row r="103" spans="1:15" ht="29.1" customHeight="1">
      <c r="A103" s="4">
        <v>1</v>
      </c>
      <c r="B103" s="32" t="s">
        <v>73</v>
      </c>
      <c r="C103" s="33" t="s">
        <v>72</v>
      </c>
      <c r="D103" s="34">
        <v>350</v>
      </c>
      <c r="E103" s="39" t="s">
        <v>144</v>
      </c>
      <c r="F103" s="21"/>
      <c r="G103" s="21"/>
      <c r="H103" s="21"/>
      <c r="I103" s="21"/>
      <c r="J103" s="21"/>
      <c r="K103" s="21"/>
      <c r="L103" s="21"/>
      <c r="M103" s="21"/>
      <c r="N103" s="35">
        <v>37</v>
      </c>
      <c r="O103" s="23" t="s">
        <v>0</v>
      </c>
    </row>
    <row r="104" spans="1:15" ht="29.1" customHeight="1">
      <c r="A104" s="4">
        <v>1</v>
      </c>
      <c r="B104" s="32" t="s">
        <v>73</v>
      </c>
      <c r="C104" s="33" t="s">
        <v>72</v>
      </c>
      <c r="D104" s="34">
        <v>350</v>
      </c>
      <c r="E104" s="39" t="s">
        <v>144</v>
      </c>
      <c r="F104" s="21"/>
      <c r="G104" s="21"/>
      <c r="H104" s="21"/>
      <c r="I104" s="21"/>
      <c r="J104" s="21"/>
      <c r="K104" s="21"/>
      <c r="L104" s="21"/>
      <c r="M104" s="21"/>
      <c r="N104" s="35">
        <v>37</v>
      </c>
      <c r="O104" s="23" t="s">
        <v>1</v>
      </c>
    </row>
    <row r="105" spans="1:15" ht="29.1" customHeight="1">
      <c r="A105" s="4">
        <v>1</v>
      </c>
      <c r="B105" s="32" t="s">
        <v>124</v>
      </c>
      <c r="C105" s="33"/>
      <c r="D105" s="34">
        <v>350</v>
      </c>
      <c r="E105" s="33" t="s">
        <v>142</v>
      </c>
      <c r="F105" s="21"/>
      <c r="G105" s="21"/>
      <c r="H105" s="21"/>
      <c r="I105" s="21"/>
      <c r="J105" s="21"/>
      <c r="K105" s="21"/>
      <c r="L105" s="21"/>
      <c r="M105" s="21"/>
      <c r="N105" s="35">
        <v>38</v>
      </c>
      <c r="O105" s="23" t="s">
        <v>0</v>
      </c>
    </row>
    <row r="106" spans="1:15" ht="29.1" customHeight="1">
      <c r="A106" s="4">
        <v>1</v>
      </c>
      <c r="B106" s="32" t="s">
        <v>124</v>
      </c>
      <c r="C106" s="33"/>
      <c r="D106" s="34">
        <v>350</v>
      </c>
      <c r="E106" s="33" t="s">
        <v>142</v>
      </c>
      <c r="F106" s="21"/>
      <c r="G106" s="21"/>
      <c r="H106" s="21"/>
      <c r="I106" s="21"/>
      <c r="J106" s="21"/>
      <c r="K106" s="21"/>
      <c r="L106" s="21"/>
      <c r="M106" s="21"/>
      <c r="N106" s="35">
        <v>38</v>
      </c>
      <c r="O106" s="23" t="s">
        <v>1</v>
      </c>
    </row>
    <row r="107" spans="1:15" ht="29.1" customHeight="1">
      <c r="A107" s="4">
        <v>1</v>
      </c>
      <c r="B107" s="32" t="s">
        <v>74</v>
      </c>
      <c r="C107" s="33" t="s">
        <v>75</v>
      </c>
      <c r="D107" s="34">
        <v>350</v>
      </c>
      <c r="E107" s="33" t="s">
        <v>20</v>
      </c>
      <c r="F107" s="21"/>
      <c r="G107" s="21"/>
      <c r="H107" s="21"/>
      <c r="I107" s="21"/>
      <c r="J107" s="21"/>
      <c r="K107" s="21"/>
      <c r="L107" s="21"/>
      <c r="M107" s="21"/>
      <c r="N107" s="35">
        <v>39</v>
      </c>
      <c r="O107" s="23" t="s">
        <v>0</v>
      </c>
    </row>
    <row r="108" spans="1:15" ht="29.1" customHeight="1">
      <c r="A108" s="4">
        <v>1</v>
      </c>
      <c r="B108" s="32" t="s">
        <v>74</v>
      </c>
      <c r="C108" s="33" t="s">
        <v>75</v>
      </c>
      <c r="D108" s="34">
        <v>350</v>
      </c>
      <c r="E108" s="33" t="s">
        <v>20</v>
      </c>
      <c r="F108" s="21"/>
      <c r="G108" s="21"/>
      <c r="H108" s="21"/>
      <c r="I108" s="21"/>
      <c r="J108" s="21"/>
      <c r="K108" s="21"/>
      <c r="L108" s="21"/>
      <c r="M108" s="21"/>
      <c r="N108" s="35">
        <v>39</v>
      </c>
      <c r="O108" s="23" t="s">
        <v>1</v>
      </c>
    </row>
    <row r="109" spans="1:15" ht="29.1" customHeight="1">
      <c r="A109" s="4">
        <v>1</v>
      </c>
      <c r="B109" s="32" t="s">
        <v>76</v>
      </c>
      <c r="C109" s="33"/>
      <c r="D109" s="34">
        <v>350</v>
      </c>
      <c r="E109" s="33" t="s">
        <v>142</v>
      </c>
      <c r="F109" s="21"/>
      <c r="G109" s="21"/>
      <c r="H109" s="21"/>
      <c r="I109" s="21"/>
      <c r="J109" s="21"/>
      <c r="K109" s="21"/>
      <c r="L109" s="21"/>
      <c r="M109" s="21"/>
      <c r="N109" s="35">
        <v>48</v>
      </c>
      <c r="O109" s="23" t="s">
        <v>0</v>
      </c>
    </row>
    <row r="110" spans="1:15" ht="29.1" customHeight="1">
      <c r="A110" s="4">
        <v>1</v>
      </c>
      <c r="B110" s="32" t="s">
        <v>76</v>
      </c>
      <c r="C110" s="33"/>
      <c r="D110" s="34">
        <v>350</v>
      </c>
      <c r="E110" s="33" t="s">
        <v>142</v>
      </c>
      <c r="F110" s="21"/>
      <c r="G110" s="21"/>
      <c r="H110" s="21"/>
      <c r="I110" s="21"/>
      <c r="J110" s="21"/>
      <c r="K110" s="21"/>
      <c r="L110" s="21"/>
      <c r="M110" s="21"/>
      <c r="N110" s="35">
        <v>48</v>
      </c>
      <c r="O110" s="23" t="s">
        <v>1</v>
      </c>
    </row>
    <row r="111" spans="1:15" ht="29.1" customHeight="1">
      <c r="A111" s="4">
        <v>1</v>
      </c>
      <c r="B111" s="32" t="s">
        <v>77</v>
      </c>
      <c r="C111" s="33"/>
      <c r="D111" s="34">
        <v>350</v>
      </c>
      <c r="E111" s="33" t="s">
        <v>142</v>
      </c>
      <c r="F111" s="21"/>
      <c r="G111" s="21"/>
      <c r="H111" s="21"/>
      <c r="I111" s="21"/>
      <c r="J111" s="21"/>
      <c r="K111" s="21"/>
      <c r="L111" s="21"/>
      <c r="M111" s="21"/>
      <c r="N111" s="35">
        <v>49</v>
      </c>
      <c r="O111" s="23" t="s">
        <v>0</v>
      </c>
    </row>
    <row r="112" spans="1:15" ht="29.1" customHeight="1">
      <c r="A112" s="4">
        <v>1</v>
      </c>
      <c r="B112" s="32" t="s">
        <v>77</v>
      </c>
      <c r="C112" s="33"/>
      <c r="D112" s="34">
        <v>350</v>
      </c>
      <c r="E112" s="33" t="s">
        <v>142</v>
      </c>
      <c r="F112" s="21"/>
      <c r="G112" s="21"/>
      <c r="H112" s="21"/>
      <c r="I112" s="21"/>
      <c r="J112" s="21"/>
      <c r="K112" s="21"/>
      <c r="L112" s="21"/>
      <c r="M112" s="21"/>
      <c r="N112" s="35">
        <v>49</v>
      </c>
      <c r="O112" s="23" t="s">
        <v>1</v>
      </c>
    </row>
    <row r="113" spans="1:15" ht="29.1" customHeight="1">
      <c r="A113" s="4">
        <v>1</v>
      </c>
      <c r="B113" s="32" t="s">
        <v>78</v>
      </c>
      <c r="C113" s="33"/>
      <c r="D113" s="34">
        <v>350</v>
      </c>
      <c r="E113" s="33" t="s">
        <v>142</v>
      </c>
      <c r="F113" s="21"/>
      <c r="G113" s="21"/>
      <c r="H113" s="21"/>
      <c r="I113" s="21"/>
      <c r="J113" s="21"/>
      <c r="K113" s="21"/>
      <c r="L113" s="21"/>
      <c r="M113" s="21"/>
      <c r="N113" s="35">
        <v>50</v>
      </c>
      <c r="O113" s="23" t="s">
        <v>0</v>
      </c>
    </row>
    <row r="114" spans="1:15" ht="29.1" customHeight="1">
      <c r="A114" s="4">
        <v>1</v>
      </c>
      <c r="B114" s="32" t="s">
        <v>78</v>
      </c>
      <c r="C114" s="33"/>
      <c r="D114" s="34">
        <v>350</v>
      </c>
      <c r="E114" s="33" t="s">
        <v>142</v>
      </c>
      <c r="F114" s="21"/>
      <c r="G114" s="21"/>
      <c r="H114" s="21"/>
      <c r="I114" s="21"/>
      <c r="J114" s="21"/>
      <c r="K114" s="21"/>
      <c r="L114" s="21"/>
      <c r="M114" s="21"/>
      <c r="N114" s="35">
        <v>50</v>
      </c>
      <c r="O114" s="23" t="s">
        <v>1</v>
      </c>
    </row>
    <row r="115" spans="1:15" ht="29.1" customHeight="1">
      <c r="A115" s="4">
        <v>1</v>
      </c>
      <c r="B115" s="32" t="s">
        <v>79</v>
      </c>
      <c r="C115" s="33"/>
      <c r="D115" s="34">
        <v>350</v>
      </c>
      <c r="E115" s="33" t="s">
        <v>142</v>
      </c>
      <c r="F115" s="21"/>
      <c r="G115" s="21"/>
      <c r="H115" s="21"/>
      <c r="I115" s="21"/>
      <c r="J115" s="21"/>
      <c r="K115" s="21"/>
      <c r="L115" s="21"/>
      <c r="M115" s="21"/>
      <c r="N115" s="35">
        <v>51</v>
      </c>
      <c r="O115" s="23" t="s">
        <v>0</v>
      </c>
    </row>
    <row r="116" spans="1:15" ht="29.1" customHeight="1">
      <c r="A116" s="4">
        <v>1</v>
      </c>
      <c r="B116" s="32" t="s">
        <v>79</v>
      </c>
      <c r="C116" s="33"/>
      <c r="D116" s="34">
        <v>350</v>
      </c>
      <c r="E116" s="33" t="s">
        <v>142</v>
      </c>
      <c r="F116" s="21"/>
      <c r="G116" s="21"/>
      <c r="H116" s="21"/>
      <c r="I116" s="21"/>
      <c r="J116" s="21"/>
      <c r="K116" s="21"/>
      <c r="L116" s="21"/>
      <c r="M116" s="21"/>
      <c r="N116" s="35">
        <v>51</v>
      </c>
      <c r="O116" s="23" t="s">
        <v>1</v>
      </c>
    </row>
    <row r="117" spans="1:15" ht="29.1" customHeight="1">
      <c r="A117" s="4">
        <v>1</v>
      </c>
      <c r="B117" s="279" t="s">
        <v>127</v>
      </c>
      <c r="C117" s="279"/>
      <c r="D117" s="6"/>
      <c r="E117" s="4"/>
      <c r="F117" s="7"/>
      <c r="G117" s="8">
        <f>SUM(K117,I117,M117)</f>
        <v>0</v>
      </c>
      <c r="H117" s="12"/>
      <c r="I117" s="8">
        <f>SUM(I118:I136)</f>
        <v>0</v>
      </c>
      <c r="J117" s="12"/>
      <c r="K117" s="8">
        <f>SUM(K118:K136)</f>
        <v>0</v>
      </c>
      <c r="L117" s="12"/>
      <c r="M117" s="8">
        <f>SUM(M118:M136)</f>
        <v>0</v>
      </c>
      <c r="N117" s="10"/>
      <c r="O117" s="10"/>
    </row>
    <row r="118" spans="1:15" ht="29.1" customHeight="1">
      <c r="A118" s="4">
        <v>1</v>
      </c>
      <c r="B118" s="40" t="s">
        <v>81</v>
      </c>
      <c r="C118" s="40" t="s">
        <v>82</v>
      </c>
      <c r="D118" s="6">
        <v>2</v>
      </c>
      <c r="E118" s="175" t="s">
        <v>83</v>
      </c>
      <c r="F118" s="7"/>
      <c r="G118" s="7"/>
      <c r="H118" s="7"/>
      <c r="I118" s="21"/>
      <c r="J118" s="7"/>
      <c r="K118" s="21"/>
      <c r="L118" s="7"/>
      <c r="M118" s="21"/>
      <c r="N118" s="41" t="s">
        <v>80</v>
      </c>
      <c r="O118" s="14"/>
    </row>
    <row r="119" spans="1:15" ht="29.1" customHeight="1">
      <c r="A119" s="4">
        <v>1</v>
      </c>
      <c r="B119" s="40" t="s">
        <v>84</v>
      </c>
      <c r="C119" s="40" t="s">
        <v>85</v>
      </c>
      <c r="D119" s="6">
        <v>15</v>
      </c>
      <c r="E119" s="175" t="s">
        <v>83</v>
      </c>
      <c r="F119" s="7"/>
      <c r="G119" s="7"/>
      <c r="H119" s="7"/>
      <c r="I119" s="21"/>
      <c r="J119" s="7"/>
      <c r="K119" s="21"/>
      <c r="L119" s="7"/>
      <c r="M119" s="21"/>
      <c r="N119" s="41" t="s">
        <v>80</v>
      </c>
      <c r="O119" s="14"/>
    </row>
    <row r="120" spans="1:15" ht="29.1" customHeight="1">
      <c r="A120" s="4">
        <v>1</v>
      </c>
      <c r="B120" s="40" t="s">
        <v>86</v>
      </c>
      <c r="C120" s="40" t="s">
        <v>87</v>
      </c>
      <c r="D120" s="34">
        <v>650</v>
      </c>
      <c r="E120" s="175" t="s">
        <v>83</v>
      </c>
      <c r="F120" s="7"/>
      <c r="G120" s="7"/>
      <c r="H120" s="7"/>
      <c r="I120" s="7"/>
      <c r="J120" s="7"/>
      <c r="K120" s="7"/>
      <c r="L120" s="7"/>
      <c r="M120" s="7"/>
      <c r="N120" s="41" t="s">
        <v>80</v>
      </c>
      <c r="O120" s="14"/>
    </row>
    <row r="121" spans="1:15" ht="29.1" customHeight="1">
      <c r="A121" s="4">
        <v>1</v>
      </c>
      <c r="B121" s="40" t="s">
        <v>88</v>
      </c>
      <c r="C121" s="39" t="s">
        <v>224</v>
      </c>
      <c r="D121" s="34">
        <v>30</v>
      </c>
      <c r="E121" s="39" t="s">
        <v>145</v>
      </c>
      <c r="F121" s="7"/>
      <c r="G121" s="7"/>
      <c r="H121" s="7"/>
      <c r="I121" s="21"/>
      <c r="J121" s="7"/>
      <c r="K121" s="21"/>
      <c r="L121" s="7"/>
      <c r="M121" s="21"/>
      <c r="N121" s="35">
        <v>40</v>
      </c>
      <c r="O121" s="23" t="s">
        <v>0</v>
      </c>
    </row>
    <row r="122" spans="1:15" ht="29.1" customHeight="1">
      <c r="A122" s="208">
        <v>1</v>
      </c>
      <c r="B122" s="40" t="s">
        <v>88</v>
      </c>
      <c r="C122" s="39" t="s">
        <v>223</v>
      </c>
      <c r="D122" s="34">
        <v>30</v>
      </c>
      <c r="E122" s="39" t="s">
        <v>145</v>
      </c>
      <c r="F122" s="7"/>
      <c r="G122" s="7"/>
      <c r="H122" s="7"/>
      <c r="I122" s="21"/>
      <c r="J122" s="7"/>
      <c r="K122" s="21"/>
      <c r="L122" s="7"/>
      <c r="M122" s="21"/>
      <c r="N122" s="35">
        <v>40</v>
      </c>
      <c r="O122" s="23" t="s">
        <v>1</v>
      </c>
    </row>
    <row r="123" spans="1:15" ht="29.1" customHeight="1">
      <c r="A123" s="208">
        <v>1</v>
      </c>
      <c r="B123" s="40" t="s">
        <v>88</v>
      </c>
      <c r="C123" s="39" t="s">
        <v>225</v>
      </c>
      <c r="D123" s="34">
        <v>30</v>
      </c>
      <c r="E123" s="39" t="s">
        <v>145</v>
      </c>
      <c r="F123" s="7"/>
      <c r="G123" s="7"/>
      <c r="H123" s="7"/>
      <c r="I123" s="21"/>
      <c r="J123" s="7"/>
      <c r="K123" s="21"/>
      <c r="L123" s="7"/>
      <c r="M123" s="21"/>
      <c r="N123" s="35">
        <v>41</v>
      </c>
      <c r="O123" s="23" t="s">
        <v>0</v>
      </c>
    </row>
    <row r="124" spans="1:15" ht="29.1" customHeight="1">
      <c r="A124" s="208">
        <v>1</v>
      </c>
      <c r="B124" s="40" t="s">
        <v>88</v>
      </c>
      <c r="C124" s="39" t="s">
        <v>225</v>
      </c>
      <c r="D124" s="34">
        <v>30</v>
      </c>
      <c r="E124" s="39" t="s">
        <v>145</v>
      </c>
      <c r="F124" s="7"/>
      <c r="G124" s="7"/>
      <c r="H124" s="7"/>
      <c r="I124" s="21"/>
      <c r="J124" s="7"/>
      <c r="K124" s="21"/>
      <c r="L124" s="7"/>
      <c r="M124" s="21"/>
      <c r="N124" s="35">
        <v>41</v>
      </c>
      <c r="O124" s="23" t="s">
        <v>1</v>
      </c>
    </row>
    <row r="125" spans="1:15" ht="29.1" customHeight="1">
      <c r="A125" s="208">
        <v>1</v>
      </c>
      <c r="B125" s="40" t="s">
        <v>89</v>
      </c>
      <c r="C125" s="39" t="s">
        <v>90</v>
      </c>
      <c r="D125" s="34">
        <v>20</v>
      </c>
      <c r="E125" s="39" t="s">
        <v>239</v>
      </c>
      <c r="F125" s="7"/>
      <c r="G125" s="7"/>
      <c r="H125" s="7"/>
      <c r="I125" s="21"/>
      <c r="J125" s="7"/>
      <c r="K125" s="21"/>
      <c r="L125" s="7"/>
      <c r="M125" s="21"/>
      <c r="N125" s="35">
        <v>42</v>
      </c>
      <c r="O125" s="23" t="s">
        <v>0</v>
      </c>
    </row>
    <row r="126" spans="1:15" ht="29.1" customHeight="1">
      <c r="A126" s="208">
        <v>1</v>
      </c>
      <c r="B126" s="40" t="s">
        <v>89</v>
      </c>
      <c r="C126" s="39" t="s">
        <v>90</v>
      </c>
      <c r="D126" s="34">
        <v>20</v>
      </c>
      <c r="E126" s="39" t="s">
        <v>239</v>
      </c>
      <c r="F126" s="7"/>
      <c r="G126" s="7"/>
      <c r="H126" s="7"/>
      <c r="I126" s="21"/>
      <c r="J126" s="7"/>
      <c r="K126" s="21"/>
      <c r="L126" s="7"/>
      <c r="M126" s="21"/>
      <c r="N126" s="35">
        <v>42</v>
      </c>
      <c r="O126" s="23" t="s">
        <v>1</v>
      </c>
    </row>
    <row r="127" spans="1:15" ht="29.1" customHeight="1">
      <c r="A127" s="208">
        <v>1</v>
      </c>
      <c r="B127" s="40" t="s">
        <v>91</v>
      </c>
      <c r="C127" s="39"/>
      <c r="D127" s="34">
        <v>30</v>
      </c>
      <c r="E127" s="39" t="s">
        <v>146</v>
      </c>
      <c r="F127" s="7"/>
      <c r="G127" s="7"/>
      <c r="H127" s="7"/>
      <c r="I127" s="21"/>
      <c r="J127" s="7"/>
      <c r="K127" s="21"/>
      <c r="L127" s="7"/>
      <c r="M127" s="21"/>
      <c r="N127" s="35">
        <v>43</v>
      </c>
      <c r="O127" s="23" t="s">
        <v>0</v>
      </c>
    </row>
    <row r="128" spans="1:15" ht="29.1" customHeight="1">
      <c r="A128" s="208">
        <v>1</v>
      </c>
      <c r="B128" s="40" t="s">
        <v>91</v>
      </c>
      <c r="C128" s="39"/>
      <c r="D128" s="34">
        <v>30</v>
      </c>
      <c r="E128" s="39" t="s">
        <v>146</v>
      </c>
      <c r="F128" s="7"/>
      <c r="G128" s="7"/>
      <c r="H128" s="7"/>
      <c r="I128" s="21"/>
      <c r="J128" s="7"/>
      <c r="K128" s="21"/>
      <c r="L128" s="7"/>
      <c r="M128" s="21"/>
      <c r="N128" s="35">
        <v>43</v>
      </c>
      <c r="O128" s="23" t="s">
        <v>1</v>
      </c>
    </row>
    <row r="129" spans="1:15" ht="29.1" customHeight="1">
      <c r="A129" s="208">
        <v>1</v>
      </c>
      <c r="B129" s="40" t="s">
        <v>92</v>
      </c>
      <c r="C129" s="39"/>
      <c r="D129" s="34">
        <v>20</v>
      </c>
      <c r="E129" s="39" t="s">
        <v>147</v>
      </c>
      <c r="F129" s="7"/>
      <c r="G129" s="7"/>
      <c r="H129" s="7"/>
      <c r="I129" s="21"/>
      <c r="J129" s="7"/>
      <c r="K129" s="21"/>
      <c r="L129" s="7"/>
      <c r="M129" s="21"/>
      <c r="N129" s="35">
        <v>44</v>
      </c>
      <c r="O129" s="23" t="s">
        <v>0</v>
      </c>
    </row>
    <row r="130" spans="1:15" ht="29.1" customHeight="1">
      <c r="A130" s="208">
        <v>1</v>
      </c>
      <c r="B130" s="40" t="s">
        <v>92</v>
      </c>
      <c r="C130" s="39"/>
      <c r="D130" s="34">
        <v>20</v>
      </c>
      <c r="E130" s="39" t="s">
        <v>147</v>
      </c>
      <c r="F130" s="7"/>
      <c r="G130" s="7"/>
      <c r="H130" s="7"/>
      <c r="I130" s="21"/>
      <c r="J130" s="7"/>
      <c r="K130" s="21"/>
      <c r="L130" s="7"/>
      <c r="M130" s="21"/>
      <c r="N130" s="35">
        <v>44</v>
      </c>
      <c r="O130" s="23" t="s">
        <v>1</v>
      </c>
    </row>
    <row r="131" spans="1:15" ht="29.1" customHeight="1">
      <c r="A131" s="208">
        <v>1</v>
      </c>
      <c r="B131" s="40" t="s">
        <v>93</v>
      </c>
      <c r="C131" s="39"/>
      <c r="D131" s="34">
        <v>20</v>
      </c>
      <c r="E131" s="39" t="s">
        <v>147</v>
      </c>
      <c r="F131" s="7"/>
      <c r="G131" s="7"/>
      <c r="H131" s="7"/>
      <c r="I131" s="21"/>
      <c r="J131" s="7"/>
      <c r="K131" s="21"/>
      <c r="L131" s="7"/>
      <c r="M131" s="21"/>
      <c r="N131" s="35">
        <v>45</v>
      </c>
      <c r="O131" s="23" t="s">
        <v>0</v>
      </c>
    </row>
    <row r="132" spans="1:15" ht="29.1" customHeight="1">
      <c r="A132" s="208">
        <v>1</v>
      </c>
      <c r="B132" s="40" t="s">
        <v>93</v>
      </c>
      <c r="C132" s="39"/>
      <c r="D132" s="34">
        <v>20</v>
      </c>
      <c r="E132" s="39" t="s">
        <v>147</v>
      </c>
      <c r="F132" s="7"/>
      <c r="G132" s="7"/>
      <c r="H132" s="7"/>
      <c r="I132" s="21"/>
      <c r="J132" s="7"/>
      <c r="K132" s="21"/>
      <c r="L132" s="7"/>
      <c r="M132" s="21"/>
      <c r="N132" s="35">
        <v>45</v>
      </c>
      <c r="O132" s="23" t="s">
        <v>1</v>
      </c>
    </row>
    <row r="133" spans="1:15" ht="29.1" customHeight="1">
      <c r="A133" s="208">
        <v>1</v>
      </c>
      <c r="B133" s="40" t="s">
        <v>94</v>
      </c>
      <c r="C133" s="39"/>
      <c r="D133" s="34">
        <v>20</v>
      </c>
      <c r="E133" s="39" t="s">
        <v>148</v>
      </c>
      <c r="F133" s="7"/>
      <c r="G133" s="7"/>
      <c r="H133" s="7"/>
      <c r="I133" s="21"/>
      <c r="J133" s="7"/>
      <c r="K133" s="21"/>
      <c r="L133" s="7"/>
      <c r="M133" s="21"/>
      <c r="N133" s="35">
        <v>46</v>
      </c>
      <c r="O133" s="23" t="s">
        <v>0</v>
      </c>
    </row>
    <row r="134" spans="1:15" ht="29.1" customHeight="1">
      <c r="A134" s="208">
        <v>1</v>
      </c>
      <c r="B134" s="40" t="s">
        <v>94</v>
      </c>
      <c r="C134" s="39"/>
      <c r="D134" s="34">
        <v>20</v>
      </c>
      <c r="E134" s="39" t="s">
        <v>148</v>
      </c>
      <c r="F134" s="7"/>
      <c r="G134" s="7"/>
      <c r="H134" s="7"/>
      <c r="I134" s="21"/>
      <c r="J134" s="7"/>
      <c r="K134" s="21"/>
      <c r="L134" s="7"/>
      <c r="M134" s="21"/>
      <c r="N134" s="35">
        <v>46</v>
      </c>
      <c r="O134" s="23" t="s">
        <v>1</v>
      </c>
    </row>
    <row r="135" spans="1:15" ht="29.1" customHeight="1">
      <c r="A135" s="208">
        <v>1</v>
      </c>
      <c r="B135" s="40" t="s">
        <v>95</v>
      </c>
      <c r="C135" s="39"/>
      <c r="D135" s="34">
        <v>20</v>
      </c>
      <c r="E135" s="39" t="s">
        <v>148</v>
      </c>
      <c r="F135" s="7"/>
      <c r="G135" s="7"/>
      <c r="H135" s="7"/>
      <c r="I135" s="21"/>
      <c r="J135" s="7"/>
      <c r="K135" s="21"/>
      <c r="L135" s="7"/>
      <c r="M135" s="21"/>
      <c r="N135" s="35">
        <v>47</v>
      </c>
      <c r="O135" s="23" t="s">
        <v>0</v>
      </c>
    </row>
    <row r="136" spans="1:15" ht="29.1" customHeight="1">
      <c r="A136" s="208">
        <v>1</v>
      </c>
      <c r="B136" s="40" t="s">
        <v>95</v>
      </c>
      <c r="C136" s="39"/>
      <c r="D136" s="34">
        <v>20</v>
      </c>
      <c r="E136" s="39" t="s">
        <v>148</v>
      </c>
      <c r="F136" s="7"/>
      <c r="G136" s="7"/>
      <c r="H136" s="7"/>
      <c r="I136" s="21"/>
      <c r="J136" s="7"/>
      <c r="K136" s="21"/>
      <c r="L136" s="7"/>
      <c r="M136" s="21"/>
      <c r="N136" s="35">
        <v>47</v>
      </c>
      <c r="O136" s="23" t="s">
        <v>1</v>
      </c>
    </row>
    <row r="137" spans="1:15" ht="30" hidden="1" customHeight="1">
      <c r="A137" s="168">
        <v>2</v>
      </c>
      <c r="B137" s="279" t="s">
        <v>140</v>
      </c>
      <c r="C137" s="279"/>
      <c r="D137" s="36"/>
      <c r="E137" s="39"/>
      <c r="F137" s="7"/>
      <c r="G137" s="8">
        <f>SUM(K137,I137,M137)</f>
        <v>0</v>
      </c>
      <c r="H137" s="12"/>
      <c r="I137" s="8">
        <f>SUM(I138:I139)</f>
        <v>0</v>
      </c>
      <c r="J137" s="12"/>
      <c r="K137" s="8">
        <f>SUM(K138:K139)</f>
        <v>0</v>
      </c>
      <c r="L137" s="12"/>
      <c r="M137" s="8">
        <f>SUM(M138:M139)</f>
        <v>0</v>
      </c>
      <c r="N137" s="35"/>
      <c r="O137" s="23"/>
    </row>
    <row r="138" spans="1:15" ht="30" hidden="1" customHeight="1">
      <c r="A138" s="168">
        <v>2</v>
      </c>
      <c r="B138" s="170" t="s">
        <v>138</v>
      </c>
      <c r="C138" s="39"/>
      <c r="D138" s="36"/>
      <c r="E138" s="39" t="s">
        <v>106</v>
      </c>
      <c r="F138" s="7">
        <f t="shared" ref="F138:F139" si="0">SUM(J138,H138,L138)</f>
        <v>0</v>
      </c>
      <c r="G138" s="7">
        <f t="shared" ref="G138:G139" si="1">SUM(K138,I138,M138)</f>
        <v>0</v>
      </c>
      <c r="H138" s="7"/>
      <c r="I138" s="21"/>
      <c r="J138" s="7"/>
      <c r="K138" s="21"/>
      <c r="L138" s="7"/>
      <c r="M138" s="21">
        <f t="shared" ref="M138:M139" si="2">INT(D138*L138)</f>
        <v>0</v>
      </c>
      <c r="N138" s="35" t="s">
        <v>139</v>
      </c>
      <c r="O138" s="23"/>
    </row>
    <row r="139" spans="1:15" ht="30" hidden="1" customHeight="1">
      <c r="A139" s="171">
        <v>2</v>
      </c>
      <c r="B139" s="172" t="s">
        <v>141</v>
      </c>
      <c r="C139" s="39"/>
      <c r="D139" s="36"/>
      <c r="E139" s="39" t="s">
        <v>106</v>
      </c>
      <c r="F139" s="7">
        <f t="shared" si="0"/>
        <v>0</v>
      </c>
      <c r="G139" s="7">
        <f t="shared" si="1"/>
        <v>0</v>
      </c>
      <c r="H139" s="7"/>
      <c r="I139" s="21"/>
      <c r="J139" s="7"/>
      <c r="K139" s="21"/>
      <c r="L139" s="7"/>
      <c r="M139" s="21">
        <f t="shared" si="2"/>
        <v>0</v>
      </c>
      <c r="N139" s="35" t="s">
        <v>141</v>
      </c>
      <c r="O139" s="23"/>
    </row>
    <row r="140" spans="1:15" ht="29.1" customHeight="1">
      <c r="A140" s="4">
        <v>1</v>
      </c>
      <c r="B140" s="267" t="s">
        <v>96</v>
      </c>
      <c r="C140" s="267"/>
      <c r="D140" s="6"/>
      <c r="E140" s="4"/>
      <c r="F140" s="7"/>
      <c r="G140" s="8">
        <f>SUM(I140,K140,M140)</f>
        <v>0</v>
      </c>
      <c r="H140" s="7"/>
      <c r="I140" s="28">
        <f>I117+I30+I137</f>
        <v>0</v>
      </c>
      <c r="J140" s="7"/>
      <c r="K140" s="28">
        <f>K117+K30+K137</f>
        <v>0</v>
      </c>
      <c r="L140" s="7"/>
      <c r="M140" s="28">
        <f>M117+M30+M137</f>
        <v>0</v>
      </c>
      <c r="N140" s="10"/>
      <c r="O140" s="10"/>
    </row>
    <row r="141" spans="1:15" ht="29.1" customHeight="1">
      <c r="A141" s="4">
        <v>1</v>
      </c>
      <c r="B141" s="278" t="s">
        <v>231</v>
      </c>
      <c r="C141" s="278"/>
      <c r="D141" s="6"/>
      <c r="E141" s="14"/>
      <c r="F141" s="7"/>
      <c r="G141" s="12"/>
      <c r="H141" s="42" t="str">
        <f>" ☞간접노무비 : 직접노무비의 "&amp;(K142*100)&amp;"%"</f>
        <v xml:space="preserve"> ☞간접노무비 : 직접노무비의 13%</v>
      </c>
      <c r="I141" s="42"/>
      <c r="J141" s="42"/>
      <c r="K141" s="42"/>
      <c r="L141" s="42"/>
      <c r="M141" s="7"/>
      <c r="N141" s="43"/>
      <c r="O141" s="43"/>
    </row>
    <row r="142" spans="1:15" ht="29.1" customHeight="1">
      <c r="A142" s="4">
        <v>1</v>
      </c>
      <c r="B142" s="278"/>
      <c r="C142" s="278"/>
      <c r="D142" s="6">
        <v>1</v>
      </c>
      <c r="E142" s="4" t="s">
        <v>41</v>
      </c>
      <c r="F142" s="7"/>
      <c r="G142" s="8">
        <f>M142</f>
        <v>0</v>
      </c>
      <c r="H142" s="7"/>
      <c r="I142" s="7">
        <f>I140</f>
        <v>0</v>
      </c>
      <c r="J142" s="14" t="s">
        <v>97</v>
      </c>
      <c r="K142" s="15">
        <v>0.13</v>
      </c>
      <c r="L142" s="44" t="s">
        <v>98</v>
      </c>
      <c r="M142" s="7">
        <f>INT(I142*K142)</f>
        <v>0</v>
      </c>
      <c r="N142" s="16" t="e">
        <f>G142/I142</f>
        <v>#DIV/0!</v>
      </c>
      <c r="O142" s="16"/>
    </row>
    <row r="143" spans="1:15" ht="29.1" customHeight="1">
      <c r="A143" s="4">
        <v>1</v>
      </c>
      <c r="B143" s="279" t="s">
        <v>232</v>
      </c>
      <c r="C143" s="279"/>
      <c r="D143" s="6">
        <v>1</v>
      </c>
      <c r="E143" s="4" t="s">
        <v>41</v>
      </c>
      <c r="F143" s="7"/>
      <c r="G143" s="8"/>
      <c r="H143" s="7"/>
      <c r="I143" s="28"/>
      <c r="J143" s="7"/>
      <c r="K143" s="28"/>
      <c r="L143" s="7"/>
      <c r="M143" s="28"/>
      <c r="N143" s="10"/>
      <c r="O143" s="10"/>
    </row>
    <row r="144" spans="1:15" ht="29.1" customHeight="1">
      <c r="A144" s="4">
        <v>1</v>
      </c>
      <c r="B144" s="283" t="s">
        <v>99</v>
      </c>
      <c r="C144" s="283"/>
      <c r="D144" s="6"/>
      <c r="E144" s="4"/>
      <c r="F144" s="7"/>
      <c r="G144" s="7"/>
      <c r="H144" s="42" t="str">
        <f>" ☞산재보험료 : (직접노무비+간접노무비)의 "&amp;(K145*100)&amp;"%"</f>
        <v xml:space="preserve"> ☞산재보험료 : (직접노무비+간접노무비)의 3.73%</v>
      </c>
      <c r="I144" s="7"/>
      <c r="J144" s="7"/>
      <c r="K144" s="7"/>
      <c r="L144" s="7"/>
      <c r="M144" s="7"/>
      <c r="N144" s="45"/>
      <c r="O144" s="45"/>
    </row>
    <row r="145" spans="1:16" ht="29.1" customHeight="1">
      <c r="A145" s="4">
        <v>1</v>
      </c>
      <c r="B145" s="283"/>
      <c r="C145" s="283"/>
      <c r="D145" s="6"/>
      <c r="E145" s="4"/>
      <c r="F145" s="7"/>
      <c r="G145" s="12">
        <f>M145</f>
        <v>0</v>
      </c>
      <c r="H145" s="7"/>
      <c r="I145" s="7">
        <f>I140+G142</f>
        <v>0</v>
      </c>
      <c r="J145" s="14" t="s">
        <v>27</v>
      </c>
      <c r="K145" s="27">
        <v>3.73E-2</v>
      </c>
      <c r="L145" s="14" t="s">
        <v>98</v>
      </c>
      <c r="M145" s="7">
        <f>INT(I145*K145)</f>
        <v>0</v>
      </c>
      <c r="N145" s="46" t="e">
        <f>G145/I145</f>
        <v>#DIV/0!</v>
      </c>
      <c r="O145" s="46"/>
    </row>
    <row r="146" spans="1:16" ht="29.1" customHeight="1">
      <c r="A146" s="4">
        <v>1</v>
      </c>
      <c r="B146" s="283" t="s">
        <v>100</v>
      </c>
      <c r="C146" s="283"/>
      <c r="D146" s="6"/>
      <c r="E146" s="4"/>
      <c r="F146" s="7"/>
      <c r="G146" s="7"/>
      <c r="H146" s="42" t="str">
        <f>" ☞고용보험료 : (직접노무비+간접노무비)의 "&amp;(K147*100)&amp;"%"</f>
        <v xml:space="preserve"> ☞고용보험료 : (직접노무비+간접노무비)의 0.87%</v>
      </c>
      <c r="I146" s="7"/>
      <c r="J146" s="7"/>
      <c r="K146" s="7"/>
      <c r="L146" s="7"/>
      <c r="M146" s="7"/>
      <c r="N146" s="45"/>
      <c r="O146" s="45"/>
    </row>
    <row r="147" spans="1:16" ht="29.1" customHeight="1">
      <c r="A147" s="4">
        <v>1</v>
      </c>
      <c r="B147" s="283"/>
      <c r="C147" s="283"/>
      <c r="D147" s="6"/>
      <c r="E147" s="4"/>
      <c r="F147" s="7"/>
      <c r="G147" s="12">
        <f>M147</f>
        <v>0</v>
      </c>
      <c r="H147" s="7"/>
      <c r="I147" s="7">
        <f>I140+G142</f>
        <v>0</v>
      </c>
      <c r="J147" s="14" t="s">
        <v>27</v>
      </c>
      <c r="K147" s="27">
        <v>8.6999999999999994E-3</v>
      </c>
      <c r="L147" s="14" t="s">
        <v>98</v>
      </c>
      <c r="M147" s="7">
        <f>INT(I147*K147)</f>
        <v>0</v>
      </c>
      <c r="N147" s="46" t="e">
        <f>G147/I147</f>
        <v>#DIV/0!</v>
      </c>
      <c r="O147" s="46"/>
    </row>
    <row r="148" spans="1:16" ht="29.1" customHeight="1">
      <c r="A148" s="4">
        <v>1</v>
      </c>
      <c r="B148" s="289" t="s">
        <v>101</v>
      </c>
      <c r="C148" s="289"/>
      <c r="D148" s="6"/>
      <c r="E148" s="14"/>
      <c r="F148" s="287"/>
      <c r="G148" s="7"/>
      <c r="H148" s="42" t="str">
        <f>" ☞건설기계대여금 지급보증서 발급금액((직접노무비+재료비+경비))의 "&amp;(K149*100)&amp;"%"</f>
        <v xml:space="preserve"> ☞건설기계대여금 지급보증서 발급금액((직접노무비+재료비+경비))의 0.68%</v>
      </c>
      <c r="I148" s="7"/>
      <c r="J148" s="7"/>
      <c r="K148" s="7"/>
      <c r="L148" s="7"/>
      <c r="M148" s="7"/>
      <c r="N148" s="46"/>
      <c r="O148" s="46"/>
    </row>
    <row r="149" spans="1:16" ht="29.1" customHeight="1">
      <c r="A149" s="208">
        <v>1</v>
      </c>
      <c r="B149" s="289"/>
      <c r="C149" s="289"/>
      <c r="D149" s="6"/>
      <c r="E149" s="4"/>
      <c r="F149" s="287"/>
      <c r="G149" s="7">
        <f>M149</f>
        <v>0</v>
      </c>
      <c r="H149" s="7"/>
      <c r="I149" s="7">
        <f>SUM(I140,K140,M140)</f>
        <v>0</v>
      </c>
      <c r="J149" s="14" t="s">
        <v>27</v>
      </c>
      <c r="K149" s="27">
        <v>6.7999999999999996E-3</v>
      </c>
      <c r="L149" s="14" t="s">
        <v>98</v>
      </c>
      <c r="M149" s="7">
        <f>INT(I149*K149)</f>
        <v>0</v>
      </c>
      <c r="N149" s="46" t="e">
        <f>G149/I149</f>
        <v>#DIV/0!</v>
      </c>
      <c r="O149" s="46"/>
    </row>
    <row r="150" spans="1:16" ht="29.1" customHeight="1">
      <c r="A150" s="208">
        <v>1</v>
      </c>
      <c r="B150" s="288" t="s">
        <v>102</v>
      </c>
      <c r="C150" s="288"/>
      <c r="D150" s="19"/>
      <c r="E150" s="47"/>
      <c r="F150" s="21"/>
      <c r="G150" s="21"/>
      <c r="H150" s="48"/>
      <c r="I150" s="49"/>
      <c r="J150" s="49"/>
      <c r="K150" s="49"/>
      <c r="L150" s="49"/>
      <c r="M150" s="49"/>
      <c r="N150" s="50"/>
      <c r="O150" s="50"/>
    </row>
    <row r="151" spans="1:16" ht="29.1" customHeight="1">
      <c r="A151" s="208">
        <v>1</v>
      </c>
      <c r="B151" s="288"/>
      <c r="C151" s="288"/>
      <c r="D151" s="19"/>
      <c r="E151" s="47"/>
      <c r="F151" s="21"/>
      <c r="G151" s="7">
        <v>2240100</v>
      </c>
      <c r="H151" s="49"/>
      <c r="I151" s="49"/>
      <c r="J151" s="51"/>
      <c r="K151" s="222"/>
      <c r="L151" s="51"/>
      <c r="M151" s="49"/>
      <c r="N151" s="53" t="e">
        <f>G151/I151</f>
        <v>#DIV/0!</v>
      </c>
      <c r="O151" s="53"/>
    </row>
    <row r="152" spans="1:16" ht="29.1" customHeight="1">
      <c r="A152" s="208">
        <v>1</v>
      </c>
      <c r="B152" s="288" t="s">
        <v>103</v>
      </c>
      <c r="C152" s="288"/>
      <c r="D152" s="19"/>
      <c r="E152" s="47"/>
      <c r="F152" s="21"/>
      <c r="G152" s="21"/>
      <c r="H152" s="48"/>
      <c r="I152" s="49"/>
      <c r="J152" s="49"/>
      <c r="K152" s="49"/>
      <c r="L152" s="49"/>
      <c r="M152" s="49"/>
      <c r="N152" s="50"/>
      <c r="O152" s="50"/>
    </row>
    <row r="153" spans="1:16" ht="29.1" customHeight="1">
      <c r="A153" s="208">
        <v>1</v>
      </c>
      <c r="B153" s="288"/>
      <c r="C153" s="288"/>
      <c r="D153" s="19"/>
      <c r="E153" s="47"/>
      <c r="F153" s="21"/>
      <c r="G153" s="7">
        <v>3022623</v>
      </c>
      <c r="H153" s="49"/>
      <c r="I153" s="49"/>
      <c r="J153" s="51"/>
      <c r="K153" s="52"/>
      <c r="L153" s="51"/>
      <c r="M153" s="49"/>
      <c r="N153" s="53" t="e">
        <f>G153/I153</f>
        <v>#DIV/0!</v>
      </c>
      <c r="O153" s="53"/>
    </row>
    <row r="154" spans="1:16" ht="29.1" customHeight="1">
      <c r="A154" s="208">
        <v>1</v>
      </c>
      <c r="B154" s="290" t="s">
        <v>130</v>
      </c>
      <c r="C154" s="291"/>
      <c r="D154" s="19"/>
      <c r="E154" s="167"/>
      <c r="F154" s="21"/>
      <c r="G154" s="25"/>
      <c r="H154" s="48"/>
      <c r="I154" s="49"/>
      <c r="J154" s="49"/>
      <c r="K154" s="49"/>
      <c r="L154" s="49"/>
      <c r="M154" s="49"/>
      <c r="N154" s="50"/>
      <c r="O154" s="53"/>
    </row>
    <row r="155" spans="1:16" ht="29.1" customHeight="1">
      <c r="A155" s="208">
        <v>1</v>
      </c>
      <c r="B155" s="292"/>
      <c r="C155" s="293"/>
      <c r="D155" s="19"/>
      <c r="E155" s="167"/>
      <c r="F155" s="21"/>
      <c r="G155" s="7">
        <v>229610</v>
      </c>
      <c r="H155" s="49"/>
      <c r="I155" s="49"/>
      <c r="J155" s="51"/>
      <c r="K155" s="52"/>
      <c r="L155" s="51"/>
      <c r="M155" s="49"/>
      <c r="N155" s="53" t="e">
        <f>G155/I155</f>
        <v>#DIV/0!</v>
      </c>
      <c r="O155" s="53"/>
    </row>
    <row r="156" spans="1:16" ht="29.1" customHeight="1">
      <c r="A156" s="208">
        <v>1</v>
      </c>
      <c r="B156" s="288" t="s">
        <v>226</v>
      </c>
      <c r="C156" s="288"/>
      <c r="D156" s="19"/>
      <c r="E156" s="47"/>
      <c r="F156" s="21"/>
      <c r="G156" s="21"/>
      <c r="H156" s="48"/>
      <c r="I156" s="49"/>
      <c r="J156" s="49"/>
      <c r="K156" s="49"/>
      <c r="L156" s="49"/>
      <c r="M156" s="49"/>
      <c r="N156" s="50"/>
      <c r="O156" s="50"/>
    </row>
    <row r="157" spans="1:16" ht="29.1" customHeight="1">
      <c r="A157" s="208">
        <v>1</v>
      </c>
      <c r="B157" s="288"/>
      <c r="C157" s="288"/>
      <c r="D157" s="19"/>
      <c r="E157" s="47"/>
      <c r="F157" s="21"/>
      <c r="G157" s="25">
        <v>1544896</v>
      </c>
      <c r="H157" s="49"/>
      <c r="I157" s="49"/>
      <c r="J157" s="51"/>
      <c r="K157" s="54"/>
      <c r="L157" s="51"/>
      <c r="M157" s="49"/>
      <c r="N157" s="53" t="e">
        <f>G157/I157</f>
        <v>#DIV/0!</v>
      </c>
      <c r="O157" s="53"/>
    </row>
    <row r="158" spans="1:16" ht="29.1" customHeight="1">
      <c r="A158" s="208">
        <v>1</v>
      </c>
      <c r="B158" s="283" t="s">
        <v>137</v>
      </c>
      <c r="C158" s="283"/>
      <c r="D158" s="6"/>
      <c r="E158" s="4"/>
      <c r="F158" s="7"/>
      <c r="G158" s="7"/>
      <c r="H158" s="42"/>
      <c r="I158" s="7"/>
      <c r="J158" s="7"/>
      <c r="K158" s="7"/>
      <c r="L158" s="7"/>
      <c r="M158" s="7"/>
      <c r="N158" s="45"/>
      <c r="O158" s="45"/>
      <c r="P158" s="193"/>
    </row>
    <row r="159" spans="1:16" ht="29.1" customHeight="1">
      <c r="A159" s="208">
        <v>1</v>
      </c>
      <c r="B159" s="283"/>
      <c r="C159" s="283"/>
      <c r="D159" s="6"/>
      <c r="E159" s="4"/>
      <c r="F159" s="7"/>
      <c r="G159" s="7">
        <v>2061996</v>
      </c>
      <c r="H159" s="7"/>
      <c r="I159" s="55"/>
      <c r="J159" s="14"/>
      <c r="K159" s="27"/>
      <c r="L159" s="14"/>
      <c r="M159" s="7"/>
      <c r="N159" s="46" t="e">
        <f>G159/I159</f>
        <v>#DIV/0!</v>
      </c>
      <c r="O159" s="46"/>
      <c r="P159" s="57"/>
    </row>
    <row r="160" spans="1:16" ht="29.1" customHeight="1">
      <c r="A160" s="208">
        <v>1</v>
      </c>
      <c r="B160" s="283" t="s">
        <v>104</v>
      </c>
      <c r="C160" s="283"/>
      <c r="D160" s="6"/>
      <c r="E160" s="4"/>
      <c r="F160" s="7"/>
      <c r="G160" s="7"/>
      <c r="H160" s="42" t="str">
        <f>" ☞ 환경보전비 : (재료비+직접노무비+산출경비)의 "&amp;(K161*100)&amp;"%"</f>
        <v xml:space="preserve"> ☞ 환경보전비 : (재료비+직접노무비+산출경비)의 0.8%</v>
      </c>
      <c r="I160" s="7"/>
      <c r="J160" s="7"/>
      <c r="K160" s="7"/>
      <c r="L160" s="7"/>
      <c r="M160" s="7"/>
      <c r="N160" s="45"/>
      <c r="O160" s="45"/>
    </row>
    <row r="161" spans="1:16" ht="29.1" customHeight="1">
      <c r="A161" s="208">
        <v>1</v>
      </c>
      <c r="B161" s="283"/>
      <c r="C161" s="283"/>
      <c r="D161" s="6"/>
      <c r="E161" s="4"/>
      <c r="F161" s="7"/>
      <c r="G161" s="12">
        <f>M161</f>
        <v>0</v>
      </c>
      <c r="H161" s="7"/>
      <c r="I161" s="7">
        <f>K140+M140+I140</f>
        <v>0</v>
      </c>
      <c r="J161" s="14" t="s">
        <v>27</v>
      </c>
      <c r="K161" s="15">
        <v>8.0000000000000002E-3</v>
      </c>
      <c r="L161" s="14" t="s">
        <v>98</v>
      </c>
      <c r="M161" s="7">
        <f>INT(I161*K161)</f>
        <v>0</v>
      </c>
      <c r="N161" s="56" t="e">
        <f>G161/I161</f>
        <v>#DIV/0!</v>
      </c>
      <c r="O161" s="56"/>
    </row>
    <row r="162" spans="1:16" ht="29.1" customHeight="1">
      <c r="A162" s="208">
        <v>1</v>
      </c>
      <c r="B162" s="283" t="s">
        <v>105</v>
      </c>
      <c r="C162" s="283"/>
      <c r="D162" s="6"/>
      <c r="E162" s="4"/>
      <c r="F162" s="7"/>
      <c r="G162" s="7"/>
      <c r="H162" s="42" t="str">
        <f>" ☞ 기타경비 : (직접노무비+간접노무비+재료비)의 "&amp;(K163*100)&amp;"%"</f>
        <v xml:space="preserve"> ☞ 기타경비 : (직접노무비+간접노무비+재료비)의 9.1%</v>
      </c>
      <c r="I162" s="7"/>
      <c r="J162" s="7"/>
      <c r="K162" s="7"/>
      <c r="L162" s="7"/>
      <c r="M162" s="7"/>
      <c r="N162" s="45"/>
      <c r="O162" s="45"/>
    </row>
    <row r="163" spans="1:16" ht="29.1" customHeight="1">
      <c r="A163" s="208">
        <v>1</v>
      </c>
      <c r="B163" s="283"/>
      <c r="C163" s="283"/>
      <c r="D163" s="6"/>
      <c r="E163" s="4"/>
      <c r="F163" s="7"/>
      <c r="G163" s="12">
        <f>M163</f>
        <v>0</v>
      </c>
      <c r="H163" s="7"/>
      <c r="I163" s="7">
        <f>K140+G142+I140</f>
        <v>0</v>
      </c>
      <c r="J163" s="14" t="s">
        <v>27</v>
      </c>
      <c r="K163" s="15">
        <v>9.0999999999999998E-2</v>
      </c>
      <c r="L163" s="14" t="s">
        <v>98</v>
      </c>
      <c r="M163" s="7">
        <f>INT(I163*K163)</f>
        <v>0</v>
      </c>
      <c r="N163" s="56" t="e">
        <f>G163/I163</f>
        <v>#DIV/0!</v>
      </c>
      <c r="O163" s="56"/>
    </row>
    <row r="164" spans="1:16" ht="29.1" customHeight="1">
      <c r="A164" s="208">
        <v>1</v>
      </c>
      <c r="B164" s="279" t="s">
        <v>233</v>
      </c>
      <c r="C164" s="279"/>
      <c r="D164" s="6"/>
      <c r="E164" s="14"/>
      <c r="F164" s="7"/>
      <c r="G164" s="12"/>
      <c r="H164" s="42" t="str">
        <f>" ☞일반관리비 : (순공사비)의 "&amp;(K165*100)&amp;"%"</f>
        <v xml:space="preserve"> ☞일반관리비 : (순공사비)의 6%</v>
      </c>
      <c r="I164" s="28"/>
      <c r="J164" s="7"/>
      <c r="K164" s="10"/>
      <c r="L164" s="7"/>
      <c r="M164" s="28"/>
      <c r="N164" s="45"/>
      <c r="O164" s="45"/>
    </row>
    <row r="165" spans="1:16" ht="29.1" customHeight="1">
      <c r="A165" s="208">
        <v>1</v>
      </c>
      <c r="B165" s="279"/>
      <c r="C165" s="279"/>
      <c r="D165" s="6">
        <v>1</v>
      </c>
      <c r="E165" s="4" t="s">
        <v>41</v>
      </c>
      <c r="F165" s="7"/>
      <c r="G165" s="28"/>
      <c r="H165" s="7"/>
      <c r="I165" s="7">
        <f>G140+G142+G143</f>
        <v>0</v>
      </c>
      <c r="J165" s="14" t="s">
        <v>27</v>
      </c>
      <c r="K165" s="15">
        <v>0.06</v>
      </c>
      <c r="L165" s="14" t="s">
        <v>98</v>
      </c>
      <c r="M165" s="7">
        <f>INT(I165*K165)</f>
        <v>0</v>
      </c>
      <c r="N165" s="56" t="e">
        <f>G165/I165</f>
        <v>#DIV/0!</v>
      </c>
      <c r="O165" s="56"/>
    </row>
    <row r="166" spans="1:16" ht="29.1" customHeight="1">
      <c r="A166" s="208">
        <v>1</v>
      </c>
      <c r="B166" s="279" t="s">
        <v>234</v>
      </c>
      <c r="C166" s="279"/>
      <c r="D166" s="6"/>
      <c r="E166" s="14"/>
      <c r="F166" s="7"/>
      <c r="G166" s="12"/>
      <c r="H166" s="42" t="str">
        <f>" ☞이윤 : (공사원가-재료비)의 "&amp;(K167*100)&amp;"%"</f>
        <v xml:space="preserve"> ☞이윤 : (공사원가-재료비)의 15%</v>
      </c>
      <c r="I166" s="28"/>
      <c r="J166" s="7"/>
      <c r="K166" s="10"/>
      <c r="L166" s="7"/>
      <c r="M166" s="28"/>
      <c r="N166" s="45"/>
      <c r="O166" s="45"/>
    </row>
    <row r="167" spans="1:16" ht="29.1" customHeight="1">
      <c r="A167" s="208">
        <v>1</v>
      </c>
      <c r="B167" s="279"/>
      <c r="C167" s="279"/>
      <c r="D167" s="6">
        <v>1</v>
      </c>
      <c r="E167" s="4" t="s">
        <v>41</v>
      </c>
      <c r="F167" s="7"/>
      <c r="G167" s="8"/>
      <c r="H167" s="7"/>
      <c r="I167" s="7">
        <f>I165+G165-K140</f>
        <v>0</v>
      </c>
      <c r="J167" s="14" t="s">
        <v>27</v>
      </c>
      <c r="K167" s="223">
        <v>0.15</v>
      </c>
      <c r="L167" s="14" t="s">
        <v>22</v>
      </c>
      <c r="M167" s="7">
        <f>INT(I167*K167)</f>
        <v>0</v>
      </c>
      <c r="N167" s="56" t="e">
        <f>G167/I167</f>
        <v>#DIV/0!</v>
      </c>
      <c r="O167" s="56"/>
      <c r="P167" s="57"/>
    </row>
    <row r="168" spans="1:16" ht="29.1" customHeight="1">
      <c r="A168" s="208">
        <v>1</v>
      </c>
      <c r="B168" s="284" t="s">
        <v>235</v>
      </c>
      <c r="C168" s="284"/>
      <c r="D168" s="6"/>
      <c r="E168" s="4"/>
      <c r="F168" s="7"/>
      <c r="G168" s="8"/>
      <c r="H168" s="7"/>
      <c r="I168" s="28"/>
      <c r="J168" s="7"/>
      <c r="K168" s="28"/>
      <c r="L168" s="7"/>
      <c r="M168" s="28"/>
      <c r="N168" s="221"/>
      <c r="O168" s="14"/>
    </row>
    <row r="169" spans="1:16" ht="29.1" customHeight="1">
      <c r="A169" s="208">
        <v>1</v>
      </c>
      <c r="B169" s="279" t="s">
        <v>236</v>
      </c>
      <c r="C169" s="279"/>
      <c r="D169" s="6">
        <v>1</v>
      </c>
      <c r="E169" s="4" t="s">
        <v>41</v>
      </c>
      <c r="F169" s="7"/>
      <c r="G169" s="8"/>
      <c r="H169" s="7"/>
      <c r="I169" s="28"/>
      <c r="J169" s="7"/>
      <c r="K169" s="28"/>
      <c r="L169" s="7"/>
      <c r="M169" s="28"/>
      <c r="N169" s="10"/>
      <c r="O169" s="10"/>
    </row>
    <row r="170" spans="1:16" ht="29.1" customHeight="1">
      <c r="A170" s="208">
        <v>1</v>
      </c>
      <c r="B170" s="284" t="s">
        <v>49</v>
      </c>
      <c r="C170" s="284"/>
      <c r="D170" s="6">
        <v>1</v>
      </c>
      <c r="E170" s="4" t="s">
        <v>106</v>
      </c>
      <c r="F170" s="7"/>
      <c r="G170" s="8"/>
      <c r="H170" s="7"/>
      <c r="I170" s="28"/>
      <c r="J170" s="7"/>
      <c r="K170" s="28"/>
      <c r="L170" s="7"/>
      <c r="M170" s="28"/>
      <c r="N170" s="10"/>
      <c r="O170" s="10"/>
    </row>
    <row r="171" spans="1:16" ht="29.1" customHeight="1">
      <c r="A171" s="208">
        <v>1</v>
      </c>
      <c r="B171" s="279" t="s">
        <v>133</v>
      </c>
      <c r="C171" s="279"/>
      <c r="D171" s="58"/>
      <c r="E171" s="4"/>
      <c r="F171" s="7"/>
      <c r="G171" s="8"/>
      <c r="H171" s="7"/>
      <c r="I171" s="28"/>
      <c r="J171" s="12"/>
      <c r="K171" s="12"/>
      <c r="L171" s="7"/>
      <c r="M171" s="28"/>
      <c r="N171" s="10"/>
      <c r="O171" s="10"/>
    </row>
    <row r="172" spans="1:16" ht="29.1" customHeight="1">
      <c r="A172" s="208">
        <v>1</v>
      </c>
      <c r="B172" s="279" t="s">
        <v>107</v>
      </c>
      <c r="C172" s="279"/>
      <c r="D172" s="58"/>
      <c r="E172" s="4"/>
      <c r="F172" s="7"/>
      <c r="G172" s="12">
        <f>SUBTOTAL(9,G173:G176)</f>
        <v>0</v>
      </c>
      <c r="H172" s="7"/>
      <c r="I172" s="28"/>
      <c r="J172" s="12"/>
      <c r="K172" s="12"/>
      <c r="L172" s="7"/>
      <c r="M172" s="28"/>
      <c r="N172" s="10"/>
      <c r="O172" s="10"/>
    </row>
    <row r="173" spans="1:16" ht="29.1" customHeight="1">
      <c r="A173" s="208">
        <v>1</v>
      </c>
      <c r="B173" s="264" t="s">
        <v>108</v>
      </c>
      <c r="C173" s="218" t="s">
        <v>237</v>
      </c>
      <c r="D173" s="206">
        <v>2700</v>
      </c>
      <c r="E173" s="205" t="s">
        <v>109</v>
      </c>
      <c r="F173" s="7"/>
      <c r="G173" s="61">
        <f>INT(D173*F173)</f>
        <v>0</v>
      </c>
      <c r="H173" s="7"/>
      <c r="I173" s="207"/>
      <c r="J173" s="12"/>
      <c r="K173" s="12"/>
      <c r="L173" s="7"/>
      <c r="M173" s="207"/>
      <c r="N173" s="10"/>
      <c r="O173" s="10"/>
    </row>
    <row r="174" spans="1:16" ht="29.1" customHeight="1">
      <c r="A174" s="208">
        <v>1</v>
      </c>
      <c r="B174" s="265"/>
      <c r="C174" s="218" t="s">
        <v>238</v>
      </c>
      <c r="D174" s="59">
        <v>2700</v>
      </c>
      <c r="E174" s="40" t="s">
        <v>109</v>
      </c>
      <c r="F174" s="60"/>
      <c r="G174" s="61">
        <f>INT(D174*F174)</f>
        <v>0</v>
      </c>
      <c r="H174" s="28"/>
      <c r="I174" s="28"/>
      <c r="J174" s="28"/>
      <c r="K174" s="28"/>
      <c r="L174" s="28"/>
      <c r="M174" s="28"/>
      <c r="N174" s="10"/>
      <c r="O174" s="10"/>
    </row>
    <row r="175" spans="1:16" ht="29.1" hidden="1" customHeight="1">
      <c r="A175" s="208">
        <v>2</v>
      </c>
      <c r="B175" s="266"/>
      <c r="C175" s="162" t="s">
        <v>126</v>
      </c>
      <c r="D175" s="59"/>
      <c r="E175" s="40" t="s">
        <v>109</v>
      </c>
      <c r="F175" s="60">
        <v>52370</v>
      </c>
      <c r="G175" s="61">
        <f>INT(D175*F175)</f>
        <v>0</v>
      </c>
      <c r="H175" s="28"/>
      <c r="I175" s="28"/>
      <c r="J175" s="28"/>
      <c r="K175" s="28"/>
      <c r="L175" s="28"/>
      <c r="M175" s="28"/>
      <c r="N175" s="10"/>
      <c r="O175" s="10"/>
    </row>
    <row r="176" spans="1:16" ht="29.1" customHeight="1">
      <c r="A176" s="208">
        <v>1</v>
      </c>
      <c r="B176" s="40" t="s">
        <v>110</v>
      </c>
      <c r="C176" s="62"/>
      <c r="D176" s="63">
        <v>1</v>
      </c>
      <c r="E176" s="40" t="s">
        <v>106</v>
      </c>
      <c r="F176" s="64"/>
      <c r="G176" s="64">
        <f>ROUNDDOWN((D176*F176),-1)</f>
        <v>0</v>
      </c>
      <c r="H176" s="7"/>
      <c r="I176" s="7"/>
      <c r="J176" s="7"/>
      <c r="K176" s="7"/>
      <c r="L176" s="7"/>
      <c r="M176" s="7"/>
      <c r="N176" s="14"/>
      <c r="O176" s="14"/>
    </row>
  </sheetData>
  <autoFilter ref="A1:A176">
    <filterColumn colId="0">
      <filters>
        <filter val="1"/>
      </filters>
    </filterColumn>
  </autoFilter>
  <mergeCells count="61">
    <mergeCell ref="B152:C153"/>
    <mergeCell ref="B172:C172"/>
    <mergeCell ref="B164:C165"/>
    <mergeCell ref="B166:C167"/>
    <mergeCell ref="B168:C168"/>
    <mergeCell ref="B169:C169"/>
    <mergeCell ref="B170:C170"/>
    <mergeCell ref="B171:C171"/>
    <mergeCell ref="B156:C157"/>
    <mergeCell ref="B158:C159"/>
    <mergeCell ref="B160:C161"/>
    <mergeCell ref="B162:C163"/>
    <mergeCell ref="B154:C155"/>
    <mergeCell ref="F148:F149"/>
    <mergeCell ref="B150:C151"/>
    <mergeCell ref="B29:C29"/>
    <mergeCell ref="B30:C30"/>
    <mergeCell ref="B117:C117"/>
    <mergeCell ref="B140:C140"/>
    <mergeCell ref="B141:C142"/>
    <mergeCell ref="B137:C137"/>
    <mergeCell ref="B143:C143"/>
    <mergeCell ref="B144:C145"/>
    <mergeCell ref="B146:C147"/>
    <mergeCell ref="B148:C149"/>
    <mergeCell ref="B15:C15"/>
    <mergeCell ref="B16:C16"/>
    <mergeCell ref="B8:C8"/>
    <mergeCell ref="B17:C17"/>
    <mergeCell ref="B28:C28"/>
    <mergeCell ref="B19:C19"/>
    <mergeCell ref="B20:C20"/>
    <mergeCell ref="B21:C21"/>
    <mergeCell ref="B22:C22"/>
    <mergeCell ref="B23:C23"/>
    <mergeCell ref="B24:C24"/>
    <mergeCell ref="B25:C25"/>
    <mergeCell ref="B26:C26"/>
    <mergeCell ref="E1:E2"/>
    <mergeCell ref="J1:K1"/>
    <mergeCell ref="L1:M1"/>
    <mergeCell ref="N1:N2"/>
    <mergeCell ref="O1:O2"/>
    <mergeCell ref="F1:G1"/>
    <mergeCell ref="H1:I1"/>
    <mergeCell ref="B173:B175"/>
    <mergeCell ref="B4:C4"/>
    <mergeCell ref="B1:B2"/>
    <mergeCell ref="C1:C2"/>
    <mergeCell ref="D1:D2"/>
    <mergeCell ref="B3:N3"/>
    <mergeCell ref="B18:C18"/>
    <mergeCell ref="B5:C5"/>
    <mergeCell ref="B6:C6"/>
    <mergeCell ref="B7:C7"/>
    <mergeCell ref="B9:C9"/>
    <mergeCell ref="B10:C10"/>
    <mergeCell ref="B11:C11"/>
    <mergeCell ref="B12:C12"/>
    <mergeCell ref="B13:C13"/>
    <mergeCell ref="B14:C14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&amp;C&amp;"돋움,굵게"&amp;14설 계 서 용 지(을지)</oddHeader>
  </headerFooter>
  <rowBreaks count="1" manualBreakCount="1">
    <brk id="142" min="1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표지</vt:lpstr>
      <vt:lpstr>공사원가계산서</vt:lpstr>
      <vt:lpstr>내역서</vt:lpstr>
      <vt:lpstr>공사원가계산서!Print_Area</vt:lpstr>
      <vt:lpstr>내역서!Print_Area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2020-03-03T02:35:42Z</cp:lastPrinted>
  <dcterms:created xsi:type="dcterms:W3CDTF">2012-02-01T06:45:17Z</dcterms:created>
  <dcterms:modified xsi:type="dcterms:W3CDTF">2020-03-11T05:30:01Z</dcterms:modified>
</cp:coreProperties>
</file>