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695" yWindow="315" windowWidth="19320" windowHeight="12270" activeTab="2"/>
  </bookViews>
  <sheets>
    <sheet name="원가계산서" sheetId="14" r:id="rId1"/>
    <sheet name="내역서" sheetId="12" r:id="rId2"/>
    <sheet name="내역명세서" sheetId="11" r:id="rId3"/>
    <sheet name="일위대가목록" sheetId="10" state="hidden" r:id="rId4"/>
    <sheet name="일위대가표" sheetId="9" state="hidden" r:id="rId5"/>
    <sheet name="자재단가대비표" sheetId="4" state="hidden" r:id="rId6"/>
    <sheet name="수량산출서" sheetId="13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2">내역명세서!$A$1:$M$62</definedName>
    <definedName name="_xlnm.Print_Area" localSheetId="1">내역서!$A$1:$M$33</definedName>
    <definedName name="_xlnm.Print_Area" localSheetId="6">수량산출서!$A$1:$E$63</definedName>
    <definedName name="_xlnm.Print_Area" localSheetId="0">원가계산서!$A$1:$J$31</definedName>
    <definedName name="_xlnm.Print_Area" localSheetId="3">일위대가목록!$A$1:$N$33</definedName>
    <definedName name="_xlnm.Print_Area" localSheetId="4">일위대가표!$A$1:$M$149</definedName>
    <definedName name="_xlnm.Print_Area" localSheetId="5">자재단가대비표!$A$1:$M$49</definedName>
    <definedName name="Print_TITLE">#REF!</definedName>
    <definedName name="_xlnm.Print_Titles" localSheetId="2">내역명세서!$1:$4</definedName>
    <definedName name="_xlnm.Print_Titles" localSheetId="1">내역서!$1:$4</definedName>
    <definedName name="_xlnm.Print_Titles" localSheetId="6">수량산출서!$1:$3</definedName>
    <definedName name="_xlnm.Print_Titles" localSheetId="3">일위대가목록!$1:$4</definedName>
    <definedName name="_xlnm.Print_Titles" localSheetId="4">일위대가표!$1:$4</definedName>
    <definedName name="_xlnm.Print_Titles" localSheetId="5">자재단가대비표!$1:$4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45621"/>
</workbook>
</file>

<file path=xl/calcChain.xml><?xml version="1.0" encoding="utf-8"?>
<calcChain xmlns="http://schemas.openxmlformats.org/spreadsheetml/2006/main">
  <c r="D15" i="11" l="1"/>
  <c r="K127" i="9"/>
  <c r="J127" i="9"/>
  <c r="J128" i="9" s="1"/>
  <c r="J23" i="10" s="1"/>
  <c r="H127" i="9"/>
  <c r="F127" i="9"/>
  <c r="F128" i="9" s="1"/>
  <c r="F23" i="10" s="1"/>
  <c r="D13" i="11"/>
  <c r="H128" i="9" l="1"/>
  <c r="H23" i="10" s="1"/>
  <c r="K23" i="10"/>
  <c r="G23" i="10"/>
  <c r="L127" i="9"/>
  <c r="L128" i="9" s="1"/>
  <c r="D14" i="11"/>
  <c r="D23" i="11"/>
  <c r="D22" i="11"/>
  <c r="D21" i="11"/>
  <c r="D44" i="11"/>
  <c r="D43" i="11"/>
  <c r="D37" i="11"/>
  <c r="D36" i="11"/>
  <c r="D35" i="11"/>
  <c r="D34" i="11"/>
  <c r="D33" i="11"/>
  <c r="D32" i="11"/>
  <c r="D28" i="11"/>
  <c r="D18" i="11"/>
  <c r="L35" i="4"/>
  <c r="F123" i="9"/>
  <c r="H123" i="9"/>
  <c r="H124" i="9" s="1"/>
  <c r="J123" i="9"/>
  <c r="J124" i="9" s="1"/>
  <c r="K123" i="9"/>
  <c r="D38" i="13"/>
  <c r="D37" i="13" s="1"/>
  <c r="D41" i="11" s="1"/>
  <c r="J22" i="10"/>
  <c r="K122" i="9"/>
  <c r="J122" i="9"/>
  <c r="F122" i="9"/>
  <c r="D7" i="11"/>
  <c r="J119" i="9"/>
  <c r="H119" i="9"/>
  <c r="J118" i="9"/>
  <c r="H118" i="9"/>
  <c r="K117" i="9"/>
  <c r="J117" i="9"/>
  <c r="H117" i="9"/>
  <c r="F117" i="9"/>
  <c r="L117" i="9" s="1"/>
  <c r="K116" i="9"/>
  <c r="J116" i="9"/>
  <c r="H116" i="9"/>
  <c r="F116" i="9"/>
  <c r="K115" i="9"/>
  <c r="J115" i="9"/>
  <c r="H115" i="9"/>
  <c r="F115" i="9"/>
  <c r="K111" i="9"/>
  <c r="J111" i="9"/>
  <c r="H111" i="9"/>
  <c r="L111" i="9" s="1"/>
  <c r="K110" i="9"/>
  <c r="J110" i="9"/>
  <c r="H110" i="9"/>
  <c r="F110" i="9"/>
  <c r="L110" i="9" s="1"/>
  <c r="K109" i="9"/>
  <c r="J109" i="9"/>
  <c r="H109" i="9"/>
  <c r="F109" i="9"/>
  <c r="L109" i="9" s="1"/>
  <c r="K108" i="9"/>
  <c r="J108" i="9"/>
  <c r="H108" i="9"/>
  <c r="F108" i="9"/>
  <c r="K107" i="9"/>
  <c r="J107" i="9"/>
  <c r="H107" i="9"/>
  <c r="F107" i="9"/>
  <c r="K106" i="9"/>
  <c r="J106" i="9"/>
  <c r="H106" i="9"/>
  <c r="F106" i="9"/>
  <c r="K105" i="9"/>
  <c r="J105" i="9"/>
  <c r="H105" i="9"/>
  <c r="F105" i="9"/>
  <c r="K101" i="9"/>
  <c r="J101" i="9"/>
  <c r="L101" i="9" s="1"/>
  <c r="H101" i="9"/>
  <c r="K100" i="9"/>
  <c r="J100" i="9"/>
  <c r="H100" i="9"/>
  <c r="L100" i="9" s="1"/>
  <c r="L99" i="9"/>
  <c r="K99" i="9"/>
  <c r="J99" i="9"/>
  <c r="H99" i="9"/>
  <c r="K98" i="9"/>
  <c r="J98" i="9"/>
  <c r="L98" i="9" s="1"/>
  <c r="F98" i="9"/>
  <c r="K97" i="9"/>
  <c r="J97" i="9"/>
  <c r="J102" i="9" s="1"/>
  <c r="J19" i="10" s="1"/>
  <c r="F97" i="9"/>
  <c r="L97" i="9" s="1"/>
  <c r="L96" i="9"/>
  <c r="K96" i="9"/>
  <c r="J96" i="9"/>
  <c r="F96" i="9"/>
  <c r="K95" i="9"/>
  <c r="J95" i="9"/>
  <c r="L95" i="9" s="1"/>
  <c r="F95" i="9"/>
  <c r="K94" i="9"/>
  <c r="J94" i="9"/>
  <c r="F94" i="9"/>
  <c r="L94" i="9" s="1"/>
  <c r="K93" i="9"/>
  <c r="J93" i="9"/>
  <c r="H93" i="9"/>
  <c r="F93" i="9"/>
  <c r="K90" i="9"/>
  <c r="J90" i="9"/>
  <c r="H90" i="9"/>
  <c r="F90" i="9"/>
  <c r="L90" i="9" s="1"/>
  <c r="K89" i="9"/>
  <c r="J89" i="9"/>
  <c r="H89" i="9"/>
  <c r="F89" i="9"/>
  <c r="K88" i="9"/>
  <c r="J88" i="9"/>
  <c r="H88" i="9"/>
  <c r="F88" i="9"/>
  <c r="L88" i="9" s="1"/>
  <c r="K87" i="9"/>
  <c r="J87" i="9"/>
  <c r="H87" i="9"/>
  <c r="F87" i="9"/>
  <c r="K35" i="9"/>
  <c r="J35" i="9"/>
  <c r="J36" i="9" s="1"/>
  <c r="J10" i="10" s="1"/>
  <c r="K10" i="10" s="1"/>
  <c r="H35" i="9"/>
  <c r="H36" i="9" s="1"/>
  <c r="H10" i="10" s="1"/>
  <c r="I10" i="10" s="1"/>
  <c r="F35" i="9"/>
  <c r="L39" i="4"/>
  <c r="L38" i="4"/>
  <c r="L37" i="4"/>
  <c r="L36" i="4"/>
  <c r="L23" i="10" l="1"/>
  <c r="I23" i="10"/>
  <c r="M23" i="10" s="1"/>
  <c r="F91" i="9"/>
  <c r="F18" i="10" s="1"/>
  <c r="G18" i="10" s="1"/>
  <c r="H120" i="9"/>
  <c r="H21" i="10" s="1"/>
  <c r="I21" i="10" s="1"/>
  <c r="H91" i="9"/>
  <c r="H18" i="10" s="1"/>
  <c r="J91" i="9"/>
  <c r="J18" i="10" s="1"/>
  <c r="K18" i="10" s="1"/>
  <c r="L89" i="9"/>
  <c r="H102" i="9"/>
  <c r="H19" i="10" s="1"/>
  <c r="I19" i="10" s="1"/>
  <c r="L105" i="9"/>
  <c r="L112" i="9" s="1"/>
  <c r="F112" i="9"/>
  <c r="F20" i="10" s="1"/>
  <c r="J112" i="9"/>
  <c r="J20" i="10" s="1"/>
  <c r="K20" i="10" s="1"/>
  <c r="L108" i="9"/>
  <c r="E118" i="9"/>
  <c r="D42" i="11"/>
  <c r="K19" i="10"/>
  <c r="L35" i="9"/>
  <c r="L36" i="9" s="1"/>
  <c r="F36" i="9"/>
  <c r="F10" i="10" s="1"/>
  <c r="G10" i="10" s="1"/>
  <c r="L93" i="9"/>
  <c r="L102" i="9" s="1"/>
  <c r="F102" i="9"/>
  <c r="F19" i="10" s="1"/>
  <c r="G19" i="10" s="1"/>
  <c r="M19" i="10" s="1"/>
  <c r="H112" i="9"/>
  <c r="H20" i="10" s="1"/>
  <c r="L20" i="10" s="1"/>
  <c r="L116" i="9"/>
  <c r="J120" i="9"/>
  <c r="J21" i="10" s="1"/>
  <c r="K21" i="10" s="1"/>
  <c r="F124" i="9"/>
  <c r="F22" i="10" s="1"/>
  <c r="G22" i="10" s="1"/>
  <c r="L122" i="9"/>
  <c r="K22" i="10"/>
  <c r="L123" i="9"/>
  <c r="L124" i="9" s="1"/>
  <c r="H22" i="10"/>
  <c r="L22" i="10"/>
  <c r="K118" i="9"/>
  <c r="F118" i="9"/>
  <c r="L118" i="9" s="1"/>
  <c r="L107" i="9"/>
  <c r="L106" i="9"/>
  <c r="E119" i="9"/>
  <c r="L115" i="9"/>
  <c r="G20" i="10"/>
  <c r="I18" i="10"/>
  <c r="L87" i="9"/>
  <c r="L91" i="9" s="1"/>
  <c r="L10" i="10"/>
  <c r="M10" i="10"/>
  <c r="L20" i="4"/>
  <c r="L16" i="4"/>
  <c r="M18" i="10" l="1"/>
  <c r="L19" i="10"/>
  <c r="L18" i="10"/>
  <c r="I20" i="10"/>
  <c r="M20" i="10"/>
  <c r="I22" i="10"/>
  <c r="M22" i="10" s="1"/>
  <c r="K119" i="9"/>
  <c r="F119" i="9"/>
  <c r="L119" i="9" s="1"/>
  <c r="L120" i="9" s="1"/>
  <c r="H84" i="9"/>
  <c r="K84" i="9"/>
  <c r="J84" i="9"/>
  <c r="F84" i="9"/>
  <c r="K83" i="9"/>
  <c r="J83" i="9"/>
  <c r="H83" i="9"/>
  <c r="F83" i="9"/>
  <c r="L79" i="9"/>
  <c r="K79" i="9"/>
  <c r="K78" i="9"/>
  <c r="H79" i="9"/>
  <c r="H78" i="9"/>
  <c r="K77" i="9"/>
  <c r="J77" i="9"/>
  <c r="F77" i="9"/>
  <c r="K76" i="9"/>
  <c r="J76" i="9"/>
  <c r="F76" i="9"/>
  <c r="J75" i="9"/>
  <c r="H75" i="9"/>
  <c r="K74" i="9"/>
  <c r="J74" i="9"/>
  <c r="H74" i="9"/>
  <c r="F74" i="9"/>
  <c r="K70" i="9"/>
  <c r="J70" i="9"/>
  <c r="H70" i="9"/>
  <c r="F70" i="9"/>
  <c r="K69" i="9"/>
  <c r="J69" i="9"/>
  <c r="H69" i="9"/>
  <c r="F69" i="9"/>
  <c r="J68" i="9"/>
  <c r="H68" i="9"/>
  <c r="K67" i="9"/>
  <c r="J67" i="9"/>
  <c r="H67" i="9"/>
  <c r="H71" i="9" s="1"/>
  <c r="H15" i="10" s="1"/>
  <c r="I15" i="10" s="1"/>
  <c r="F67" i="9"/>
  <c r="K63" i="9"/>
  <c r="J63" i="9"/>
  <c r="H63" i="9"/>
  <c r="F63" i="9"/>
  <c r="L63" i="9" s="1"/>
  <c r="K62" i="9"/>
  <c r="J62" i="9"/>
  <c r="H62" i="9"/>
  <c r="F62" i="9"/>
  <c r="J61" i="9"/>
  <c r="H61" i="9"/>
  <c r="K60" i="9"/>
  <c r="J60" i="9"/>
  <c r="J64" i="9" s="1"/>
  <c r="J14" i="10" s="1"/>
  <c r="K14" i="10" s="1"/>
  <c r="H60" i="9"/>
  <c r="F60" i="9"/>
  <c r="K56" i="9"/>
  <c r="J56" i="9"/>
  <c r="H56" i="9"/>
  <c r="F56" i="9"/>
  <c r="K55" i="9"/>
  <c r="J55" i="9"/>
  <c r="H55" i="9"/>
  <c r="F55" i="9"/>
  <c r="J54" i="9"/>
  <c r="H54" i="9"/>
  <c r="K53" i="9"/>
  <c r="J53" i="9"/>
  <c r="H53" i="9"/>
  <c r="F53" i="9"/>
  <c r="K49" i="9"/>
  <c r="J49" i="9"/>
  <c r="H49" i="9"/>
  <c r="F49" i="9"/>
  <c r="K48" i="9"/>
  <c r="J48" i="9"/>
  <c r="H48" i="9"/>
  <c r="F48" i="9"/>
  <c r="J47" i="9"/>
  <c r="H47" i="9"/>
  <c r="K46" i="9"/>
  <c r="J46" i="9"/>
  <c r="H46" i="9"/>
  <c r="H50" i="9" s="1"/>
  <c r="H12" i="10" s="1"/>
  <c r="I12" i="10" s="1"/>
  <c r="F46" i="9"/>
  <c r="K42" i="9"/>
  <c r="J42" i="9"/>
  <c r="H42" i="9"/>
  <c r="F42" i="9"/>
  <c r="K41" i="9"/>
  <c r="J41" i="9"/>
  <c r="H41" i="9"/>
  <c r="F41" i="9"/>
  <c r="K40" i="9"/>
  <c r="J40" i="9"/>
  <c r="H40" i="9"/>
  <c r="F40" i="9"/>
  <c r="K39" i="9"/>
  <c r="J39" i="9"/>
  <c r="H39" i="9"/>
  <c r="F39" i="9"/>
  <c r="F43" i="9" l="1"/>
  <c r="F11" i="10" s="1"/>
  <c r="J50" i="9"/>
  <c r="J12" i="10" s="1"/>
  <c r="K12" i="10" s="1"/>
  <c r="E68" i="9"/>
  <c r="H43" i="9"/>
  <c r="H11" i="10" s="1"/>
  <c r="I11" i="10" s="1"/>
  <c r="H57" i="9"/>
  <c r="H13" i="10" s="1"/>
  <c r="I13" i="10" s="1"/>
  <c r="J43" i="9"/>
  <c r="J11" i="10" s="1"/>
  <c r="K11" i="10" s="1"/>
  <c r="J57" i="9"/>
  <c r="J13" i="10" s="1"/>
  <c r="K13" i="10" s="1"/>
  <c r="L60" i="9"/>
  <c r="F64" i="9"/>
  <c r="F14" i="10" s="1"/>
  <c r="L62" i="9"/>
  <c r="H80" i="9"/>
  <c r="H16" i="10" s="1"/>
  <c r="I16" i="10" s="1"/>
  <c r="J85" i="9"/>
  <c r="J17" i="10" s="1"/>
  <c r="K17" i="10" s="1"/>
  <c r="H64" i="9"/>
  <c r="H14" i="10" s="1"/>
  <c r="I14" i="10" s="1"/>
  <c r="F85" i="9"/>
  <c r="F17" i="10" s="1"/>
  <c r="F120" i="9"/>
  <c r="F21" i="10" s="1"/>
  <c r="E61" i="9"/>
  <c r="F61" i="9" s="1"/>
  <c r="H85" i="9"/>
  <c r="H17" i="10" s="1"/>
  <c r="I17" i="10" s="1"/>
  <c r="L84" i="9"/>
  <c r="L83" i="9"/>
  <c r="L77" i="9"/>
  <c r="J78" i="9"/>
  <c r="L76" i="9"/>
  <c r="L74" i="9"/>
  <c r="L70" i="9"/>
  <c r="L69" i="9"/>
  <c r="J71" i="9"/>
  <c r="J15" i="10" s="1"/>
  <c r="K15" i="10" s="1"/>
  <c r="L67" i="9"/>
  <c r="L61" i="9"/>
  <c r="L56" i="9"/>
  <c r="L55" i="9"/>
  <c r="L53" i="9"/>
  <c r="E54" i="9"/>
  <c r="L49" i="9"/>
  <c r="L48" i="9"/>
  <c r="L46" i="9"/>
  <c r="E47" i="9"/>
  <c r="L41" i="9"/>
  <c r="L42" i="9"/>
  <c r="L40" i="9"/>
  <c r="L39" i="9"/>
  <c r="K32" i="9"/>
  <c r="J32" i="9"/>
  <c r="H32" i="9"/>
  <c r="F32" i="9"/>
  <c r="K31" i="9"/>
  <c r="J31" i="9"/>
  <c r="J33" i="9" s="1"/>
  <c r="J9" i="10" s="1"/>
  <c r="K9" i="10" s="1"/>
  <c r="H31" i="9"/>
  <c r="H33" i="9" s="1"/>
  <c r="H9" i="10" s="1"/>
  <c r="I9" i="10" s="1"/>
  <c r="F31" i="9"/>
  <c r="F28" i="9"/>
  <c r="F8" i="10" s="1"/>
  <c r="K27" i="9"/>
  <c r="J27" i="9"/>
  <c r="J28" i="9" s="1"/>
  <c r="J8" i="10" s="1"/>
  <c r="K8" i="10" s="1"/>
  <c r="H27" i="9"/>
  <c r="H28" i="9" s="1"/>
  <c r="H8" i="10" s="1"/>
  <c r="I8" i="10" s="1"/>
  <c r="F27" i="9"/>
  <c r="J23" i="9"/>
  <c r="H23" i="9"/>
  <c r="K22" i="9"/>
  <c r="J22" i="9"/>
  <c r="H22" i="9"/>
  <c r="F22" i="9"/>
  <c r="K21" i="9"/>
  <c r="J21" i="9"/>
  <c r="H21" i="9"/>
  <c r="F21" i="9"/>
  <c r="K20" i="9"/>
  <c r="J20" i="9"/>
  <c r="H20" i="9"/>
  <c r="F20" i="9"/>
  <c r="F32" i="14"/>
  <c r="D6" i="11"/>
  <c r="G11" i="10" l="1"/>
  <c r="M11" i="10" s="1"/>
  <c r="L11" i="10"/>
  <c r="G8" i="10"/>
  <c r="M8" i="10" s="1"/>
  <c r="L8" i="10"/>
  <c r="J80" i="9"/>
  <c r="J16" i="10" s="1"/>
  <c r="K16" i="10" s="1"/>
  <c r="L78" i="9"/>
  <c r="G21" i="10"/>
  <c r="M21" i="10" s="1"/>
  <c r="L21" i="10"/>
  <c r="G14" i="10"/>
  <c r="M14" i="10" s="1"/>
  <c r="L14" i="10"/>
  <c r="E23" i="9"/>
  <c r="K23" i="9" s="1"/>
  <c r="G17" i="10"/>
  <c r="M17" i="10" s="1"/>
  <c r="L17" i="10"/>
  <c r="L64" i="9"/>
  <c r="J24" i="9"/>
  <c r="J7" i="10" s="1"/>
  <c r="K7" i="10" s="1"/>
  <c r="L22" i="9"/>
  <c r="L27" i="9"/>
  <c r="L28" i="9" s="1"/>
  <c r="F33" i="9"/>
  <c r="F9" i="10" s="1"/>
  <c r="K61" i="9"/>
  <c r="L85" i="9"/>
  <c r="K75" i="9"/>
  <c r="F75" i="9"/>
  <c r="F80" i="9" s="1"/>
  <c r="F16" i="10" s="1"/>
  <c r="K68" i="9"/>
  <c r="F68" i="9"/>
  <c r="F71" i="9" s="1"/>
  <c r="F15" i="10" s="1"/>
  <c r="K54" i="9"/>
  <c r="F54" i="9"/>
  <c r="F57" i="9" s="1"/>
  <c r="F13" i="10" s="1"/>
  <c r="K47" i="9"/>
  <c r="F47" i="9"/>
  <c r="F50" i="9" s="1"/>
  <c r="F12" i="10" s="1"/>
  <c r="L43" i="9"/>
  <c r="L32" i="9"/>
  <c r="L31" i="9"/>
  <c r="L33" i="9" s="1"/>
  <c r="L21" i="9"/>
  <c r="H24" i="9"/>
  <c r="H7" i="10" s="1"/>
  <c r="L20" i="9"/>
  <c r="F23" i="9"/>
  <c r="L23" i="9" s="1"/>
  <c r="O124" i="9"/>
  <c r="O123" i="9"/>
  <c r="O122" i="9"/>
  <c r="O121" i="9"/>
  <c r="N50" i="9"/>
  <c r="N49" i="9"/>
  <c r="N45" i="9"/>
  <c r="N44" i="9"/>
  <c r="N215" i="9"/>
  <c r="N214" i="9"/>
  <c r="N213" i="9"/>
  <c r="O213" i="9" s="1"/>
  <c r="P213" i="9" s="1"/>
  <c r="G9" i="10" l="1"/>
  <c r="M9" i="10" s="1"/>
  <c r="L9" i="10"/>
  <c r="G13" i="10"/>
  <c r="M13" i="10" s="1"/>
  <c r="L13" i="10"/>
  <c r="G12" i="10"/>
  <c r="M12" i="10" s="1"/>
  <c r="L12" i="10"/>
  <c r="L16" i="10"/>
  <c r="G16" i="10"/>
  <c r="M16" i="10" s="1"/>
  <c r="I7" i="10"/>
  <c r="L15" i="10"/>
  <c r="G15" i="10"/>
  <c r="M15" i="10" s="1"/>
  <c r="L75" i="9"/>
  <c r="L80" i="9" s="1"/>
  <c r="L68" i="9"/>
  <c r="L71" i="9" s="1"/>
  <c r="L54" i="9"/>
  <c r="L57" i="9" s="1"/>
  <c r="L47" i="9"/>
  <c r="L50" i="9" s="1"/>
  <c r="L24" i="9"/>
  <c r="F24" i="9"/>
  <c r="F7" i="10" s="1"/>
  <c r="G7" i="10" s="1"/>
  <c r="M7" i="10" s="1"/>
  <c r="L7" i="10" l="1"/>
  <c r="N216" i="9"/>
  <c r="L15" i="4"/>
  <c r="L12" i="4"/>
  <c r="L11" i="4"/>
  <c r="N210" i="9" l="1"/>
  <c r="N188" i="9" l="1"/>
  <c r="N170" i="9" l="1"/>
  <c r="N182" i="9" l="1"/>
  <c r="N163" i="9" l="1"/>
  <c r="O37" i="4"/>
  <c r="P37" i="4"/>
  <c r="N155" i="9"/>
  <c r="P155" i="9" s="1"/>
  <c r="O155" i="9"/>
  <c r="P21" i="4"/>
  <c r="O21" i="4"/>
  <c r="N140" i="9" l="1"/>
  <c r="N167" i="9" l="1"/>
  <c r="N160" i="9"/>
  <c r="N176" i="9"/>
  <c r="N141" i="9" l="1"/>
  <c r="L49" i="4"/>
  <c r="L47" i="4"/>
  <c r="L46" i="4"/>
  <c r="L45" i="4"/>
  <c r="N129" i="9"/>
  <c r="N144" i="9"/>
  <c r="N132" i="9"/>
  <c r="O129" i="9"/>
  <c r="P26" i="4"/>
  <c r="O26" i="4"/>
  <c r="N146" i="9" l="1"/>
  <c r="N145" i="9"/>
  <c r="O144" i="9"/>
  <c r="P144" i="9" s="1"/>
  <c r="P129" i="9"/>
  <c r="P7" i="4"/>
  <c r="N147" i="9" l="1"/>
  <c r="N40" i="11" l="1"/>
  <c r="N133" i="9"/>
  <c r="L23" i="4" l="1"/>
  <c r="N126" i="9" l="1"/>
  <c r="N59" i="9" l="1"/>
  <c r="N54" i="9"/>
  <c r="N46" i="9" l="1"/>
  <c r="N51" i="9"/>
  <c r="N56" i="9"/>
  <c r="N61" i="9"/>
  <c r="P17" i="4" l="1"/>
  <c r="O17" i="4"/>
  <c r="L14" i="4"/>
  <c r="L13" i="4"/>
  <c r="N73" i="9"/>
  <c r="N91" i="9" l="1"/>
  <c r="N31" i="11" l="1"/>
  <c r="N70" i="9" l="1"/>
  <c r="N77" i="9"/>
  <c r="N28" i="9" l="1"/>
  <c r="N25" i="9" l="1"/>
  <c r="N30" i="9"/>
  <c r="N52" i="11" l="1"/>
  <c r="N21" i="9"/>
  <c r="L8" i="4"/>
  <c r="N152" i="9" l="1"/>
  <c r="K16" i="9" l="1"/>
  <c r="J16" i="9"/>
  <c r="J17" i="9" s="1"/>
  <c r="H16" i="9"/>
  <c r="H17" i="9" s="1"/>
  <c r="F16" i="9"/>
  <c r="J6" i="10" l="1"/>
  <c r="K6" i="10" s="1"/>
  <c r="H6" i="10"/>
  <c r="L16" i="9"/>
  <c r="L17" i="9" s="1"/>
  <c r="F17" i="9"/>
  <c r="F6" i="10" s="1"/>
  <c r="I6" i="10" l="1"/>
  <c r="N17" i="9"/>
  <c r="G6" i="10" l="1"/>
  <c r="M6" i="10" s="1"/>
  <c r="L6" i="10"/>
  <c r="L21" i="4" l="1"/>
  <c r="N110" i="9"/>
  <c r="N109" i="9"/>
  <c r="N20" i="11" l="1"/>
  <c r="N115" i="9" l="1"/>
  <c r="P34" i="4" l="1"/>
  <c r="O34" i="4" l="1"/>
  <c r="N84" i="9" l="1"/>
  <c r="P31" i="4" l="1"/>
  <c r="O31" i="4" l="1"/>
  <c r="L17" i="4" l="1"/>
  <c r="L22" i="4"/>
  <c r="L34" i="4"/>
  <c r="L30" i="4"/>
  <c r="L19" i="4"/>
  <c r="L18" i="4"/>
  <c r="L9" i="4"/>
  <c r="L5" i="4"/>
  <c r="N98" i="9" l="1"/>
  <c r="N106" i="9" l="1"/>
  <c r="N8" i="11" l="1"/>
  <c r="J12" i="9" l="1"/>
  <c r="K12" i="9"/>
  <c r="F12" i="9"/>
  <c r="J11" i="9"/>
  <c r="K11" i="9"/>
  <c r="F11" i="9"/>
  <c r="J10" i="9"/>
  <c r="H10" i="9"/>
  <c r="J9" i="9"/>
  <c r="H9" i="9"/>
  <c r="J8" i="9"/>
  <c r="H8" i="9"/>
  <c r="J7" i="9"/>
  <c r="H7" i="9"/>
  <c r="J6" i="9"/>
  <c r="H6" i="9"/>
  <c r="J13" i="9" l="1"/>
  <c r="J5" i="10" s="1"/>
  <c r="H11" i="9"/>
  <c r="L11" i="9" s="1"/>
  <c r="H12" i="9"/>
  <c r="L12" i="9" s="1"/>
  <c r="H13" i="9" l="1"/>
  <c r="H5" i="10" s="1"/>
  <c r="I15" i="14" l="1"/>
  <c r="I5" i="10" l="1"/>
  <c r="K5" i="10"/>
  <c r="F6" i="9"/>
  <c r="F7" i="9"/>
  <c r="L7" i="9" s="1"/>
  <c r="F8" i="9"/>
  <c r="L8" i="9" s="1"/>
  <c r="F9" i="9"/>
  <c r="L9" i="9" s="1"/>
  <c r="F10" i="9"/>
  <c r="L10" i="9" s="1"/>
  <c r="K10" i="9" l="1"/>
  <c r="K8" i="9"/>
  <c r="K7" i="9"/>
  <c r="K6" i="9"/>
  <c r="K9" i="9"/>
  <c r="L6" i="9"/>
  <c r="L13" i="9" s="1"/>
  <c r="F13" i="9"/>
  <c r="F5" i="10" s="1"/>
  <c r="G5" i="10" l="1"/>
  <c r="N13" i="9"/>
  <c r="L5" i="10" l="1"/>
  <c r="M5" i="10"/>
</calcChain>
</file>

<file path=xl/sharedStrings.xml><?xml version="1.0" encoding="utf-8"?>
<sst xmlns="http://schemas.openxmlformats.org/spreadsheetml/2006/main" count="955" uniqueCount="443">
  <si>
    <t>품명</t>
  </si>
  <si>
    <t>규격</t>
  </si>
  <si>
    <t>단위</t>
  </si>
  <si>
    <t>물가자료</t>
  </si>
  <si>
    <t>물가정보</t>
  </si>
  <si>
    <t>거래가격</t>
  </si>
  <si>
    <t>적용단가</t>
  </si>
  <si>
    <t>비고</t>
  </si>
  <si>
    <t>Page</t>
  </si>
  <si>
    <t>단   가</t>
  </si>
  <si>
    <t>수  량</t>
  </si>
  <si>
    <t>비  고</t>
  </si>
  <si>
    <t>단  가</t>
  </si>
  <si>
    <t>금  액</t>
  </si>
  <si>
    <t>기계경비</t>
  </si>
  <si>
    <t>호 표</t>
  </si>
  <si>
    <t>수량</t>
  </si>
  <si>
    <t>재 료 비</t>
  </si>
  <si>
    <t>노 무 비</t>
  </si>
  <si>
    <t>경    비</t>
  </si>
  <si>
    <t>합    계</t>
  </si>
  <si>
    <t>품        명</t>
  </si>
  <si>
    <t>규        격</t>
  </si>
  <si>
    <t>재  료  비</t>
  </si>
  <si>
    <t>노  무  비</t>
  </si>
  <si>
    <t>경      비</t>
  </si>
  <si>
    <t>합      계</t>
  </si>
  <si>
    <t>품      명</t>
  </si>
  <si>
    <t>규      격</t>
  </si>
  <si>
    <t>직접재료비</t>
  </si>
  <si>
    <t>작업부산물 ( ▲ )</t>
  </si>
  <si>
    <t>소       계 ( Ａ )</t>
  </si>
  <si>
    <t>직접노무비</t>
  </si>
  <si>
    <t>간접노무비</t>
  </si>
  <si>
    <t>×</t>
  </si>
  <si>
    <t>산재보험료</t>
  </si>
  <si>
    <t>안전관리비</t>
  </si>
  <si>
    <t>기 타 경 비</t>
  </si>
  <si>
    <t>(Ａ+Ｂ)</t>
  </si>
  <si>
    <t>합                  계</t>
  </si>
  <si>
    <t>(Ａ+Ｂ+Ｃ)</t>
  </si>
  <si>
    <t>(Ｂ+Ｃ+Ｄ)</t>
  </si>
  <si>
    <t>총       원       가</t>
  </si>
  <si>
    <t>총원가</t>
  </si>
  <si>
    <t>총    공    사    원    가</t>
  </si>
  <si>
    <t>일    위    대    가    목    록</t>
    <phoneticPr fontId="8" type="noConversion"/>
  </si>
  <si>
    <t>소  계</t>
    <phoneticPr fontId="8" type="noConversion"/>
  </si>
  <si>
    <t>단    가    대    비    표</t>
    <phoneticPr fontId="8" type="noConversion"/>
  </si>
  <si>
    <t>인</t>
    <phoneticPr fontId="8" type="noConversion"/>
  </si>
  <si>
    <t>일    위    대    가    표</t>
    <phoneticPr fontId="8" type="noConversion"/>
  </si>
  <si>
    <t>보통인부</t>
    <phoneticPr fontId="8" type="noConversion"/>
  </si>
  <si>
    <t>노무비</t>
    <phoneticPr fontId="8" type="noConversion"/>
  </si>
  <si>
    <t xml:space="preserve">                                                                                                                     </t>
    <phoneticPr fontId="8" type="noConversion"/>
  </si>
  <si>
    <t>금          액</t>
    <phoneticPr fontId="8" type="noConversion"/>
  </si>
  <si>
    <t xml:space="preserve">구      성      비  </t>
    <phoneticPr fontId="8" type="noConversion"/>
  </si>
  <si>
    <t>비          고</t>
    <phoneticPr fontId="8" type="noConversion"/>
  </si>
  <si>
    <t>순
공
사
원
가</t>
    <phoneticPr fontId="8" type="noConversion"/>
  </si>
  <si>
    <t>재
료
비</t>
    <phoneticPr fontId="8" type="noConversion"/>
  </si>
  <si>
    <t>간접재료비</t>
    <phoneticPr fontId="8" type="noConversion"/>
  </si>
  <si>
    <t>노
무
비</t>
    <phoneticPr fontId="12" type="noConversion"/>
  </si>
  <si>
    <t>(직접노무비)</t>
    <phoneticPr fontId="8" type="noConversion"/>
  </si>
  <si>
    <t>소       계 ( Ｂ )</t>
    <phoneticPr fontId="8" type="noConversion"/>
  </si>
  <si>
    <t>경
비</t>
    <phoneticPr fontId="8" type="noConversion"/>
  </si>
  <si>
    <t>(Ｂ)</t>
    <phoneticPr fontId="8" type="noConversion"/>
  </si>
  <si>
    <t>모든공사에 적용</t>
    <phoneticPr fontId="8" type="noConversion"/>
  </si>
  <si>
    <t>고용보험료</t>
    <phoneticPr fontId="12" type="noConversion"/>
  </si>
  <si>
    <t>도급자관급미포함</t>
    <phoneticPr fontId="8" type="noConversion"/>
  </si>
  <si>
    <t>(Ａ+직.노)</t>
    <phoneticPr fontId="8" type="noConversion"/>
  </si>
  <si>
    <t>×</t>
    <phoneticPr fontId="8" type="noConversion"/>
  </si>
  <si>
    <t>4천만원이상 공사에 적용</t>
    <phoneticPr fontId="8" type="noConversion"/>
  </si>
  <si>
    <t>도급자관급포함</t>
    <phoneticPr fontId="8" type="noConversion"/>
  </si>
  <si>
    <t>(재+직노+도급자관급)</t>
    <phoneticPr fontId="8" type="noConversion"/>
  </si>
  <si>
    <t>4천만원이상 공사에 적용
(두개 중 작은값 선택)</t>
    <phoneticPr fontId="8" type="noConversion"/>
  </si>
  <si>
    <t>(재+직노)×1.2</t>
    <phoneticPr fontId="8" type="noConversion"/>
  </si>
  <si>
    <t>국민건강보험료</t>
    <phoneticPr fontId="12" type="noConversion"/>
  </si>
  <si>
    <t>직접노무비</t>
    <phoneticPr fontId="12" type="noConversion"/>
  </si>
  <si>
    <t>1개월이상 공사에 적용</t>
    <phoneticPr fontId="8" type="noConversion"/>
  </si>
  <si>
    <t>국민연금보험료</t>
    <phoneticPr fontId="12" type="noConversion"/>
  </si>
  <si>
    <t>노인장기요양보험료</t>
    <phoneticPr fontId="12" type="noConversion"/>
  </si>
  <si>
    <t>건강보험료</t>
    <phoneticPr fontId="12" type="noConversion"/>
  </si>
  <si>
    <t>환경보전비</t>
    <phoneticPr fontId="8" type="noConversion"/>
  </si>
  <si>
    <t>(A+직.노+기계경비)</t>
    <phoneticPr fontId="8" type="noConversion"/>
  </si>
  <si>
    <t>소       계 ( Ｃ )</t>
    <phoneticPr fontId="12" type="noConversion"/>
  </si>
  <si>
    <t>(Ａ+Ｂ+Ｃ)</t>
    <phoneticPr fontId="8" type="noConversion"/>
  </si>
  <si>
    <t>일 반 관 리 비 (Ｄ)</t>
    <phoneticPr fontId="12" type="noConversion"/>
  </si>
  <si>
    <t>이                 윤</t>
    <phoneticPr fontId="12" type="noConversion"/>
  </si>
  <si>
    <t>폐 기 물  처 리 비</t>
    <phoneticPr fontId="12" type="noConversion"/>
  </si>
  <si>
    <t>부  가  가  치  세</t>
    <phoneticPr fontId="12" type="noConversion"/>
  </si>
  <si>
    <t>합                계</t>
    <phoneticPr fontId="12" type="noConversion"/>
  </si>
  <si>
    <t>관  급  자  재  비</t>
    <phoneticPr fontId="12" type="noConversion"/>
  </si>
  <si>
    <t>품         명</t>
    <phoneticPr fontId="9" type="noConversion"/>
  </si>
  <si>
    <t>수  량</t>
    <phoneticPr fontId="9" type="noConversion"/>
  </si>
  <si>
    <t>산        출        근        거</t>
    <phoneticPr fontId="9" type="noConversion"/>
  </si>
  <si>
    <t>■ 가설공사</t>
    <phoneticPr fontId="8" type="noConversion"/>
  </si>
  <si>
    <t>대</t>
    <phoneticPr fontId="8" type="noConversion"/>
  </si>
  <si>
    <t>수직문형지주</t>
    <phoneticPr fontId="8" type="noConversion"/>
  </si>
  <si>
    <t>개</t>
    <phoneticPr fontId="8" type="noConversion"/>
  </si>
  <si>
    <t>수평틀</t>
    <phoneticPr fontId="8" type="noConversion"/>
  </si>
  <si>
    <t>작키베이스</t>
    <phoneticPr fontId="8" type="noConversion"/>
  </si>
  <si>
    <t>건설발판</t>
    <phoneticPr fontId="8" type="noConversion"/>
  </si>
  <si>
    <t>비계공</t>
    <phoneticPr fontId="8" type="noConversion"/>
  </si>
  <si>
    <t>上-146</t>
    <phoneticPr fontId="8" type="noConversion"/>
  </si>
  <si>
    <t>조사단가 1</t>
    <phoneticPr fontId="8" type="noConversion"/>
  </si>
  <si>
    <t>조사단가 2</t>
    <phoneticPr fontId="8" type="noConversion"/>
  </si>
  <si>
    <t>이동식, 3개월, 1단(2m)</t>
    <phoneticPr fontId="8" type="noConversion"/>
  </si>
  <si>
    <t>공    종    별    집    계    표</t>
    <phoneticPr fontId="8" type="noConversion"/>
  </si>
  <si>
    <t>식</t>
    <phoneticPr fontId="8" type="noConversion"/>
  </si>
  <si>
    <t>계</t>
    <phoneticPr fontId="8" type="noConversion"/>
  </si>
  <si>
    <t>1,219 × 1,700㎜</t>
    <phoneticPr fontId="8" type="noConversion"/>
  </si>
  <si>
    <t>1,050 × 1,820㎜</t>
    <phoneticPr fontId="8" type="noConversion"/>
  </si>
  <si>
    <t>1,219 × 1,820㎜</t>
    <phoneticPr fontId="8" type="noConversion"/>
  </si>
  <si>
    <t>Ø36 × 406㎜</t>
    <phoneticPr fontId="8" type="noConversion"/>
  </si>
  <si>
    <t>400 × 1,829㎜</t>
    <phoneticPr fontId="8" type="noConversion"/>
  </si>
  <si>
    <t>ea</t>
    <phoneticPr fontId="8" type="noConversion"/>
  </si>
  <si>
    <t>대</t>
    <phoneticPr fontId="8" type="noConversion"/>
  </si>
  <si>
    <t>[제1호표] 강관조립말비계</t>
    <phoneticPr fontId="8" type="noConversion"/>
  </si>
  <si>
    <t xml:space="preserve"> 강관조립말비계</t>
    <phoneticPr fontId="8" type="noConversion"/>
  </si>
  <si>
    <t xml:space="preserve"> 이동식강관말비계</t>
    <phoneticPr fontId="8" type="noConversion"/>
  </si>
  <si>
    <t>가세틀</t>
    <phoneticPr fontId="8" type="noConversion"/>
  </si>
  <si>
    <t>㎡</t>
    <phoneticPr fontId="8" type="noConversion"/>
  </si>
  <si>
    <t>퍼티</t>
    <phoneticPr fontId="8" type="noConversion"/>
  </si>
  <si>
    <t>연마지</t>
    <phoneticPr fontId="8" type="noConversion"/>
  </si>
  <si>
    <t>㎏</t>
    <phoneticPr fontId="8" type="noConversion"/>
  </si>
  <si>
    <t>매</t>
    <phoneticPr fontId="8" type="noConversion"/>
  </si>
  <si>
    <t>#120</t>
    <phoneticPr fontId="8" type="noConversion"/>
  </si>
  <si>
    <t>내부용</t>
    <phoneticPr fontId="8" type="noConversion"/>
  </si>
  <si>
    <t>上-636</t>
    <phoneticPr fontId="8" type="noConversion"/>
  </si>
  <si>
    <t>Ⅱ-89</t>
    <phoneticPr fontId="8" type="noConversion"/>
  </si>
  <si>
    <t>上-1420</t>
    <phoneticPr fontId="8" type="noConversion"/>
  </si>
  <si>
    <t>Ⅰ-951</t>
    <phoneticPr fontId="8" type="noConversion"/>
  </si>
  <si>
    <t>수성페인트</t>
    <phoneticPr fontId="8" type="noConversion"/>
  </si>
  <si>
    <t>ℓ</t>
    <phoneticPr fontId="8" type="noConversion"/>
  </si>
  <si>
    <t>p.112</t>
    <phoneticPr fontId="8" type="noConversion"/>
  </si>
  <si>
    <t>수   량   산   출   집   계</t>
    <phoneticPr fontId="8" type="noConversion"/>
  </si>
  <si>
    <t>접착제</t>
    <phoneticPr fontId="8" type="noConversion"/>
  </si>
  <si>
    <t>上-109</t>
    <phoneticPr fontId="8" type="noConversion"/>
  </si>
  <si>
    <t>내장공</t>
    <phoneticPr fontId="8" type="noConversion"/>
  </si>
  <si>
    <t>규  격 / 위  치</t>
    <phoneticPr fontId="9" type="noConversion"/>
  </si>
  <si>
    <t>단  위</t>
    <phoneticPr fontId="9" type="noConversion"/>
  </si>
  <si>
    <t>내/외부용</t>
    <phoneticPr fontId="8" type="noConversion"/>
  </si>
  <si>
    <t>■ 철거공사</t>
    <phoneticPr fontId="8" type="noConversion"/>
  </si>
  <si>
    <t>m</t>
    <phoneticPr fontId="8" type="noConversion"/>
  </si>
  <si>
    <t>1,219×1,820㎜</t>
    <phoneticPr fontId="8" type="noConversion"/>
  </si>
  <si>
    <t>400×1,829㎜</t>
    <phoneticPr fontId="8" type="noConversion"/>
  </si>
  <si>
    <t>건설폐기물수집운반비(상차비)</t>
    <phoneticPr fontId="8" type="noConversion"/>
  </si>
  <si>
    <t>30㎞이내</t>
    <phoneticPr fontId="8" type="noConversion"/>
  </si>
  <si>
    <t>ton</t>
    <phoneticPr fontId="8" type="noConversion"/>
  </si>
  <si>
    <t>下-152</t>
    <phoneticPr fontId="8" type="noConversion"/>
  </si>
  <si>
    <t>건설폐기물수집운반비(운반비)</t>
    <phoneticPr fontId="8" type="noConversion"/>
  </si>
  <si>
    <t>건설폐기물처리비</t>
    <phoneticPr fontId="8" type="noConversion"/>
  </si>
  <si>
    <t>下-151</t>
    <phoneticPr fontId="8" type="noConversion"/>
  </si>
  <si>
    <t>■ 폐기물처리비</t>
    <phoneticPr fontId="8" type="noConversion"/>
  </si>
  <si>
    <t>1. 폐기물처리비</t>
    <phoneticPr fontId="8" type="noConversion"/>
  </si>
  <si>
    <t>m</t>
    <phoneticPr fontId="8" type="noConversion"/>
  </si>
  <si>
    <t>㎡</t>
  </si>
  <si>
    <t>노무비</t>
  </si>
  <si>
    <t>인</t>
  </si>
  <si>
    <t>개보수</t>
    <phoneticPr fontId="8" type="noConversion"/>
  </si>
  <si>
    <t>p.122</t>
    <phoneticPr fontId="8" type="noConversion"/>
  </si>
  <si>
    <t>㎡</t>
    <phoneticPr fontId="8" type="noConversion"/>
  </si>
  <si>
    <t>■ 건축공사</t>
    <phoneticPr fontId="8" type="noConversion"/>
  </si>
  <si>
    <t>1. 가설공사</t>
    <phoneticPr fontId="8" type="noConversion"/>
  </si>
  <si>
    <t>소  계</t>
    <phoneticPr fontId="8" type="noConversion"/>
  </si>
  <si>
    <t>㎡</t>
    <phoneticPr fontId="8" type="noConversion"/>
  </si>
  <si>
    <t>설    계    내    역    서</t>
    <phoneticPr fontId="8" type="noConversion"/>
  </si>
  <si>
    <t>■ 가설공사</t>
    <phoneticPr fontId="8" type="noConversion"/>
  </si>
  <si>
    <t xml:space="preserve"> 이동식강관말비계</t>
    <phoneticPr fontId="8" type="noConversion"/>
  </si>
  <si>
    <t>이동식, 3개월, 1단(2m)</t>
    <phoneticPr fontId="8" type="noConversion"/>
  </si>
  <si>
    <t>대</t>
    <phoneticPr fontId="8" type="noConversion"/>
  </si>
  <si>
    <t xml:space="preserve"> 건축물 현장정리</t>
    <phoneticPr fontId="8" type="noConversion"/>
  </si>
  <si>
    <t>개보수</t>
    <phoneticPr fontId="8" type="noConversion"/>
  </si>
  <si>
    <t>Ⅰ-144</t>
    <phoneticPr fontId="8" type="noConversion"/>
  </si>
  <si>
    <t>[제2호표] 건축물 현장정리</t>
    <phoneticPr fontId="8" type="noConversion"/>
  </si>
  <si>
    <t>면적확인</t>
    <phoneticPr fontId="8" type="noConversion"/>
  </si>
  <si>
    <t>2층</t>
    <phoneticPr fontId="8" type="noConversion"/>
  </si>
  <si>
    <t>벽</t>
    <phoneticPr fontId="8" type="noConversion"/>
  </si>
  <si>
    <t xml:space="preserve"> 건설폐기물수집운반비(상차비)</t>
    <phoneticPr fontId="8" type="noConversion"/>
  </si>
  <si>
    <t xml:space="preserve"> 건설폐기물수집운반비(운반비)</t>
    <phoneticPr fontId="8" type="noConversion"/>
  </si>
  <si>
    <t xml:space="preserve"> 건설폐기물처리비</t>
    <phoneticPr fontId="8" type="noConversion"/>
  </si>
  <si>
    <t>2. 철거공사</t>
    <phoneticPr fontId="8" type="noConversion"/>
  </si>
  <si>
    <t>上-543</t>
    <phoneticPr fontId="8" type="noConversion"/>
  </si>
  <si>
    <t xml:space="preserve"> 바탕만들기</t>
    <phoneticPr fontId="8" type="noConversion"/>
  </si>
  <si>
    <t xml:space="preserve"> 수성페인트칠</t>
    <phoneticPr fontId="8" type="noConversion"/>
  </si>
  <si>
    <t>소형브레이커</t>
    <phoneticPr fontId="8" type="noConversion"/>
  </si>
  <si>
    <t>㎥</t>
    <phoneticPr fontId="8" type="noConversion"/>
  </si>
  <si>
    <t>1.5㎾</t>
    <phoneticPr fontId="8" type="noConversion"/>
  </si>
  <si>
    <t>hr</t>
    <phoneticPr fontId="8" type="noConversion"/>
  </si>
  <si>
    <t xml:space="preserve"> 소형브레이커</t>
    <phoneticPr fontId="8" type="noConversion"/>
  </si>
  <si>
    <t>텍스</t>
    <phoneticPr fontId="8" type="noConversion"/>
  </si>
  <si>
    <t xml:space="preserve"> 천장재 철거</t>
    <phoneticPr fontId="8" type="noConversion"/>
  </si>
  <si>
    <t>㎏</t>
    <phoneticPr fontId="8" type="noConversion"/>
  </si>
  <si>
    <t>15.8㎏/매</t>
    <phoneticPr fontId="8" type="noConversion"/>
  </si>
  <si>
    <t>914*1829</t>
    <phoneticPr fontId="8" type="noConversion"/>
  </si>
  <si>
    <t>1층</t>
    <phoneticPr fontId="8" type="noConversion"/>
  </si>
  <si>
    <t>6층</t>
    <phoneticPr fontId="8" type="noConversion"/>
  </si>
  <si>
    <t>㎡</t>
    <phoneticPr fontId="8" type="noConversion"/>
  </si>
  <si>
    <t>Ⅱ-219</t>
    <phoneticPr fontId="8" type="noConversion"/>
  </si>
  <si>
    <t xml:space="preserve"> 천장텍스 붙임</t>
    <phoneticPr fontId="8" type="noConversion"/>
  </si>
  <si>
    <t>보통인부</t>
    <phoneticPr fontId="8" type="noConversion"/>
  </si>
  <si>
    <t>소  계</t>
    <phoneticPr fontId="8" type="noConversion"/>
  </si>
  <si>
    <t>p.1186</t>
    <phoneticPr fontId="8" type="noConversion"/>
  </si>
  <si>
    <t>건축목공</t>
    <phoneticPr fontId="8" type="noConversion"/>
  </si>
  <si>
    <t>p.1188</t>
    <phoneticPr fontId="8" type="noConversion"/>
  </si>
  <si>
    <t>노무비</t>
    <phoneticPr fontId="8" type="noConversion"/>
  </si>
  <si>
    <t>착암공</t>
    <phoneticPr fontId="8" type="noConversion"/>
  </si>
  <si>
    <t>인</t>
    <phoneticPr fontId="8" type="noConversion"/>
  </si>
  <si>
    <t>잡재료비</t>
    <phoneticPr fontId="8" type="noConversion"/>
  </si>
  <si>
    <t>노무비의 1%</t>
    <phoneticPr fontId="8" type="noConversion"/>
  </si>
  <si>
    <t>소형브레이커(전기식)</t>
    <phoneticPr fontId="8" type="noConversion"/>
  </si>
  <si>
    <t>특별인부</t>
    <phoneticPr fontId="8" type="noConversion"/>
  </si>
  <si>
    <t>공구손료</t>
    <phoneticPr fontId="8" type="noConversion"/>
  </si>
  <si>
    <t>노무비의 3%</t>
    <phoneticPr fontId="8" type="noConversion"/>
  </si>
  <si>
    <t>5% 할증</t>
    <phoneticPr fontId="8" type="noConversion"/>
  </si>
  <si>
    <t>도장공</t>
    <phoneticPr fontId="8" type="noConversion"/>
  </si>
  <si>
    <t>p.1175</t>
    <phoneticPr fontId="8" type="noConversion"/>
  </si>
  <si>
    <t>주재료비의 6%</t>
    <phoneticPr fontId="8" type="noConversion"/>
  </si>
  <si>
    <t>kg</t>
    <phoneticPr fontId="8" type="noConversion"/>
  </si>
  <si>
    <t>미장공</t>
    <phoneticPr fontId="8" type="noConversion"/>
  </si>
  <si>
    <t>10% 할증</t>
    <phoneticPr fontId="8" type="noConversion"/>
  </si>
  <si>
    <t>p.1108</t>
    <phoneticPr fontId="8" type="noConversion"/>
  </si>
  <si>
    <t>주재료비의 3%</t>
    <phoneticPr fontId="8" type="noConversion"/>
  </si>
  <si>
    <t xml:space="preserve"> </t>
    <phoneticPr fontId="8" type="noConversion"/>
  </si>
  <si>
    <t>공    사    원    가    계    산    서</t>
    <phoneticPr fontId="8" type="noConversion"/>
  </si>
  <si>
    <t xml:space="preserve"> </t>
    <phoneticPr fontId="8" type="noConversion"/>
  </si>
  <si>
    <t>소형브레이커(벽체)</t>
    <phoneticPr fontId="8" type="noConversion"/>
  </si>
  <si>
    <t>벽체</t>
    <phoneticPr fontId="8" type="noConversion"/>
  </si>
  <si>
    <t>VIEW-B : (3.6+4.59+4.59+4.59+3.51+4.59+2.7+10.11+4.59+4.59+4.59+4.59+4.59+7.95+4.59+4.59+6.0+3.0)*0.024</t>
    <phoneticPr fontId="8" type="noConversion"/>
  </si>
  <si>
    <t>VIEW-C : (2.7+4.59+3.51+4.59+4.05+4.59+3.51+4.59+4.59+4.05+4.59+9.3+3.78+2.7+2.7+4.59+4.59+4.59+4.59)*0.024</t>
    <phoneticPr fontId="8" type="noConversion"/>
  </si>
  <si>
    <t xml:space="preserve"> 타일 까내기</t>
    <phoneticPr fontId="8" type="noConversion"/>
  </si>
  <si>
    <t>벽체</t>
    <phoneticPr fontId="8" type="noConversion"/>
  </si>
  <si>
    <t>(0.4*0.25*10)</t>
    <phoneticPr fontId="8" type="noConversion"/>
  </si>
  <si>
    <t>■ 도장공사</t>
    <phoneticPr fontId="8" type="noConversion"/>
  </si>
  <si>
    <t>1층 복도</t>
    <phoneticPr fontId="8" type="noConversion"/>
  </si>
  <si>
    <t>1층 복도</t>
    <phoneticPr fontId="8" type="noConversion"/>
  </si>
  <si>
    <t>기록실, 감적호</t>
    <phoneticPr fontId="8" type="noConversion"/>
  </si>
  <si>
    <t>본관동 식당</t>
    <phoneticPr fontId="8" type="noConversion"/>
  </si>
  <si>
    <t>텍스</t>
    <phoneticPr fontId="8" type="noConversion"/>
  </si>
  <si>
    <t>외부2회, 롤러</t>
    <phoneticPr fontId="8" type="noConversion"/>
  </si>
  <si>
    <t>내부, 뿜칠</t>
    <phoneticPr fontId="8" type="noConversion"/>
  </si>
  <si>
    <t>내부, 붓칠2회</t>
    <phoneticPr fontId="8" type="noConversion"/>
  </si>
  <si>
    <t>[(116*2.7)-((1.8*2.1*8)+(1.5*1.0*3)+(0.65*1.2*8))]+[(122.4*2.7)-(1.8*2.1*7)]</t>
    <phoneticPr fontId="8" type="noConversion"/>
  </si>
  <si>
    <t>(1.9*11.0)+(1.9*0.1)+(11.0*0.1)+(1.9*3.3)+(2.0*3.3)+(3.3*0.1)+(2.6*0.1)+(2.6*11.0)+(2.8*3.3)</t>
    <phoneticPr fontId="8" type="noConversion"/>
  </si>
  <si>
    <t>(3.3*0.1)+(11.0*0.1)+(11.0*0.1)</t>
    <phoneticPr fontId="8" type="noConversion"/>
  </si>
  <si>
    <t>벽체, 콘크리트면, 모르타르면</t>
    <phoneticPr fontId="8" type="noConversion"/>
  </si>
  <si>
    <t>■ 균열보수 및 미장공사</t>
    <phoneticPr fontId="8" type="noConversion"/>
  </si>
  <si>
    <t>누수균열보수</t>
    <phoneticPr fontId="8" type="noConversion"/>
  </si>
  <si>
    <t>내벽 24mm, 1:3</t>
    <phoneticPr fontId="8" type="noConversion"/>
  </si>
  <si>
    <t>VIEW-B : (3.6+4.59+4.59+4.59+3.51+4.59+2.7+10.11+4.59+4.59+4.59+4.59+4.59+7.95+4.59+4.59+6.0+3.0)</t>
    <phoneticPr fontId="8" type="noConversion"/>
  </si>
  <si>
    <t>VIEW-A : 2+1+2.5+1+1+3.2</t>
    <phoneticPr fontId="8" type="noConversion"/>
  </si>
  <si>
    <t>■ 기타공사</t>
    <phoneticPr fontId="8" type="noConversion"/>
  </si>
  <si>
    <t xml:space="preserve"> 타일 접착붙이기</t>
    <phoneticPr fontId="8" type="noConversion"/>
  </si>
  <si>
    <t xml:space="preserve"> 모르타르 바름</t>
    <phoneticPr fontId="8" type="noConversion"/>
  </si>
  <si>
    <t xml:space="preserve"> 균열보수</t>
    <phoneticPr fontId="8" type="noConversion"/>
  </si>
  <si>
    <t xml:space="preserve"> 수성페인트</t>
    <phoneticPr fontId="8" type="noConversion"/>
  </si>
  <si>
    <t xml:space="preserve"> 다채무늬페인트</t>
    <phoneticPr fontId="8" type="noConversion"/>
  </si>
  <si>
    <t xml:space="preserve"> 걸레받이페인트</t>
    <phoneticPr fontId="8" type="noConversion"/>
  </si>
  <si>
    <t>(0.4*0.25*10)</t>
    <phoneticPr fontId="8" type="noConversion"/>
  </si>
  <si>
    <t>2030*1033*700</t>
    <phoneticPr fontId="8" type="noConversion"/>
  </si>
  <si>
    <t>0.28*0.43, T18 MDF판</t>
    <phoneticPr fontId="8" type="noConversion"/>
  </si>
  <si>
    <t>3.2*1.0</t>
    <phoneticPr fontId="8" type="noConversion"/>
  </si>
  <si>
    <t>1030*50*11300</t>
    <phoneticPr fontId="8" type="noConversion"/>
  </si>
  <si>
    <t xml:space="preserve"> 모르터 철거</t>
    <phoneticPr fontId="8" type="noConversion"/>
  </si>
  <si>
    <t>(87.36+82.20*0.024*2.1)+(0.4*0.25*10*0.007*2.1)</t>
    <phoneticPr fontId="8" type="noConversion"/>
  </si>
  <si>
    <t>건설폐콘크리트</t>
    <phoneticPr fontId="8" type="noConversion"/>
  </si>
  <si>
    <t>혼합건설폐기물(폐텍스)</t>
    <phoneticPr fontId="8" type="noConversion"/>
  </si>
  <si>
    <t xml:space="preserve"> 사격장 테이블 제작설치</t>
    <phoneticPr fontId="8" type="noConversion"/>
  </si>
  <si>
    <t xml:space="preserve"> 사격장 표적판 제작설치</t>
    <phoneticPr fontId="8" type="noConversion"/>
  </si>
  <si>
    <t xml:space="preserve"> 사격장 가림판 제작설치</t>
    <phoneticPr fontId="8" type="noConversion"/>
  </si>
  <si>
    <t xml:space="preserve"> 사격장 파티션(중간 테이블) 제작설치</t>
    <phoneticPr fontId="8" type="noConversion"/>
  </si>
  <si>
    <t>벽, 콘크리트, 모르터면</t>
    <phoneticPr fontId="8" type="noConversion"/>
  </si>
  <si>
    <t>벽, 콘크리트면, 롤러1회</t>
    <phoneticPr fontId="8" type="noConversion"/>
  </si>
  <si>
    <t>[제8호표] 수성페인트칠</t>
    <phoneticPr fontId="8" type="noConversion"/>
  </si>
  <si>
    <t>벽, 콘크리트면, 롤러2회</t>
    <phoneticPr fontId="8" type="noConversion"/>
  </si>
  <si>
    <t>[제9호표] 수성페인트칠</t>
    <phoneticPr fontId="8" type="noConversion"/>
  </si>
  <si>
    <t>외부용</t>
    <phoneticPr fontId="8" type="noConversion"/>
  </si>
  <si>
    <t>벽, 뿜칠1회</t>
    <phoneticPr fontId="8" type="noConversion"/>
  </si>
  <si>
    <t>인건비의 1%</t>
    <phoneticPr fontId="8" type="noConversion"/>
  </si>
  <si>
    <t>0.011/4</t>
    <phoneticPr fontId="8" type="noConversion"/>
  </si>
  <si>
    <t>0.056/4</t>
    <phoneticPr fontId="8" type="noConversion"/>
  </si>
  <si>
    <t>세라민페인트</t>
    <phoneticPr fontId="8" type="noConversion"/>
  </si>
  <si>
    <t>신너</t>
    <phoneticPr fontId="8" type="noConversion"/>
  </si>
  <si>
    <t>아크릴용</t>
    <phoneticPr fontId="8" type="noConversion"/>
  </si>
  <si>
    <t>도장공</t>
    <phoneticPr fontId="8" type="noConversion"/>
  </si>
  <si>
    <t>시멘트</t>
    <phoneticPr fontId="8" type="noConversion"/>
  </si>
  <si>
    <t>모래</t>
    <phoneticPr fontId="8" type="noConversion"/>
  </si>
  <si>
    <t>kg</t>
    <phoneticPr fontId="8" type="noConversion"/>
  </si>
  <si>
    <t xml:space="preserve"> 1:3</t>
    <phoneticPr fontId="8" type="noConversion"/>
  </si>
  <si>
    <t>모르터배합</t>
    <phoneticPr fontId="8" type="noConversion"/>
  </si>
  <si>
    <t>일반메쉬</t>
    <phoneticPr fontId="8" type="noConversion"/>
  </si>
  <si>
    <t>유리섬유</t>
    <phoneticPr fontId="8" type="noConversion"/>
  </si>
  <si>
    <t>벽, 24mm이하(2회), 1:3</t>
    <phoneticPr fontId="8" type="noConversion"/>
  </si>
  <si>
    <t>아크릴탄성크랙카바재</t>
    <phoneticPr fontId="8" type="noConversion"/>
  </si>
  <si>
    <t>수중용에폭시 실링재</t>
    <phoneticPr fontId="8" type="noConversion"/>
  </si>
  <si>
    <t>발포우레탄 지수재(1차)</t>
    <phoneticPr fontId="8" type="noConversion"/>
  </si>
  <si>
    <t>고강도우레탄지수재(2차)</t>
    <phoneticPr fontId="8" type="noConversion"/>
  </si>
  <si>
    <t>PACKER</t>
    <phoneticPr fontId="8" type="noConversion"/>
  </si>
  <si>
    <t>AC-100</t>
    <phoneticPr fontId="8" type="noConversion"/>
  </si>
  <si>
    <t>조이너W</t>
    <phoneticPr fontId="8" type="noConversion"/>
  </si>
  <si>
    <t>UF-1</t>
    <phoneticPr fontId="8" type="noConversion"/>
  </si>
  <si>
    <t>UF-1001</t>
    <phoneticPr fontId="8" type="noConversion"/>
  </si>
  <si>
    <t>10*60mm</t>
    <phoneticPr fontId="8" type="noConversion"/>
  </si>
  <si>
    <t>인력품의 3%</t>
    <phoneticPr fontId="8" type="noConversion"/>
  </si>
  <si>
    <t>방수공</t>
    <phoneticPr fontId="8" type="noConversion"/>
  </si>
  <si>
    <t>도기질, 벽, 0.04~0.1이하</t>
    <phoneticPr fontId="8" type="noConversion"/>
  </si>
  <si>
    <t>도기질타일</t>
    <phoneticPr fontId="8" type="noConversion"/>
  </si>
  <si>
    <t>400*250</t>
    <phoneticPr fontId="8" type="noConversion"/>
  </si>
  <si>
    <t>타일접착제</t>
    <phoneticPr fontId="8" type="noConversion"/>
  </si>
  <si>
    <t>줄눈용 백시멘트</t>
    <phoneticPr fontId="8" type="noConversion"/>
  </si>
  <si>
    <t>타일공</t>
    <phoneticPr fontId="8" type="noConversion"/>
  </si>
  <si>
    <t>줄눈공</t>
    <phoneticPr fontId="8" type="noConversion"/>
  </si>
  <si>
    <t>600×300×9.5㎜, 집텍스</t>
    <phoneticPr fontId="8" type="noConversion"/>
  </si>
  <si>
    <t>집텍스(600×300)</t>
    <phoneticPr fontId="8" type="noConversion"/>
  </si>
  <si>
    <t>벽, 콘크리트면, 롤러2회(내부용)</t>
    <phoneticPr fontId="8" type="noConversion"/>
  </si>
  <si>
    <t>벽, 콘크리트면, 롤러2회(외부용)</t>
    <phoneticPr fontId="8" type="noConversion"/>
  </si>
  <si>
    <t xml:space="preserve"> 다채무늬페인트칠</t>
    <phoneticPr fontId="8" type="noConversion"/>
  </si>
  <si>
    <t xml:space="preserve"> 걸레받이용 페인트칠</t>
    <phoneticPr fontId="8" type="noConversion"/>
  </si>
  <si>
    <t>벽, 붓칠2회</t>
    <phoneticPr fontId="8" type="noConversion"/>
  </si>
  <si>
    <t xml:space="preserve"> 모르터 배합</t>
    <phoneticPr fontId="8" type="noConversion"/>
  </si>
  <si>
    <t xml:space="preserve"> 타일접착붙이기</t>
    <phoneticPr fontId="8" type="noConversion"/>
  </si>
  <si>
    <t>집텍스(600*300)</t>
    <phoneticPr fontId="8" type="noConversion"/>
  </si>
  <si>
    <t>벽체, 소형브레이커</t>
    <phoneticPr fontId="8" type="noConversion"/>
  </si>
  <si>
    <t xml:space="preserve"> 바탕만들기</t>
    <phoneticPr fontId="8" type="noConversion"/>
  </si>
  <si>
    <t xml:space="preserve"> 수성페인트칠</t>
    <phoneticPr fontId="8" type="noConversion"/>
  </si>
  <si>
    <t>벽체, 롤러 내부1회</t>
    <phoneticPr fontId="8" type="noConversion"/>
  </si>
  <si>
    <t>벽, 콘크리트면, 롤러1회(내부용)</t>
    <phoneticPr fontId="8" type="noConversion"/>
  </si>
  <si>
    <t>벽체, 롤러 외부2회</t>
    <phoneticPr fontId="8" type="noConversion"/>
  </si>
  <si>
    <t xml:space="preserve"> 다채무늬페인트</t>
    <phoneticPr fontId="8" type="noConversion"/>
  </si>
  <si>
    <t xml:space="preserve"> 걸레받이용 페인트</t>
    <phoneticPr fontId="8" type="noConversion"/>
  </si>
  <si>
    <t>벽체, 붓칠2회</t>
    <phoneticPr fontId="8" type="noConversion"/>
  </si>
  <si>
    <t>벽체, 내부 뿜칠</t>
    <phoneticPr fontId="8" type="noConversion"/>
  </si>
  <si>
    <t xml:space="preserve">■ 균열보수 </t>
    <phoneticPr fontId="8" type="noConversion"/>
  </si>
  <si>
    <t>벽체 24mm이하, 1:3</t>
    <phoneticPr fontId="8" type="noConversion"/>
  </si>
  <si>
    <t xml:space="preserve">■ 기타공사 </t>
    <phoneticPr fontId="8" type="noConversion"/>
  </si>
  <si>
    <t xml:space="preserve"> 타일 접착붙이기</t>
    <phoneticPr fontId="8" type="noConversion"/>
  </si>
  <si>
    <t>벽체, 도기질 400*250</t>
    <phoneticPr fontId="8" type="noConversion"/>
  </si>
  <si>
    <t xml:space="preserve"> 천정텍스 붙임</t>
    <phoneticPr fontId="8" type="noConversion"/>
  </si>
  <si>
    <t>600*300*9.5, 집텍스</t>
    <phoneticPr fontId="8" type="noConversion"/>
  </si>
  <si>
    <t>2030*1033*700</t>
    <phoneticPr fontId="8" type="noConversion"/>
  </si>
  <si>
    <t xml:space="preserve"> 사격장 테이블 제작설치</t>
    <phoneticPr fontId="8" type="noConversion"/>
  </si>
  <si>
    <t xml:space="preserve"> 사격장 표적판 제작설치</t>
    <phoneticPr fontId="8" type="noConversion"/>
  </si>
  <si>
    <t xml:space="preserve"> 사격장 가림판 제작설치</t>
    <phoneticPr fontId="8" type="noConversion"/>
  </si>
  <si>
    <t xml:space="preserve"> 사격장 파티션 제작설치</t>
    <phoneticPr fontId="8" type="noConversion"/>
  </si>
  <si>
    <t>0.28*0.43*18(M.D.F)</t>
    <phoneticPr fontId="8" type="noConversion"/>
  </si>
  <si>
    <t>3. 도장공사</t>
    <phoneticPr fontId="8" type="noConversion"/>
  </si>
  <si>
    <t>4. 균열보수</t>
    <phoneticPr fontId="8" type="noConversion"/>
  </si>
  <si>
    <t>5. 기타공사</t>
    <phoneticPr fontId="8" type="noConversion"/>
  </si>
  <si>
    <t>공사명 : 대구국제사격장 레이져 권총사격장 인테리어 및 건축물 균열보수공사</t>
    <phoneticPr fontId="8" type="noConversion"/>
  </si>
  <si>
    <t>건설폐콘크리트류</t>
    <phoneticPr fontId="8" type="noConversion"/>
  </si>
  <si>
    <t>내부1회, 롤러(1층 복도)</t>
    <phoneticPr fontId="8" type="noConversion"/>
  </si>
  <si>
    <t>내부1회, 롤러(지하1층 10MRT실)</t>
    <phoneticPr fontId="8" type="noConversion"/>
  </si>
  <si>
    <t>0.78*0.5</t>
    <phoneticPr fontId="8" type="noConversion"/>
  </si>
  <si>
    <t>0.33*0.5</t>
    <phoneticPr fontId="8" type="noConversion"/>
  </si>
  <si>
    <t>p.1172</t>
    <phoneticPr fontId="8" type="noConversion"/>
  </si>
  <si>
    <t>p.1181</t>
    <phoneticPr fontId="8" type="noConversion"/>
  </si>
  <si>
    <t>넥스톤(노블), 내부용</t>
    <phoneticPr fontId="8" type="noConversion"/>
  </si>
  <si>
    <t>무늬페인트</t>
    <phoneticPr fontId="8" type="noConversion"/>
  </si>
  <si>
    <t>벽체, 붓칠2회</t>
    <phoneticPr fontId="8" type="noConversion"/>
  </si>
  <si>
    <t>p.1180</t>
    <phoneticPr fontId="8" type="noConversion"/>
  </si>
  <si>
    <t>p.1158</t>
    <phoneticPr fontId="8" type="noConversion"/>
  </si>
  <si>
    <t>p.1101</t>
    <phoneticPr fontId="8" type="noConversion"/>
  </si>
  <si>
    <t>외부용</t>
    <phoneticPr fontId="8" type="noConversion"/>
  </si>
  <si>
    <t>上-626</t>
    <phoneticPr fontId="8" type="noConversion"/>
  </si>
  <si>
    <t>上-528</t>
    <phoneticPr fontId="8" type="noConversion"/>
  </si>
  <si>
    <t>다채무늬도료</t>
    <phoneticPr fontId="8" type="noConversion"/>
  </si>
  <si>
    <t xml:space="preserve"> </t>
    <phoneticPr fontId="8" type="noConversion"/>
  </si>
  <si>
    <t>上-639</t>
    <phoneticPr fontId="8" type="noConversion"/>
  </si>
  <si>
    <t>내부 벽체용</t>
    <phoneticPr fontId="8" type="noConversion"/>
  </si>
  <si>
    <t>세라민페인트</t>
    <phoneticPr fontId="8" type="noConversion"/>
  </si>
  <si>
    <t>신너</t>
    <phoneticPr fontId="8" type="noConversion"/>
  </si>
  <si>
    <t>아크릴용</t>
    <phoneticPr fontId="8" type="noConversion"/>
  </si>
  <si>
    <t>걸레받이용</t>
    <phoneticPr fontId="8" type="noConversion"/>
  </si>
  <si>
    <t>上-631</t>
    <phoneticPr fontId="8" type="noConversion"/>
  </si>
  <si>
    <t>上-532</t>
    <phoneticPr fontId="8" type="noConversion"/>
  </si>
  <si>
    <t>上-629</t>
    <phoneticPr fontId="8" type="noConversion"/>
  </si>
  <si>
    <t xml:space="preserve"> </t>
    <phoneticPr fontId="8" type="noConversion"/>
  </si>
  <si>
    <t>上-531</t>
    <phoneticPr fontId="8" type="noConversion"/>
  </si>
  <si>
    <t>시멘트</t>
    <phoneticPr fontId="8" type="noConversion"/>
  </si>
  <si>
    <t>모래</t>
    <phoneticPr fontId="8" type="noConversion"/>
  </si>
  <si>
    <t>보통포틀랜드시멘트</t>
    <phoneticPr fontId="8" type="noConversion"/>
  </si>
  <si>
    <t>강모래</t>
    <phoneticPr fontId="8" type="noConversion"/>
  </si>
  <si>
    <t>上-106</t>
    <phoneticPr fontId="8" type="noConversion"/>
  </si>
  <si>
    <t xml:space="preserve"> </t>
    <phoneticPr fontId="8" type="noConversion"/>
  </si>
  <si>
    <t xml:space="preserve"> </t>
    <phoneticPr fontId="8" type="noConversion"/>
  </si>
  <si>
    <t>上-102</t>
    <phoneticPr fontId="8" type="noConversion"/>
  </si>
  <si>
    <t>上-103</t>
    <phoneticPr fontId="8" type="noConversion"/>
  </si>
  <si>
    <t>타일접착제</t>
    <phoneticPr fontId="8" type="noConversion"/>
  </si>
  <si>
    <t>줄눈용 백시멘트</t>
    <phoneticPr fontId="8" type="noConversion"/>
  </si>
  <si>
    <t>일반메쉬</t>
    <phoneticPr fontId="8" type="noConversion"/>
  </si>
  <si>
    <t>유리섬유</t>
    <phoneticPr fontId="8" type="noConversion"/>
  </si>
  <si>
    <t>흡음판(텍스)</t>
    <phoneticPr fontId="8" type="noConversion"/>
  </si>
  <si>
    <t>600×300×9.5㎜ 집텍스</t>
    <phoneticPr fontId="8" type="noConversion"/>
  </si>
  <si>
    <t>타일</t>
    <phoneticPr fontId="8" type="noConversion"/>
  </si>
  <si>
    <t>도기질, 400*250</t>
    <phoneticPr fontId="8" type="noConversion"/>
  </si>
  <si>
    <t>上-498</t>
    <phoneticPr fontId="8" type="noConversion"/>
  </si>
  <si>
    <t>上-474</t>
    <phoneticPr fontId="8" type="noConversion"/>
  </si>
  <si>
    <t>上-579</t>
    <phoneticPr fontId="8" type="noConversion"/>
  </si>
  <si>
    <t>사격장 테이블 제작설치</t>
    <phoneticPr fontId="8" type="noConversion"/>
  </si>
  <si>
    <t>上-662</t>
    <phoneticPr fontId="8" type="noConversion"/>
  </si>
  <si>
    <t>[제3호표] 모르터 철거</t>
    <phoneticPr fontId="8" type="noConversion"/>
  </si>
  <si>
    <t>[제4호표] 소형브레이커</t>
    <phoneticPr fontId="8" type="noConversion"/>
  </si>
  <si>
    <t>[제5호표] 천장재 철거</t>
    <phoneticPr fontId="8" type="noConversion"/>
  </si>
  <si>
    <t>[제6호표] 타일 까내기</t>
    <phoneticPr fontId="8" type="noConversion"/>
  </si>
  <si>
    <t>[제7호표] 바탕만들기</t>
    <phoneticPr fontId="8" type="noConversion"/>
  </si>
  <si>
    <t>[제10호표] 수성페인트칠</t>
    <phoneticPr fontId="8" type="noConversion"/>
  </si>
  <si>
    <t>[제11호표] 다채무늬페인트칠</t>
    <phoneticPr fontId="8" type="noConversion"/>
  </si>
  <si>
    <t>[제12호표] 걸레받이용 페인트칠</t>
    <phoneticPr fontId="8" type="noConversion"/>
  </si>
  <si>
    <t>[제13호표] 모르터배합</t>
    <phoneticPr fontId="8" type="noConversion"/>
  </si>
  <si>
    <t>[제14호표] 모르타르 바름</t>
    <phoneticPr fontId="8" type="noConversion"/>
  </si>
  <si>
    <t>[제15호표] 균열보수</t>
    <phoneticPr fontId="8" type="noConversion"/>
  </si>
  <si>
    <t>[제16호표] 타일접착붙이기</t>
    <phoneticPr fontId="8" type="noConversion"/>
  </si>
  <si>
    <t>[제17호표] 천장텍스 붙임</t>
    <phoneticPr fontId="8" type="noConversion"/>
  </si>
  <si>
    <t>조적조</t>
    <phoneticPr fontId="8" type="noConversion"/>
  </si>
  <si>
    <t>기록실 : (8.0*4.0), 감적호 통로 : (128.8*2.85*0.3)</t>
    <phoneticPr fontId="8" type="noConversion"/>
  </si>
  <si>
    <t>기록실 : (8.0*4.0), 감적호 통로 : (128.8*2.85*0.3)-(128.8*0.3)</t>
    <phoneticPr fontId="8" type="noConversion"/>
  </si>
  <si>
    <t>(103.48*0.09*0.71)</t>
    <phoneticPr fontId="8" type="noConversion"/>
  </si>
  <si>
    <t>6.61+8.56</t>
    <phoneticPr fontId="8" type="noConversion"/>
  </si>
  <si>
    <t xml:space="preserve"> 건축물 보양</t>
    <phoneticPr fontId="8" type="noConversion"/>
  </si>
  <si>
    <t>바닥</t>
    <phoneticPr fontId="8" type="noConversion"/>
  </si>
  <si>
    <t>[제18호표] 건축물 보양</t>
    <phoneticPr fontId="8" type="noConversion"/>
  </si>
  <si>
    <t xml:space="preserve"> </t>
    <phoneticPr fontId="8" type="noConversion"/>
  </si>
  <si>
    <t>p.121</t>
    <phoneticPr fontId="8" type="noConversion"/>
  </si>
  <si>
    <t>부직포</t>
    <phoneticPr fontId="8" type="noConversion"/>
  </si>
  <si>
    <t>보양용</t>
    <phoneticPr fontId="8" type="noConversion"/>
  </si>
  <si>
    <t>上-336</t>
    <phoneticPr fontId="8" type="noConversion"/>
  </si>
  <si>
    <t>上-160</t>
    <phoneticPr fontId="8" type="noConversion"/>
  </si>
  <si>
    <t xml:space="preserve"> </t>
    <phoneticPr fontId="8" type="noConversion"/>
  </si>
  <si>
    <t>벽체, 롤러 내부1회</t>
    <phoneticPr fontId="8" type="noConversion"/>
  </si>
  <si>
    <t>벽체, 콘크리트면, 모르터면</t>
    <phoneticPr fontId="8" type="noConversion"/>
  </si>
  <si>
    <t>(4.4*4.1)</t>
    <phoneticPr fontId="8" type="noConversion"/>
  </si>
  <si>
    <t>((576.24-(87.36+82.20))+(73.49+18.0)</t>
    <phoneticPr fontId="8" type="noConversion"/>
  </si>
  <si>
    <t>적산정보 p414</t>
    <phoneticPr fontId="8" type="noConversion"/>
  </si>
  <si>
    <t>0.07*0.12</t>
    <phoneticPr fontId="8" type="noConversion"/>
  </si>
  <si>
    <t xml:space="preserve"> 현장 소운반</t>
    <phoneticPr fontId="8" type="noConversion"/>
  </si>
  <si>
    <t>모르터</t>
    <phoneticPr fontId="8" type="noConversion"/>
  </si>
  <si>
    <t>87.36+82.20</t>
    <phoneticPr fontId="8" type="noConversion"/>
  </si>
  <si>
    <t>[제19호표] 소운반</t>
    <phoneticPr fontId="8" type="noConversion"/>
  </si>
  <si>
    <t xml:space="preserve"> 소운반</t>
    <phoneticPr fontId="8" type="noConversion"/>
  </si>
  <si>
    <t>0.048*0.3</t>
    <phoneticPr fontId="8" type="noConversion"/>
  </si>
  <si>
    <t>(169.56+73.49+18+142)</t>
    <phoneticPr fontId="8" type="noConversion"/>
  </si>
  <si>
    <t>0.002*0.5</t>
    <phoneticPr fontId="8" type="noConversion"/>
  </si>
  <si>
    <t>(115.2*3.9)+142</t>
    <phoneticPr fontId="8" type="noConversion"/>
  </si>
  <si>
    <t>[제4호표]</t>
    <phoneticPr fontId="8" type="noConversion"/>
  </si>
  <si>
    <t>단수조정(-2714)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</si>
</sst>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5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##,###,##0.0#####"/>
    <numFmt numFmtId="177" formatCode="###,###,###,###"/>
    <numFmt numFmtId="178" formatCode="0.00_);[Red]\(0.00\)"/>
    <numFmt numFmtId="179" formatCode="&quot;[제&quot;#,###&quot;호표]&quot;"/>
    <numFmt numFmtId="180" formatCode="#,##0_ ;[Red]&quot;₩&quot;\!\-#,##0&quot;₩&quot;\!\ "/>
    <numFmt numFmtId="181" formatCode="_ &quot;₩&quot;* #,##0_ ;_ &quot;₩&quot;* \-#,##0_ ;_ &quot;₩&quot;* &quot;-&quot;_ ;_ @_ "/>
    <numFmt numFmtId="182" formatCode="_(&quot;$&quot;* #,##0_);_(&quot;$&quot;* \(#,##0\);_(&quot;$&quot;* &quot;-&quot;_);_(@_)"/>
    <numFmt numFmtId="183" formatCode="&quot;$&quot;#,##0_);[Red]\(&quot;$&quot;#,##0\)"/>
    <numFmt numFmtId="184" formatCode="#."/>
    <numFmt numFmtId="185" formatCode="&quot;₩&quot;#,##0;&quot;₩&quot;&quot;₩&quot;&quot;₩&quot;&quot;₩&quot;\-#,##0"/>
    <numFmt numFmtId="186" formatCode="[Red]#,##0"/>
    <numFmt numFmtId="187" formatCode="#,###.00"/>
    <numFmt numFmtId="188" formatCode="#,##0.000"/>
    <numFmt numFmtId="189" formatCode="[Red]#,##0.00"/>
    <numFmt numFmtId="190" formatCode="[Red]#,##0.000"/>
    <numFmt numFmtId="191" formatCode="#,##0;[Red]&quot;-&quot;#,##0"/>
    <numFmt numFmtId="192" formatCode="&quot;₩&quot;#,##0;[Red]&quot;₩&quot;&quot;₩&quot;&quot;₩&quot;&quot;₩&quot;\-#,##0"/>
    <numFmt numFmtId="193" formatCode="_-* #,##0.000_-;\-* #,##0.000_-;_-* &quot;-&quot;_-;_-@_-"/>
    <numFmt numFmtId="194" formatCode="_-* #,##0.00_-;&quot;₩&quot;&quot;₩&quot;\-* #,##0.00_-;_-* &quot;-&quot;??_-;_-@_-"/>
    <numFmt numFmtId="195" formatCode="_-&quot;₩&quot;* #,##0.00_-;&quot;₩&quot;&quot;₩&quot;\-&quot;₩&quot;* #,##0.00_-;_-&quot;₩&quot;* &quot;-&quot;??_-;_-@_-"/>
    <numFmt numFmtId="196" formatCode="&quot;₩&quot;#,##0.00;&quot;₩&quot;&quot;₩&quot;&quot;₩&quot;&quot;₩&quot;\-#,##0.00"/>
    <numFmt numFmtId="197" formatCode="#,##0.00;[Red]&quot;-&quot;#,##0.00"/>
    <numFmt numFmtId="198" formatCode="&quot;S&quot;\ #,##0;[Red]\-&quot;S&quot;\ #,##0"/>
    <numFmt numFmtId="199" formatCode="\$&quot;_x000c_ _x0001_-)_x0008__x0004__x0000__x0000__x0005__x0002_&quot;;[Red]\(\$#,##0\)"/>
    <numFmt numFmtId="200" formatCode="_ * #,##0.00_ ;_ * \-#,##0.00_ ;_ * &quot;-&quot;??_ ;_ @_ "/>
    <numFmt numFmtId="201" formatCode="&quot;S&quot;\ #,##0;\-&quot;S&quot;\ #,##0"/>
    <numFmt numFmtId="202" formatCode="0.0000000"/>
    <numFmt numFmtId="203" formatCode="\(&quot;$&quot;#,##0\);\(&quot;$&quot;#,##0\)"/>
    <numFmt numFmtId="204" formatCode="0.000"/>
    <numFmt numFmtId="205" formatCode="#,##0.0\ ;\(#,##0.0\);&quot;-&quot;\ "/>
    <numFmt numFmtId="206" formatCode="&quot;?#,##0;[Red]\-&quot;&quot;?&quot;#,##0"/>
    <numFmt numFmtId="207" formatCode="0.0"/>
    <numFmt numFmtId="208" formatCode="0.0000"/>
    <numFmt numFmtId="209" formatCode="_-* #,##0\ &quot;DM&quot;_-;\-* #,##0\ &quot;DM&quot;_-;_-* &quot;-&quot;\ &quot;DM&quot;_-;_-@_-"/>
    <numFmt numFmtId="210" formatCode="_-* #,##0.00\ &quot;DM&quot;_-;\-* #,##0.00\ &quot;DM&quot;_-;_-* &quot;-&quot;??\ &quot;DM&quot;_-;_-@_-"/>
    <numFmt numFmtId="211" formatCode="0.0000_ "/>
    <numFmt numFmtId="212" formatCode="#,##0_ "/>
    <numFmt numFmtId="213" formatCode="0_);[Red]\(0\)"/>
    <numFmt numFmtId="214" formatCode="0.00_ "/>
    <numFmt numFmtId="215" formatCode="0.000_ "/>
    <numFmt numFmtId="216" formatCode="0.000000_ "/>
    <numFmt numFmtId="217" formatCode="0.000%"/>
  </numFmts>
  <fonts count="74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4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b/>
      <sz val="8"/>
      <name val="굴림"/>
      <family val="3"/>
      <charset val="129"/>
    </font>
    <font>
      <b/>
      <u/>
      <sz val="20"/>
      <name val="돋움"/>
      <family val="3"/>
      <charset val="129"/>
    </font>
    <font>
      <sz val="7"/>
      <name val="돋움"/>
      <family val="3"/>
      <charset val="129"/>
    </font>
    <font>
      <b/>
      <sz val="8"/>
      <name val="돋움"/>
      <family val="3"/>
      <charset val="129"/>
    </font>
    <font>
      <sz val="12"/>
      <name val="돋움"/>
      <family val="3"/>
      <charset val="129"/>
    </font>
    <font>
      <sz val="8"/>
      <color rgb="FFFF0000"/>
      <name val="돋움"/>
      <family val="3"/>
      <charset val="129"/>
    </font>
    <font>
      <b/>
      <sz val="18"/>
      <name val="돋움"/>
      <family val="3"/>
      <charset val="129"/>
    </font>
    <font>
      <b/>
      <sz val="20"/>
      <name val="돋움"/>
      <family val="3"/>
      <charset val="129"/>
    </font>
    <font>
      <b/>
      <sz val="11"/>
      <name val="돋움"/>
      <family val="3"/>
      <charset val="129"/>
    </font>
    <font>
      <b/>
      <sz val="9"/>
      <name val="돋움"/>
      <family val="3"/>
      <charset val="129"/>
    </font>
    <font>
      <sz val="9"/>
      <name val="돋움"/>
      <family val="3"/>
      <charset val="129"/>
    </font>
    <font>
      <sz val="16"/>
      <name val="돋움"/>
      <family val="3"/>
      <charset val="129"/>
    </font>
    <font>
      <b/>
      <u/>
      <sz val="8"/>
      <name val="돋움"/>
      <family val="3"/>
      <charset val="129"/>
    </font>
    <font>
      <b/>
      <sz val="7"/>
      <name val="돋움"/>
      <family val="3"/>
      <charset val="129"/>
    </font>
    <font>
      <b/>
      <sz val="10"/>
      <name val="돋움"/>
      <family val="3"/>
      <charset val="129"/>
    </font>
    <font>
      <sz val="8"/>
      <name val="굴림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8F8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double">
        <color indexed="8"/>
      </bottom>
      <diagonal/>
    </border>
    <border>
      <left style="medium">
        <color indexed="64"/>
      </left>
      <right/>
      <top style="double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</borders>
  <cellStyleXfs count="7721">
    <xf numFmtId="0" fontId="0" fillId="0" borderId="0">
      <alignment vertical="center"/>
    </xf>
    <xf numFmtId="181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3" fillId="0" borderId="0"/>
    <xf numFmtId="0" fontId="7" fillId="0" borderId="0"/>
    <xf numFmtId="0" fontId="10" fillId="0" borderId="0"/>
    <xf numFmtId="0" fontId="15" fillId="0" borderId="0" applyFont="0" applyFill="0" applyBorder="0" applyAlignment="0" applyProtection="0"/>
    <xf numFmtId="182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81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5" fillId="0" borderId="0" applyFont="0" applyFill="0" applyBorder="0" applyAlignment="0" applyProtection="0"/>
    <xf numFmtId="184" fontId="18" fillId="0" borderId="0">
      <protection locked="0"/>
    </xf>
    <xf numFmtId="9" fontId="13" fillId="0" borderId="0">
      <protection locked="0"/>
    </xf>
    <xf numFmtId="185" fontId="13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1" fillId="0" borderId="0" applyFont="0"/>
    <xf numFmtId="0" fontId="22" fillId="0" borderId="0" applyNumberFormat="0" applyFill="0" applyBorder="0" applyAlignment="0" applyProtection="0">
      <alignment vertical="top"/>
      <protection locked="0"/>
    </xf>
    <xf numFmtId="40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4" fillId="0" borderId="0"/>
    <xf numFmtId="186" fontId="25" fillId="0" borderId="1" applyBorder="0"/>
    <xf numFmtId="187" fontId="26" fillId="0" borderId="2" applyNumberFormat="0" applyBorder="0" applyAlignment="0"/>
    <xf numFmtId="188" fontId="25" fillId="0" borderId="3"/>
    <xf numFmtId="4" fontId="25" fillId="0" borderId="1"/>
    <xf numFmtId="189" fontId="25" fillId="0" borderId="1"/>
    <xf numFmtId="190" fontId="25" fillId="0" borderId="1"/>
    <xf numFmtId="191" fontId="27" fillId="0" borderId="0">
      <alignment vertical="center"/>
    </xf>
    <xf numFmtId="0" fontId="14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4"/>
    <xf numFmtId="4" fontId="20" fillId="0" borderId="0">
      <protection locked="0"/>
    </xf>
    <xf numFmtId="192" fontId="13" fillId="0" borderId="0">
      <protection locked="0"/>
    </xf>
    <xf numFmtId="0" fontId="13" fillId="0" borderId="0"/>
    <xf numFmtId="41" fontId="7" fillId="0" borderId="0" applyFont="0" applyFill="0" applyBorder="0" applyAlignment="0" applyProtection="0"/>
    <xf numFmtId="41" fontId="30" fillId="0" borderId="5"/>
    <xf numFmtId="193" fontId="31" fillId="0" borderId="6">
      <alignment vertical="center"/>
    </xf>
    <xf numFmtId="43" fontId="32" fillId="0" borderId="0" applyFont="0" applyFill="0" applyBorder="0" applyAlignment="0" applyProtection="0"/>
    <xf numFmtId="194" fontId="13" fillId="0" borderId="0">
      <protection locked="0"/>
    </xf>
    <xf numFmtId="0" fontId="7" fillId="0" borderId="0"/>
    <xf numFmtId="0" fontId="7" fillId="0" borderId="0"/>
    <xf numFmtId="3" fontId="11" fillId="0" borderId="0"/>
    <xf numFmtId="0" fontId="7" fillId="0" borderId="0"/>
    <xf numFmtId="0" fontId="20" fillId="0" borderId="7">
      <protection locked="0"/>
    </xf>
    <xf numFmtId="195" fontId="13" fillId="0" borderId="0">
      <protection locked="0"/>
    </xf>
    <xf numFmtId="196" fontId="13" fillId="0" borderId="0">
      <protection locked="0"/>
    </xf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84" fontId="20" fillId="0" borderId="0">
      <protection locked="0"/>
    </xf>
    <xf numFmtId="184" fontId="20" fillId="0" borderId="0">
      <protection locked="0"/>
    </xf>
    <xf numFmtId="184" fontId="20" fillId="0" borderId="0">
      <protection locked="0"/>
    </xf>
    <xf numFmtId="184" fontId="18" fillId="0" borderId="0">
      <protection locked="0"/>
    </xf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191" fontId="13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5" fillId="0" borderId="0" applyFont="0" applyFill="0" applyBorder="0" applyAlignment="0" applyProtection="0"/>
    <xf numFmtId="184" fontId="20" fillId="0" borderId="0">
      <protection locked="0"/>
    </xf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184" fontId="18" fillId="0" borderId="0">
      <protection locked="0"/>
    </xf>
    <xf numFmtId="184" fontId="18" fillId="0" borderId="0">
      <protection locked="0"/>
    </xf>
    <xf numFmtId="0" fontId="38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197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5" fillId="0" borderId="0" applyFont="0" applyFill="0" applyBorder="0" applyAlignment="0" applyProtection="0"/>
    <xf numFmtId="181" fontId="13" fillId="0" borderId="0" applyFont="0" applyFill="0" applyBorder="0" applyAlignment="0" applyProtection="0"/>
    <xf numFmtId="184" fontId="20" fillId="0" borderId="0">
      <protection locked="0"/>
    </xf>
    <xf numFmtId="0" fontId="39" fillId="0" borderId="0"/>
    <xf numFmtId="184" fontId="18" fillId="0" borderId="0">
      <protection locked="0"/>
    </xf>
    <xf numFmtId="0" fontId="40" fillId="0" borderId="0"/>
    <xf numFmtId="0" fontId="41" fillId="0" borderId="0"/>
    <xf numFmtId="0" fontId="35" fillId="0" borderId="0"/>
    <xf numFmtId="0" fontId="39" fillId="0" borderId="0"/>
    <xf numFmtId="0" fontId="39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42" fillId="0" borderId="0"/>
    <xf numFmtId="198" fontId="7" fillId="0" borderId="0" applyFill="0" applyBorder="0" applyAlignment="0"/>
    <xf numFmtId="0" fontId="43" fillId="0" borderId="0"/>
    <xf numFmtId="0" fontId="14" fillId="0" borderId="0" applyFont="0" applyFill="0" applyBorder="0" applyAlignment="0" applyProtection="0"/>
    <xf numFmtId="184" fontId="20" fillId="0" borderId="0">
      <protection locked="0"/>
    </xf>
    <xf numFmtId="184" fontId="44" fillId="0" borderId="0">
      <protection locked="0"/>
    </xf>
    <xf numFmtId="38" fontId="45" fillId="0" borderId="0" applyFont="0" applyFill="0" applyBorder="0" applyAlignment="0" applyProtection="0"/>
    <xf numFmtId="199" fontId="7" fillId="0" borderId="0"/>
    <xf numFmtId="200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0" fontId="46" fillId="0" borderId="0" applyNumberFormat="0" applyAlignment="0">
      <alignment horizontal="left"/>
    </xf>
    <xf numFmtId="184" fontId="44" fillId="0" borderId="0">
      <protection locked="0"/>
    </xf>
    <xf numFmtId="183" fontId="45" fillId="0" borderId="0" applyFont="0" applyFill="0" applyBorder="0" applyAlignment="0" applyProtection="0"/>
    <xf numFmtId="201" fontId="7" fillId="0" borderId="0" applyFont="0" applyFill="0" applyBorder="0" applyAlignment="0" applyProtection="0"/>
    <xf numFmtId="202" fontId="13" fillId="0" borderId="0" applyFont="0" applyFill="0" applyBorder="0" applyAlignment="0" applyProtection="0"/>
    <xf numFmtId="203" fontId="7" fillId="0" borderId="0"/>
    <xf numFmtId="184" fontId="44" fillId="0" borderId="0">
      <protection locked="0"/>
    </xf>
    <xf numFmtId="187" fontId="7" fillId="0" borderId="0" applyFont="0" applyFill="0" applyBorder="0" applyAlignment="0" applyProtection="0"/>
    <xf numFmtId="204" fontId="7" fillId="0" borderId="0" applyFont="0" applyFill="0" applyBorder="0" applyAlignment="0" applyProtection="0"/>
    <xf numFmtId="205" fontId="7" fillId="0" borderId="0"/>
    <xf numFmtId="0" fontId="47" fillId="0" borderId="0" applyNumberFormat="0" applyAlignment="0">
      <alignment horizontal="left"/>
    </xf>
    <xf numFmtId="184" fontId="44" fillId="0" borderId="0">
      <protection locked="0"/>
    </xf>
    <xf numFmtId="38" fontId="48" fillId="2" borderId="0" applyNumberFormat="0" applyBorder="0" applyAlignment="0" applyProtection="0"/>
    <xf numFmtId="182" fontId="49" fillId="0" borderId="0" applyFont="0" applyFill="0" applyBorder="0" applyAlignment="0" applyProtection="0"/>
    <xf numFmtId="0" fontId="50" fillId="0" borderId="0">
      <alignment horizontal="left"/>
    </xf>
    <xf numFmtId="0" fontId="51" fillId="0" borderId="8" applyNumberFormat="0" applyAlignment="0" applyProtection="0">
      <alignment horizontal="left" vertical="center"/>
    </xf>
    <xf numFmtId="0" fontId="51" fillId="0" borderId="9">
      <alignment horizontal="left" vertical="center"/>
    </xf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84" fontId="53" fillId="0" borderId="0">
      <protection locked="0"/>
    </xf>
    <xf numFmtId="184" fontId="53" fillId="0" borderId="0">
      <protection locked="0"/>
    </xf>
    <xf numFmtId="181" fontId="13" fillId="0" borderId="0" applyFont="0" applyFill="0" applyBorder="0" applyAlignment="0" applyProtection="0"/>
    <xf numFmtId="10" fontId="48" fillId="3" borderId="6" applyNumberFormat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4" fillId="0" borderId="1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37" fontId="55" fillId="0" borderId="0"/>
    <xf numFmtId="206" fontId="7" fillId="0" borderId="0"/>
    <xf numFmtId="0" fontId="14" fillId="0" borderId="0"/>
    <xf numFmtId="184" fontId="44" fillId="0" borderId="0">
      <protection locked="0"/>
    </xf>
    <xf numFmtId="10" fontId="14" fillId="0" borderId="0" applyFont="0" applyFill="0" applyBorder="0" applyAlignment="0" applyProtection="0"/>
    <xf numFmtId="0" fontId="28" fillId="0" borderId="0">
      <protection locked="0"/>
    </xf>
    <xf numFmtId="30" fontId="56" fillId="0" borderId="0" applyNumberFormat="0" applyFill="0" applyBorder="0" applyAlignment="0" applyProtection="0">
      <alignment horizontal="left"/>
    </xf>
    <xf numFmtId="0" fontId="14" fillId="0" borderId="0"/>
    <xf numFmtId="0" fontId="54" fillId="0" borderId="0"/>
    <xf numFmtId="40" fontId="57" fillId="0" borderId="0" applyBorder="0">
      <alignment horizontal="right"/>
    </xf>
    <xf numFmtId="42" fontId="7" fillId="0" borderId="0" applyFont="0" applyFill="0" applyBorder="0" applyAlignment="0" applyProtection="0"/>
    <xf numFmtId="184" fontId="44" fillId="0" borderId="11">
      <protection locked="0"/>
    </xf>
    <xf numFmtId="0" fontId="9" fillId="0" borderId="12">
      <alignment horizontal="left"/>
    </xf>
    <xf numFmtId="207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9" fontId="14" fillId="0" borderId="0" applyFont="0" applyFill="0" applyBorder="0" applyAlignment="0" applyProtection="0"/>
    <xf numFmtId="210" fontId="14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13">
    <xf numFmtId="0" fontId="0" fillId="0" borderId="0" xfId="0">
      <alignment vertical="center"/>
    </xf>
    <xf numFmtId="0" fontId="61" fillId="6" borderId="6" xfId="0" applyFont="1" applyFill="1" applyBorder="1" applyAlignment="1">
      <alignment horizontal="left" vertical="center"/>
    </xf>
    <xf numFmtId="0" fontId="8" fillId="6" borderId="6" xfId="0" applyFont="1" applyFill="1" applyBorder="1" applyAlignment="1">
      <alignment horizontal="center" vertical="center"/>
    </xf>
    <xf numFmtId="178" fontId="8" fillId="6" borderId="6" xfId="0" applyNumberFormat="1" applyFont="1" applyFill="1" applyBorder="1" applyAlignment="1">
      <alignment horizontal="center" vertical="center"/>
    </xf>
    <xf numFmtId="0" fontId="60" fillId="0" borderId="0" xfId="0" applyFont="1" applyFill="1" applyAlignment="1">
      <alignment horizontal="center" vertical="center" shrinkToFit="1"/>
    </xf>
    <xf numFmtId="0" fontId="60" fillId="0" borderId="0" xfId="0" applyFont="1" applyFill="1" applyAlignment="1">
      <alignment horizontal="center" vertical="center"/>
    </xf>
    <xf numFmtId="0" fontId="60" fillId="0" borderId="0" xfId="0" applyFont="1" applyFill="1" applyAlignment="1">
      <alignment horizontal="right" vertical="center"/>
    </xf>
    <xf numFmtId="0" fontId="60" fillId="0" borderId="0" xfId="0" applyFont="1" applyAlignment="1">
      <alignment vertical="center"/>
    </xf>
    <xf numFmtId="0" fontId="60" fillId="0" borderId="0" xfId="0" applyFont="1" applyAlignment="1">
      <alignment horizontal="right" vertical="center"/>
    </xf>
    <xf numFmtId="0" fontId="60" fillId="0" borderId="0" xfId="0" applyFont="1" applyAlignment="1">
      <alignment horizontal="center" vertical="center"/>
    </xf>
    <xf numFmtId="0" fontId="60" fillId="0" borderId="0" xfId="0" applyFont="1" applyAlignment="1">
      <alignment horizontal="left" vertical="center"/>
    </xf>
    <xf numFmtId="0" fontId="60" fillId="0" borderId="0" xfId="0" applyFont="1" applyFill="1" applyAlignment="1">
      <alignment vertical="center" shrinkToFit="1"/>
    </xf>
    <xf numFmtId="0" fontId="62" fillId="0" borderId="0" xfId="0" applyFont="1" applyFill="1" applyAlignment="1">
      <alignment vertical="center" shrinkToFit="1"/>
    </xf>
    <xf numFmtId="211" fontId="62" fillId="0" borderId="0" xfId="0" applyNumberFormat="1" applyFont="1" applyFill="1" applyAlignment="1">
      <alignment vertical="center" shrinkToFit="1"/>
    </xf>
    <xf numFmtId="41" fontId="61" fillId="0" borderId="6" xfId="164" applyFont="1" applyFill="1" applyBorder="1" applyAlignment="1">
      <alignment horizontal="right" vertical="center" shrinkToFit="1"/>
    </xf>
    <xf numFmtId="0" fontId="0" fillId="0" borderId="0" xfId="55" applyFont="1"/>
    <xf numFmtId="3" fontId="64" fillId="0" borderId="0" xfId="56" applyFont="1" applyBorder="1" applyAlignment="1">
      <alignment horizontal="left" vertical="center"/>
    </xf>
    <xf numFmtId="3" fontId="65" fillId="0" borderId="0" xfId="56" applyFont="1" applyBorder="1" applyAlignment="1">
      <alignment horizontal="left" vertical="center"/>
    </xf>
    <xf numFmtId="3" fontId="66" fillId="0" borderId="0" xfId="56" applyNumberFormat="1" applyFont="1" applyAlignment="1" applyProtection="1">
      <alignment vertical="center"/>
      <protection locked="0"/>
    </xf>
    <xf numFmtId="3" fontId="66" fillId="0" borderId="0" xfId="56" applyNumberFormat="1" applyFont="1" applyAlignment="1">
      <alignment vertical="center" shrinkToFit="1"/>
    </xf>
    <xf numFmtId="3" fontId="68" fillId="0" borderId="14" xfId="56" applyFont="1" applyBorder="1" applyAlignment="1">
      <alignment horizontal="left" vertical="center"/>
    </xf>
    <xf numFmtId="3" fontId="68" fillId="0" borderId="15" xfId="56" applyFont="1" applyBorder="1" applyAlignment="1">
      <alignment horizontal="left" vertical="center"/>
    </xf>
    <xf numFmtId="3" fontId="68" fillId="0" borderId="16" xfId="56" applyFont="1" applyBorder="1" applyAlignment="1">
      <alignment horizontal="left" vertical="center"/>
    </xf>
    <xf numFmtId="3" fontId="67" fillId="0" borderId="17" xfId="56" applyFont="1" applyBorder="1" applyAlignment="1">
      <alignment vertical="center"/>
    </xf>
    <xf numFmtId="3" fontId="68" fillId="0" borderId="14" xfId="56" applyNumberFormat="1" applyFont="1" applyBorder="1" applyAlignment="1">
      <alignment vertical="center"/>
    </xf>
    <xf numFmtId="3" fontId="68" fillId="0" borderId="15" xfId="56" applyNumberFormat="1" applyFont="1" applyBorder="1" applyAlignment="1">
      <alignment horizontal="center" vertical="center"/>
    </xf>
    <xf numFmtId="3" fontId="68" fillId="0" borderId="15" xfId="56" applyNumberFormat="1" applyFont="1" applyBorder="1" applyAlignment="1">
      <alignment vertical="center" shrinkToFit="1"/>
    </xf>
    <xf numFmtId="0" fontId="68" fillId="0" borderId="48" xfId="55" applyFont="1" applyBorder="1"/>
    <xf numFmtId="0" fontId="69" fillId="0" borderId="0" xfId="55" applyFont="1"/>
    <xf numFmtId="180" fontId="67" fillId="0" borderId="21" xfId="56" applyNumberFormat="1" applyFont="1" applyBorder="1" applyAlignment="1">
      <alignment vertical="center"/>
    </xf>
    <xf numFmtId="3" fontId="68" fillId="0" borderId="18" xfId="56" applyNumberFormat="1" applyFont="1" applyBorder="1" applyAlignment="1">
      <alignment vertical="center"/>
    </xf>
    <xf numFmtId="3" fontId="68" fillId="0" borderId="19" xfId="56" applyNumberFormat="1" applyFont="1" applyBorder="1" applyAlignment="1">
      <alignment horizontal="center" vertical="center"/>
    </xf>
    <xf numFmtId="3" fontId="68" fillId="0" borderId="19" xfId="56" applyNumberFormat="1" applyFont="1" applyFill="1" applyBorder="1" applyAlignment="1">
      <alignment vertical="center" shrinkToFit="1"/>
    </xf>
    <xf numFmtId="0" fontId="68" fillId="0" borderId="49" xfId="55" applyFont="1" applyBorder="1"/>
    <xf numFmtId="3" fontId="67" fillId="4" borderId="21" xfId="56" applyFont="1" applyFill="1" applyBorder="1" applyAlignment="1">
      <alignment vertical="center"/>
    </xf>
    <xf numFmtId="3" fontId="67" fillId="0" borderId="21" xfId="56" applyFont="1" applyBorder="1" applyAlignment="1">
      <alignment vertical="center"/>
    </xf>
    <xf numFmtId="3" fontId="68" fillId="0" borderId="18" xfId="56" applyFont="1" applyBorder="1" applyAlignment="1">
      <alignment vertical="center"/>
    </xf>
    <xf numFmtId="3" fontId="68" fillId="0" borderId="19" xfId="56" applyFont="1" applyBorder="1" applyAlignment="1">
      <alignment horizontal="center" vertical="center"/>
    </xf>
    <xf numFmtId="10" fontId="68" fillId="0" borderId="19" xfId="56" applyNumberFormat="1" applyFont="1" applyFill="1" applyBorder="1" applyAlignment="1">
      <alignment vertical="center" shrinkToFit="1"/>
    </xf>
    <xf numFmtId="3" fontId="67" fillId="0" borderId="21" xfId="56" quotePrefix="1" applyFont="1" applyBorder="1" applyAlignment="1">
      <alignment horizontal="right" vertical="center"/>
    </xf>
    <xf numFmtId="3" fontId="68" fillId="0" borderId="55" xfId="56" applyFont="1" applyBorder="1" applyAlignment="1">
      <alignment horizontal="left" vertical="center"/>
    </xf>
    <xf numFmtId="3" fontId="68" fillId="0" borderId="56" xfId="56" applyFont="1" applyBorder="1" applyAlignment="1">
      <alignment horizontal="left" vertical="center"/>
    </xf>
    <xf numFmtId="3" fontId="68" fillId="0" borderId="57" xfId="56" applyFont="1" applyBorder="1" applyAlignment="1">
      <alignment horizontal="left" vertical="center"/>
    </xf>
    <xf numFmtId="3" fontId="68" fillId="0" borderId="15" xfId="56" applyNumberFormat="1" applyFont="1" applyFill="1" applyBorder="1" applyAlignment="1">
      <alignment vertical="center" shrinkToFit="1"/>
    </xf>
    <xf numFmtId="3" fontId="67" fillId="4" borderId="42" xfId="56" applyFont="1" applyFill="1" applyBorder="1" applyAlignment="1">
      <alignment vertical="center"/>
    </xf>
    <xf numFmtId="3" fontId="68" fillId="0" borderId="43" xfId="56" applyFont="1" applyBorder="1" applyAlignment="1">
      <alignment vertical="center"/>
    </xf>
    <xf numFmtId="3" fontId="68" fillId="0" borderId="44" xfId="56" applyNumberFormat="1" applyFont="1" applyBorder="1" applyAlignment="1">
      <alignment horizontal="center" vertical="center"/>
    </xf>
    <xf numFmtId="3" fontId="68" fillId="0" borderId="44" xfId="56" applyNumberFormat="1" applyFont="1" applyFill="1" applyBorder="1" applyAlignment="1">
      <alignment vertical="center" shrinkToFit="1"/>
    </xf>
    <xf numFmtId="0" fontId="68" fillId="0" borderId="50" xfId="55" applyFont="1" applyBorder="1"/>
    <xf numFmtId="3" fontId="68" fillId="0" borderId="36" xfId="56" applyNumberFormat="1" applyFont="1" applyBorder="1" applyAlignment="1">
      <alignment vertical="center"/>
    </xf>
    <xf numFmtId="3" fontId="68" fillId="0" borderId="0" xfId="56" applyFont="1" applyBorder="1" applyAlignment="1">
      <alignment horizontal="left" vertical="center"/>
    </xf>
    <xf numFmtId="3" fontId="68" fillId="0" borderId="23" xfId="56" applyFont="1" applyBorder="1" applyAlignment="1">
      <alignment horizontal="left" vertical="center"/>
    </xf>
    <xf numFmtId="3" fontId="67" fillId="0" borderId="24" xfId="56" applyFont="1" applyBorder="1" applyAlignment="1">
      <alignment vertical="center"/>
    </xf>
    <xf numFmtId="3" fontId="68" fillId="0" borderId="13" xfId="56" applyFont="1" applyBorder="1" applyAlignment="1">
      <alignment vertical="center"/>
    </xf>
    <xf numFmtId="3" fontId="68" fillId="0" borderId="0" xfId="56" applyFont="1" applyBorder="1" applyAlignment="1">
      <alignment horizontal="center" vertical="center"/>
    </xf>
    <xf numFmtId="10" fontId="68" fillId="0" borderId="0" xfId="56" applyNumberFormat="1" applyFont="1" applyFill="1" applyBorder="1" applyAlignment="1">
      <alignment vertical="center" shrinkToFit="1"/>
    </xf>
    <xf numFmtId="3" fontId="68" fillId="0" borderId="38" xfId="56" applyNumberFormat="1" applyFont="1" applyBorder="1" applyAlignment="1">
      <alignment vertical="center"/>
    </xf>
    <xf numFmtId="3" fontId="67" fillId="0" borderId="25" xfId="56" applyFont="1" applyBorder="1" applyAlignment="1">
      <alignment vertical="center"/>
    </xf>
    <xf numFmtId="3" fontId="68" fillId="0" borderId="22" xfId="56" applyFont="1" applyBorder="1" applyAlignment="1">
      <alignment vertical="center"/>
    </xf>
    <xf numFmtId="3" fontId="68" fillId="0" borderId="26" xfId="56" applyFont="1" applyBorder="1" applyAlignment="1">
      <alignment horizontal="center" vertical="center"/>
    </xf>
    <xf numFmtId="10" fontId="68" fillId="0" borderId="26" xfId="56" applyNumberFormat="1" applyFont="1" applyFill="1" applyBorder="1" applyAlignment="1">
      <alignment vertical="center" shrinkToFit="1"/>
    </xf>
    <xf numFmtId="3" fontId="68" fillId="0" borderId="19" xfId="56" applyNumberFormat="1" applyFont="1" applyBorder="1" applyAlignment="1">
      <alignment vertical="center"/>
    </xf>
    <xf numFmtId="3" fontId="68" fillId="0" borderId="39" xfId="56" applyFont="1" applyBorder="1" applyAlignment="1">
      <alignment horizontal="center" vertical="center"/>
    </xf>
    <xf numFmtId="3" fontId="68" fillId="0" borderId="27" xfId="56" applyFont="1" applyBorder="1" applyAlignment="1">
      <alignment horizontal="left" vertical="center"/>
    </xf>
    <xf numFmtId="3" fontId="68" fillId="0" borderId="27" xfId="56" applyFont="1" applyBorder="1" applyAlignment="1">
      <alignment horizontal="center" vertical="center"/>
    </xf>
    <xf numFmtId="3" fontId="68" fillId="0" borderId="28" xfId="56" applyFont="1" applyBorder="1" applyAlignment="1">
      <alignment horizontal="center" vertical="center"/>
    </xf>
    <xf numFmtId="3" fontId="67" fillId="0" borderId="29" xfId="56" applyFont="1" applyBorder="1" applyAlignment="1">
      <alignment vertical="center"/>
    </xf>
    <xf numFmtId="3" fontId="68" fillId="0" borderId="30" xfId="56" applyNumberFormat="1" applyFont="1" applyBorder="1" applyAlignment="1">
      <alignment vertical="center"/>
    </xf>
    <xf numFmtId="3" fontId="68" fillId="0" borderId="27" xfId="56" applyNumberFormat="1" applyFont="1" applyBorder="1" applyAlignment="1">
      <alignment horizontal="center" vertical="center"/>
    </xf>
    <xf numFmtId="3" fontId="68" fillId="0" borderId="27" xfId="56" applyNumberFormat="1" applyFont="1" applyFill="1" applyBorder="1" applyAlignment="1">
      <alignment vertical="center" shrinkToFit="1"/>
    </xf>
    <xf numFmtId="0" fontId="68" fillId="0" borderId="53" xfId="55" applyFont="1" applyBorder="1"/>
    <xf numFmtId="10" fontId="68" fillId="0" borderId="19" xfId="56" applyNumberFormat="1" applyFont="1" applyBorder="1" applyAlignment="1">
      <alignment vertical="center" shrinkToFit="1"/>
    </xf>
    <xf numFmtId="3" fontId="68" fillId="5" borderId="39" xfId="56" applyNumberFormat="1" applyFont="1" applyFill="1" applyBorder="1" applyAlignment="1">
      <alignment horizontal="center" vertical="center"/>
    </xf>
    <xf numFmtId="3" fontId="68" fillId="5" borderId="27" xfId="56" applyNumberFormat="1" applyFont="1" applyFill="1" applyBorder="1" applyAlignment="1">
      <alignment horizontal="left" vertical="center"/>
    </xf>
    <xf numFmtId="3" fontId="68" fillId="5" borderId="27" xfId="56" applyNumberFormat="1" applyFont="1" applyFill="1" applyBorder="1" applyAlignment="1">
      <alignment horizontal="center" vertical="center"/>
    </xf>
    <xf numFmtId="3" fontId="68" fillId="5" borderId="28" xfId="56" applyNumberFormat="1" applyFont="1" applyFill="1" applyBorder="1" applyAlignment="1">
      <alignment horizontal="center" vertical="center"/>
    </xf>
    <xf numFmtId="3" fontId="67" fillId="5" borderId="29" xfId="56" applyFont="1" applyFill="1" applyBorder="1" applyAlignment="1">
      <alignment vertical="center"/>
    </xf>
    <xf numFmtId="3" fontId="68" fillId="5" borderId="30" xfId="56" applyNumberFormat="1" applyFont="1" applyFill="1" applyBorder="1" applyAlignment="1">
      <alignment vertical="center"/>
    </xf>
    <xf numFmtId="10" fontId="68" fillId="5" borderId="27" xfId="56" applyNumberFormat="1" applyFont="1" applyFill="1" applyBorder="1" applyAlignment="1">
      <alignment vertical="center" shrinkToFit="1"/>
    </xf>
    <xf numFmtId="0" fontId="68" fillId="5" borderId="53" xfId="55" applyFont="1" applyFill="1" applyBorder="1"/>
    <xf numFmtId="3" fontId="68" fillId="0" borderId="40" xfId="56" applyNumberFormat="1" applyFont="1" applyBorder="1" applyAlignment="1">
      <alignment vertical="center"/>
    </xf>
    <xf numFmtId="3" fontId="68" fillId="0" borderId="31" xfId="56" applyFont="1" applyBorder="1" applyAlignment="1">
      <alignment horizontal="left" vertical="center"/>
    </xf>
    <xf numFmtId="3" fontId="68" fillId="0" borderId="32" xfId="56" applyFont="1" applyBorder="1" applyAlignment="1">
      <alignment horizontal="left" vertical="center"/>
    </xf>
    <xf numFmtId="3" fontId="68" fillId="0" borderId="34" xfId="56" applyNumberFormat="1" applyFont="1" applyBorder="1" applyAlignment="1">
      <alignment vertical="center"/>
    </xf>
    <xf numFmtId="3" fontId="68" fillId="0" borderId="35" xfId="56" applyNumberFormat="1" applyFont="1" applyBorder="1" applyAlignment="1">
      <alignment horizontal="center" vertical="center"/>
    </xf>
    <xf numFmtId="10" fontId="68" fillId="0" borderId="0" xfId="56" applyNumberFormat="1" applyFont="1" applyBorder="1" applyAlignment="1">
      <alignment vertical="center" shrinkToFit="1"/>
    </xf>
    <xf numFmtId="3" fontId="67" fillId="0" borderId="42" xfId="56" applyFont="1" applyBorder="1" applyAlignment="1">
      <alignment vertical="center"/>
    </xf>
    <xf numFmtId="3" fontId="68" fillId="0" borderId="43" xfId="56" applyNumberFormat="1" applyFont="1" applyBorder="1" applyAlignment="1">
      <alignment vertical="center"/>
    </xf>
    <xf numFmtId="3" fontId="68" fillId="0" borderId="44" xfId="56" applyNumberFormat="1" applyFont="1" applyBorder="1" applyAlignment="1">
      <alignment vertical="center" shrinkToFit="1"/>
    </xf>
    <xf numFmtId="3" fontId="0" fillId="0" borderId="0" xfId="55" applyNumberFormat="1" applyFont="1"/>
    <xf numFmtId="0" fontId="8" fillId="0" borderId="0" xfId="0" applyFont="1" applyFill="1" applyAlignment="1">
      <alignment horizontal="left" vertical="center" shrinkToFi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>
      <alignment vertical="center"/>
    </xf>
    <xf numFmtId="3" fontId="68" fillId="0" borderId="18" xfId="56" applyFont="1" applyBorder="1" applyAlignment="1">
      <alignment horizontal="left" vertical="center"/>
    </xf>
    <xf numFmtId="3" fontId="68" fillId="0" borderId="19" xfId="56" applyFont="1" applyBorder="1" applyAlignment="1">
      <alignment horizontal="left" vertical="center"/>
    </xf>
    <xf numFmtId="3" fontId="68" fillId="0" borderId="20" xfId="56" applyFont="1" applyBorder="1" applyAlignment="1">
      <alignment horizontal="left" vertical="center"/>
    </xf>
    <xf numFmtId="3" fontId="67" fillId="7" borderId="45" xfId="56" applyFont="1" applyFill="1" applyBorder="1" applyAlignment="1">
      <alignment horizontal="center" vertical="center"/>
    </xf>
    <xf numFmtId="0" fontId="67" fillId="7" borderId="47" xfId="55" applyFont="1" applyFill="1" applyBorder="1" applyAlignment="1">
      <alignment horizontal="center" vertical="center"/>
    </xf>
    <xf numFmtId="178" fontId="8" fillId="0" borderId="0" xfId="0" applyNumberFormat="1" applyFont="1" applyFill="1" applyAlignment="1">
      <alignment horizontal="center" vertical="center"/>
    </xf>
    <xf numFmtId="3" fontId="68" fillId="0" borderId="18" xfId="56" applyFont="1" applyFill="1" applyBorder="1" applyAlignment="1">
      <alignment horizontal="left" vertical="center"/>
    </xf>
    <xf numFmtId="3" fontId="68" fillId="0" borderId="19" xfId="56" applyFont="1" applyFill="1" applyBorder="1" applyAlignment="1">
      <alignment horizontal="left" vertical="center"/>
    </xf>
    <xf numFmtId="3" fontId="68" fillId="0" borderId="20" xfId="56" applyFont="1" applyFill="1" applyBorder="1" applyAlignment="1">
      <alignment horizontal="left" vertical="center"/>
    </xf>
    <xf numFmtId="3" fontId="68" fillId="0" borderId="18" xfId="56" applyFont="1" applyFill="1" applyBorder="1" applyAlignment="1">
      <alignment vertical="center"/>
    </xf>
    <xf numFmtId="3" fontId="68" fillId="0" borderId="19" xfId="56" applyFont="1" applyFill="1" applyBorder="1" applyAlignment="1">
      <alignment horizontal="center" vertical="center"/>
    </xf>
    <xf numFmtId="0" fontId="68" fillId="0" borderId="49" xfId="55" applyFont="1" applyFill="1" applyBorder="1"/>
    <xf numFmtId="3" fontId="68" fillId="0" borderId="18" xfId="56" applyNumberFormat="1" applyFont="1" applyFill="1" applyBorder="1" applyAlignment="1">
      <alignment vertical="center"/>
    </xf>
    <xf numFmtId="3" fontId="67" fillId="0" borderId="21" xfId="56" quotePrefix="1" applyFont="1" applyFill="1" applyBorder="1" applyAlignment="1">
      <alignment horizontal="right" vertical="center"/>
    </xf>
    <xf numFmtId="0" fontId="61" fillId="0" borderId="6" xfId="0" quotePrefix="1" applyFont="1" applyFill="1" applyBorder="1" applyAlignment="1">
      <alignment vertical="center" shrinkToFit="1"/>
    </xf>
    <xf numFmtId="0" fontId="60" fillId="0" borderId="0" xfId="0" applyFont="1" applyAlignment="1">
      <alignment vertical="center"/>
    </xf>
    <xf numFmtId="41" fontId="8" fillId="0" borderId="6" xfId="164" applyFont="1" applyFill="1" applyBorder="1" applyAlignment="1">
      <alignment horizontal="right" vertical="center" shrinkToFit="1"/>
    </xf>
    <xf numFmtId="41" fontId="8" fillId="0" borderId="6" xfId="164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/>
    </xf>
    <xf numFmtId="3" fontId="0" fillId="0" borderId="0" xfId="55" applyNumberFormat="1" applyFont="1"/>
    <xf numFmtId="41" fontId="8" fillId="0" borderId="6" xfId="164" applyFont="1" applyFill="1" applyBorder="1" applyAlignment="1">
      <alignment vertical="center" wrapText="1"/>
    </xf>
    <xf numFmtId="0" fontId="8" fillId="0" borderId="6" xfId="0" applyFont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41" fontId="8" fillId="0" borderId="6" xfId="0" applyNumberFormat="1" applyFont="1" applyBorder="1" applyAlignment="1">
      <alignment horizontal="center" vertical="center" shrinkToFit="1"/>
    </xf>
    <xf numFmtId="0" fontId="61" fillId="0" borderId="6" xfId="0" quotePrefix="1" applyFont="1" applyFill="1" applyBorder="1" applyAlignment="1">
      <alignment horizontal="center" vertical="center" shrinkToFit="1"/>
    </xf>
    <xf numFmtId="177" fontId="61" fillId="0" borderId="6" xfId="0" applyNumberFormat="1" applyFont="1" applyFill="1" applyBorder="1" applyAlignment="1">
      <alignment horizontal="center" vertical="center" shrinkToFit="1"/>
    </xf>
    <xf numFmtId="0" fontId="61" fillId="0" borderId="6" xfId="0" quotePrefix="1" applyFont="1" applyFill="1" applyBorder="1" applyAlignment="1">
      <alignment horizontal="left" vertical="center" shrinkToFit="1"/>
    </xf>
    <xf numFmtId="0" fontId="70" fillId="0" borderId="0" xfId="0" applyFont="1" applyFill="1" applyBorder="1" applyAlignment="1">
      <alignment horizontal="center" vertical="center"/>
    </xf>
    <xf numFmtId="178" fontId="70" fillId="0" borderId="0" xfId="0" applyNumberFormat="1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left" vertical="center" wrapText="1"/>
    </xf>
    <xf numFmtId="0" fontId="60" fillId="0" borderId="0" xfId="0" applyFont="1" applyFill="1" applyAlignment="1">
      <alignment vertical="center"/>
    </xf>
    <xf numFmtId="41" fontId="61" fillId="0" borderId="6" xfId="0" applyNumberFormat="1" applyFont="1" applyFill="1" applyBorder="1" applyAlignment="1">
      <alignment horizontal="right" vertical="center"/>
    </xf>
    <xf numFmtId="41" fontId="61" fillId="0" borderId="6" xfId="0" applyNumberFormat="1" applyFont="1" applyFill="1" applyBorder="1" applyAlignment="1">
      <alignment horizontal="right" vertical="center" shrinkToFit="1"/>
    </xf>
    <xf numFmtId="0" fontId="60" fillId="0" borderId="0" xfId="0" applyFont="1" applyAlignment="1">
      <alignment vertical="center"/>
    </xf>
    <xf numFmtId="0" fontId="61" fillId="0" borderId="6" xfId="0" applyFont="1" applyFill="1" applyBorder="1" applyAlignment="1">
      <alignment vertical="center" shrinkToFit="1"/>
    </xf>
    <xf numFmtId="0" fontId="8" fillId="0" borderId="6" xfId="0" applyFont="1" applyFill="1" applyBorder="1" applyAlignment="1">
      <alignment horizontal="center" vertical="center" wrapText="1"/>
    </xf>
    <xf numFmtId="0" fontId="61" fillId="0" borderId="6" xfId="0" applyFont="1" applyFill="1" applyBorder="1" applyAlignment="1">
      <alignment horizontal="left" vertical="center" shrinkToFit="1"/>
    </xf>
    <xf numFmtId="178" fontId="8" fillId="0" borderId="6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0" fontId="71" fillId="0" borderId="0" xfId="0" applyFont="1" applyFill="1" applyAlignment="1">
      <alignment vertical="center"/>
    </xf>
    <xf numFmtId="0" fontId="61" fillId="0" borderId="6" xfId="0" applyFont="1" applyFill="1" applyBorder="1" applyAlignment="1">
      <alignment horizontal="left" vertical="center"/>
    </xf>
    <xf numFmtId="0" fontId="61" fillId="0" borderId="6" xfId="0" applyFont="1" applyFill="1" applyBorder="1" applyAlignment="1">
      <alignment horizontal="center" vertical="center"/>
    </xf>
    <xf numFmtId="176" fontId="58" fillId="0" borderId="6" xfId="0" applyNumberFormat="1" applyFont="1" applyFill="1" applyBorder="1" applyAlignment="1">
      <alignment horizontal="right" vertical="center" shrinkToFit="1"/>
    </xf>
    <xf numFmtId="41" fontId="8" fillId="0" borderId="6" xfId="164" applyNumberFormat="1" applyFont="1" applyFill="1" applyBorder="1" applyAlignment="1">
      <alignment horizontal="right" vertical="center"/>
    </xf>
    <xf numFmtId="41" fontId="8" fillId="0" borderId="6" xfId="0" applyNumberFormat="1" applyFont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41" fontId="8" fillId="0" borderId="6" xfId="0" applyNumberFormat="1" applyFont="1" applyFill="1" applyBorder="1" applyAlignment="1">
      <alignment horizontal="left" vertical="center"/>
    </xf>
    <xf numFmtId="41" fontId="61" fillId="0" borderId="6" xfId="164" applyFont="1" applyFill="1" applyBorder="1" applyAlignment="1">
      <alignment vertical="center" wrapText="1"/>
    </xf>
    <xf numFmtId="0" fontId="60" fillId="0" borderId="0" xfId="0" applyFont="1" applyFill="1" applyAlignment="1">
      <alignment vertical="center"/>
    </xf>
    <xf numFmtId="0" fontId="8" fillId="0" borderId="6" xfId="0" applyFont="1" applyFill="1" applyBorder="1" applyAlignment="1">
      <alignment vertical="center"/>
    </xf>
    <xf numFmtId="41" fontId="8" fillId="0" borderId="6" xfId="164" applyFont="1" applyFill="1" applyBorder="1" applyAlignment="1">
      <alignment horizontal="right" vertical="center" shrinkToFit="1"/>
    </xf>
    <xf numFmtId="0" fontId="8" fillId="0" borderId="6" xfId="0" applyFont="1" applyFill="1" applyBorder="1" applyAlignment="1">
      <alignment horizontal="left" vertical="center" shrinkToFit="1"/>
    </xf>
    <xf numFmtId="0" fontId="8" fillId="0" borderId="0" xfId="0" applyFont="1" applyFill="1" applyAlignment="1">
      <alignment vertical="center"/>
    </xf>
    <xf numFmtId="212" fontId="8" fillId="0" borderId="6" xfId="0" applyNumberFormat="1" applyFont="1" applyFill="1" applyBorder="1" applyAlignment="1">
      <alignment horizontal="center" vertical="center" shrinkToFit="1"/>
    </xf>
    <xf numFmtId="179" fontId="8" fillId="0" borderId="6" xfId="0" applyNumberFormat="1" applyFont="1" applyFill="1" applyBorder="1" applyAlignment="1">
      <alignment horizontal="center" vertical="center"/>
    </xf>
    <xf numFmtId="41" fontId="8" fillId="0" borderId="6" xfId="164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vertical="center" shrinkToFit="1"/>
    </xf>
    <xf numFmtId="41" fontId="8" fillId="0" borderId="6" xfId="0" applyNumberFormat="1" applyFont="1" applyFill="1" applyBorder="1" applyAlignment="1">
      <alignment horizontal="right" vertical="center"/>
    </xf>
    <xf numFmtId="0" fontId="61" fillId="0" borderId="6" xfId="0" applyFont="1" applyFill="1" applyBorder="1" applyAlignment="1">
      <alignment horizontal="center" vertical="center" shrinkToFit="1"/>
    </xf>
    <xf numFmtId="41" fontId="8" fillId="0" borderId="6" xfId="164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right" vertical="center"/>
    </xf>
    <xf numFmtId="41" fontId="8" fillId="0" borderId="6" xfId="0" applyNumberFormat="1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left" vertical="center"/>
    </xf>
    <xf numFmtId="41" fontId="8" fillId="0" borderId="6" xfId="164" applyNumberFormat="1" applyFont="1" applyFill="1" applyBorder="1" applyAlignment="1">
      <alignment horizontal="right" vertical="center" shrinkToFit="1"/>
    </xf>
    <xf numFmtId="0" fontId="8" fillId="0" borderId="1" xfId="0" applyFont="1" applyFill="1" applyBorder="1" applyAlignment="1">
      <alignment vertical="center" shrinkToFit="1"/>
    </xf>
    <xf numFmtId="0" fontId="61" fillId="0" borderId="6" xfId="0" applyNumberFormat="1" applyFont="1" applyFill="1" applyBorder="1" applyAlignment="1">
      <alignment horizontal="center" vertical="center" shrinkToFit="1"/>
    </xf>
    <xf numFmtId="179" fontId="8" fillId="0" borderId="6" xfId="0" applyNumberFormat="1" applyFont="1" applyFill="1" applyBorder="1" applyAlignment="1">
      <alignment horizontal="center" vertical="center" shrinkToFit="1"/>
    </xf>
    <xf numFmtId="179" fontId="8" fillId="0" borderId="1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vertical="center"/>
    </xf>
    <xf numFmtId="0" fontId="8" fillId="6" borderId="0" xfId="0" applyFont="1" applyFill="1" applyBorder="1" applyAlignment="1">
      <alignment horizontal="center" vertical="center" shrinkToFit="1"/>
    </xf>
    <xf numFmtId="0" fontId="61" fillId="0" borderId="0" xfId="0" applyFont="1" applyFill="1" applyAlignment="1">
      <alignment vertical="center"/>
    </xf>
    <xf numFmtId="0" fontId="61" fillId="0" borderId="1" xfId="0" applyFont="1" applyFill="1" applyBorder="1" applyAlignment="1">
      <alignment horizontal="center" vertical="center"/>
    </xf>
    <xf numFmtId="0" fontId="61" fillId="0" borderId="6" xfId="0" applyFont="1" applyFill="1" applyBorder="1" applyAlignment="1">
      <alignment horizontal="center" vertical="center" wrapText="1"/>
    </xf>
    <xf numFmtId="0" fontId="61" fillId="0" borderId="6" xfId="0" applyNumberFormat="1" applyFont="1" applyFill="1" applyBorder="1" applyAlignment="1">
      <alignment horizontal="right" vertical="center" shrinkToFit="1"/>
    </xf>
    <xf numFmtId="0" fontId="8" fillId="0" borderId="6" xfId="0" applyNumberFormat="1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vertical="center" wrapText="1"/>
    </xf>
    <xf numFmtId="0" fontId="8" fillId="0" borderId="6" xfId="0" applyFont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215" fontId="60" fillId="0" borderId="0" xfId="0" applyNumberFormat="1" applyFont="1" applyFill="1" applyAlignment="1">
      <alignment vertical="center"/>
    </xf>
    <xf numFmtId="214" fontId="60" fillId="0" borderId="0" xfId="0" applyNumberFormat="1" applyFont="1" applyFill="1" applyAlignment="1">
      <alignment vertical="center"/>
    </xf>
    <xf numFmtId="0" fontId="8" fillId="6" borderId="6" xfId="0" applyFont="1" applyFill="1" applyBorder="1" applyAlignment="1">
      <alignment horizontal="left" vertical="center" shrinkToFit="1"/>
    </xf>
    <xf numFmtId="0" fontId="70" fillId="0" borderId="0" xfId="0" applyFont="1" applyFill="1" applyBorder="1" applyAlignment="1">
      <alignment horizontal="left" vertical="center" shrinkToFit="1"/>
    </xf>
    <xf numFmtId="0" fontId="8" fillId="0" borderId="0" xfId="0" applyFont="1" applyFill="1" applyBorder="1" applyAlignment="1">
      <alignment horizontal="center" vertical="center" shrinkToFit="1"/>
    </xf>
    <xf numFmtId="49" fontId="8" fillId="0" borderId="6" xfId="0" applyNumberFormat="1" applyFont="1" applyFill="1" applyBorder="1" applyAlignment="1">
      <alignment horizontal="left" vertical="center" shrinkToFit="1"/>
    </xf>
    <xf numFmtId="41" fontId="60" fillId="0" borderId="0" xfId="0" applyNumberFormat="1" applyFont="1" applyFill="1" applyAlignment="1">
      <alignment vertical="center"/>
    </xf>
    <xf numFmtId="178" fontId="8" fillId="0" borderId="6" xfId="0" applyNumberFormat="1" applyFont="1" applyFill="1" applyBorder="1" applyAlignment="1">
      <alignment horizontal="center" vertical="center"/>
    </xf>
    <xf numFmtId="213" fontId="8" fillId="0" borderId="6" xfId="0" applyNumberFormat="1" applyFont="1" applyFill="1" applyBorder="1" applyAlignment="1">
      <alignment horizontal="right" vertical="center"/>
    </xf>
    <xf numFmtId="0" fontId="8" fillId="0" borderId="6" xfId="0" quotePrefix="1" applyFont="1" applyFill="1" applyBorder="1" applyAlignment="1">
      <alignment horizontal="left" vertical="center" wrapText="1"/>
    </xf>
    <xf numFmtId="3" fontId="67" fillId="0" borderId="33" xfId="56" applyFont="1" applyBorder="1" applyAlignment="1">
      <alignment vertical="center"/>
    </xf>
    <xf numFmtId="0" fontId="63" fillId="0" borderId="0" xfId="0" applyFont="1" applyFill="1" applyAlignment="1">
      <alignment vertical="center"/>
    </xf>
    <xf numFmtId="0" fontId="8" fillId="0" borderId="6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213" fontId="8" fillId="0" borderId="6" xfId="0" applyNumberFormat="1" applyFont="1" applyFill="1" applyBorder="1" applyAlignment="1">
      <alignment horizontal="right" vertical="center" shrinkToFit="1"/>
    </xf>
    <xf numFmtId="178" fontId="8" fillId="0" borderId="6" xfId="0" applyNumberFormat="1" applyFont="1" applyFill="1" applyBorder="1" applyAlignment="1">
      <alignment horizontal="right" vertical="center" shrinkToFit="1"/>
    </xf>
    <xf numFmtId="213" fontId="8" fillId="0" borderId="1" xfId="0" applyNumberFormat="1" applyFont="1" applyFill="1" applyBorder="1" applyAlignment="1">
      <alignment horizontal="right" vertical="center" shrinkToFit="1"/>
    </xf>
    <xf numFmtId="0" fontId="8" fillId="0" borderId="6" xfId="0" applyFont="1" applyFill="1" applyBorder="1" applyAlignment="1">
      <alignment horizontal="center" vertical="center" shrinkToFit="1"/>
    </xf>
    <xf numFmtId="216" fontId="8" fillId="0" borderId="0" xfId="0" applyNumberFormat="1" applyFont="1" applyFill="1" applyAlignment="1">
      <alignment vertical="center"/>
    </xf>
    <xf numFmtId="0" fontId="63" fillId="0" borderId="0" xfId="0" applyFont="1" applyFill="1" applyBorder="1" applyAlignment="1">
      <alignment vertical="center"/>
    </xf>
    <xf numFmtId="41" fontId="63" fillId="0" borderId="0" xfId="0" applyNumberFormat="1" applyFont="1" applyFill="1" applyAlignment="1">
      <alignment vertical="center"/>
    </xf>
    <xf numFmtId="0" fontId="63" fillId="0" borderId="0" xfId="0" applyFont="1" applyFill="1">
      <alignment vertical="center"/>
    </xf>
    <xf numFmtId="0" fontId="8" fillId="0" borderId="6" xfId="165" applyNumberFormat="1" applyFont="1" applyFill="1" applyBorder="1" applyAlignment="1">
      <alignment horizontal="right" vertical="center" shrinkToFit="1"/>
    </xf>
    <xf numFmtId="178" fontId="8" fillId="0" borderId="1" xfId="0" applyNumberFormat="1" applyFont="1" applyFill="1" applyBorder="1" applyAlignment="1">
      <alignment horizontal="right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4" borderId="6" xfId="0" applyFont="1" applyFill="1" applyBorder="1" applyAlignment="1">
      <alignment horizontal="left" vertical="center" shrinkToFit="1"/>
    </xf>
    <xf numFmtId="0" fontId="8" fillId="4" borderId="6" xfId="0" applyFont="1" applyFill="1" applyBorder="1" applyAlignment="1">
      <alignment horizontal="center" vertical="center" shrinkToFit="1"/>
    </xf>
    <xf numFmtId="176" fontId="8" fillId="0" borderId="6" xfId="0" applyNumberFormat="1" applyFont="1" applyFill="1" applyBorder="1" applyAlignment="1">
      <alignment horizontal="right" vertical="center" shrinkToFit="1"/>
    </xf>
    <xf numFmtId="0" fontId="8" fillId="0" borderId="6" xfId="225" applyNumberFormat="1" applyFont="1" applyFill="1" applyBorder="1" applyAlignment="1">
      <alignment horizontal="right" vertical="center" shrinkToFit="1"/>
    </xf>
    <xf numFmtId="0" fontId="59" fillId="0" borderId="0" xfId="0" applyFont="1" applyFill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0" xfId="0" applyFont="1" applyFill="1" applyAlignment="1">
      <alignment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0" borderId="0" xfId="0" applyFont="1" applyFill="1" applyBorder="1" applyAlignment="1">
      <alignment horizontal="left" vertical="center" shrinkToFit="1"/>
    </xf>
    <xf numFmtId="0" fontId="8" fillId="0" borderId="0" xfId="0" applyFont="1" applyFill="1" applyBorder="1" applyAlignment="1">
      <alignment horizontal="left" vertical="center"/>
    </xf>
    <xf numFmtId="41" fontId="8" fillId="0" borderId="0" xfId="164" applyFont="1" applyFill="1" applyBorder="1" applyAlignment="1">
      <alignment horizontal="center" vertical="center" shrinkToFit="1"/>
    </xf>
    <xf numFmtId="0" fontId="8" fillId="0" borderId="6" xfId="165" applyFont="1" applyFill="1" applyBorder="1" applyAlignment="1">
      <alignment vertical="center" shrinkToFit="1"/>
    </xf>
    <xf numFmtId="0" fontId="8" fillId="0" borderId="6" xfId="165" applyFont="1" applyFill="1" applyBorder="1" applyAlignment="1">
      <alignment horizontal="center" vertical="center" shrinkToFit="1"/>
    </xf>
    <xf numFmtId="178" fontId="8" fillId="0" borderId="1" xfId="0" applyNumberFormat="1" applyFont="1" applyFill="1" applyBorder="1" applyAlignment="1">
      <alignment horizontal="right" vertical="center"/>
    </xf>
    <xf numFmtId="0" fontId="8" fillId="0" borderId="0" xfId="0" quotePrefix="1" applyFont="1" applyFill="1" applyAlignment="1">
      <alignment vertical="center"/>
    </xf>
    <xf numFmtId="0" fontId="8" fillId="0" borderId="6" xfId="165" quotePrefix="1" applyFont="1" applyFill="1" applyBorder="1" applyAlignment="1">
      <alignment horizontal="center" vertical="center" shrinkToFit="1"/>
    </xf>
    <xf numFmtId="0" fontId="8" fillId="0" borderId="6" xfId="0" applyNumberFormat="1" applyFont="1" applyFill="1" applyBorder="1" applyAlignment="1">
      <alignment horizontal="right" vertical="center"/>
    </xf>
    <xf numFmtId="0" fontId="63" fillId="0" borderId="6" xfId="0" applyFont="1" applyFill="1" applyBorder="1" applyAlignment="1">
      <alignment horizontal="center" vertical="center" shrinkToFit="1"/>
    </xf>
    <xf numFmtId="0" fontId="63" fillId="0" borderId="0" xfId="0" applyFont="1" applyFill="1" applyBorder="1" applyAlignment="1">
      <alignment horizontal="center" vertical="center" shrinkToFit="1"/>
    </xf>
    <xf numFmtId="3" fontId="72" fillId="0" borderId="0" xfId="56" applyNumberFormat="1" applyFont="1" applyAlignment="1">
      <alignment vertical="center"/>
    </xf>
    <xf numFmtId="193" fontId="6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8" fillId="6" borderId="0" xfId="0" applyFont="1" applyFill="1" applyBorder="1" applyAlignment="1">
      <alignment horizontal="left" vertical="center" shrinkToFit="1"/>
    </xf>
    <xf numFmtId="41" fontId="8" fillId="0" borderId="6" xfId="0" applyNumberFormat="1" applyFont="1" applyFill="1" applyBorder="1" applyAlignment="1">
      <alignment horizontal="right" vertical="center" shrinkToFit="1"/>
    </xf>
    <xf numFmtId="3" fontId="67" fillId="0" borderId="21" xfId="56" applyFont="1" applyFill="1" applyBorder="1" applyAlignment="1">
      <alignment vertical="center"/>
    </xf>
    <xf numFmtId="0" fontId="69" fillId="0" borderId="0" xfId="55" applyFont="1" applyFill="1"/>
    <xf numFmtId="0" fontId="8" fillId="0" borderId="6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0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60" fillId="0" borderId="6" xfId="0" applyFont="1" applyFill="1" applyBorder="1" applyAlignment="1">
      <alignment horizontal="left" vertical="center" wrapText="1"/>
    </xf>
    <xf numFmtId="176" fontId="73" fillId="0" borderId="6" xfId="0" applyNumberFormat="1" applyFont="1" applyFill="1" applyBorder="1" applyAlignment="1">
      <alignment horizontal="right" vertical="center" shrinkToFit="1"/>
    </xf>
    <xf numFmtId="41" fontId="8" fillId="0" borderId="6" xfId="164" applyFont="1" applyFill="1" applyBorder="1" applyAlignment="1">
      <alignment horizontal="left" vertical="center" wrapText="1"/>
    </xf>
    <xf numFmtId="0" fontId="8" fillId="0" borderId="6" xfId="0" quotePrefix="1" applyFont="1" applyFill="1" applyBorder="1" applyAlignment="1">
      <alignment horizontal="left" vertical="center" shrinkToFit="1"/>
    </xf>
    <xf numFmtId="0" fontId="8" fillId="0" borderId="6" xfId="0" applyNumberFormat="1" applyFont="1" applyFill="1" applyBorder="1" applyAlignment="1">
      <alignment horizontal="left" vertical="center" shrinkToFit="1"/>
    </xf>
    <xf numFmtId="0" fontId="8" fillId="0" borderId="6" xfId="0" applyFont="1" applyFill="1" applyBorder="1" applyAlignment="1">
      <alignment horizontal="right" vertical="center" shrinkToFit="1"/>
    </xf>
    <xf numFmtId="0" fontId="8" fillId="0" borderId="6" xfId="0" applyFont="1" applyFill="1" applyBorder="1" applyAlignment="1">
      <alignment horizontal="center" vertical="center" shrinkToFit="1"/>
    </xf>
    <xf numFmtId="20" fontId="8" fillId="0" borderId="6" xfId="0" applyNumberFormat="1" applyFont="1" applyFill="1" applyBorder="1" applyAlignment="1">
      <alignment horizontal="left" vertical="center" shrinkToFit="1"/>
    </xf>
    <xf numFmtId="217" fontId="68" fillId="0" borderId="19" xfId="56" applyNumberFormat="1" applyFont="1" applyFill="1" applyBorder="1" applyAlignment="1">
      <alignment vertical="center" shrinkToFit="1"/>
    </xf>
    <xf numFmtId="0" fontId="8" fillId="8" borderId="6" xfId="0" applyFont="1" applyFill="1" applyBorder="1" applyAlignment="1">
      <alignment vertical="center" shrinkToFit="1"/>
    </xf>
    <xf numFmtId="0" fontId="8" fillId="8" borderId="6" xfId="0" applyFont="1" applyFill="1" applyBorder="1" applyAlignment="1">
      <alignment horizontal="left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8" borderId="6" xfId="0" applyFont="1" applyFill="1" applyBorder="1" applyAlignment="1">
      <alignment vertical="center"/>
    </xf>
    <xf numFmtId="0" fontId="8" fillId="8" borderId="6" xfId="0" applyFont="1" applyFill="1" applyBorder="1" applyAlignment="1">
      <alignment horizontal="left" vertical="center"/>
    </xf>
    <xf numFmtId="0" fontId="8" fillId="8" borderId="6" xfId="165" applyFont="1" applyFill="1" applyBorder="1" applyAlignment="1">
      <alignment vertical="center" shrinkToFit="1"/>
    </xf>
    <xf numFmtId="0" fontId="8" fillId="8" borderId="6" xfId="225" applyFont="1" applyFill="1" applyBorder="1" applyAlignment="1">
      <alignment vertical="center" shrinkToFit="1"/>
    </xf>
    <xf numFmtId="0" fontId="8" fillId="8" borderId="1" xfId="0" applyFont="1" applyFill="1" applyBorder="1" applyAlignment="1">
      <alignment vertical="center" shrinkToFit="1"/>
    </xf>
    <xf numFmtId="0" fontId="8" fillId="8" borderId="6" xfId="0" applyFont="1" applyFill="1" applyBorder="1" applyAlignment="1">
      <alignment horizontal="center" vertical="center" shrinkToFit="1"/>
    </xf>
    <xf numFmtId="41" fontId="8" fillId="8" borderId="6" xfId="164" applyFont="1" applyFill="1" applyBorder="1" applyAlignment="1">
      <alignment horizontal="right" vertical="center"/>
    </xf>
    <xf numFmtId="212" fontId="8" fillId="8" borderId="6" xfId="0" applyNumberFormat="1" applyFont="1" applyFill="1" applyBorder="1" applyAlignment="1">
      <alignment horizontal="center" vertical="center" shrinkToFit="1"/>
    </xf>
    <xf numFmtId="41" fontId="8" fillId="8" borderId="6" xfId="0" applyNumberFormat="1" applyFont="1" applyFill="1" applyBorder="1" applyAlignment="1">
      <alignment horizontal="right" vertical="center"/>
    </xf>
    <xf numFmtId="41" fontId="8" fillId="8" borderId="6" xfId="164" applyNumberFormat="1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59" fillId="0" borderId="0" xfId="0" applyFont="1" applyFill="1" applyAlignment="1">
      <alignment horizontal="center" vertical="center" shrinkToFit="1"/>
    </xf>
    <xf numFmtId="3" fontId="68" fillId="0" borderId="18" xfId="56" applyFont="1" applyFill="1" applyBorder="1" applyAlignment="1">
      <alignment horizontal="left" vertical="center" shrinkToFit="1"/>
    </xf>
    <xf numFmtId="0" fontId="68" fillId="0" borderId="19" xfId="55" applyFont="1" applyFill="1" applyBorder="1" applyAlignment="1">
      <alignment horizontal="left" vertical="center" shrinkToFit="1"/>
    </xf>
    <xf numFmtId="0" fontId="68" fillId="0" borderId="20" xfId="55" applyFont="1" applyFill="1" applyBorder="1" applyAlignment="1">
      <alignment horizontal="left" vertical="center" shrinkToFit="1"/>
    </xf>
    <xf numFmtId="3" fontId="68" fillId="0" borderId="18" xfId="56" applyFont="1" applyBorder="1" applyAlignment="1">
      <alignment horizontal="left" vertical="center"/>
    </xf>
    <xf numFmtId="3" fontId="68" fillId="0" borderId="19" xfId="56" applyFont="1" applyBorder="1" applyAlignment="1">
      <alignment horizontal="left" vertical="center"/>
    </xf>
    <xf numFmtId="3" fontId="68" fillId="0" borderId="20" xfId="56" applyFont="1" applyBorder="1" applyAlignment="1">
      <alignment horizontal="left" vertical="center"/>
    </xf>
    <xf numFmtId="3" fontId="68" fillId="4" borderId="14" xfId="56" applyNumberFormat="1" applyFont="1" applyFill="1" applyBorder="1" applyAlignment="1">
      <alignment horizontal="center" vertical="center"/>
    </xf>
    <xf numFmtId="3" fontId="68" fillId="4" borderId="15" xfId="56" applyNumberFormat="1" applyFont="1" applyFill="1" applyBorder="1" applyAlignment="1">
      <alignment horizontal="center" vertical="center"/>
    </xf>
    <xf numFmtId="3" fontId="68" fillId="4" borderId="16" xfId="56" applyNumberFormat="1" applyFont="1" applyFill="1" applyBorder="1" applyAlignment="1">
      <alignment horizontal="center" vertical="center"/>
    </xf>
    <xf numFmtId="3" fontId="68" fillId="4" borderId="43" xfId="56" applyNumberFormat="1" applyFont="1" applyFill="1" applyBorder="1" applyAlignment="1">
      <alignment horizontal="center" vertical="center"/>
    </xf>
    <xf numFmtId="3" fontId="68" fillId="4" borderId="44" xfId="56" applyNumberFormat="1" applyFont="1" applyFill="1" applyBorder="1" applyAlignment="1">
      <alignment horizontal="center" vertical="center"/>
    </xf>
    <xf numFmtId="3" fontId="68" fillId="4" borderId="52" xfId="56" applyNumberFormat="1" applyFont="1" applyFill="1" applyBorder="1" applyAlignment="1">
      <alignment horizontal="center" vertical="center"/>
    </xf>
    <xf numFmtId="3" fontId="67" fillId="0" borderId="59" xfId="56" applyFont="1" applyFill="1" applyBorder="1" applyAlignment="1">
      <alignment horizontal="right" vertical="center"/>
    </xf>
    <xf numFmtId="3" fontId="67" fillId="0" borderId="60" xfId="56" applyFont="1" applyFill="1" applyBorder="1" applyAlignment="1">
      <alignment horizontal="right" vertical="center"/>
    </xf>
    <xf numFmtId="0" fontId="68" fillId="0" borderId="61" xfId="55" applyFont="1" applyFill="1" applyBorder="1" applyAlignment="1">
      <alignment horizontal="left" vertical="center" wrapText="1"/>
    </xf>
    <xf numFmtId="0" fontId="68" fillId="0" borderId="48" xfId="55" applyFont="1" applyFill="1" applyBorder="1" applyAlignment="1">
      <alignment horizontal="left" vertical="center"/>
    </xf>
    <xf numFmtId="3" fontId="68" fillId="0" borderId="62" xfId="56" applyFont="1" applyBorder="1" applyAlignment="1">
      <alignment horizontal="center" vertical="center" wrapText="1"/>
    </xf>
    <xf numFmtId="3" fontId="68" fillId="0" borderId="24" xfId="56" applyFont="1" applyBorder="1" applyAlignment="1">
      <alignment horizontal="center" vertical="center"/>
    </xf>
    <xf numFmtId="3" fontId="68" fillId="0" borderId="17" xfId="56" applyFont="1" applyBorder="1" applyAlignment="1">
      <alignment horizontal="center" vertical="center"/>
    </xf>
    <xf numFmtId="3" fontId="68" fillId="0" borderId="25" xfId="56" applyFont="1" applyBorder="1" applyAlignment="1">
      <alignment horizontal="center" vertical="center" wrapText="1"/>
    </xf>
    <xf numFmtId="3" fontId="68" fillId="0" borderId="54" xfId="56" applyFont="1" applyBorder="1" applyAlignment="1">
      <alignment horizontal="center" vertical="center"/>
    </xf>
    <xf numFmtId="3" fontId="67" fillId="7" borderId="66" xfId="56" applyNumberFormat="1" applyFont="1" applyFill="1" applyBorder="1" applyAlignment="1">
      <alignment vertical="center" wrapText="1"/>
    </xf>
    <xf numFmtId="3" fontId="67" fillId="7" borderId="8" xfId="56" applyNumberFormat="1" applyFont="1" applyFill="1" applyBorder="1" applyAlignment="1">
      <alignment vertical="center" wrapText="1"/>
    </xf>
    <xf numFmtId="3" fontId="67" fillId="7" borderId="67" xfId="56" applyNumberFormat="1" applyFont="1" applyFill="1" applyBorder="1" applyAlignment="1">
      <alignment vertical="center" wrapText="1"/>
    </xf>
    <xf numFmtId="3" fontId="67" fillId="7" borderId="46" xfId="56" applyNumberFormat="1" applyFont="1" applyFill="1" applyBorder="1" applyAlignment="1">
      <alignment horizontal="center" vertical="center"/>
    </xf>
    <xf numFmtId="3" fontId="67" fillId="7" borderId="8" xfId="56" applyNumberFormat="1" applyFont="1" applyFill="1" applyBorder="1" applyAlignment="1">
      <alignment horizontal="center" vertical="center"/>
    </xf>
    <xf numFmtId="3" fontId="68" fillId="4" borderId="18" xfId="56" applyNumberFormat="1" applyFont="1" applyFill="1" applyBorder="1" applyAlignment="1">
      <alignment horizontal="center" vertical="center"/>
    </xf>
    <xf numFmtId="3" fontId="68" fillId="4" borderId="19" xfId="56" applyNumberFormat="1" applyFont="1" applyFill="1" applyBorder="1" applyAlignment="1">
      <alignment horizontal="center" vertical="center"/>
    </xf>
    <xf numFmtId="3" fontId="68" fillId="4" borderId="20" xfId="56" applyNumberFormat="1" applyFont="1" applyFill="1" applyBorder="1" applyAlignment="1">
      <alignment horizontal="center" vertical="center"/>
    </xf>
    <xf numFmtId="3" fontId="68" fillId="4" borderId="55" xfId="56" applyNumberFormat="1" applyFont="1" applyFill="1" applyBorder="1" applyAlignment="1">
      <alignment horizontal="center" vertical="center"/>
    </xf>
    <xf numFmtId="3" fontId="68" fillId="4" borderId="56" xfId="56" applyNumberFormat="1" applyFont="1" applyFill="1" applyBorder="1" applyAlignment="1">
      <alignment horizontal="center" vertical="center"/>
    </xf>
    <xf numFmtId="3" fontId="68" fillId="4" borderId="57" xfId="56" applyNumberFormat="1" applyFont="1" applyFill="1" applyBorder="1" applyAlignment="1">
      <alignment horizontal="center" vertical="center"/>
    </xf>
    <xf numFmtId="3" fontId="68" fillId="0" borderId="41" xfId="56" applyFont="1" applyBorder="1" applyAlignment="1">
      <alignment horizontal="center" vertical="center"/>
    </xf>
    <xf numFmtId="3" fontId="68" fillId="0" borderId="42" xfId="56" applyFont="1" applyBorder="1" applyAlignment="1">
      <alignment horizontal="center" vertical="center"/>
    </xf>
    <xf numFmtId="3" fontId="68" fillId="0" borderId="63" xfId="56" applyFont="1" applyBorder="1" applyAlignment="1">
      <alignment horizontal="center" vertical="center" wrapText="1"/>
    </xf>
    <xf numFmtId="3" fontId="68" fillId="0" borderId="13" xfId="56" applyFont="1" applyBorder="1" applyAlignment="1">
      <alignment horizontal="center" vertical="center"/>
    </xf>
    <xf numFmtId="3" fontId="68" fillId="0" borderId="14" xfId="56" applyFont="1" applyBorder="1" applyAlignment="1">
      <alignment horizontal="center" vertical="center"/>
    </xf>
    <xf numFmtId="3" fontId="68" fillId="0" borderId="64" xfId="56" applyFont="1" applyBorder="1" applyAlignment="1">
      <alignment horizontal="center" vertical="center" wrapText="1"/>
    </xf>
    <xf numFmtId="3" fontId="68" fillId="0" borderId="37" xfId="56" applyFont="1" applyBorder="1" applyAlignment="1">
      <alignment horizontal="center" vertical="center"/>
    </xf>
    <xf numFmtId="3" fontId="68" fillId="0" borderId="51" xfId="56" applyFont="1" applyBorder="1" applyAlignment="1">
      <alignment horizontal="center" vertical="center"/>
    </xf>
    <xf numFmtId="3" fontId="68" fillId="0" borderId="58" xfId="56" applyFont="1" applyFill="1" applyBorder="1" applyAlignment="1">
      <alignment horizontal="left" vertical="center"/>
    </xf>
    <xf numFmtId="3" fontId="68" fillId="0" borderId="6" xfId="56" applyFont="1" applyFill="1" applyBorder="1" applyAlignment="1">
      <alignment horizontal="left" vertical="center"/>
    </xf>
    <xf numFmtId="38" fontId="68" fillId="0" borderId="6" xfId="56" applyNumberFormat="1" applyFont="1" applyFill="1" applyBorder="1" applyAlignment="1">
      <alignment horizontal="left" vertical="center"/>
    </xf>
    <xf numFmtId="0" fontId="59" fillId="0" borderId="0" xfId="0" applyFont="1" applyAlignment="1">
      <alignment horizontal="center" vertical="center" shrinkToFit="1"/>
    </xf>
    <xf numFmtId="0" fontId="30" fillId="0" borderId="0" xfId="0" applyFont="1" applyAlignment="1">
      <alignment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65" xfId="0" applyFont="1" applyFill="1" applyBorder="1" applyAlignment="1">
      <alignment horizontal="center" vertical="center" shrinkToFit="1"/>
    </xf>
    <xf numFmtId="0" fontId="8" fillId="0" borderId="58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60" fillId="0" borderId="0" xfId="0" applyFont="1" applyAlignment="1">
      <alignment vertical="center" shrinkToFit="1"/>
    </xf>
    <xf numFmtId="0" fontId="0" fillId="0" borderId="1" xfId="0" applyFont="1" applyFill="1" applyBorder="1">
      <alignment vertical="center"/>
    </xf>
    <xf numFmtId="0" fontId="0" fillId="0" borderId="58" xfId="0" applyFont="1" applyFill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 shrinkToFit="1"/>
    </xf>
  </cellXfs>
  <cellStyles count="7721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1"/>
    <cellStyle name="A¨­￠￢￠O_INQUIRY ￠?￥i¨u¡AAⓒ￢Aⓒª " xfId="62"/>
    <cellStyle name="Aⓒ" xfId="63"/>
    <cellStyle name="Aⓒ­￠￢￠" xfId="64"/>
    <cellStyle name="Ae" xfId="65"/>
    <cellStyle name="Aee­ [" xfId="66"/>
    <cellStyle name="AeE­ [0]_ 2ÆAAþº° " xfId="67"/>
    <cellStyle name="ÅëÈ­ [0]_¸ñÂ÷ " xfId="68"/>
    <cellStyle name="AeE­ [0]_¼oAI¼º " xfId="69"/>
    <cellStyle name="ÅëÈ­ [0]_INQUIRY ¿µ¾÷ÃßÁø " xfId="70"/>
    <cellStyle name="AeE­ [0]_INQUIRY ¿μ¾÷AßAø " xfId="71"/>
    <cellStyle name="AeE­_ 2ÆAAþº° " xfId="72"/>
    <cellStyle name="ÅëÈ­_¸ñÂ÷ " xfId="73"/>
    <cellStyle name="AeE­_¼oAI¼º " xfId="74"/>
    <cellStyle name="ÅëÈ­_INQUIRY ¿µ¾÷ÃßÁø " xfId="75"/>
    <cellStyle name="AeE­_INQUIRY ¿μ¾÷AßAø " xfId="76"/>
    <cellStyle name="Aee¡ⓒ " xfId="77"/>
    <cellStyle name="AeE¡ⓒ [0]_INQUIRY ￠?￥i¨u¡AAⓒ￢Aⓒª " xfId="78"/>
    <cellStyle name="AeE¡ⓒ_INQUIRY ￠?￥i¨u¡AAⓒ￢Aⓒª " xfId="79"/>
    <cellStyle name="Aþ" xfId="80"/>
    <cellStyle name="Aþ¸¶ [" xfId="81"/>
    <cellStyle name="AÞ¸¶ [0]_ 2ÆAAþº° " xfId="82"/>
    <cellStyle name="ÄÞ¸¶ [0]_¸ñÂ÷ " xfId="83"/>
    <cellStyle name="AÞ¸¶ [0]_¼oAI¼º " xfId="84"/>
    <cellStyle name="ÄÞ¸¶ [0]_INQUIRY ¿µ¾÷ÃßÁø " xfId="85"/>
    <cellStyle name="AÞ¸¶ [0]_INQUIRY ¿μ¾÷AßAø " xfId="86"/>
    <cellStyle name="AÞ¸¶_ 2ÆAAþº° " xfId="87"/>
    <cellStyle name="ÄÞ¸¶_¸ñÂ÷ " xfId="88"/>
    <cellStyle name="AÞ¸¶_¼oAI¼º " xfId="89"/>
    <cellStyle name="ÄÞ¸¶_INQUIRY ¿µ¾÷ÃßÁø " xfId="90"/>
    <cellStyle name="AÞ¸¶_INQUIRY ¿μ¾÷AßAø " xfId="91"/>
    <cellStyle name="B_x000e_통화 [0]_MBO9_x000d_통화 [0]_MST_K1" xfId="92"/>
    <cellStyle name="C¡" xfId="93"/>
    <cellStyle name="C¡IA¨ª_¡ic¨u¡A¨￢I¨￢¡Æ AN¡Æe " xfId="94"/>
    <cellStyle name="C￥" xfId="95"/>
    <cellStyle name="C￥AØ_  FAB AIA¤  " xfId="96"/>
    <cellStyle name="Ç¥ÁØ_´Ü°¡" xfId="97"/>
    <cellStyle name="C￥AØ_¿μ¾÷CoE² " xfId="98"/>
    <cellStyle name="Ç¥ÁØ_»ç¾÷ºÎº° ÃÑ°è " xfId="99"/>
    <cellStyle name="C￥AØ_≫c¾÷ºIº° AN°e " xfId="100"/>
    <cellStyle name="Ç¥ÁØ_0N-HANDLING " xfId="101"/>
    <cellStyle name="C￥AØ_5-1±¤°i " xfId="102"/>
    <cellStyle name="Ç¥ÁØ_5-1±¤°í " xfId="103"/>
    <cellStyle name="C￥AØ_Ay°eC￥(2¿u) " xfId="104"/>
    <cellStyle name="Ç¥ÁØ_Áý°èÇ¥(2¿ù) " xfId="105"/>
    <cellStyle name="C￥AØ_CoAo¹yAI °A¾×¿ⓒ½A " xfId="106"/>
    <cellStyle name="Ç¥ÁØ_Sheet1_¿µ¾÷ÇöÈ² " xfId="107"/>
    <cellStyle name="Calc Currency (0)" xfId="108"/>
    <cellStyle name="category" xfId="109"/>
    <cellStyle name="ce" xfId="110"/>
    <cellStyle name="ⓒoe" xfId="111"/>
    <cellStyle name="Comma" xfId="112"/>
    <cellStyle name="Comma [0]" xfId="113"/>
    <cellStyle name="comma zerodec" xfId="114"/>
    <cellStyle name="Comma_ SG&amp;A Bridge " xfId="115"/>
    <cellStyle name="Comma0" xfId="116"/>
    <cellStyle name="Copied" xfId="117"/>
    <cellStyle name="Currency" xfId="118"/>
    <cellStyle name="Currency [0]" xfId="119"/>
    <cellStyle name="Currency_ SG&amp;A Bridge " xfId="120"/>
    <cellStyle name="Currency0" xfId="121"/>
    <cellStyle name="Currency1" xfId="122"/>
    <cellStyle name="Date" xfId="123"/>
    <cellStyle name="Dezimal [0]_laroux" xfId="124"/>
    <cellStyle name="Dezimal_laroux" xfId="125"/>
    <cellStyle name="Dollar (zero dec)" xfId="126"/>
    <cellStyle name="Entered" xfId="127"/>
    <cellStyle name="Fixed" xfId="128"/>
    <cellStyle name="Grey" xfId="129"/>
    <cellStyle name="HEADER" xfId="131"/>
    <cellStyle name="Header1" xfId="132"/>
    <cellStyle name="Header2" xfId="133"/>
    <cellStyle name="Heading 1" xfId="134"/>
    <cellStyle name="Heading 2" xfId="135"/>
    <cellStyle name="Heading1" xfId="136"/>
    <cellStyle name="Heading2" xfId="137"/>
    <cellStyle name="heet1æꂘß_x0001__x0001__x0010__x0001_ဠ" xfId="138"/>
    <cellStyle name="h_x0010_통화 [0]_OCT-Price" xfId="130"/>
    <cellStyle name="Input [yellow]" xfId="139"/>
    <cellStyle name="Milliers [0]_Arabian Spec" xfId="140"/>
    <cellStyle name="Milliers_Arabian Spec" xfId="141"/>
    <cellStyle name="Model" xfId="142"/>
    <cellStyle name="Mon?aire [0]_Arabian Spec" xfId="143"/>
    <cellStyle name="Mon?aire_Arabian Spec" xfId="144"/>
    <cellStyle name="Monétaire [0]_Arabian Spec" xfId="145"/>
    <cellStyle name="Monétaire_Arabian Spec" xfId="146"/>
    <cellStyle name="no dec" xfId="147"/>
    <cellStyle name="Normal - Style1" xfId="148"/>
    <cellStyle name="Normal_ SG&amp;A Bridge " xfId="149"/>
    <cellStyle name="Percent" xfId="150"/>
    <cellStyle name="Percent [2]" xfId="151"/>
    <cellStyle name="Percent_03변경내역서(본부관내)" xfId="152"/>
    <cellStyle name="RevList" xfId="153"/>
    <cellStyle name="Standard_laroux" xfId="154"/>
    <cellStyle name="subhead" xfId="155"/>
    <cellStyle name="Subtotal" xfId="156"/>
    <cellStyle name="T_1화 [0]_PLDT_2화 [0]_PLDT_N_x000c_통화 [0]_PRICE" xfId="157"/>
    <cellStyle name="Total" xfId="158"/>
    <cellStyle name="UM" xfId="159"/>
    <cellStyle name="W?rung [0]_laroux" xfId="160"/>
    <cellStyle name="W?rung_laroux" xfId="161"/>
    <cellStyle name="Währung [0]_laroux" xfId="162"/>
    <cellStyle name="Währung_laroux" xfId="163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4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표준 5" xfId="165"/>
    <cellStyle name="표준 5 10" xfId="174"/>
    <cellStyle name="표준 5 10 10" xfId="715"/>
    <cellStyle name="표준 5 10 10 10" xfId="6639"/>
    <cellStyle name="표준 5 10 10 11" xfId="7284"/>
    <cellStyle name="표준 5 10 10 2" xfId="1343"/>
    <cellStyle name="표준 5 10 10 3" xfId="2022"/>
    <cellStyle name="표준 5 10 10 4" xfId="2684"/>
    <cellStyle name="표준 5 10 10 5" xfId="3346"/>
    <cellStyle name="표준 5 10 10 6" xfId="4008"/>
    <cellStyle name="표준 5 10 10 7" xfId="4670"/>
    <cellStyle name="표준 5 10 10 8" xfId="5330"/>
    <cellStyle name="표준 5 10 10 9" xfId="5988"/>
    <cellStyle name="표준 5 10 11" xfId="775"/>
    <cellStyle name="표준 5 10 11 10" xfId="6944"/>
    <cellStyle name="표준 5 10 11 11" xfId="7589"/>
    <cellStyle name="표준 5 10 11 2" xfId="1653"/>
    <cellStyle name="표준 5 10 11 3" xfId="2332"/>
    <cellStyle name="표준 5 10 11 4" xfId="2994"/>
    <cellStyle name="표준 5 10 11 5" xfId="3656"/>
    <cellStyle name="표준 5 10 11 6" xfId="4318"/>
    <cellStyle name="표준 5 10 11 7" xfId="4980"/>
    <cellStyle name="표준 5 10 11 8" xfId="5640"/>
    <cellStyle name="표준 5 10 11 9" xfId="6298"/>
    <cellStyle name="표준 5 10 12" xfId="835"/>
    <cellStyle name="표준 5 10 13" xfId="895"/>
    <cellStyle name="표준 5 10 14" xfId="955"/>
    <cellStyle name="표준 5 10 15" xfId="1015"/>
    <cellStyle name="표준 5 10 16" xfId="1117"/>
    <cellStyle name="표준 5 10 17" xfId="1796"/>
    <cellStyle name="표준 5 10 18" xfId="1335"/>
    <cellStyle name="표준 5 10 19" xfId="1939"/>
    <cellStyle name="표준 5 10 2" xfId="235"/>
    <cellStyle name="표준 5 10 2 10" xfId="6583"/>
    <cellStyle name="표준 5 10 2 11" xfId="7228"/>
    <cellStyle name="표준 5 10 2 2" xfId="1284"/>
    <cellStyle name="표준 5 10 2 3" xfId="1963"/>
    <cellStyle name="표준 5 10 2 4" xfId="2625"/>
    <cellStyle name="표준 5 10 2 5" xfId="3287"/>
    <cellStyle name="표준 5 10 2 6" xfId="3949"/>
    <cellStyle name="표준 5 10 2 7" xfId="4611"/>
    <cellStyle name="표준 5 10 2 8" xfId="5272"/>
    <cellStyle name="표준 5 10 2 9" xfId="5931"/>
    <cellStyle name="표준 5 10 20" xfId="2601"/>
    <cellStyle name="표준 5 10 21" xfId="3263"/>
    <cellStyle name="표준 5 10 22" xfId="3925"/>
    <cellStyle name="표준 5 10 23" xfId="4587"/>
    <cellStyle name="표준 5 10 24" xfId="5248"/>
    <cellStyle name="표준 5 10 25" xfId="5907"/>
    <cellStyle name="표준 5 10 3" xfId="295"/>
    <cellStyle name="표준 5 10 3 10" xfId="6666"/>
    <cellStyle name="표준 5 10 3 11" xfId="7311"/>
    <cellStyle name="표준 5 10 3 2" xfId="1373"/>
    <cellStyle name="표준 5 10 3 3" xfId="2052"/>
    <cellStyle name="표준 5 10 3 4" xfId="2714"/>
    <cellStyle name="표준 5 10 3 5" xfId="3376"/>
    <cellStyle name="표준 5 10 3 6" xfId="4038"/>
    <cellStyle name="표준 5 10 3 7" xfId="4700"/>
    <cellStyle name="표준 5 10 3 8" xfId="5360"/>
    <cellStyle name="표준 5 10 3 9" xfId="6018"/>
    <cellStyle name="표준 5 10 4" xfId="355"/>
    <cellStyle name="표준 5 10 4 10" xfId="6726"/>
    <cellStyle name="표준 5 10 4 11" xfId="7371"/>
    <cellStyle name="표준 5 10 4 2" xfId="1433"/>
    <cellStyle name="표준 5 10 4 3" xfId="2112"/>
    <cellStyle name="표준 5 10 4 4" xfId="2774"/>
    <cellStyle name="표준 5 10 4 5" xfId="3436"/>
    <cellStyle name="표준 5 10 4 6" xfId="4098"/>
    <cellStyle name="표준 5 10 4 7" xfId="4760"/>
    <cellStyle name="표준 5 10 4 8" xfId="5420"/>
    <cellStyle name="표준 5 10 4 9" xfId="6078"/>
    <cellStyle name="표준 5 10 5" xfId="415"/>
    <cellStyle name="표준 5 10 5 10" xfId="6786"/>
    <cellStyle name="표준 5 10 5 11" xfId="7431"/>
    <cellStyle name="표준 5 10 5 2" xfId="1493"/>
    <cellStyle name="표준 5 10 5 3" xfId="2172"/>
    <cellStyle name="표준 5 10 5 4" xfId="2834"/>
    <cellStyle name="표준 5 10 5 5" xfId="3496"/>
    <cellStyle name="표준 5 10 5 6" xfId="4158"/>
    <cellStyle name="표준 5 10 5 7" xfId="4820"/>
    <cellStyle name="표준 5 10 5 8" xfId="5480"/>
    <cellStyle name="표준 5 10 5 9" xfId="6138"/>
    <cellStyle name="표준 5 10 6" xfId="475"/>
    <cellStyle name="표준 5 10 6 10" xfId="6846"/>
    <cellStyle name="표준 5 10 6 11" xfId="7491"/>
    <cellStyle name="표준 5 10 6 2" xfId="1553"/>
    <cellStyle name="표준 5 10 6 3" xfId="2232"/>
    <cellStyle name="표준 5 10 6 4" xfId="2894"/>
    <cellStyle name="표준 5 10 6 5" xfId="3556"/>
    <cellStyle name="표준 5 10 6 6" xfId="4218"/>
    <cellStyle name="표준 5 10 6 7" xfId="4880"/>
    <cellStyle name="표준 5 10 6 8" xfId="5540"/>
    <cellStyle name="표준 5 10 6 9" xfId="6198"/>
    <cellStyle name="표준 5 10 7" xfId="535"/>
    <cellStyle name="표준 5 10 7 10" xfId="6544"/>
    <cellStyle name="표준 5 10 7 11" xfId="7189"/>
    <cellStyle name="표준 5 10 7 2" xfId="1244"/>
    <cellStyle name="표준 5 10 7 3" xfId="1923"/>
    <cellStyle name="표준 5 10 7 4" xfId="2585"/>
    <cellStyle name="표준 5 10 7 5" xfId="3247"/>
    <cellStyle name="표준 5 10 7 6" xfId="3909"/>
    <cellStyle name="표준 5 10 7 7" xfId="4571"/>
    <cellStyle name="표준 5 10 7 8" xfId="5232"/>
    <cellStyle name="표준 5 10 7 9" xfId="5891"/>
    <cellStyle name="표준 5 10 8" xfId="595"/>
    <cellStyle name="표준 5 10 8 10" xfId="6913"/>
    <cellStyle name="표준 5 10 8 11" xfId="7558"/>
    <cellStyle name="표준 5 10 8 2" xfId="1620"/>
    <cellStyle name="표준 5 10 8 3" xfId="2299"/>
    <cellStyle name="표준 5 10 8 4" xfId="2961"/>
    <cellStyle name="표준 5 10 8 5" xfId="3623"/>
    <cellStyle name="표준 5 10 8 6" xfId="4285"/>
    <cellStyle name="표준 5 10 8 7" xfId="4947"/>
    <cellStyle name="표준 5 10 8 8" xfId="5607"/>
    <cellStyle name="표준 5 10 8 9" xfId="6265"/>
    <cellStyle name="표준 5 10 9" xfId="655"/>
    <cellStyle name="표준 5 10 9 10" xfId="6927"/>
    <cellStyle name="표준 5 10 9 11" xfId="7572"/>
    <cellStyle name="표준 5 10 9 2" xfId="1634"/>
    <cellStyle name="표준 5 10 9 3" xfId="2313"/>
    <cellStyle name="표준 5 10 9 4" xfId="2975"/>
    <cellStyle name="표준 5 10 9 5" xfId="3637"/>
    <cellStyle name="표준 5 10 9 6" xfId="4299"/>
    <cellStyle name="표준 5 10 9 7" xfId="4961"/>
    <cellStyle name="표준 5 10 9 8" xfId="5621"/>
    <cellStyle name="표준 5 10 9 9" xfId="6279"/>
    <cellStyle name="표준 5 11" xfId="175"/>
    <cellStyle name="표준 5 11 10" xfId="716"/>
    <cellStyle name="표준 5 11 10 10" xfId="7061"/>
    <cellStyle name="표준 5 11 10 11" xfId="7706"/>
    <cellStyle name="표준 5 11 10 2" xfId="1775"/>
    <cellStyle name="표준 5 11 10 3" xfId="2452"/>
    <cellStyle name="표준 5 11 10 4" xfId="3114"/>
    <cellStyle name="표준 5 11 10 5" xfId="3776"/>
    <cellStyle name="표준 5 11 10 6" xfId="4438"/>
    <cellStyle name="표준 5 11 10 7" xfId="5100"/>
    <cellStyle name="표준 5 11 10 8" xfId="5760"/>
    <cellStyle name="표준 5 11 10 9" xfId="6416"/>
    <cellStyle name="표준 5 11 11" xfId="776"/>
    <cellStyle name="표준 5 11 11 10" xfId="7073"/>
    <cellStyle name="표준 5 11 11 11" xfId="7718"/>
    <cellStyle name="표준 5 11 11 2" xfId="1788"/>
    <cellStyle name="표준 5 11 11 3" xfId="2465"/>
    <cellStyle name="표준 5 11 11 4" xfId="3127"/>
    <cellStyle name="표준 5 11 11 5" xfId="3789"/>
    <cellStyle name="표준 5 11 11 6" xfId="4451"/>
    <cellStyle name="표준 5 11 11 7" xfId="5113"/>
    <cellStyle name="표준 5 11 11 8" xfId="5773"/>
    <cellStyle name="표준 5 11 11 9" xfId="6428"/>
    <cellStyle name="표준 5 11 12" xfId="836"/>
    <cellStyle name="표준 5 11 13" xfId="896"/>
    <cellStyle name="표준 5 11 14" xfId="956"/>
    <cellStyle name="표준 5 11 15" xfId="1016"/>
    <cellStyle name="표준 5 11 16" xfId="1118"/>
    <cellStyle name="표준 5 11 17" xfId="1797"/>
    <cellStyle name="표준 5 11 18" xfId="1336"/>
    <cellStyle name="표준 5 11 19" xfId="2326"/>
    <cellStyle name="표준 5 11 2" xfId="236"/>
    <cellStyle name="표준 5 11 2 10" xfId="6584"/>
    <cellStyle name="표준 5 11 2 11" xfId="7229"/>
    <cellStyle name="표준 5 11 2 2" xfId="1285"/>
    <cellStyle name="표준 5 11 2 3" xfId="1964"/>
    <cellStyle name="표준 5 11 2 4" xfId="2626"/>
    <cellStyle name="표준 5 11 2 5" xfId="3288"/>
    <cellStyle name="표준 5 11 2 6" xfId="3950"/>
    <cellStyle name="표준 5 11 2 7" xfId="4612"/>
    <cellStyle name="표준 5 11 2 8" xfId="5273"/>
    <cellStyle name="표준 5 11 2 9" xfId="5932"/>
    <cellStyle name="표준 5 11 20" xfId="2988"/>
    <cellStyle name="표준 5 11 21" xfId="3650"/>
    <cellStyle name="표준 5 11 22" xfId="4312"/>
    <cellStyle name="표준 5 11 23" xfId="4974"/>
    <cellStyle name="표준 5 11 24" xfId="5634"/>
    <cellStyle name="표준 5 11 25" xfId="6292"/>
    <cellStyle name="표준 5 11 3" xfId="296"/>
    <cellStyle name="표준 5 11 3 10" xfId="6667"/>
    <cellStyle name="표준 5 11 3 11" xfId="7312"/>
    <cellStyle name="표준 5 11 3 2" xfId="1374"/>
    <cellStyle name="표준 5 11 3 3" xfId="2053"/>
    <cellStyle name="표준 5 11 3 4" xfId="2715"/>
    <cellStyle name="표준 5 11 3 5" xfId="3377"/>
    <cellStyle name="표준 5 11 3 6" xfId="4039"/>
    <cellStyle name="표준 5 11 3 7" xfId="4701"/>
    <cellStyle name="표준 5 11 3 8" xfId="5361"/>
    <cellStyle name="표준 5 11 3 9" xfId="6019"/>
    <cellStyle name="표준 5 11 4" xfId="356"/>
    <cellStyle name="표준 5 11 4 10" xfId="6727"/>
    <cellStyle name="표준 5 11 4 11" xfId="7372"/>
    <cellStyle name="표준 5 11 4 2" xfId="1434"/>
    <cellStyle name="표준 5 11 4 3" xfId="2113"/>
    <cellStyle name="표준 5 11 4 4" xfId="2775"/>
    <cellStyle name="표준 5 11 4 5" xfId="3437"/>
    <cellStyle name="표준 5 11 4 6" xfId="4099"/>
    <cellStyle name="표준 5 11 4 7" xfId="4761"/>
    <cellStyle name="표준 5 11 4 8" xfId="5421"/>
    <cellStyle name="표준 5 11 4 9" xfId="6079"/>
    <cellStyle name="표준 5 11 5" xfId="416"/>
    <cellStyle name="표준 5 11 5 10" xfId="6787"/>
    <cellStyle name="표준 5 11 5 11" xfId="7432"/>
    <cellStyle name="표준 5 11 5 2" xfId="1494"/>
    <cellStyle name="표준 5 11 5 3" xfId="2173"/>
    <cellStyle name="표준 5 11 5 4" xfId="2835"/>
    <cellStyle name="표준 5 11 5 5" xfId="3497"/>
    <cellStyle name="표준 5 11 5 6" xfId="4159"/>
    <cellStyle name="표준 5 11 5 7" xfId="4821"/>
    <cellStyle name="표준 5 11 5 8" xfId="5481"/>
    <cellStyle name="표준 5 11 5 9" xfId="6139"/>
    <cellStyle name="표준 5 11 6" xfId="476"/>
    <cellStyle name="표준 5 11 6 10" xfId="6847"/>
    <cellStyle name="표준 5 11 6 11" xfId="7492"/>
    <cellStyle name="표준 5 11 6 2" xfId="1554"/>
    <cellStyle name="표준 5 11 6 3" xfId="2233"/>
    <cellStyle name="표준 5 11 6 4" xfId="2895"/>
    <cellStyle name="표준 5 11 6 5" xfId="3557"/>
    <cellStyle name="표준 5 11 6 6" xfId="4219"/>
    <cellStyle name="표준 5 11 6 7" xfId="4881"/>
    <cellStyle name="표준 5 11 6 8" xfId="5541"/>
    <cellStyle name="표준 5 11 6 9" xfId="6199"/>
    <cellStyle name="표준 5 11 7" xfId="536"/>
    <cellStyle name="표준 5 11 7 10" xfId="6543"/>
    <cellStyle name="표준 5 11 7 11" xfId="7188"/>
    <cellStyle name="표준 5 11 7 2" xfId="1243"/>
    <cellStyle name="표준 5 11 7 3" xfId="1922"/>
    <cellStyle name="표준 5 11 7 4" xfId="2584"/>
    <cellStyle name="표준 5 11 7 5" xfId="3246"/>
    <cellStyle name="표준 5 11 7 6" xfId="3908"/>
    <cellStyle name="표준 5 11 7 7" xfId="4570"/>
    <cellStyle name="표준 5 11 7 8" xfId="5231"/>
    <cellStyle name="표준 5 11 7 9" xfId="5890"/>
    <cellStyle name="표준 5 11 8" xfId="596"/>
    <cellStyle name="표준 5 11 8 10" xfId="7012"/>
    <cellStyle name="표준 5 11 8 11" xfId="7657"/>
    <cellStyle name="표준 5 11 8 2" xfId="1724"/>
    <cellStyle name="표준 5 11 8 3" xfId="2401"/>
    <cellStyle name="표준 5 11 8 4" xfId="3063"/>
    <cellStyle name="표준 5 11 8 5" xfId="3725"/>
    <cellStyle name="표준 5 11 8 6" xfId="4387"/>
    <cellStyle name="표준 5 11 8 7" xfId="5049"/>
    <cellStyle name="표준 5 11 8 8" xfId="5709"/>
    <cellStyle name="표준 5 11 8 9" xfId="6367"/>
    <cellStyle name="표준 5 11 9" xfId="656"/>
    <cellStyle name="표준 5 11 9 10" xfId="7038"/>
    <cellStyle name="표준 5 11 9 11" xfId="7683"/>
    <cellStyle name="표준 5 11 9 2" xfId="1751"/>
    <cellStyle name="표준 5 11 9 3" xfId="2428"/>
    <cellStyle name="표준 5 11 9 4" xfId="3090"/>
    <cellStyle name="표준 5 11 9 5" xfId="3752"/>
    <cellStyle name="표준 5 11 9 6" xfId="4414"/>
    <cellStyle name="표준 5 11 9 7" xfId="5076"/>
    <cellStyle name="표준 5 11 9 8" xfId="5736"/>
    <cellStyle name="표준 5 11 9 9" xfId="6393"/>
    <cellStyle name="표준 5 12" xfId="176"/>
    <cellStyle name="표준 5 12 10" xfId="717"/>
    <cellStyle name="표준 5 12 10 10" xfId="6921"/>
    <cellStyle name="표준 5 12 10 11" xfId="7566"/>
    <cellStyle name="표준 5 12 10 2" xfId="1628"/>
    <cellStyle name="표준 5 12 10 3" xfId="2307"/>
    <cellStyle name="표준 5 12 10 4" xfId="2969"/>
    <cellStyle name="표준 5 12 10 5" xfId="3631"/>
    <cellStyle name="표준 5 12 10 6" xfId="4293"/>
    <cellStyle name="표준 5 12 10 7" xfId="4955"/>
    <cellStyle name="표준 5 12 10 8" xfId="5615"/>
    <cellStyle name="표준 5 12 10 9" xfId="6273"/>
    <cellStyle name="표준 5 12 11" xfId="777"/>
    <cellStyle name="표준 5 12 11 10" xfId="6950"/>
    <cellStyle name="표준 5 12 11 11" xfId="7595"/>
    <cellStyle name="표준 5 12 11 2" xfId="1659"/>
    <cellStyle name="표준 5 12 11 3" xfId="2338"/>
    <cellStyle name="표준 5 12 11 4" xfId="3000"/>
    <cellStyle name="표준 5 12 11 5" xfId="3662"/>
    <cellStyle name="표준 5 12 11 6" xfId="4324"/>
    <cellStyle name="표준 5 12 11 7" xfId="4986"/>
    <cellStyle name="표준 5 12 11 8" xfId="5646"/>
    <cellStyle name="표준 5 12 11 9" xfId="6304"/>
    <cellStyle name="표준 5 12 12" xfId="837"/>
    <cellStyle name="표준 5 12 13" xfId="897"/>
    <cellStyle name="표준 5 12 14" xfId="957"/>
    <cellStyle name="표준 5 12 15" xfId="1017"/>
    <cellStyle name="표준 5 12 16" xfId="1119"/>
    <cellStyle name="표준 5 12 17" xfId="1798"/>
    <cellStyle name="표준 5 12 18" xfId="1337"/>
    <cellStyle name="표준 5 12 19" xfId="2034"/>
    <cellStyle name="표준 5 12 2" xfId="237"/>
    <cellStyle name="표준 5 12 2 10" xfId="6585"/>
    <cellStyle name="표준 5 12 2 11" xfId="7230"/>
    <cellStyle name="표준 5 12 2 2" xfId="1286"/>
    <cellStyle name="표준 5 12 2 3" xfId="1965"/>
    <cellStyle name="표준 5 12 2 4" xfId="2627"/>
    <cellStyle name="표준 5 12 2 5" xfId="3289"/>
    <cellStyle name="표준 5 12 2 6" xfId="3951"/>
    <cellStyle name="표준 5 12 2 7" xfId="4613"/>
    <cellStyle name="표준 5 12 2 8" xfId="5274"/>
    <cellStyle name="표준 5 12 2 9" xfId="5933"/>
    <cellStyle name="표준 5 12 20" xfId="2696"/>
    <cellStyle name="표준 5 12 21" xfId="3358"/>
    <cellStyle name="표준 5 12 22" xfId="4020"/>
    <cellStyle name="표준 5 12 23" xfId="4682"/>
    <cellStyle name="표준 5 12 24" xfId="5342"/>
    <cellStyle name="표준 5 12 25" xfId="6000"/>
    <cellStyle name="표준 5 12 3" xfId="297"/>
    <cellStyle name="표준 5 12 3 10" xfId="6668"/>
    <cellStyle name="표준 5 12 3 11" xfId="7313"/>
    <cellStyle name="표준 5 12 3 2" xfId="1375"/>
    <cellStyle name="표준 5 12 3 3" xfId="2054"/>
    <cellStyle name="표준 5 12 3 4" xfId="2716"/>
    <cellStyle name="표준 5 12 3 5" xfId="3378"/>
    <cellStyle name="표준 5 12 3 6" xfId="4040"/>
    <cellStyle name="표준 5 12 3 7" xfId="4702"/>
    <cellStyle name="표준 5 12 3 8" xfId="5362"/>
    <cellStyle name="표준 5 12 3 9" xfId="6020"/>
    <cellStyle name="표준 5 12 4" xfId="357"/>
    <cellStyle name="표준 5 12 4 10" xfId="6728"/>
    <cellStyle name="표준 5 12 4 11" xfId="7373"/>
    <cellStyle name="표준 5 12 4 2" xfId="1435"/>
    <cellStyle name="표준 5 12 4 3" xfId="2114"/>
    <cellStyle name="표준 5 12 4 4" xfId="2776"/>
    <cellStyle name="표준 5 12 4 5" xfId="3438"/>
    <cellStyle name="표준 5 12 4 6" xfId="4100"/>
    <cellStyle name="표준 5 12 4 7" xfId="4762"/>
    <cellStyle name="표준 5 12 4 8" xfId="5422"/>
    <cellStyle name="표준 5 12 4 9" xfId="6080"/>
    <cellStyle name="표준 5 12 5" xfId="417"/>
    <cellStyle name="표준 5 12 5 10" xfId="6788"/>
    <cellStyle name="표준 5 12 5 11" xfId="7433"/>
    <cellStyle name="표준 5 12 5 2" xfId="1495"/>
    <cellStyle name="표준 5 12 5 3" xfId="2174"/>
    <cellStyle name="표준 5 12 5 4" xfId="2836"/>
    <cellStyle name="표준 5 12 5 5" xfId="3498"/>
    <cellStyle name="표준 5 12 5 6" xfId="4160"/>
    <cellStyle name="표준 5 12 5 7" xfId="4822"/>
    <cellStyle name="표준 5 12 5 8" xfId="5482"/>
    <cellStyle name="표준 5 12 5 9" xfId="6140"/>
    <cellStyle name="표준 5 12 6" xfId="477"/>
    <cellStyle name="표준 5 12 6 10" xfId="6848"/>
    <cellStyle name="표준 5 12 6 11" xfId="7493"/>
    <cellStyle name="표준 5 12 6 2" xfId="1555"/>
    <cellStyle name="표준 5 12 6 3" xfId="2234"/>
    <cellStyle name="표준 5 12 6 4" xfId="2896"/>
    <cellStyle name="표준 5 12 6 5" xfId="3558"/>
    <cellStyle name="표준 5 12 6 6" xfId="4220"/>
    <cellStyle name="표준 5 12 6 7" xfId="4882"/>
    <cellStyle name="표준 5 12 6 8" xfId="5542"/>
    <cellStyle name="표준 5 12 6 9" xfId="6200"/>
    <cellStyle name="표준 5 12 7" xfId="537"/>
    <cellStyle name="표준 5 12 7 10" xfId="6542"/>
    <cellStyle name="표준 5 12 7 11" xfId="7187"/>
    <cellStyle name="표준 5 12 7 2" xfId="1242"/>
    <cellStyle name="표준 5 12 7 3" xfId="1921"/>
    <cellStyle name="표준 5 12 7 4" xfId="2583"/>
    <cellStyle name="표준 5 12 7 5" xfId="3245"/>
    <cellStyle name="표준 5 12 7 6" xfId="3907"/>
    <cellStyle name="표준 5 12 7 7" xfId="4569"/>
    <cellStyle name="표준 5 12 7 8" xfId="5230"/>
    <cellStyle name="표준 5 12 7 9" xfId="5889"/>
    <cellStyle name="표준 5 12 8" xfId="597"/>
    <cellStyle name="표준 5 12 8 10" xfId="6987"/>
    <cellStyle name="표준 5 12 8 11" xfId="7632"/>
    <cellStyle name="표준 5 12 8 2" xfId="1698"/>
    <cellStyle name="표준 5 12 8 3" xfId="2376"/>
    <cellStyle name="표준 5 12 8 4" xfId="3038"/>
    <cellStyle name="표준 5 12 8 5" xfId="3700"/>
    <cellStyle name="표준 5 12 8 6" xfId="4362"/>
    <cellStyle name="표준 5 12 8 7" xfId="5024"/>
    <cellStyle name="표준 5 12 8 8" xfId="5684"/>
    <cellStyle name="표준 5 12 8 9" xfId="6342"/>
    <cellStyle name="표준 5 12 9" xfId="657"/>
    <cellStyle name="표준 5 12 9 10" xfId="6502"/>
    <cellStyle name="표준 5 12 9 11" xfId="7147"/>
    <cellStyle name="표준 5 12 9 2" xfId="1202"/>
    <cellStyle name="표준 5 12 9 3" xfId="1881"/>
    <cellStyle name="표준 5 12 9 4" xfId="2543"/>
    <cellStyle name="표준 5 12 9 5" xfId="3205"/>
    <cellStyle name="표준 5 12 9 6" xfId="3867"/>
    <cellStyle name="표준 5 12 9 7" xfId="4529"/>
    <cellStyle name="표준 5 12 9 8" xfId="5190"/>
    <cellStyle name="표준 5 12 9 9" xfId="5849"/>
    <cellStyle name="표준 5 13" xfId="177"/>
    <cellStyle name="표준 5 13 10" xfId="718"/>
    <cellStyle name="표준 5 13 10 10" xfId="7017"/>
    <cellStyle name="표준 5 13 10 11" xfId="7662"/>
    <cellStyle name="표준 5 13 10 2" xfId="1729"/>
    <cellStyle name="표준 5 13 10 3" xfId="2406"/>
    <cellStyle name="표준 5 13 10 4" xfId="3068"/>
    <cellStyle name="표준 5 13 10 5" xfId="3730"/>
    <cellStyle name="표준 5 13 10 6" xfId="4392"/>
    <cellStyle name="표준 5 13 10 7" xfId="5054"/>
    <cellStyle name="표준 5 13 10 8" xfId="5714"/>
    <cellStyle name="표준 5 13 10 9" xfId="6372"/>
    <cellStyle name="표준 5 13 11" xfId="778"/>
    <cellStyle name="표준 5 13 11 10" xfId="7043"/>
    <cellStyle name="표준 5 13 11 11" xfId="7688"/>
    <cellStyle name="표준 5 13 11 2" xfId="1756"/>
    <cellStyle name="표준 5 13 11 3" xfId="2433"/>
    <cellStyle name="표준 5 13 11 4" xfId="3095"/>
    <cellStyle name="표준 5 13 11 5" xfId="3757"/>
    <cellStyle name="표준 5 13 11 6" xfId="4419"/>
    <cellStyle name="표준 5 13 11 7" xfId="5081"/>
    <cellStyle name="표준 5 13 11 8" xfId="5741"/>
    <cellStyle name="표준 5 13 11 9" xfId="6398"/>
    <cellStyle name="표준 5 13 12" xfId="838"/>
    <cellStyle name="표준 5 13 13" xfId="898"/>
    <cellStyle name="표준 5 13 14" xfId="958"/>
    <cellStyle name="표준 5 13 15" xfId="1018"/>
    <cellStyle name="표준 5 13 16" xfId="1120"/>
    <cellStyle name="표준 5 13 17" xfId="1799"/>
    <cellStyle name="표준 5 13 18" xfId="1066"/>
    <cellStyle name="표준 5 13 19" xfId="2016"/>
    <cellStyle name="표준 5 13 2" xfId="238"/>
    <cellStyle name="표준 5 13 2 10" xfId="6586"/>
    <cellStyle name="표준 5 13 2 11" xfId="7231"/>
    <cellStyle name="표준 5 13 2 2" xfId="1287"/>
    <cellStyle name="표준 5 13 2 3" xfId="1966"/>
    <cellStyle name="표준 5 13 2 4" xfId="2628"/>
    <cellStyle name="표준 5 13 2 5" xfId="3290"/>
    <cellStyle name="표준 5 13 2 6" xfId="3952"/>
    <cellStyle name="표준 5 13 2 7" xfId="4614"/>
    <cellStyle name="표준 5 13 2 8" xfId="5275"/>
    <cellStyle name="표준 5 13 2 9" xfId="5934"/>
    <cellStyle name="표준 5 13 20" xfId="2678"/>
    <cellStyle name="표준 5 13 21" xfId="3340"/>
    <cellStyle name="표준 5 13 22" xfId="4002"/>
    <cellStyle name="표준 5 13 23" xfId="4664"/>
    <cellStyle name="표준 5 13 24" xfId="5324"/>
    <cellStyle name="표준 5 13 25" xfId="5982"/>
    <cellStyle name="표준 5 13 3" xfId="298"/>
    <cellStyle name="표준 5 13 3 10" xfId="6669"/>
    <cellStyle name="표준 5 13 3 11" xfId="7314"/>
    <cellStyle name="표준 5 13 3 2" xfId="1376"/>
    <cellStyle name="표준 5 13 3 3" xfId="2055"/>
    <cellStyle name="표준 5 13 3 4" xfId="2717"/>
    <cellStyle name="표준 5 13 3 5" xfId="3379"/>
    <cellStyle name="표준 5 13 3 6" xfId="4041"/>
    <cellStyle name="표준 5 13 3 7" xfId="4703"/>
    <cellStyle name="표준 5 13 3 8" xfId="5363"/>
    <cellStyle name="표준 5 13 3 9" xfId="6021"/>
    <cellStyle name="표준 5 13 4" xfId="358"/>
    <cellStyle name="표준 5 13 4 10" xfId="6729"/>
    <cellStyle name="표준 5 13 4 11" xfId="7374"/>
    <cellStyle name="표준 5 13 4 2" xfId="1436"/>
    <cellStyle name="표준 5 13 4 3" xfId="2115"/>
    <cellStyle name="표준 5 13 4 4" xfId="2777"/>
    <cellStyle name="표준 5 13 4 5" xfId="3439"/>
    <cellStyle name="표준 5 13 4 6" xfId="4101"/>
    <cellStyle name="표준 5 13 4 7" xfId="4763"/>
    <cellStyle name="표준 5 13 4 8" xfId="5423"/>
    <cellStyle name="표준 5 13 4 9" xfId="6081"/>
    <cellStyle name="표준 5 13 5" xfId="418"/>
    <cellStyle name="표준 5 13 5 10" xfId="6789"/>
    <cellStyle name="표준 5 13 5 11" xfId="7434"/>
    <cellStyle name="표준 5 13 5 2" xfId="1496"/>
    <cellStyle name="표준 5 13 5 3" xfId="2175"/>
    <cellStyle name="표준 5 13 5 4" xfId="2837"/>
    <cellStyle name="표준 5 13 5 5" xfId="3499"/>
    <cellStyle name="표준 5 13 5 6" xfId="4161"/>
    <cellStyle name="표준 5 13 5 7" xfId="4823"/>
    <cellStyle name="표준 5 13 5 8" xfId="5483"/>
    <cellStyle name="표준 5 13 5 9" xfId="6141"/>
    <cellStyle name="표준 5 13 6" xfId="478"/>
    <cellStyle name="표준 5 13 6 10" xfId="6849"/>
    <cellStyle name="표준 5 13 6 11" xfId="7494"/>
    <cellStyle name="표준 5 13 6 2" xfId="1556"/>
    <cellStyle name="표준 5 13 6 3" xfId="2235"/>
    <cellStyle name="표준 5 13 6 4" xfId="2897"/>
    <cellStyle name="표준 5 13 6 5" xfId="3559"/>
    <cellStyle name="표준 5 13 6 6" xfId="4221"/>
    <cellStyle name="표준 5 13 6 7" xfId="4883"/>
    <cellStyle name="표준 5 13 6 8" xfId="5543"/>
    <cellStyle name="표준 5 13 6 9" xfId="6201"/>
    <cellStyle name="표준 5 13 7" xfId="538"/>
    <cellStyle name="표준 5 13 7 10" xfId="6541"/>
    <cellStyle name="표준 5 13 7 11" xfId="7186"/>
    <cellStyle name="표준 5 13 7 2" xfId="1241"/>
    <cellStyle name="표준 5 13 7 3" xfId="1920"/>
    <cellStyle name="표준 5 13 7 4" xfId="2582"/>
    <cellStyle name="표준 5 13 7 5" xfId="3244"/>
    <cellStyle name="표준 5 13 7 6" xfId="3906"/>
    <cellStyle name="표준 5 13 7 7" xfId="4568"/>
    <cellStyle name="표준 5 13 7 8" xfId="5229"/>
    <cellStyle name="표준 5 13 7 9" xfId="5888"/>
    <cellStyle name="표준 5 13 8" xfId="598"/>
    <cellStyle name="표준 5 13 8 10" xfId="6961"/>
    <cellStyle name="표준 5 13 8 11" xfId="7606"/>
    <cellStyle name="표준 5 13 8 2" xfId="1671"/>
    <cellStyle name="표준 5 13 8 3" xfId="2350"/>
    <cellStyle name="표준 5 13 8 4" xfId="3012"/>
    <cellStyle name="표준 5 13 8 5" xfId="3674"/>
    <cellStyle name="표준 5 13 8 6" xfId="4336"/>
    <cellStyle name="표준 5 13 8 7" xfId="4998"/>
    <cellStyle name="표준 5 13 8 8" xfId="5658"/>
    <cellStyle name="표준 5 13 8 9" xfId="6316"/>
    <cellStyle name="표준 5 13 9" xfId="658"/>
    <cellStyle name="표준 5 13 9 10" xfId="6566"/>
    <cellStyle name="표준 5 13 9 11" xfId="7211"/>
    <cellStyle name="표준 5 13 9 2" xfId="1267"/>
    <cellStyle name="표준 5 13 9 3" xfId="1946"/>
    <cellStyle name="표준 5 13 9 4" xfId="2608"/>
    <cellStyle name="표준 5 13 9 5" xfId="3270"/>
    <cellStyle name="표준 5 13 9 6" xfId="3932"/>
    <cellStyle name="표준 5 13 9 7" xfId="4594"/>
    <cellStyle name="표준 5 13 9 8" xfId="5255"/>
    <cellStyle name="표준 5 13 9 9" xfId="5914"/>
    <cellStyle name="표준 5 14" xfId="178"/>
    <cellStyle name="표준 5 14 10" xfId="719"/>
    <cellStyle name="표준 5 14 10 10" xfId="6899"/>
    <cellStyle name="표준 5 14 10 11" xfId="7544"/>
    <cellStyle name="표준 5 14 10 2" xfId="1606"/>
    <cellStyle name="표준 5 14 10 3" xfId="2285"/>
    <cellStyle name="표준 5 14 10 4" xfId="2947"/>
    <cellStyle name="표준 5 14 10 5" xfId="3609"/>
    <cellStyle name="표준 5 14 10 6" xfId="4271"/>
    <cellStyle name="표준 5 14 10 7" xfId="4933"/>
    <cellStyle name="표준 5 14 10 8" xfId="5593"/>
    <cellStyle name="표준 5 14 10 9" xfId="6251"/>
    <cellStyle name="표준 5 14 11" xfId="779"/>
    <cellStyle name="표준 5 14 11 10" xfId="6903"/>
    <cellStyle name="표준 5 14 11 11" xfId="7548"/>
    <cellStyle name="표준 5 14 11 2" xfId="1610"/>
    <cellStyle name="표준 5 14 11 3" xfId="2289"/>
    <cellStyle name="표준 5 14 11 4" xfId="2951"/>
    <cellStyle name="표준 5 14 11 5" xfId="3613"/>
    <cellStyle name="표준 5 14 11 6" xfId="4275"/>
    <cellStyle name="표준 5 14 11 7" xfId="4937"/>
    <cellStyle name="표준 5 14 11 8" xfId="5597"/>
    <cellStyle name="표준 5 14 11 9" xfId="6255"/>
    <cellStyle name="표준 5 14 12" xfId="839"/>
    <cellStyle name="표준 5 14 13" xfId="899"/>
    <cellStyle name="표준 5 14 14" xfId="959"/>
    <cellStyle name="표준 5 14 15" xfId="1019"/>
    <cellStyle name="표준 5 14 16" xfId="1121"/>
    <cellStyle name="표준 5 14 17" xfId="1800"/>
    <cellStyle name="표준 5 14 18" xfId="1086"/>
    <cellStyle name="표준 5 14 19" xfId="1851"/>
    <cellStyle name="표준 5 14 2" xfId="239"/>
    <cellStyle name="표준 5 14 2 10" xfId="6587"/>
    <cellStyle name="표준 5 14 2 11" xfId="7232"/>
    <cellStyle name="표준 5 14 2 2" xfId="1288"/>
    <cellStyle name="표준 5 14 2 3" xfId="1967"/>
    <cellStyle name="표준 5 14 2 4" xfId="2629"/>
    <cellStyle name="표준 5 14 2 5" xfId="3291"/>
    <cellStyle name="표준 5 14 2 6" xfId="3953"/>
    <cellStyle name="표준 5 14 2 7" xfId="4615"/>
    <cellStyle name="표준 5 14 2 8" xfId="5276"/>
    <cellStyle name="표준 5 14 2 9" xfId="5935"/>
    <cellStyle name="표준 5 14 20" xfId="2513"/>
    <cellStyle name="표준 5 14 21" xfId="3175"/>
    <cellStyle name="표준 5 14 22" xfId="3837"/>
    <cellStyle name="표준 5 14 23" xfId="4499"/>
    <cellStyle name="표준 5 14 24" xfId="5161"/>
    <cellStyle name="표준 5 14 25" xfId="5821"/>
    <cellStyle name="표준 5 14 3" xfId="299"/>
    <cellStyle name="표준 5 14 3 10" xfId="6670"/>
    <cellStyle name="표준 5 14 3 11" xfId="7315"/>
    <cellStyle name="표준 5 14 3 2" xfId="1377"/>
    <cellStyle name="표준 5 14 3 3" xfId="2056"/>
    <cellStyle name="표준 5 14 3 4" xfId="2718"/>
    <cellStyle name="표준 5 14 3 5" xfId="3380"/>
    <cellStyle name="표준 5 14 3 6" xfId="4042"/>
    <cellStyle name="표준 5 14 3 7" xfId="4704"/>
    <cellStyle name="표준 5 14 3 8" xfId="5364"/>
    <cellStyle name="표준 5 14 3 9" xfId="6022"/>
    <cellStyle name="표준 5 14 4" xfId="359"/>
    <cellStyle name="표준 5 14 4 10" xfId="6730"/>
    <cellStyle name="표준 5 14 4 11" xfId="7375"/>
    <cellStyle name="표준 5 14 4 2" xfId="1437"/>
    <cellStyle name="표준 5 14 4 3" xfId="2116"/>
    <cellStyle name="표준 5 14 4 4" xfId="2778"/>
    <cellStyle name="표준 5 14 4 5" xfId="3440"/>
    <cellStyle name="표준 5 14 4 6" xfId="4102"/>
    <cellStyle name="표준 5 14 4 7" xfId="4764"/>
    <cellStyle name="표준 5 14 4 8" xfId="5424"/>
    <cellStyle name="표준 5 14 4 9" xfId="6082"/>
    <cellStyle name="표준 5 14 5" xfId="419"/>
    <cellStyle name="표준 5 14 5 10" xfId="6790"/>
    <cellStyle name="표준 5 14 5 11" xfId="7435"/>
    <cellStyle name="표준 5 14 5 2" xfId="1497"/>
    <cellStyle name="표준 5 14 5 3" xfId="2176"/>
    <cellStyle name="표준 5 14 5 4" xfId="2838"/>
    <cellStyle name="표준 5 14 5 5" xfId="3500"/>
    <cellStyle name="표준 5 14 5 6" xfId="4162"/>
    <cellStyle name="표준 5 14 5 7" xfId="4824"/>
    <cellStyle name="표준 5 14 5 8" xfId="5484"/>
    <cellStyle name="표준 5 14 5 9" xfId="6142"/>
    <cellStyle name="표준 5 14 6" xfId="479"/>
    <cellStyle name="표준 5 14 6 10" xfId="6850"/>
    <cellStyle name="표준 5 14 6 11" xfId="7495"/>
    <cellStyle name="표준 5 14 6 2" xfId="1557"/>
    <cellStyle name="표준 5 14 6 3" xfId="2236"/>
    <cellStyle name="표준 5 14 6 4" xfId="2898"/>
    <cellStyle name="표준 5 14 6 5" xfId="3560"/>
    <cellStyle name="표준 5 14 6 6" xfId="4222"/>
    <cellStyle name="표준 5 14 6 7" xfId="4884"/>
    <cellStyle name="표준 5 14 6 8" xfId="5544"/>
    <cellStyle name="표준 5 14 6 9" xfId="6202"/>
    <cellStyle name="표준 5 14 7" xfId="539"/>
    <cellStyle name="표준 5 14 7 10" xfId="6540"/>
    <cellStyle name="표준 5 14 7 11" xfId="7185"/>
    <cellStyle name="표준 5 14 7 2" xfId="1240"/>
    <cellStyle name="표준 5 14 7 3" xfId="1919"/>
    <cellStyle name="표준 5 14 7 4" xfId="2581"/>
    <cellStyle name="표준 5 14 7 5" xfId="3243"/>
    <cellStyle name="표준 5 14 7 6" xfId="3905"/>
    <cellStyle name="표준 5 14 7 7" xfId="4567"/>
    <cellStyle name="표준 5 14 7 8" xfId="5228"/>
    <cellStyle name="표준 5 14 7 9" xfId="5887"/>
    <cellStyle name="표준 5 14 8" xfId="599"/>
    <cellStyle name="표준 5 14 8 10" xfId="6937"/>
    <cellStyle name="표준 5 14 8 11" xfId="7582"/>
    <cellStyle name="표준 5 14 8 2" xfId="1644"/>
    <cellStyle name="표준 5 14 8 3" xfId="2323"/>
    <cellStyle name="표준 5 14 8 4" xfId="2985"/>
    <cellStyle name="표준 5 14 8 5" xfId="3647"/>
    <cellStyle name="표준 5 14 8 6" xfId="4309"/>
    <cellStyle name="표준 5 14 8 7" xfId="4971"/>
    <cellStyle name="표준 5 14 8 8" xfId="5631"/>
    <cellStyle name="표준 5 14 8 9" xfId="6289"/>
    <cellStyle name="표준 5 14 9" xfId="659"/>
    <cellStyle name="표준 5 14 9 10" xfId="6648"/>
    <cellStyle name="표준 5 14 9 11" xfId="7293"/>
    <cellStyle name="표준 5 14 9 2" xfId="1352"/>
    <cellStyle name="표준 5 14 9 3" xfId="2031"/>
    <cellStyle name="표준 5 14 9 4" xfId="2693"/>
    <cellStyle name="표준 5 14 9 5" xfId="3355"/>
    <cellStyle name="표준 5 14 9 6" xfId="4017"/>
    <cellStyle name="표준 5 14 9 7" xfId="4679"/>
    <cellStyle name="표준 5 14 9 8" xfId="5339"/>
    <cellStyle name="표준 5 14 9 9" xfId="5997"/>
    <cellStyle name="표준 5 15" xfId="179"/>
    <cellStyle name="표준 5 15 10" xfId="720"/>
    <cellStyle name="표준 5 15 10 10" xfId="6558"/>
    <cellStyle name="표준 5 15 10 11" xfId="7203"/>
    <cellStyle name="표준 5 15 10 2" xfId="1258"/>
    <cellStyle name="표준 5 15 10 3" xfId="1937"/>
    <cellStyle name="표준 5 15 10 4" xfId="2599"/>
    <cellStyle name="표준 5 15 10 5" xfId="3261"/>
    <cellStyle name="표준 5 15 10 6" xfId="3923"/>
    <cellStyle name="표준 5 15 10 7" xfId="4585"/>
    <cellStyle name="표준 5 15 10 8" xfId="5246"/>
    <cellStyle name="표준 5 15 10 9" xfId="5905"/>
    <cellStyle name="표준 5 15 11" xfId="780"/>
    <cellStyle name="표준 5 15 11 10" xfId="6915"/>
    <cellStyle name="표준 5 15 11 11" xfId="7560"/>
    <cellStyle name="표준 5 15 11 2" xfId="1622"/>
    <cellStyle name="표준 5 15 11 3" xfId="2301"/>
    <cellStyle name="표준 5 15 11 4" xfId="2963"/>
    <cellStyle name="표준 5 15 11 5" xfId="3625"/>
    <cellStyle name="표준 5 15 11 6" xfId="4287"/>
    <cellStyle name="표준 5 15 11 7" xfId="4949"/>
    <cellStyle name="표준 5 15 11 8" xfId="5609"/>
    <cellStyle name="표준 5 15 11 9" xfId="6267"/>
    <cellStyle name="표준 5 15 12" xfId="840"/>
    <cellStyle name="표준 5 15 13" xfId="900"/>
    <cellStyle name="표준 5 15 14" xfId="960"/>
    <cellStyle name="표준 5 15 15" xfId="1020"/>
    <cellStyle name="표준 5 15 16" xfId="1122"/>
    <cellStyle name="표준 5 15 17" xfId="1801"/>
    <cellStyle name="표준 5 15 18" xfId="1363"/>
    <cellStyle name="표준 5 15 19" xfId="2042"/>
    <cellStyle name="표준 5 15 2" xfId="240"/>
    <cellStyle name="표준 5 15 2 10" xfId="6588"/>
    <cellStyle name="표준 5 15 2 11" xfId="7233"/>
    <cellStyle name="표준 5 15 2 2" xfId="1289"/>
    <cellStyle name="표준 5 15 2 3" xfId="1968"/>
    <cellStyle name="표준 5 15 2 4" xfId="2630"/>
    <cellStyle name="표준 5 15 2 5" xfId="3292"/>
    <cellStyle name="표준 5 15 2 6" xfId="3954"/>
    <cellStyle name="표준 5 15 2 7" xfId="4616"/>
    <cellStyle name="표준 5 15 2 8" xfId="5277"/>
    <cellStyle name="표준 5 15 2 9" xfId="5936"/>
    <cellStyle name="표준 5 15 20" xfId="2704"/>
    <cellStyle name="표준 5 15 21" xfId="3366"/>
    <cellStyle name="표준 5 15 22" xfId="4028"/>
    <cellStyle name="표준 5 15 23" xfId="4690"/>
    <cellStyle name="표준 5 15 24" xfId="5350"/>
    <cellStyle name="표준 5 15 25" xfId="6008"/>
    <cellStyle name="표준 5 15 3" xfId="300"/>
    <cellStyle name="표준 5 15 3 10" xfId="6671"/>
    <cellStyle name="표준 5 15 3 11" xfId="7316"/>
    <cellStyle name="표준 5 15 3 2" xfId="1378"/>
    <cellStyle name="표준 5 15 3 3" xfId="2057"/>
    <cellStyle name="표준 5 15 3 4" xfId="2719"/>
    <cellStyle name="표준 5 15 3 5" xfId="3381"/>
    <cellStyle name="표준 5 15 3 6" xfId="4043"/>
    <cellStyle name="표준 5 15 3 7" xfId="4705"/>
    <cellStyle name="표준 5 15 3 8" xfId="5365"/>
    <cellStyle name="표준 5 15 3 9" xfId="6023"/>
    <cellStyle name="표준 5 15 4" xfId="360"/>
    <cellStyle name="표준 5 15 4 10" xfId="6731"/>
    <cellStyle name="표준 5 15 4 11" xfId="7376"/>
    <cellStyle name="표준 5 15 4 2" xfId="1438"/>
    <cellStyle name="표준 5 15 4 3" xfId="2117"/>
    <cellStyle name="표준 5 15 4 4" xfId="2779"/>
    <cellStyle name="표준 5 15 4 5" xfId="3441"/>
    <cellStyle name="표준 5 15 4 6" xfId="4103"/>
    <cellStyle name="표준 5 15 4 7" xfId="4765"/>
    <cellStyle name="표준 5 15 4 8" xfId="5425"/>
    <cellStyle name="표준 5 15 4 9" xfId="6083"/>
    <cellStyle name="표준 5 15 5" xfId="420"/>
    <cellStyle name="표준 5 15 5 10" xfId="6791"/>
    <cellStyle name="표준 5 15 5 11" xfId="7436"/>
    <cellStyle name="표준 5 15 5 2" xfId="1498"/>
    <cellStyle name="표준 5 15 5 3" xfId="2177"/>
    <cellStyle name="표준 5 15 5 4" xfId="2839"/>
    <cellStyle name="표준 5 15 5 5" xfId="3501"/>
    <cellStyle name="표준 5 15 5 6" xfId="4163"/>
    <cellStyle name="표준 5 15 5 7" xfId="4825"/>
    <cellStyle name="표준 5 15 5 8" xfId="5485"/>
    <cellStyle name="표준 5 15 5 9" xfId="6143"/>
    <cellStyle name="표준 5 15 6" xfId="480"/>
    <cellStyle name="표준 5 15 6 10" xfId="6851"/>
    <cellStyle name="표준 5 15 6 11" xfId="7496"/>
    <cellStyle name="표준 5 15 6 2" xfId="1558"/>
    <cellStyle name="표준 5 15 6 3" xfId="2237"/>
    <cellStyle name="표준 5 15 6 4" xfId="2899"/>
    <cellStyle name="표준 5 15 6 5" xfId="3561"/>
    <cellStyle name="표준 5 15 6 6" xfId="4223"/>
    <cellStyle name="표준 5 15 6 7" xfId="4885"/>
    <cellStyle name="표준 5 15 6 8" xfId="5545"/>
    <cellStyle name="표준 5 15 6 9" xfId="6203"/>
    <cellStyle name="표준 5 15 7" xfId="540"/>
    <cellStyle name="표준 5 15 7 10" xfId="6539"/>
    <cellStyle name="표준 5 15 7 11" xfId="7184"/>
    <cellStyle name="표준 5 15 7 2" xfId="1239"/>
    <cellStyle name="표준 5 15 7 3" xfId="1918"/>
    <cellStyle name="표준 5 15 7 4" xfId="2580"/>
    <cellStyle name="표준 5 15 7 5" xfId="3242"/>
    <cellStyle name="표준 5 15 7 6" xfId="3904"/>
    <cellStyle name="표준 5 15 7 7" xfId="4566"/>
    <cellStyle name="표준 5 15 7 8" xfId="5227"/>
    <cellStyle name="표준 5 15 7 9" xfId="5886"/>
    <cellStyle name="표준 5 15 8" xfId="600"/>
    <cellStyle name="표준 5 15 8 10" xfId="6912"/>
    <cellStyle name="표준 5 15 8 11" xfId="7557"/>
    <cellStyle name="표준 5 15 8 2" xfId="1619"/>
    <cellStyle name="표준 5 15 8 3" xfId="2298"/>
    <cellStyle name="표준 5 15 8 4" xfId="2960"/>
    <cellStyle name="표준 5 15 8 5" xfId="3622"/>
    <cellStyle name="표준 5 15 8 6" xfId="4284"/>
    <cellStyle name="표준 5 15 8 7" xfId="4946"/>
    <cellStyle name="표준 5 15 8 8" xfId="5606"/>
    <cellStyle name="표준 5 15 8 9" xfId="6264"/>
    <cellStyle name="표준 5 15 9" xfId="660"/>
    <cellStyle name="표준 5 15 9 10" xfId="6951"/>
    <cellStyle name="표준 5 15 9 11" xfId="7596"/>
    <cellStyle name="표준 5 15 9 2" xfId="1660"/>
    <cellStyle name="표준 5 15 9 3" xfId="2339"/>
    <cellStyle name="표준 5 15 9 4" xfId="3001"/>
    <cellStyle name="표준 5 15 9 5" xfId="3663"/>
    <cellStyle name="표준 5 15 9 6" xfId="4325"/>
    <cellStyle name="표준 5 15 9 7" xfId="4987"/>
    <cellStyle name="표준 5 15 9 8" xfId="5647"/>
    <cellStyle name="표준 5 15 9 9" xfId="6305"/>
    <cellStyle name="표준 5 16" xfId="180"/>
    <cellStyle name="표준 5 16 10" xfId="721"/>
    <cellStyle name="표준 5 16 10 10" xfId="7060"/>
    <cellStyle name="표준 5 16 10 11" xfId="7705"/>
    <cellStyle name="표준 5 16 10 2" xfId="1774"/>
    <cellStyle name="표준 5 16 10 3" xfId="2451"/>
    <cellStyle name="표준 5 16 10 4" xfId="3113"/>
    <cellStyle name="표준 5 16 10 5" xfId="3775"/>
    <cellStyle name="표준 5 16 10 6" xfId="4437"/>
    <cellStyle name="표준 5 16 10 7" xfId="5099"/>
    <cellStyle name="표준 5 16 10 8" xfId="5759"/>
    <cellStyle name="표준 5 16 10 9" xfId="6415"/>
    <cellStyle name="표준 5 16 11" xfId="781"/>
    <cellStyle name="표준 5 16 11 10" xfId="7072"/>
    <cellStyle name="표준 5 16 11 11" xfId="7717"/>
    <cellStyle name="표준 5 16 11 2" xfId="1787"/>
    <cellStyle name="표준 5 16 11 3" xfId="2464"/>
    <cellStyle name="표준 5 16 11 4" xfId="3126"/>
    <cellStyle name="표준 5 16 11 5" xfId="3788"/>
    <cellStyle name="표준 5 16 11 6" xfId="4450"/>
    <cellStyle name="표준 5 16 11 7" xfId="5112"/>
    <cellStyle name="표준 5 16 11 8" xfId="5772"/>
    <cellStyle name="표준 5 16 11 9" xfId="6427"/>
    <cellStyle name="표준 5 16 12" xfId="841"/>
    <cellStyle name="표준 5 16 13" xfId="901"/>
    <cellStyle name="표준 5 16 14" xfId="961"/>
    <cellStyle name="표준 5 16 15" xfId="1021"/>
    <cellStyle name="표준 5 16 16" xfId="1123"/>
    <cellStyle name="표준 5 16 17" xfId="1802"/>
    <cellStyle name="표준 5 16 18" xfId="1089"/>
    <cellStyle name="표준 5 16 19" xfId="1101"/>
    <cellStyle name="표준 5 16 2" xfId="241"/>
    <cellStyle name="표준 5 16 2 10" xfId="6589"/>
    <cellStyle name="표준 5 16 2 11" xfId="7234"/>
    <cellStyle name="표준 5 16 2 2" xfId="1290"/>
    <cellStyle name="표준 5 16 2 3" xfId="1969"/>
    <cellStyle name="표준 5 16 2 4" xfId="2631"/>
    <cellStyle name="표준 5 16 2 5" xfId="3293"/>
    <cellStyle name="표준 5 16 2 6" xfId="3955"/>
    <cellStyle name="표준 5 16 2 7" xfId="4617"/>
    <cellStyle name="표준 5 16 2 8" xfId="5278"/>
    <cellStyle name="표준 5 16 2 9" xfId="5937"/>
    <cellStyle name="표준 5 16 20" xfId="1074"/>
    <cellStyle name="표준 5 16 21" xfId="1103"/>
    <cellStyle name="표준 5 16 22" xfId="1072"/>
    <cellStyle name="표준 5 16 23" xfId="1092"/>
    <cellStyle name="표준 5 16 24" xfId="1098"/>
    <cellStyle name="표준 5 16 25" xfId="1077"/>
    <cellStyle name="표준 5 16 3" xfId="301"/>
    <cellStyle name="표준 5 16 3 10" xfId="6672"/>
    <cellStyle name="표준 5 16 3 11" xfId="7317"/>
    <cellStyle name="표준 5 16 3 2" xfId="1379"/>
    <cellStyle name="표준 5 16 3 3" xfId="2058"/>
    <cellStyle name="표준 5 16 3 4" xfId="2720"/>
    <cellStyle name="표준 5 16 3 5" xfId="3382"/>
    <cellStyle name="표준 5 16 3 6" xfId="4044"/>
    <cellStyle name="표준 5 16 3 7" xfId="4706"/>
    <cellStyle name="표준 5 16 3 8" xfId="5366"/>
    <cellStyle name="표준 5 16 3 9" xfId="6024"/>
    <cellStyle name="표준 5 16 4" xfId="361"/>
    <cellStyle name="표준 5 16 4 10" xfId="6732"/>
    <cellStyle name="표준 5 16 4 11" xfId="7377"/>
    <cellStyle name="표준 5 16 4 2" xfId="1439"/>
    <cellStyle name="표준 5 16 4 3" xfId="2118"/>
    <cellStyle name="표준 5 16 4 4" xfId="2780"/>
    <cellStyle name="표준 5 16 4 5" xfId="3442"/>
    <cellStyle name="표준 5 16 4 6" xfId="4104"/>
    <cellStyle name="표준 5 16 4 7" xfId="4766"/>
    <cellStyle name="표준 5 16 4 8" xfId="5426"/>
    <cellStyle name="표준 5 16 4 9" xfId="6084"/>
    <cellStyle name="표준 5 16 5" xfId="421"/>
    <cellStyle name="표준 5 16 5 10" xfId="6792"/>
    <cellStyle name="표준 5 16 5 11" xfId="7437"/>
    <cellStyle name="표준 5 16 5 2" xfId="1499"/>
    <cellStyle name="표준 5 16 5 3" xfId="2178"/>
    <cellStyle name="표준 5 16 5 4" xfId="2840"/>
    <cellStyle name="표준 5 16 5 5" xfId="3502"/>
    <cellStyle name="표준 5 16 5 6" xfId="4164"/>
    <cellStyle name="표준 5 16 5 7" xfId="4826"/>
    <cellStyle name="표준 5 16 5 8" xfId="5486"/>
    <cellStyle name="표준 5 16 5 9" xfId="6144"/>
    <cellStyle name="표준 5 16 6" xfId="481"/>
    <cellStyle name="표준 5 16 6 10" xfId="6852"/>
    <cellStyle name="표준 5 16 6 11" xfId="7497"/>
    <cellStyle name="표준 5 16 6 2" xfId="1559"/>
    <cellStyle name="표준 5 16 6 3" xfId="2238"/>
    <cellStyle name="표준 5 16 6 4" xfId="2900"/>
    <cellStyle name="표준 5 16 6 5" xfId="3562"/>
    <cellStyle name="표준 5 16 6 6" xfId="4224"/>
    <cellStyle name="표준 5 16 6 7" xfId="4886"/>
    <cellStyle name="표준 5 16 6 8" xfId="5546"/>
    <cellStyle name="표준 5 16 6 9" xfId="6204"/>
    <cellStyle name="표준 5 16 7" xfId="541"/>
    <cellStyle name="표준 5 16 7 10" xfId="6538"/>
    <cellStyle name="표준 5 16 7 11" xfId="7183"/>
    <cellStyle name="표준 5 16 7 2" xfId="1238"/>
    <cellStyle name="표준 5 16 7 3" xfId="1917"/>
    <cellStyle name="표준 5 16 7 4" xfId="2579"/>
    <cellStyle name="표준 5 16 7 5" xfId="3241"/>
    <cellStyle name="표준 5 16 7 6" xfId="3903"/>
    <cellStyle name="표준 5 16 7 7" xfId="4565"/>
    <cellStyle name="표준 5 16 7 8" xfId="5226"/>
    <cellStyle name="표준 5 16 7 9" xfId="5885"/>
    <cellStyle name="표준 5 16 8" xfId="601"/>
    <cellStyle name="표준 5 16 8 10" xfId="7011"/>
    <cellStyle name="표준 5 16 8 11" xfId="7656"/>
    <cellStyle name="표준 5 16 8 2" xfId="1723"/>
    <cellStyle name="표준 5 16 8 3" xfId="2400"/>
    <cellStyle name="표준 5 16 8 4" xfId="3062"/>
    <cellStyle name="표준 5 16 8 5" xfId="3724"/>
    <cellStyle name="표준 5 16 8 6" xfId="4386"/>
    <cellStyle name="표준 5 16 8 7" xfId="5048"/>
    <cellStyle name="표준 5 16 8 8" xfId="5708"/>
    <cellStyle name="표준 5 16 8 9" xfId="6366"/>
    <cellStyle name="표준 5 16 9" xfId="661"/>
    <cellStyle name="표준 5 16 9 10" xfId="7037"/>
    <cellStyle name="표준 5 16 9 11" xfId="7682"/>
    <cellStyle name="표준 5 16 9 2" xfId="1750"/>
    <cellStyle name="표준 5 16 9 3" xfId="2427"/>
    <cellStyle name="표준 5 16 9 4" xfId="3089"/>
    <cellStyle name="표준 5 16 9 5" xfId="3751"/>
    <cellStyle name="표준 5 16 9 6" xfId="4413"/>
    <cellStyle name="표준 5 16 9 7" xfId="5075"/>
    <cellStyle name="표준 5 16 9 8" xfId="5735"/>
    <cellStyle name="표준 5 16 9 9" xfId="6392"/>
    <cellStyle name="표준 5 17" xfId="181"/>
    <cellStyle name="표준 5 17 10" xfId="722"/>
    <cellStyle name="표준 5 17 10 10" xfId="7020"/>
    <cellStyle name="표준 5 17 10 11" xfId="7665"/>
    <cellStyle name="표준 5 17 10 2" xfId="1732"/>
    <cellStyle name="표준 5 17 10 3" xfId="2409"/>
    <cellStyle name="표준 5 17 10 4" xfId="3071"/>
    <cellStyle name="표준 5 17 10 5" xfId="3733"/>
    <cellStyle name="표준 5 17 10 6" xfId="4395"/>
    <cellStyle name="표준 5 17 10 7" xfId="5057"/>
    <cellStyle name="표준 5 17 10 8" xfId="5717"/>
    <cellStyle name="표준 5 17 10 9" xfId="6375"/>
    <cellStyle name="표준 5 17 11" xfId="782"/>
    <cellStyle name="표준 5 17 11 10" xfId="7046"/>
    <cellStyle name="표준 5 17 11 11" xfId="7691"/>
    <cellStyle name="표준 5 17 11 2" xfId="1759"/>
    <cellStyle name="표준 5 17 11 3" xfId="2436"/>
    <cellStyle name="표준 5 17 11 4" xfId="3098"/>
    <cellStyle name="표준 5 17 11 5" xfId="3760"/>
    <cellStyle name="표준 5 17 11 6" xfId="4422"/>
    <cellStyle name="표준 5 17 11 7" xfId="5084"/>
    <cellStyle name="표준 5 17 11 8" xfId="5744"/>
    <cellStyle name="표준 5 17 11 9" xfId="6401"/>
    <cellStyle name="표준 5 17 12" xfId="842"/>
    <cellStyle name="표준 5 17 13" xfId="902"/>
    <cellStyle name="표준 5 17 14" xfId="962"/>
    <cellStyle name="표준 5 17 15" xfId="1022"/>
    <cellStyle name="표준 5 17 16" xfId="1124"/>
    <cellStyle name="표준 5 17 17" xfId="1803"/>
    <cellStyle name="표준 5 17 18" xfId="1088"/>
    <cellStyle name="표준 5 17 19" xfId="1102"/>
    <cellStyle name="표준 5 17 2" xfId="242"/>
    <cellStyle name="표준 5 17 2 10" xfId="6590"/>
    <cellStyle name="표준 5 17 2 11" xfId="7235"/>
    <cellStyle name="표준 5 17 2 2" xfId="1291"/>
    <cellStyle name="표준 5 17 2 3" xfId="1970"/>
    <cellStyle name="표준 5 17 2 4" xfId="2632"/>
    <cellStyle name="표준 5 17 2 5" xfId="3294"/>
    <cellStyle name="표준 5 17 2 6" xfId="3956"/>
    <cellStyle name="표준 5 17 2 7" xfId="4618"/>
    <cellStyle name="표준 5 17 2 8" xfId="5279"/>
    <cellStyle name="표준 5 17 2 9" xfId="5938"/>
    <cellStyle name="표준 5 17 20" xfId="1073"/>
    <cellStyle name="표준 5 17 21" xfId="1104"/>
    <cellStyle name="표준 5 17 22" xfId="1071"/>
    <cellStyle name="표준 5 17 23" xfId="1105"/>
    <cellStyle name="표준 5 17 24" xfId="1107"/>
    <cellStyle name="표준 5 17 25" xfId="1106"/>
    <cellStyle name="표준 5 17 3" xfId="302"/>
    <cellStyle name="표준 5 17 3 10" xfId="6673"/>
    <cellStyle name="표준 5 17 3 11" xfId="7318"/>
    <cellStyle name="표준 5 17 3 2" xfId="1380"/>
    <cellStyle name="표준 5 17 3 3" xfId="2059"/>
    <cellStyle name="표준 5 17 3 4" xfId="2721"/>
    <cellStyle name="표준 5 17 3 5" xfId="3383"/>
    <cellStyle name="표준 5 17 3 6" xfId="4045"/>
    <cellStyle name="표준 5 17 3 7" xfId="4707"/>
    <cellStyle name="표준 5 17 3 8" xfId="5367"/>
    <cellStyle name="표준 5 17 3 9" xfId="6025"/>
    <cellStyle name="표준 5 17 4" xfId="362"/>
    <cellStyle name="표준 5 17 4 10" xfId="6733"/>
    <cellStyle name="표준 5 17 4 11" xfId="7378"/>
    <cellStyle name="표준 5 17 4 2" xfId="1440"/>
    <cellStyle name="표준 5 17 4 3" xfId="2119"/>
    <cellStyle name="표준 5 17 4 4" xfId="2781"/>
    <cellStyle name="표준 5 17 4 5" xfId="3443"/>
    <cellStyle name="표준 5 17 4 6" xfId="4105"/>
    <cellStyle name="표준 5 17 4 7" xfId="4767"/>
    <cellStyle name="표준 5 17 4 8" xfId="5427"/>
    <cellStyle name="표준 5 17 4 9" xfId="6085"/>
    <cellStyle name="표준 5 17 5" xfId="422"/>
    <cellStyle name="표준 5 17 5 10" xfId="6793"/>
    <cellStyle name="표준 5 17 5 11" xfId="7438"/>
    <cellStyle name="표준 5 17 5 2" xfId="1500"/>
    <cellStyle name="표준 5 17 5 3" xfId="2179"/>
    <cellStyle name="표준 5 17 5 4" xfId="2841"/>
    <cellStyle name="표준 5 17 5 5" xfId="3503"/>
    <cellStyle name="표준 5 17 5 6" xfId="4165"/>
    <cellStyle name="표준 5 17 5 7" xfId="4827"/>
    <cellStyle name="표준 5 17 5 8" xfId="5487"/>
    <cellStyle name="표준 5 17 5 9" xfId="6145"/>
    <cellStyle name="표준 5 17 6" xfId="482"/>
    <cellStyle name="표준 5 17 6 10" xfId="6853"/>
    <cellStyle name="표준 5 17 6 11" xfId="7498"/>
    <cellStyle name="표준 5 17 6 2" xfId="1560"/>
    <cellStyle name="표준 5 17 6 3" xfId="2239"/>
    <cellStyle name="표준 5 17 6 4" xfId="2901"/>
    <cellStyle name="표준 5 17 6 5" xfId="3563"/>
    <cellStyle name="표준 5 17 6 6" xfId="4225"/>
    <cellStyle name="표준 5 17 6 7" xfId="4887"/>
    <cellStyle name="표준 5 17 6 8" xfId="5547"/>
    <cellStyle name="표준 5 17 6 9" xfId="6205"/>
    <cellStyle name="표준 5 17 7" xfId="542"/>
    <cellStyle name="표준 5 17 7 10" xfId="6537"/>
    <cellStyle name="표준 5 17 7 11" xfId="7182"/>
    <cellStyle name="표준 5 17 7 2" xfId="1237"/>
    <cellStyle name="표준 5 17 7 3" xfId="1916"/>
    <cellStyle name="표준 5 17 7 4" xfId="2578"/>
    <cellStyle name="표준 5 17 7 5" xfId="3240"/>
    <cellStyle name="표준 5 17 7 6" xfId="3902"/>
    <cellStyle name="표준 5 17 7 7" xfId="4564"/>
    <cellStyle name="표준 5 17 7 8" xfId="5225"/>
    <cellStyle name="표준 5 17 7 9" xfId="5884"/>
    <cellStyle name="표준 5 17 8" xfId="602"/>
    <cellStyle name="표준 5 17 8 10" xfId="6986"/>
    <cellStyle name="표준 5 17 8 11" xfId="7631"/>
    <cellStyle name="표준 5 17 8 2" xfId="1697"/>
    <cellStyle name="표준 5 17 8 3" xfId="2375"/>
    <cellStyle name="표준 5 17 8 4" xfId="3037"/>
    <cellStyle name="표준 5 17 8 5" xfId="3699"/>
    <cellStyle name="표준 5 17 8 6" xfId="4361"/>
    <cellStyle name="표준 5 17 8 7" xfId="5023"/>
    <cellStyle name="표준 5 17 8 8" xfId="5683"/>
    <cellStyle name="표준 5 17 8 9" xfId="6341"/>
    <cellStyle name="표준 5 17 9" xfId="662"/>
    <cellStyle name="표준 5 17 9 10" xfId="6475"/>
    <cellStyle name="표준 5 17 9 11" xfId="7120"/>
    <cellStyle name="표준 5 17 9 2" xfId="1171"/>
    <cellStyle name="표준 5 17 9 3" xfId="1850"/>
    <cellStyle name="표준 5 17 9 4" xfId="2512"/>
    <cellStyle name="표준 5 17 9 5" xfId="3174"/>
    <cellStyle name="표준 5 17 9 6" xfId="3836"/>
    <cellStyle name="표준 5 17 9 7" xfId="4498"/>
    <cellStyle name="표준 5 17 9 8" xfId="5160"/>
    <cellStyle name="표준 5 17 9 9" xfId="5820"/>
    <cellStyle name="표준 5 18" xfId="182"/>
    <cellStyle name="표준 5 18 10" xfId="723"/>
    <cellStyle name="표준 5 18 10 10" xfId="6992"/>
    <cellStyle name="표준 5 18 10 11" xfId="7637"/>
    <cellStyle name="표준 5 18 10 2" xfId="1703"/>
    <cellStyle name="표준 5 18 10 3" xfId="2381"/>
    <cellStyle name="표준 5 18 10 4" xfId="3043"/>
    <cellStyle name="표준 5 18 10 5" xfId="3705"/>
    <cellStyle name="표준 5 18 10 6" xfId="4367"/>
    <cellStyle name="표준 5 18 10 7" xfId="5029"/>
    <cellStyle name="표준 5 18 10 8" xfId="5689"/>
    <cellStyle name="표준 5 18 10 9" xfId="6347"/>
    <cellStyle name="표준 5 18 11" xfId="783"/>
    <cellStyle name="표준 5 18 11 10" xfId="6638"/>
    <cellStyle name="표준 5 18 11 11" xfId="7283"/>
    <cellStyle name="표준 5 18 11 2" xfId="1342"/>
    <cellStyle name="표준 5 18 11 3" xfId="2021"/>
    <cellStyle name="표준 5 18 11 4" xfId="2683"/>
    <cellStyle name="표준 5 18 11 5" xfId="3345"/>
    <cellStyle name="표준 5 18 11 6" xfId="4007"/>
    <cellStyle name="표준 5 18 11 7" xfId="4669"/>
    <cellStyle name="표준 5 18 11 8" xfId="5329"/>
    <cellStyle name="표준 5 18 11 9" xfId="5987"/>
    <cellStyle name="표준 5 18 12" xfId="843"/>
    <cellStyle name="표준 5 18 13" xfId="903"/>
    <cellStyle name="표준 5 18 14" xfId="963"/>
    <cellStyle name="표준 5 18 15" xfId="1023"/>
    <cellStyle name="표준 5 18 16" xfId="1125"/>
    <cellStyle name="표준 5 18 17" xfId="1804"/>
    <cellStyle name="표준 5 18 18" xfId="1090"/>
    <cellStyle name="표준 5 18 19" xfId="1100"/>
    <cellStyle name="표준 5 18 2" xfId="243"/>
    <cellStyle name="표준 5 18 2 10" xfId="6591"/>
    <cellStyle name="표준 5 18 2 11" xfId="7236"/>
    <cellStyle name="표준 5 18 2 2" xfId="1292"/>
    <cellStyle name="표준 5 18 2 3" xfId="1971"/>
    <cellStyle name="표준 5 18 2 4" xfId="2633"/>
    <cellStyle name="표준 5 18 2 5" xfId="3295"/>
    <cellStyle name="표준 5 18 2 6" xfId="3957"/>
    <cellStyle name="표준 5 18 2 7" xfId="4619"/>
    <cellStyle name="표준 5 18 2 8" xfId="5280"/>
    <cellStyle name="표준 5 18 2 9" xfId="5939"/>
    <cellStyle name="표준 5 18 20" xfId="1075"/>
    <cellStyle name="표준 5 18 21" xfId="2014"/>
    <cellStyle name="표준 5 18 22" xfId="2676"/>
    <cellStyle name="표준 5 18 23" xfId="3338"/>
    <cellStyle name="표준 5 18 24" xfId="4000"/>
    <cellStyle name="표준 5 18 25" xfId="4662"/>
    <cellStyle name="표준 5 18 3" xfId="303"/>
    <cellStyle name="표준 5 18 3 10" xfId="6674"/>
    <cellStyle name="표준 5 18 3 11" xfId="7319"/>
    <cellStyle name="표준 5 18 3 2" xfId="1381"/>
    <cellStyle name="표준 5 18 3 3" xfId="2060"/>
    <cellStyle name="표준 5 18 3 4" xfId="2722"/>
    <cellStyle name="표준 5 18 3 5" xfId="3384"/>
    <cellStyle name="표준 5 18 3 6" xfId="4046"/>
    <cellStyle name="표준 5 18 3 7" xfId="4708"/>
    <cellStyle name="표준 5 18 3 8" xfId="5368"/>
    <cellStyle name="표준 5 18 3 9" xfId="6026"/>
    <cellStyle name="표준 5 18 4" xfId="363"/>
    <cellStyle name="표준 5 18 4 10" xfId="6734"/>
    <cellStyle name="표준 5 18 4 11" xfId="7379"/>
    <cellStyle name="표준 5 18 4 2" xfId="1441"/>
    <cellStyle name="표준 5 18 4 3" xfId="2120"/>
    <cellStyle name="표준 5 18 4 4" xfId="2782"/>
    <cellStyle name="표준 5 18 4 5" xfId="3444"/>
    <cellStyle name="표준 5 18 4 6" xfId="4106"/>
    <cellStyle name="표준 5 18 4 7" xfId="4768"/>
    <cellStyle name="표준 5 18 4 8" xfId="5428"/>
    <cellStyle name="표준 5 18 4 9" xfId="6086"/>
    <cellStyle name="표준 5 18 5" xfId="423"/>
    <cellStyle name="표준 5 18 5 10" xfId="6794"/>
    <cellStyle name="표준 5 18 5 11" xfId="7439"/>
    <cellStyle name="표준 5 18 5 2" xfId="1501"/>
    <cellStyle name="표준 5 18 5 3" xfId="2180"/>
    <cellStyle name="표준 5 18 5 4" xfId="2842"/>
    <cellStyle name="표준 5 18 5 5" xfId="3504"/>
    <cellStyle name="표준 5 18 5 6" xfId="4166"/>
    <cellStyle name="표준 5 18 5 7" xfId="4828"/>
    <cellStyle name="표준 5 18 5 8" xfId="5488"/>
    <cellStyle name="표준 5 18 5 9" xfId="6146"/>
    <cellStyle name="표준 5 18 6" xfId="483"/>
    <cellStyle name="표준 5 18 6 10" xfId="6854"/>
    <cellStyle name="표준 5 18 6 11" xfId="7499"/>
    <cellStyle name="표준 5 18 6 2" xfId="1561"/>
    <cellStyle name="표준 5 18 6 3" xfId="2240"/>
    <cellStyle name="표준 5 18 6 4" xfId="2902"/>
    <cellStyle name="표준 5 18 6 5" xfId="3564"/>
    <cellStyle name="표준 5 18 6 6" xfId="4226"/>
    <cellStyle name="표준 5 18 6 7" xfId="4888"/>
    <cellStyle name="표준 5 18 6 8" xfId="5548"/>
    <cellStyle name="표준 5 18 6 9" xfId="6206"/>
    <cellStyle name="표준 5 18 7" xfId="543"/>
    <cellStyle name="표준 5 18 7 10" xfId="6536"/>
    <cellStyle name="표준 5 18 7 11" xfId="7181"/>
    <cellStyle name="표준 5 18 7 2" xfId="1236"/>
    <cellStyle name="표준 5 18 7 3" xfId="1915"/>
    <cellStyle name="표준 5 18 7 4" xfId="2577"/>
    <cellStyle name="표준 5 18 7 5" xfId="3239"/>
    <cellStyle name="표준 5 18 7 6" xfId="3901"/>
    <cellStyle name="표준 5 18 7 7" xfId="4563"/>
    <cellStyle name="표준 5 18 7 8" xfId="5224"/>
    <cellStyle name="표준 5 18 7 9" xfId="5883"/>
    <cellStyle name="표준 5 18 8" xfId="603"/>
    <cellStyle name="표준 5 18 8 10" xfId="6960"/>
    <cellStyle name="표준 5 18 8 11" xfId="7605"/>
    <cellStyle name="표준 5 18 8 2" xfId="1670"/>
    <cellStyle name="표준 5 18 8 3" xfId="2349"/>
    <cellStyle name="표준 5 18 8 4" xfId="3011"/>
    <cellStyle name="표준 5 18 8 5" xfId="3673"/>
    <cellStyle name="표준 5 18 8 6" xfId="4335"/>
    <cellStyle name="표준 5 18 8 7" xfId="4997"/>
    <cellStyle name="표준 5 18 8 8" xfId="5657"/>
    <cellStyle name="표준 5 18 8 9" xfId="6315"/>
    <cellStyle name="표준 5 18 9" xfId="663"/>
    <cellStyle name="표준 5 18 9 10" xfId="6565"/>
    <cellStyle name="표준 5 18 9 11" xfId="7210"/>
    <cellStyle name="표준 5 18 9 2" xfId="1266"/>
    <cellStyle name="표준 5 18 9 3" xfId="1945"/>
    <cellStyle name="표준 5 18 9 4" xfId="2607"/>
    <cellStyle name="표준 5 18 9 5" xfId="3269"/>
    <cellStyle name="표준 5 18 9 6" xfId="3931"/>
    <cellStyle name="표준 5 18 9 7" xfId="4593"/>
    <cellStyle name="표준 5 18 9 8" xfId="5254"/>
    <cellStyle name="표준 5 18 9 9" xfId="5913"/>
    <cellStyle name="표준 5 19" xfId="183"/>
    <cellStyle name="표준 5 19 10" xfId="724"/>
    <cellStyle name="표준 5 19 10 10" xfId="7022"/>
    <cellStyle name="표준 5 19 10 11" xfId="7667"/>
    <cellStyle name="표준 5 19 10 2" xfId="1734"/>
    <cellStyle name="표준 5 19 10 3" xfId="2411"/>
    <cellStyle name="표준 5 19 10 4" xfId="3073"/>
    <cellStyle name="표준 5 19 10 5" xfId="3735"/>
    <cellStyle name="표준 5 19 10 6" xfId="4397"/>
    <cellStyle name="표준 5 19 10 7" xfId="5059"/>
    <cellStyle name="표준 5 19 10 8" xfId="5719"/>
    <cellStyle name="표준 5 19 10 9" xfId="6377"/>
    <cellStyle name="표준 5 19 11" xfId="784"/>
    <cellStyle name="표준 5 19 11 10" xfId="7048"/>
    <cellStyle name="표준 5 19 11 11" xfId="7693"/>
    <cellStyle name="표준 5 19 11 2" xfId="1761"/>
    <cellStyle name="표준 5 19 11 3" xfId="2438"/>
    <cellStyle name="표준 5 19 11 4" xfId="3100"/>
    <cellStyle name="표준 5 19 11 5" xfId="3762"/>
    <cellStyle name="표준 5 19 11 6" xfId="4424"/>
    <cellStyle name="표준 5 19 11 7" xfId="5086"/>
    <cellStyle name="표준 5 19 11 8" xfId="5746"/>
    <cellStyle name="표준 5 19 11 9" xfId="6403"/>
    <cellStyle name="표준 5 19 12" xfId="844"/>
    <cellStyle name="표준 5 19 13" xfId="904"/>
    <cellStyle name="표준 5 19 14" xfId="964"/>
    <cellStyle name="표준 5 19 15" xfId="1024"/>
    <cellStyle name="표준 5 19 16" xfId="1126"/>
    <cellStyle name="표준 5 19 17" xfId="1805"/>
    <cellStyle name="표준 5 19 18" xfId="1091"/>
    <cellStyle name="표준 5 19 19" xfId="1099"/>
    <cellStyle name="표준 5 19 2" xfId="244"/>
    <cellStyle name="표준 5 19 2 10" xfId="6592"/>
    <cellStyle name="표준 5 19 2 11" xfId="7237"/>
    <cellStyle name="표준 5 19 2 2" xfId="1293"/>
    <cellStyle name="표준 5 19 2 3" xfId="1972"/>
    <cellStyle name="표준 5 19 2 4" xfId="2634"/>
    <cellStyle name="표준 5 19 2 5" xfId="3296"/>
    <cellStyle name="표준 5 19 2 6" xfId="3958"/>
    <cellStyle name="표준 5 19 2 7" xfId="4620"/>
    <cellStyle name="표준 5 19 2 8" xfId="5281"/>
    <cellStyle name="표준 5 19 2 9" xfId="5940"/>
    <cellStyle name="표준 5 19 20" xfId="1076"/>
    <cellStyle name="표준 5 19 21" xfId="1853"/>
    <cellStyle name="표준 5 19 22" xfId="2515"/>
    <cellStyle name="표준 5 19 23" xfId="3177"/>
    <cellStyle name="표준 5 19 24" xfId="3839"/>
    <cellStyle name="표준 5 19 25" xfId="4501"/>
    <cellStyle name="표준 5 19 3" xfId="304"/>
    <cellStyle name="표준 5 19 3 10" xfId="6675"/>
    <cellStyle name="표준 5 19 3 11" xfId="7320"/>
    <cellStyle name="표준 5 19 3 2" xfId="1382"/>
    <cellStyle name="표준 5 19 3 3" xfId="2061"/>
    <cellStyle name="표준 5 19 3 4" xfId="2723"/>
    <cellStyle name="표준 5 19 3 5" xfId="3385"/>
    <cellStyle name="표준 5 19 3 6" xfId="4047"/>
    <cellStyle name="표준 5 19 3 7" xfId="4709"/>
    <cellStyle name="표준 5 19 3 8" xfId="5369"/>
    <cellStyle name="표준 5 19 3 9" xfId="6027"/>
    <cellStyle name="표준 5 19 4" xfId="364"/>
    <cellStyle name="표준 5 19 4 10" xfId="6735"/>
    <cellStyle name="표준 5 19 4 11" xfId="7380"/>
    <cellStyle name="표준 5 19 4 2" xfId="1442"/>
    <cellStyle name="표준 5 19 4 3" xfId="2121"/>
    <cellStyle name="표준 5 19 4 4" xfId="2783"/>
    <cellStyle name="표준 5 19 4 5" xfId="3445"/>
    <cellStyle name="표준 5 19 4 6" xfId="4107"/>
    <cellStyle name="표준 5 19 4 7" xfId="4769"/>
    <cellStyle name="표준 5 19 4 8" xfId="5429"/>
    <cellStyle name="표준 5 19 4 9" xfId="6087"/>
    <cellStyle name="표준 5 19 5" xfId="424"/>
    <cellStyle name="표준 5 19 5 10" xfId="6795"/>
    <cellStyle name="표준 5 19 5 11" xfId="7440"/>
    <cellStyle name="표준 5 19 5 2" xfId="1502"/>
    <cellStyle name="표준 5 19 5 3" xfId="2181"/>
    <cellStyle name="표준 5 19 5 4" xfId="2843"/>
    <cellStyle name="표준 5 19 5 5" xfId="3505"/>
    <cellStyle name="표준 5 19 5 6" xfId="4167"/>
    <cellStyle name="표준 5 19 5 7" xfId="4829"/>
    <cellStyle name="표준 5 19 5 8" xfId="5489"/>
    <cellStyle name="표준 5 19 5 9" xfId="6147"/>
    <cellStyle name="표준 5 19 6" xfId="484"/>
    <cellStyle name="표준 5 19 6 10" xfId="6855"/>
    <cellStyle name="표준 5 19 6 11" xfId="7500"/>
    <cellStyle name="표준 5 19 6 2" xfId="1562"/>
    <cellStyle name="표준 5 19 6 3" xfId="2241"/>
    <cellStyle name="표준 5 19 6 4" xfId="2903"/>
    <cellStyle name="표준 5 19 6 5" xfId="3565"/>
    <cellStyle name="표준 5 19 6 6" xfId="4227"/>
    <cellStyle name="표준 5 19 6 7" xfId="4889"/>
    <cellStyle name="표준 5 19 6 8" xfId="5549"/>
    <cellStyle name="표준 5 19 6 9" xfId="6207"/>
    <cellStyle name="표준 5 19 7" xfId="544"/>
    <cellStyle name="표준 5 19 7 10" xfId="6535"/>
    <cellStyle name="표준 5 19 7 11" xfId="7180"/>
    <cellStyle name="표준 5 19 7 2" xfId="1235"/>
    <cellStyle name="표준 5 19 7 3" xfId="1914"/>
    <cellStyle name="표준 5 19 7 4" xfId="2576"/>
    <cellStyle name="표준 5 19 7 5" xfId="3238"/>
    <cellStyle name="표준 5 19 7 6" xfId="3900"/>
    <cellStyle name="표준 5 19 7 7" xfId="4562"/>
    <cellStyle name="표준 5 19 7 8" xfId="5223"/>
    <cellStyle name="표준 5 19 7 9" xfId="5882"/>
    <cellStyle name="표준 5 19 8" xfId="604"/>
    <cellStyle name="표준 5 19 8 10" xfId="6936"/>
    <cellStyle name="표준 5 19 8 11" xfId="7581"/>
    <cellStyle name="표준 5 19 8 2" xfId="1643"/>
    <cellStyle name="표준 5 19 8 3" xfId="2322"/>
    <cellStyle name="표준 5 19 8 4" xfId="2984"/>
    <cellStyle name="표준 5 19 8 5" xfId="3646"/>
    <cellStyle name="표준 5 19 8 6" xfId="4308"/>
    <cellStyle name="표준 5 19 8 7" xfId="4970"/>
    <cellStyle name="표준 5 19 8 8" xfId="5630"/>
    <cellStyle name="표준 5 19 8 9" xfId="6288"/>
    <cellStyle name="표준 5 19 9" xfId="664"/>
    <cellStyle name="표준 5 19 9 10" xfId="6647"/>
    <cellStyle name="표준 5 19 9 11" xfId="7292"/>
    <cellStyle name="표준 5 19 9 2" xfId="1351"/>
    <cellStyle name="표준 5 19 9 3" xfId="2030"/>
    <cellStyle name="표준 5 19 9 4" xfId="2692"/>
    <cellStyle name="표준 5 19 9 5" xfId="3354"/>
    <cellStyle name="표준 5 19 9 6" xfId="4016"/>
    <cellStyle name="표준 5 19 9 7" xfId="4678"/>
    <cellStyle name="표준 5 19 9 8" xfId="5338"/>
    <cellStyle name="표준 5 19 9 9" xfId="5996"/>
    <cellStyle name="표준 5 2" xfId="166"/>
    <cellStyle name="표준 5 2 10" xfId="707"/>
    <cellStyle name="표준 5 2 10 10" xfId="6969"/>
    <cellStyle name="표준 5 2 10 11" xfId="7614"/>
    <cellStyle name="표준 5 2 10 2" xfId="1679"/>
    <cellStyle name="표준 5 2 10 3" xfId="2358"/>
    <cellStyle name="표준 5 2 10 4" xfId="3020"/>
    <cellStyle name="표준 5 2 10 5" xfId="3682"/>
    <cellStyle name="표준 5 2 10 6" xfId="4344"/>
    <cellStyle name="표준 5 2 10 7" xfId="5006"/>
    <cellStyle name="표준 5 2 10 8" xfId="5666"/>
    <cellStyle name="표준 5 2 10 9" xfId="6324"/>
    <cellStyle name="표준 5 2 11" xfId="767"/>
    <cellStyle name="표준 5 2 11 10" xfId="6488"/>
    <cellStyle name="표준 5 2 11 11" xfId="7133"/>
    <cellStyle name="표준 5 2 11 2" xfId="1187"/>
    <cellStyle name="표준 5 2 11 3" xfId="1866"/>
    <cellStyle name="표준 5 2 11 4" xfId="2528"/>
    <cellStyle name="표준 5 2 11 5" xfId="3190"/>
    <cellStyle name="표준 5 2 11 6" xfId="3852"/>
    <cellStyle name="표준 5 2 11 7" xfId="4514"/>
    <cellStyle name="표준 5 2 11 8" xfId="5175"/>
    <cellStyle name="표준 5 2 11 9" xfId="5834"/>
    <cellStyle name="표준 5 2 12" xfId="827"/>
    <cellStyle name="표준 5 2 13" xfId="887"/>
    <cellStyle name="표준 5 2 14" xfId="947"/>
    <cellStyle name="표준 5 2 15" xfId="1007"/>
    <cellStyle name="표준 5 2 16" xfId="1109"/>
    <cellStyle name="표준 5 2 17" xfId="1069"/>
    <cellStyle name="표준 5 2 18" xfId="1094"/>
    <cellStyle name="표준 5 2 19" xfId="1081"/>
    <cellStyle name="표준 5 2 2" xfId="227"/>
    <cellStyle name="표준 5 2 2 10" xfId="6575"/>
    <cellStyle name="표준 5 2 2 11" xfId="7220"/>
    <cellStyle name="표준 5 2 2 2" xfId="1276"/>
    <cellStyle name="표준 5 2 2 3" xfId="1955"/>
    <cellStyle name="표준 5 2 2 4" xfId="2617"/>
    <cellStyle name="표준 5 2 2 5" xfId="3279"/>
    <cellStyle name="표준 5 2 2 6" xfId="3941"/>
    <cellStyle name="표준 5 2 2 7" xfId="4603"/>
    <cellStyle name="표준 5 2 2 8" xfId="5264"/>
    <cellStyle name="표준 5 2 2 9" xfId="5923"/>
    <cellStyle name="표준 5 2 20" xfId="2015"/>
    <cellStyle name="표준 5 2 21" xfId="2677"/>
    <cellStyle name="표준 5 2 22" xfId="3339"/>
    <cellStyle name="표준 5 2 23" xfId="4001"/>
    <cellStyle name="표준 5 2 24" xfId="4663"/>
    <cellStyle name="표준 5 2 25" xfId="5323"/>
    <cellStyle name="표준 5 2 3" xfId="287"/>
    <cellStyle name="표준 5 2 3 10" xfId="6658"/>
    <cellStyle name="표준 5 2 3 11" xfId="7303"/>
    <cellStyle name="표준 5 2 3 2" xfId="1365"/>
    <cellStyle name="표준 5 2 3 3" xfId="2044"/>
    <cellStyle name="표준 5 2 3 4" xfId="2706"/>
    <cellStyle name="표준 5 2 3 5" xfId="3368"/>
    <cellStyle name="표준 5 2 3 6" xfId="4030"/>
    <cellStyle name="표준 5 2 3 7" xfId="4692"/>
    <cellStyle name="표준 5 2 3 8" xfId="5352"/>
    <cellStyle name="표준 5 2 3 9" xfId="6010"/>
    <cellStyle name="표준 5 2 4" xfId="347"/>
    <cellStyle name="표준 5 2 4 10" xfId="6718"/>
    <cellStyle name="표준 5 2 4 11" xfId="7363"/>
    <cellStyle name="표준 5 2 4 2" xfId="1425"/>
    <cellStyle name="표준 5 2 4 3" xfId="2104"/>
    <cellStyle name="표준 5 2 4 4" xfId="2766"/>
    <cellStyle name="표준 5 2 4 5" xfId="3428"/>
    <cellStyle name="표준 5 2 4 6" xfId="4090"/>
    <cellStyle name="표준 5 2 4 7" xfId="4752"/>
    <cellStyle name="표준 5 2 4 8" xfId="5412"/>
    <cellStyle name="표준 5 2 4 9" xfId="6070"/>
    <cellStyle name="표준 5 2 5" xfId="407"/>
    <cellStyle name="표준 5 2 5 10" xfId="6778"/>
    <cellStyle name="표준 5 2 5 11" xfId="7423"/>
    <cellStyle name="표준 5 2 5 2" xfId="1485"/>
    <cellStyle name="표준 5 2 5 3" xfId="2164"/>
    <cellStyle name="표준 5 2 5 4" xfId="2826"/>
    <cellStyle name="표준 5 2 5 5" xfId="3488"/>
    <cellStyle name="표준 5 2 5 6" xfId="4150"/>
    <cellStyle name="표준 5 2 5 7" xfId="4812"/>
    <cellStyle name="표준 5 2 5 8" xfId="5472"/>
    <cellStyle name="표준 5 2 5 9" xfId="6130"/>
    <cellStyle name="표준 5 2 6" xfId="467"/>
    <cellStyle name="표준 5 2 6 10" xfId="6838"/>
    <cellStyle name="표준 5 2 6 11" xfId="7483"/>
    <cellStyle name="표준 5 2 6 2" xfId="1545"/>
    <cellStyle name="표준 5 2 6 3" xfId="2224"/>
    <cellStyle name="표준 5 2 6 4" xfId="2886"/>
    <cellStyle name="표준 5 2 6 5" xfId="3548"/>
    <cellStyle name="표준 5 2 6 6" xfId="4210"/>
    <cellStyle name="표준 5 2 6 7" xfId="4872"/>
    <cellStyle name="표준 5 2 6 8" xfId="5532"/>
    <cellStyle name="표준 5 2 6 9" xfId="6190"/>
    <cellStyle name="표준 5 2 7" xfId="527"/>
    <cellStyle name="표준 5 2 7 10" xfId="6552"/>
    <cellStyle name="표준 5 2 7 11" xfId="7197"/>
    <cellStyle name="표준 5 2 7 2" xfId="1252"/>
    <cellStyle name="표준 5 2 7 3" xfId="1931"/>
    <cellStyle name="표준 5 2 7 4" xfId="2593"/>
    <cellStyle name="표준 5 2 7 5" xfId="3255"/>
    <cellStyle name="표준 5 2 7 6" xfId="3917"/>
    <cellStyle name="표준 5 2 7 7" xfId="4579"/>
    <cellStyle name="표준 5 2 7 8" xfId="5240"/>
    <cellStyle name="표준 5 2 7 9" xfId="5899"/>
    <cellStyle name="표준 5 2 8" xfId="587"/>
    <cellStyle name="표준 5 2 8 10" xfId="6989"/>
    <cellStyle name="표준 5 2 8 11" xfId="7634"/>
    <cellStyle name="표준 5 2 8 2" xfId="1700"/>
    <cellStyle name="표준 5 2 8 3" xfId="2378"/>
    <cellStyle name="표준 5 2 8 4" xfId="3040"/>
    <cellStyle name="표준 5 2 8 5" xfId="3702"/>
    <cellStyle name="표준 5 2 8 6" xfId="4364"/>
    <cellStyle name="표준 5 2 8 7" xfId="5026"/>
    <cellStyle name="표준 5 2 8 8" xfId="5686"/>
    <cellStyle name="표준 5 2 8 9" xfId="6344"/>
    <cellStyle name="표준 5 2 9" xfId="647"/>
    <cellStyle name="표준 5 2 9 10" xfId="6636"/>
    <cellStyle name="표준 5 2 9 11" xfId="7281"/>
    <cellStyle name="표준 5 2 9 2" xfId="1340"/>
    <cellStyle name="표준 5 2 9 3" xfId="2019"/>
    <cellStyle name="표준 5 2 9 4" xfId="2681"/>
    <cellStyle name="표준 5 2 9 5" xfId="3343"/>
    <cellStyle name="표준 5 2 9 6" xfId="4005"/>
    <cellStyle name="표준 5 2 9 7" xfId="4667"/>
    <cellStyle name="표준 5 2 9 8" xfId="5327"/>
    <cellStyle name="표준 5 2 9 9" xfId="5985"/>
    <cellStyle name="표준 5 20" xfId="184"/>
    <cellStyle name="표준 5 20 10" xfId="725"/>
    <cellStyle name="표준 5 20 10 10" xfId="6493"/>
    <cellStyle name="표준 5 20 10 11" xfId="7138"/>
    <cellStyle name="표준 5 20 10 2" xfId="1192"/>
    <cellStyle name="표준 5 20 10 3" xfId="1871"/>
    <cellStyle name="표준 5 20 10 4" xfId="2533"/>
    <cellStyle name="표준 5 20 10 5" xfId="3195"/>
    <cellStyle name="표준 5 20 10 6" xfId="3857"/>
    <cellStyle name="표준 5 20 10 7" xfId="4519"/>
    <cellStyle name="표준 5 20 10 8" xfId="5180"/>
    <cellStyle name="표준 5 20 10 9" xfId="5839"/>
    <cellStyle name="표준 5 20 11" xfId="785"/>
    <cellStyle name="표준 5 20 11 10" xfId="6918"/>
    <cellStyle name="표준 5 20 11 11" xfId="7563"/>
    <cellStyle name="표준 5 20 11 2" xfId="1625"/>
    <cellStyle name="표준 5 20 11 3" xfId="2304"/>
    <cellStyle name="표준 5 20 11 4" xfId="2966"/>
    <cellStyle name="표준 5 20 11 5" xfId="3628"/>
    <cellStyle name="표준 5 20 11 6" xfId="4290"/>
    <cellStyle name="표준 5 20 11 7" xfId="4952"/>
    <cellStyle name="표준 5 20 11 8" xfId="5612"/>
    <cellStyle name="표준 5 20 11 9" xfId="6270"/>
    <cellStyle name="표준 5 20 12" xfId="845"/>
    <cellStyle name="표준 5 20 13" xfId="905"/>
    <cellStyle name="표준 5 20 14" xfId="965"/>
    <cellStyle name="표준 5 20 15" xfId="1025"/>
    <cellStyle name="표준 5 20 16" xfId="1127"/>
    <cellStyle name="표준 5 20 17" xfId="1806"/>
    <cellStyle name="표준 5 20 18" xfId="2468"/>
    <cellStyle name="표준 5 20 19" xfId="3130"/>
    <cellStyle name="표준 5 20 2" xfId="245"/>
    <cellStyle name="표준 5 20 2 10" xfId="6593"/>
    <cellStyle name="표준 5 20 2 11" xfId="7238"/>
    <cellStyle name="표준 5 20 2 2" xfId="1294"/>
    <cellStyle name="표준 5 20 2 3" xfId="1973"/>
    <cellStyle name="표준 5 20 2 4" xfId="2635"/>
    <cellStyle name="표준 5 20 2 5" xfId="3297"/>
    <cellStyle name="표준 5 20 2 6" xfId="3959"/>
    <cellStyle name="표준 5 20 2 7" xfId="4621"/>
    <cellStyle name="표준 5 20 2 8" xfId="5282"/>
    <cellStyle name="표준 5 20 2 9" xfId="5941"/>
    <cellStyle name="표준 5 20 20" xfId="3792"/>
    <cellStyle name="표준 5 20 21" xfId="4454"/>
    <cellStyle name="표준 5 20 22" xfId="5116"/>
    <cellStyle name="표준 5 20 23" xfId="5776"/>
    <cellStyle name="표준 5 20 24" xfId="6431"/>
    <cellStyle name="표준 5 20 25" xfId="7076"/>
    <cellStyle name="표준 5 20 3" xfId="305"/>
    <cellStyle name="표준 5 20 3 10" xfId="6676"/>
    <cellStyle name="표준 5 20 3 11" xfId="7321"/>
    <cellStyle name="표준 5 20 3 2" xfId="1383"/>
    <cellStyle name="표준 5 20 3 3" xfId="2062"/>
    <cellStyle name="표준 5 20 3 4" xfId="2724"/>
    <cellStyle name="표준 5 20 3 5" xfId="3386"/>
    <cellStyle name="표준 5 20 3 6" xfId="4048"/>
    <cellStyle name="표준 5 20 3 7" xfId="4710"/>
    <cellStyle name="표준 5 20 3 8" xfId="5370"/>
    <cellStyle name="표준 5 20 3 9" xfId="6028"/>
    <cellStyle name="표준 5 20 4" xfId="365"/>
    <cellStyle name="표준 5 20 4 10" xfId="6736"/>
    <cellStyle name="표준 5 20 4 11" xfId="7381"/>
    <cellStyle name="표준 5 20 4 2" xfId="1443"/>
    <cellStyle name="표준 5 20 4 3" xfId="2122"/>
    <cellStyle name="표준 5 20 4 4" xfId="2784"/>
    <cellStyle name="표준 5 20 4 5" xfId="3446"/>
    <cellStyle name="표준 5 20 4 6" xfId="4108"/>
    <cellStyle name="표준 5 20 4 7" xfId="4770"/>
    <cellStyle name="표준 5 20 4 8" xfId="5430"/>
    <cellStyle name="표준 5 20 4 9" xfId="6088"/>
    <cellStyle name="표준 5 20 5" xfId="425"/>
    <cellStyle name="표준 5 20 5 10" xfId="6796"/>
    <cellStyle name="표준 5 20 5 11" xfId="7441"/>
    <cellStyle name="표준 5 20 5 2" xfId="1503"/>
    <cellStyle name="표준 5 20 5 3" xfId="2182"/>
    <cellStyle name="표준 5 20 5 4" xfId="2844"/>
    <cellStyle name="표준 5 20 5 5" xfId="3506"/>
    <cellStyle name="표준 5 20 5 6" xfId="4168"/>
    <cellStyle name="표준 5 20 5 7" xfId="4830"/>
    <cellStyle name="표준 5 20 5 8" xfId="5490"/>
    <cellStyle name="표준 5 20 5 9" xfId="6148"/>
    <cellStyle name="표준 5 20 6" xfId="485"/>
    <cellStyle name="표준 5 20 6 10" xfId="6856"/>
    <cellStyle name="표준 5 20 6 11" xfId="7501"/>
    <cellStyle name="표준 5 20 6 2" xfId="1563"/>
    <cellStyle name="표준 5 20 6 3" xfId="2242"/>
    <cellStyle name="표준 5 20 6 4" xfId="2904"/>
    <cellStyle name="표준 5 20 6 5" xfId="3566"/>
    <cellStyle name="표준 5 20 6 6" xfId="4228"/>
    <cellStyle name="표준 5 20 6 7" xfId="4890"/>
    <cellStyle name="표준 5 20 6 8" xfId="5550"/>
    <cellStyle name="표준 5 20 6 9" xfId="6208"/>
    <cellStyle name="표준 5 20 7" xfId="545"/>
    <cellStyle name="표준 5 20 7 10" xfId="6534"/>
    <cellStyle name="표준 5 20 7 11" xfId="7179"/>
    <cellStyle name="표준 5 20 7 2" xfId="1234"/>
    <cellStyle name="표준 5 20 7 3" xfId="1913"/>
    <cellStyle name="표준 5 20 7 4" xfId="2575"/>
    <cellStyle name="표준 5 20 7 5" xfId="3237"/>
    <cellStyle name="표준 5 20 7 6" xfId="3899"/>
    <cellStyle name="표준 5 20 7 7" xfId="4561"/>
    <cellStyle name="표준 5 20 7 8" xfId="5222"/>
    <cellStyle name="표준 5 20 7 9" xfId="5881"/>
    <cellStyle name="표준 5 20 8" xfId="605"/>
    <cellStyle name="표준 5 20 8 10" xfId="6911"/>
    <cellStyle name="표준 5 20 8 11" xfId="7556"/>
    <cellStyle name="표준 5 20 8 2" xfId="1618"/>
    <cellStyle name="표준 5 20 8 3" xfId="2297"/>
    <cellStyle name="표준 5 20 8 4" xfId="2959"/>
    <cellStyle name="표준 5 20 8 5" xfId="3621"/>
    <cellStyle name="표준 5 20 8 6" xfId="4283"/>
    <cellStyle name="표준 5 20 8 7" xfId="4945"/>
    <cellStyle name="표준 5 20 8 8" xfId="5605"/>
    <cellStyle name="표준 5 20 8 9" xfId="6263"/>
    <cellStyle name="표준 5 20 9" xfId="665"/>
    <cellStyle name="표준 5 20 9 10" xfId="6976"/>
    <cellStyle name="표준 5 20 9 11" xfId="7621"/>
    <cellStyle name="표준 5 20 9 2" xfId="1686"/>
    <cellStyle name="표준 5 20 9 3" xfId="2365"/>
    <cellStyle name="표준 5 20 9 4" xfId="3027"/>
    <cellStyle name="표준 5 20 9 5" xfId="3689"/>
    <cellStyle name="표준 5 20 9 6" xfId="4351"/>
    <cellStyle name="표준 5 20 9 7" xfId="5013"/>
    <cellStyle name="표준 5 20 9 8" xfId="5673"/>
    <cellStyle name="표준 5 20 9 9" xfId="6331"/>
    <cellStyle name="표준 5 21" xfId="185"/>
    <cellStyle name="표준 5 21 10" xfId="726"/>
    <cellStyle name="표준 5 21 10 10" xfId="7059"/>
    <cellStyle name="표준 5 21 10 11" xfId="7704"/>
    <cellStyle name="표준 5 21 10 2" xfId="1773"/>
    <cellStyle name="표준 5 21 10 3" xfId="2450"/>
    <cellStyle name="표준 5 21 10 4" xfId="3112"/>
    <cellStyle name="표준 5 21 10 5" xfId="3774"/>
    <cellStyle name="표준 5 21 10 6" xfId="4436"/>
    <cellStyle name="표준 5 21 10 7" xfId="5098"/>
    <cellStyle name="표준 5 21 10 8" xfId="5758"/>
    <cellStyle name="표준 5 21 10 9" xfId="6414"/>
    <cellStyle name="표준 5 21 11" xfId="786"/>
    <cellStyle name="표준 5 21 11 10" xfId="7071"/>
    <cellStyle name="표준 5 21 11 11" xfId="7716"/>
    <cellStyle name="표준 5 21 11 2" xfId="1786"/>
    <cellStyle name="표준 5 21 11 3" xfId="2463"/>
    <cellStyle name="표준 5 21 11 4" xfId="3125"/>
    <cellStyle name="표준 5 21 11 5" xfId="3787"/>
    <cellStyle name="표준 5 21 11 6" xfId="4449"/>
    <cellStyle name="표준 5 21 11 7" xfId="5111"/>
    <cellStyle name="표준 5 21 11 8" xfId="5771"/>
    <cellStyle name="표준 5 21 11 9" xfId="6426"/>
    <cellStyle name="표준 5 21 12" xfId="846"/>
    <cellStyle name="표준 5 21 13" xfId="906"/>
    <cellStyle name="표준 5 21 14" xfId="966"/>
    <cellStyle name="표준 5 21 15" xfId="1026"/>
    <cellStyle name="표준 5 21 16" xfId="1128"/>
    <cellStyle name="표준 5 21 17" xfId="1807"/>
    <cellStyle name="표준 5 21 18" xfId="2469"/>
    <cellStyle name="표준 5 21 19" xfId="3131"/>
    <cellStyle name="표준 5 21 2" xfId="246"/>
    <cellStyle name="표준 5 21 2 10" xfId="6594"/>
    <cellStyle name="표준 5 21 2 11" xfId="7239"/>
    <cellStyle name="표준 5 21 2 2" xfId="1295"/>
    <cellStyle name="표준 5 21 2 3" xfId="1974"/>
    <cellStyle name="표준 5 21 2 4" xfId="2636"/>
    <cellStyle name="표준 5 21 2 5" xfId="3298"/>
    <cellStyle name="표준 5 21 2 6" xfId="3960"/>
    <cellStyle name="표준 5 21 2 7" xfId="4622"/>
    <cellStyle name="표준 5 21 2 8" xfId="5283"/>
    <cellStyle name="표준 5 21 2 9" xfId="5942"/>
    <cellStyle name="표준 5 21 20" xfId="3793"/>
    <cellStyle name="표준 5 21 21" xfId="4455"/>
    <cellStyle name="표준 5 21 22" xfId="5117"/>
    <cellStyle name="표준 5 21 23" xfId="5777"/>
    <cellStyle name="표준 5 21 24" xfId="6432"/>
    <cellStyle name="표준 5 21 25" xfId="7077"/>
    <cellStyle name="표준 5 21 3" xfId="306"/>
    <cellStyle name="표준 5 21 3 10" xfId="6677"/>
    <cellStyle name="표준 5 21 3 11" xfId="7322"/>
    <cellStyle name="표준 5 21 3 2" xfId="1384"/>
    <cellStyle name="표준 5 21 3 3" xfId="2063"/>
    <cellStyle name="표준 5 21 3 4" xfId="2725"/>
    <cellStyle name="표준 5 21 3 5" xfId="3387"/>
    <cellStyle name="표준 5 21 3 6" xfId="4049"/>
    <cellStyle name="표준 5 21 3 7" xfId="4711"/>
    <cellStyle name="표준 5 21 3 8" xfId="5371"/>
    <cellStyle name="표준 5 21 3 9" xfId="6029"/>
    <cellStyle name="표준 5 21 4" xfId="366"/>
    <cellStyle name="표준 5 21 4 10" xfId="6737"/>
    <cellStyle name="표준 5 21 4 11" xfId="7382"/>
    <cellStyle name="표준 5 21 4 2" xfId="1444"/>
    <cellStyle name="표준 5 21 4 3" xfId="2123"/>
    <cellStyle name="표준 5 21 4 4" xfId="2785"/>
    <cellStyle name="표준 5 21 4 5" xfId="3447"/>
    <cellStyle name="표준 5 21 4 6" xfId="4109"/>
    <cellStyle name="표준 5 21 4 7" xfId="4771"/>
    <cellStyle name="표준 5 21 4 8" xfId="5431"/>
    <cellStyle name="표준 5 21 4 9" xfId="6089"/>
    <cellStyle name="표준 5 21 5" xfId="426"/>
    <cellStyle name="표준 5 21 5 10" xfId="6797"/>
    <cellStyle name="표준 5 21 5 11" xfId="7442"/>
    <cellStyle name="표준 5 21 5 2" xfId="1504"/>
    <cellStyle name="표준 5 21 5 3" xfId="2183"/>
    <cellStyle name="표준 5 21 5 4" xfId="2845"/>
    <cellStyle name="표준 5 21 5 5" xfId="3507"/>
    <cellStyle name="표준 5 21 5 6" xfId="4169"/>
    <cellStyle name="표준 5 21 5 7" xfId="4831"/>
    <cellStyle name="표준 5 21 5 8" xfId="5491"/>
    <cellStyle name="표준 5 21 5 9" xfId="6149"/>
    <cellStyle name="표준 5 21 6" xfId="486"/>
    <cellStyle name="표준 5 21 6 10" xfId="6857"/>
    <cellStyle name="표준 5 21 6 11" xfId="7502"/>
    <cellStyle name="표준 5 21 6 2" xfId="1564"/>
    <cellStyle name="표준 5 21 6 3" xfId="2243"/>
    <cellStyle name="표준 5 21 6 4" xfId="2905"/>
    <cellStyle name="표준 5 21 6 5" xfId="3567"/>
    <cellStyle name="표준 5 21 6 6" xfId="4229"/>
    <cellStyle name="표준 5 21 6 7" xfId="4891"/>
    <cellStyle name="표준 5 21 6 8" xfId="5551"/>
    <cellStyle name="표준 5 21 6 9" xfId="6209"/>
    <cellStyle name="표준 5 21 7" xfId="546"/>
    <cellStyle name="표준 5 21 7 10" xfId="6533"/>
    <cellStyle name="표준 5 21 7 11" xfId="7178"/>
    <cellStyle name="표준 5 21 7 2" xfId="1233"/>
    <cellStyle name="표준 5 21 7 3" xfId="1912"/>
    <cellStyle name="표준 5 21 7 4" xfId="2574"/>
    <cellStyle name="표준 5 21 7 5" xfId="3236"/>
    <cellStyle name="표준 5 21 7 6" xfId="3898"/>
    <cellStyle name="표준 5 21 7 7" xfId="4560"/>
    <cellStyle name="표준 5 21 7 8" xfId="5221"/>
    <cellStyle name="표준 5 21 7 9" xfId="5880"/>
    <cellStyle name="표준 5 21 8" xfId="606"/>
    <cellStyle name="표준 5 21 8 10" xfId="7010"/>
    <cellStyle name="표준 5 21 8 11" xfId="7655"/>
    <cellStyle name="표준 5 21 8 2" xfId="1722"/>
    <cellStyle name="표준 5 21 8 3" xfId="2399"/>
    <cellStyle name="표준 5 21 8 4" xfId="3061"/>
    <cellStyle name="표준 5 21 8 5" xfId="3723"/>
    <cellStyle name="표준 5 21 8 6" xfId="4385"/>
    <cellStyle name="표준 5 21 8 7" xfId="5047"/>
    <cellStyle name="표준 5 21 8 8" xfId="5707"/>
    <cellStyle name="표준 5 21 8 9" xfId="6365"/>
    <cellStyle name="표준 5 21 9" xfId="666"/>
    <cellStyle name="표준 5 21 9 10" xfId="7036"/>
    <cellStyle name="표준 5 21 9 11" xfId="7681"/>
    <cellStyle name="표준 5 21 9 2" xfId="1749"/>
    <cellStyle name="표준 5 21 9 3" xfId="2426"/>
    <cellStyle name="표준 5 21 9 4" xfId="3088"/>
    <cellStyle name="표준 5 21 9 5" xfId="3750"/>
    <cellStyle name="표준 5 21 9 6" xfId="4412"/>
    <cellStyle name="표준 5 21 9 7" xfId="5074"/>
    <cellStyle name="표준 5 21 9 8" xfId="5734"/>
    <cellStyle name="표준 5 21 9 9" xfId="6391"/>
    <cellStyle name="표준 5 22" xfId="186"/>
    <cellStyle name="표준 5 22 10" xfId="727"/>
    <cellStyle name="표준 5 22 10 10" xfId="6995"/>
    <cellStyle name="표준 5 22 10 11" xfId="7640"/>
    <cellStyle name="표준 5 22 10 2" xfId="1706"/>
    <cellStyle name="표준 5 22 10 3" xfId="2384"/>
    <cellStyle name="표준 5 22 10 4" xfId="3046"/>
    <cellStyle name="표준 5 22 10 5" xfId="3708"/>
    <cellStyle name="표준 5 22 10 6" xfId="4370"/>
    <cellStyle name="표준 5 22 10 7" xfId="5032"/>
    <cellStyle name="표준 5 22 10 8" xfId="5692"/>
    <cellStyle name="표준 5 22 10 9" xfId="6350"/>
    <cellStyle name="표준 5 22 11" xfId="787"/>
    <cellStyle name="표준 5 22 11 10" xfId="6504"/>
    <cellStyle name="표준 5 22 11 11" xfId="7149"/>
    <cellStyle name="표준 5 22 11 2" xfId="1204"/>
    <cellStyle name="표준 5 22 11 3" xfId="1883"/>
    <cellStyle name="표준 5 22 11 4" xfId="2545"/>
    <cellStyle name="표준 5 22 11 5" xfId="3207"/>
    <cellStyle name="표준 5 22 11 6" xfId="3869"/>
    <cellStyle name="표준 5 22 11 7" xfId="4531"/>
    <cellStyle name="표준 5 22 11 8" xfId="5192"/>
    <cellStyle name="표준 5 22 11 9" xfId="5851"/>
    <cellStyle name="표준 5 22 12" xfId="847"/>
    <cellStyle name="표준 5 22 13" xfId="907"/>
    <cellStyle name="표준 5 22 14" xfId="967"/>
    <cellStyle name="표준 5 22 15" xfId="1027"/>
    <cellStyle name="표준 5 22 16" xfId="1129"/>
    <cellStyle name="표준 5 22 17" xfId="1808"/>
    <cellStyle name="표준 5 22 18" xfId="2470"/>
    <cellStyle name="표준 5 22 19" xfId="3132"/>
    <cellStyle name="표준 5 22 2" xfId="247"/>
    <cellStyle name="표준 5 22 2 10" xfId="6595"/>
    <cellStyle name="표준 5 22 2 11" xfId="7240"/>
    <cellStyle name="표준 5 22 2 2" xfId="1296"/>
    <cellStyle name="표준 5 22 2 3" xfId="1975"/>
    <cellStyle name="표준 5 22 2 4" xfId="2637"/>
    <cellStyle name="표준 5 22 2 5" xfId="3299"/>
    <cellStyle name="표준 5 22 2 6" xfId="3961"/>
    <cellStyle name="표준 5 22 2 7" xfId="4623"/>
    <cellStyle name="표준 5 22 2 8" xfId="5284"/>
    <cellStyle name="표준 5 22 2 9" xfId="5943"/>
    <cellStyle name="표준 5 22 20" xfId="3794"/>
    <cellStyle name="표준 5 22 21" xfId="4456"/>
    <cellStyle name="표준 5 22 22" xfId="5118"/>
    <cellStyle name="표준 5 22 23" xfId="5778"/>
    <cellStyle name="표준 5 22 24" xfId="6433"/>
    <cellStyle name="표준 5 22 25" xfId="7078"/>
    <cellStyle name="표준 5 22 3" xfId="307"/>
    <cellStyle name="표준 5 22 3 10" xfId="6678"/>
    <cellStyle name="표준 5 22 3 11" xfId="7323"/>
    <cellStyle name="표준 5 22 3 2" xfId="1385"/>
    <cellStyle name="표준 5 22 3 3" xfId="2064"/>
    <cellStyle name="표준 5 22 3 4" xfId="2726"/>
    <cellStyle name="표준 5 22 3 5" xfId="3388"/>
    <cellStyle name="표준 5 22 3 6" xfId="4050"/>
    <cellStyle name="표준 5 22 3 7" xfId="4712"/>
    <cellStyle name="표준 5 22 3 8" xfId="5372"/>
    <cellStyle name="표준 5 22 3 9" xfId="6030"/>
    <cellStyle name="표준 5 22 4" xfId="367"/>
    <cellStyle name="표준 5 22 4 10" xfId="6738"/>
    <cellStyle name="표준 5 22 4 11" xfId="7383"/>
    <cellStyle name="표준 5 22 4 2" xfId="1445"/>
    <cellStyle name="표준 5 22 4 3" xfId="2124"/>
    <cellStyle name="표준 5 22 4 4" xfId="2786"/>
    <cellStyle name="표준 5 22 4 5" xfId="3448"/>
    <cellStyle name="표준 5 22 4 6" xfId="4110"/>
    <cellStyle name="표준 5 22 4 7" xfId="4772"/>
    <cellStyle name="표준 5 22 4 8" xfId="5432"/>
    <cellStyle name="표준 5 22 4 9" xfId="6090"/>
    <cellStyle name="표준 5 22 5" xfId="427"/>
    <cellStyle name="표준 5 22 5 10" xfId="6798"/>
    <cellStyle name="표준 5 22 5 11" xfId="7443"/>
    <cellStyle name="표준 5 22 5 2" xfId="1505"/>
    <cellStyle name="표준 5 22 5 3" xfId="2184"/>
    <cellStyle name="표준 5 22 5 4" xfId="2846"/>
    <cellStyle name="표준 5 22 5 5" xfId="3508"/>
    <cellStyle name="표준 5 22 5 6" xfId="4170"/>
    <cellStyle name="표준 5 22 5 7" xfId="4832"/>
    <cellStyle name="표준 5 22 5 8" xfId="5492"/>
    <cellStyle name="표준 5 22 5 9" xfId="6150"/>
    <cellStyle name="표준 5 22 6" xfId="487"/>
    <cellStyle name="표준 5 22 6 10" xfId="6858"/>
    <cellStyle name="표준 5 22 6 11" xfId="7503"/>
    <cellStyle name="표준 5 22 6 2" xfId="1565"/>
    <cellStyle name="표준 5 22 6 3" xfId="2244"/>
    <cellStyle name="표준 5 22 6 4" xfId="2906"/>
    <cellStyle name="표준 5 22 6 5" xfId="3568"/>
    <cellStyle name="표준 5 22 6 6" xfId="4230"/>
    <cellStyle name="표준 5 22 6 7" xfId="4892"/>
    <cellStyle name="표준 5 22 6 8" xfId="5552"/>
    <cellStyle name="표준 5 22 6 9" xfId="6210"/>
    <cellStyle name="표준 5 22 7" xfId="547"/>
    <cellStyle name="표준 5 22 7 10" xfId="6532"/>
    <cellStyle name="표준 5 22 7 11" xfId="7177"/>
    <cellStyle name="표준 5 22 7 2" xfId="1232"/>
    <cellStyle name="표준 5 22 7 3" xfId="1911"/>
    <cellStyle name="표준 5 22 7 4" xfId="2573"/>
    <cellStyle name="표준 5 22 7 5" xfId="3235"/>
    <cellStyle name="표준 5 22 7 6" xfId="3897"/>
    <cellStyle name="표준 5 22 7 7" xfId="4559"/>
    <cellStyle name="표준 5 22 7 8" xfId="5220"/>
    <cellStyle name="표준 5 22 7 9" xfId="5879"/>
    <cellStyle name="표준 5 22 8" xfId="607"/>
    <cellStyle name="표준 5 22 8 10" xfId="6985"/>
    <cellStyle name="표준 5 22 8 11" xfId="7630"/>
    <cellStyle name="표준 5 22 8 2" xfId="1696"/>
    <cellStyle name="표준 5 22 8 3" xfId="2374"/>
    <cellStyle name="표준 5 22 8 4" xfId="3036"/>
    <cellStyle name="표준 5 22 8 5" xfId="3698"/>
    <cellStyle name="표준 5 22 8 6" xfId="4360"/>
    <cellStyle name="표준 5 22 8 7" xfId="5022"/>
    <cellStyle name="표준 5 22 8 8" xfId="5682"/>
    <cellStyle name="표준 5 22 8 9" xfId="6340"/>
    <cellStyle name="표준 5 22 9" xfId="667"/>
    <cellStyle name="표준 5 22 9 10" xfId="6501"/>
    <cellStyle name="표준 5 22 9 11" xfId="7146"/>
    <cellStyle name="표준 5 22 9 2" xfId="1201"/>
    <cellStyle name="표준 5 22 9 3" xfId="1880"/>
    <cellStyle name="표준 5 22 9 4" xfId="2542"/>
    <cellStyle name="표준 5 22 9 5" xfId="3204"/>
    <cellStyle name="표준 5 22 9 6" xfId="3866"/>
    <cellStyle name="표준 5 22 9 7" xfId="4528"/>
    <cellStyle name="표준 5 22 9 8" xfId="5189"/>
    <cellStyle name="표준 5 22 9 9" xfId="5848"/>
    <cellStyle name="표준 5 23" xfId="187"/>
    <cellStyle name="표준 5 23 10" xfId="728"/>
    <cellStyle name="표준 5 23 10 10" xfId="6965"/>
    <cellStyle name="표준 5 23 10 11" xfId="7610"/>
    <cellStyle name="표준 5 23 10 2" xfId="1675"/>
    <cellStyle name="표준 5 23 10 3" xfId="2354"/>
    <cellStyle name="표준 5 23 10 4" xfId="3016"/>
    <cellStyle name="표준 5 23 10 5" xfId="3678"/>
    <cellStyle name="표준 5 23 10 6" xfId="4340"/>
    <cellStyle name="표준 5 23 10 7" xfId="5002"/>
    <cellStyle name="표준 5 23 10 8" xfId="5662"/>
    <cellStyle name="표준 5 23 10 9" xfId="6320"/>
    <cellStyle name="표준 5 23 11" xfId="788"/>
    <cellStyle name="표준 5 23 11 10" xfId="6571"/>
    <cellStyle name="표준 5 23 11 11" xfId="7216"/>
    <cellStyle name="표준 5 23 11 2" xfId="1272"/>
    <cellStyle name="표준 5 23 11 3" xfId="1951"/>
    <cellStyle name="표준 5 23 11 4" xfId="2613"/>
    <cellStyle name="표준 5 23 11 5" xfId="3275"/>
    <cellStyle name="표준 5 23 11 6" xfId="3937"/>
    <cellStyle name="표준 5 23 11 7" xfId="4599"/>
    <cellStyle name="표준 5 23 11 8" xfId="5260"/>
    <cellStyle name="표준 5 23 11 9" xfId="5919"/>
    <cellStyle name="표준 5 23 12" xfId="848"/>
    <cellStyle name="표준 5 23 13" xfId="908"/>
    <cellStyle name="표준 5 23 14" xfId="968"/>
    <cellStyle name="표준 5 23 15" xfId="1028"/>
    <cellStyle name="표준 5 23 16" xfId="1130"/>
    <cellStyle name="표준 5 23 17" xfId="1809"/>
    <cellStyle name="표준 5 23 18" xfId="2471"/>
    <cellStyle name="표준 5 23 19" xfId="3133"/>
    <cellStyle name="표준 5 23 2" xfId="248"/>
    <cellStyle name="표준 5 23 2 10" xfId="6596"/>
    <cellStyle name="표준 5 23 2 11" xfId="7241"/>
    <cellStyle name="표준 5 23 2 2" xfId="1297"/>
    <cellStyle name="표준 5 23 2 3" xfId="1976"/>
    <cellStyle name="표준 5 23 2 4" xfId="2638"/>
    <cellStyle name="표준 5 23 2 5" xfId="3300"/>
    <cellStyle name="표준 5 23 2 6" xfId="3962"/>
    <cellStyle name="표준 5 23 2 7" xfId="4624"/>
    <cellStyle name="표준 5 23 2 8" xfId="5285"/>
    <cellStyle name="표준 5 23 2 9" xfId="5944"/>
    <cellStyle name="표준 5 23 20" xfId="3795"/>
    <cellStyle name="표준 5 23 21" xfId="4457"/>
    <cellStyle name="표준 5 23 22" xfId="5119"/>
    <cellStyle name="표준 5 23 23" xfId="5779"/>
    <cellStyle name="표준 5 23 24" xfId="6434"/>
    <cellStyle name="표준 5 23 25" xfId="7079"/>
    <cellStyle name="표준 5 23 3" xfId="308"/>
    <cellStyle name="표준 5 23 3 10" xfId="6679"/>
    <cellStyle name="표준 5 23 3 11" xfId="7324"/>
    <cellStyle name="표준 5 23 3 2" xfId="1386"/>
    <cellStyle name="표준 5 23 3 3" xfId="2065"/>
    <cellStyle name="표준 5 23 3 4" xfId="2727"/>
    <cellStyle name="표준 5 23 3 5" xfId="3389"/>
    <cellStyle name="표준 5 23 3 6" xfId="4051"/>
    <cellStyle name="표준 5 23 3 7" xfId="4713"/>
    <cellStyle name="표준 5 23 3 8" xfId="5373"/>
    <cellStyle name="표준 5 23 3 9" xfId="6031"/>
    <cellStyle name="표준 5 23 4" xfId="368"/>
    <cellStyle name="표준 5 23 4 10" xfId="6739"/>
    <cellStyle name="표준 5 23 4 11" xfId="7384"/>
    <cellStyle name="표준 5 23 4 2" xfId="1446"/>
    <cellStyle name="표준 5 23 4 3" xfId="2125"/>
    <cellStyle name="표준 5 23 4 4" xfId="2787"/>
    <cellStyle name="표준 5 23 4 5" xfId="3449"/>
    <cellStyle name="표준 5 23 4 6" xfId="4111"/>
    <cellStyle name="표준 5 23 4 7" xfId="4773"/>
    <cellStyle name="표준 5 23 4 8" xfId="5433"/>
    <cellStyle name="표준 5 23 4 9" xfId="6091"/>
    <cellStyle name="표준 5 23 5" xfId="428"/>
    <cellStyle name="표준 5 23 5 10" xfId="6799"/>
    <cellStyle name="표준 5 23 5 11" xfId="7444"/>
    <cellStyle name="표준 5 23 5 2" xfId="1506"/>
    <cellStyle name="표준 5 23 5 3" xfId="2185"/>
    <cellStyle name="표준 5 23 5 4" xfId="2847"/>
    <cellStyle name="표준 5 23 5 5" xfId="3509"/>
    <cellStyle name="표준 5 23 5 6" xfId="4171"/>
    <cellStyle name="표준 5 23 5 7" xfId="4833"/>
    <cellStyle name="표준 5 23 5 8" xfId="5493"/>
    <cellStyle name="표준 5 23 5 9" xfId="6151"/>
    <cellStyle name="표준 5 23 6" xfId="488"/>
    <cellStyle name="표준 5 23 6 10" xfId="6859"/>
    <cellStyle name="표준 5 23 6 11" xfId="7504"/>
    <cellStyle name="표준 5 23 6 2" xfId="1566"/>
    <cellStyle name="표준 5 23 6 3" xfId="2245"/>
    <cellStyle name="표준 5 23 6 4" xfId="2907"/>
    <cellStyle name="표준 5 23 6 5" xfId="3569"/>
    <cellStyle name="표준 5 23 6 6" xfId="4231"/>
    <cellStyle name="표준 5 23 6 7" xfId="4893"/>
    <cellStyle name="표준 5 23 6 8" xfId="5553"/>
    <cellStyle name="표준 5 23 6 9" xfId="6211"/>
    <cellStyle name="표준 5 23 7" xfId="548"/>
    <cellStyle name="표준 5 23 7 10" xfId="6531"/>
    <cellStyle name="표준 5 23 7 11" xfId="7176"/>
    <cellStyle name="표준 5 23 7 2" xfId="1231"/>
    <cellStyle name="표준 5 23 7 3" xfId="1910"/>
    <cellStyle name="표준 5 23 7 4" xfId="2572"/>
    <cellStyle name="표준 5 23 7 5" xfId="3234"/>
    <cellStyle name="표준 5 23 7 6" xfId="3896"/>
    <cellStyle name="표준 5 23 7 7" xfId="4558"/>
    <cellStyle name="표준 5 23 7 8" xfId="5219"/>
    <cellStyle name="표준 5 23 7 9" xfId="5878"/>
    <cellStyle name="표준 5 23 8" xfId="608"/>
    <cellStyle name="표준 5 23 8 10" xfId="6959"/>
    <cellStyle name="표준 5 23 8 11" xfId="7604"/>
    <cellStyle name="표준 5 23 8 2" xfId="1669"/>
    <cellStyle name="표준 5 23 8 3" xfId="2348"/>
    <cellStyle name="표준 5 23 8 4" xfId="3010"/>
    <cellStyle name="표준 5 23 8 5" xfId="3672"/>
    <cellStyle name="표준 5 23 8 6" xfId="4334"/>
    <cellStyle name="표준 5 23 8 7" xfId="4996"/>
    <cellStyle name="표준 5 23 8 8" xfId="5656"/>
    <cellStyle name="표준 5 23 8 9" xfId="6314"/>
    <cellStyle name="표준 5 23 9" xfId="668"/>
    <cellStyle name="표준 5 23 9 10" xfId="6564"/>
    <cellStyle name="표준 5 23 9 11" xfId="7209"/>
    <cellStyle name="표준 5 23 9 2" xfId="1265"/>
    <cellStyle name="표준 5 23 9 3" xfId="1944"/>
    <cellStyle name="표준 5 23 9 4" xfId="2606"/>
    <cellStyle name="표준 5 23 9 5" xfId="3268"/>
    <cellStyle name="표준 5 23 9 6" xfId="3930"/>
    <cellStyle name="표준 5 23 9 7" xfId="4592"/>
    <cellStyle name="표준 5 23 9 8" xfId="5253"/>
    <cellStyle name="표준 5 23 9 9" xfId="5912"/>
    <cellStyle name="표준 5 24" xfId="188"/>
    <cellStyle name="표준 5 24 10" xfId="729"/>
    <cellStyle name="표준 5 24 10 10" xfId="6997"/>
    <cellStyle name="표준 5 24 10 11" xfId="7642"/>
    <cellStyle name="표준 5 24 10 2" xfId="1708"/>
    <cellStyle name="표준 5 24 10 3" xfId="2386"/>
    <cellStyle name="표준 5 24 10 4" xfId="3048"/>
    <cellStyle name="표준 5 24 10 5" xfId="3710"/>
    <cellStyle name="표준 5 24 10 6" xfId="4372"/>
    <cellStyle name="표준 5 24 10 7" xfId="5034"/>
    <cellStyle name="표준 5 24 10 8" xfId="5694"/>
    <cellStyle name="표준 5 24 10 9" xfId="6352"/>
    <cellStyle name="표준 5 24 11" xfId="789"/>
    <cellStyle name="표준 5 24 11 10" xfId="7024"/>
    <cellStyle name="표준 5 24 11 11" xfId="7669"/>
    <cellStyle name="표준 5 24 11 2" xfId="1736"/>
    <cellStyle name="표준 5 24 11 3" xfId="2413"/>
    <cellStyle name="표준 5 24 11 4" xfId="3075"/>
    <cellStyle name="표준 5 24 11 5" xfId="3737"/>
    <cellStyle name="표준 5 24 11 6" xfId="4399"/>
    <cellStyle name="표준 5 24 11 7" xfId="5061"/>
    <cellStyle name="표준 5 24 11 8" xfId="5721"/>
    <cellStyle name="표준 5 24 11 9" xfId="6379"/>
    <cellStyle name="표준 5 24 12" xfId="849"/>
    <cellStyle name="표준 5 24 13" xfId="909"/>
    <cellStyle name="표준 5 24 14" xfId="969"/>
    <cellStyle name="표준 5 24 15" xfId="1029"/>
    <cellStyle name="표준 5 24 16" xfId="1131"/>
    <cellStyle name="표준 5 24 17" xfId="1810"/>
    <cellStyle name="표준 5 24 18" xfId="2472"/>
    <cellStyle name="표준 5 24 19" xfId="3134"/>
    <cellStyle name="표준 5 24 2" xfId="249"/>
    <cellStyle name="표준 5 24 2 10" xfId="6597"/>
    <cellStyle name="표준 5 24 2 11" xfId="7242"/>
    <cellStyle name="표준 5 24 2 2" xfId="1298"/>
    <cellStyle name="표준 5 24 2 3" xfId="1977"/>
    <cellStyle name="표준 5 24 2 4" xfId="2639"/>
    <cellStyle name="표준 5 24 2 5" xfId="3301"/>
    <cellStyle name="표준 5 24 2 6" xfId="3963"/>
    <cellStyle name="표준 5 24 2 7" xfId="4625"/>
    <cellStyle name="표준 5 24 2 8" xfId="5286"/>
    <cellStyle name="표준 5 24 2 9" xfId="5945"/>
    <cellStyle name="표준 5 24 20" xfId="3796"/>
    <cellStyle name="표준 5 24 21" xfId="4458"/>
    <cellStyle name="표준 5 24 22" xfId="5120"/>
    <cellStyle name="표준 5 24 23" xfId="5780"/>
    <cellStyle name="표준 5 24 24" xfId="6435"/>
    <cellStyle name="표준 5 24 25" xfId="7080"/>
    <cellStyle name="표준 5 24 3" xfId="309"/>
    <cellStyle name="표준 5 24 3 10" xfId="6680"/>
    <cellStyle name="표준 5 24 3 11" xfId="7325"/>
    <cellStyle name="표준 5 24 3 2" xfId="1387"/>
    <cellStyle name="표준 5 24 3 3" xfId="2066"/>
    <cellStyle name="표준 5 24 3 4" xfId="2728"/>
    <cellStyle name="표준 5 24 3 5" xfId="3390"/>
    <cellStyle name="표준 5 24 3 6" xfId="4052"/>
    <cellStyle name="표준 5 24 3 7" xfId="4714"/>
    <cellStyle name="표준 5 24 3 8" xfId="5374"/>
    <cellStyle name="표준 5 24 3 9" xfId="6032"/>
    <cellStyle name="표준 5 24 4" xfId="369"/>
    <cellStyle name="표준 5 24 4 10" xfId="6740"/>
    <cellStyle name="표준 5 24 4 11" xfId="7385"/>
    <cellStyle name="표준 5 24 4 2" xfId="1447"/>
    <cellStyle name="표준 5 24 4 3" xfId="2126"/>
    <cellStyle name="표준 5 24 4 4" xfId="2788"/>
    <cellStyle name="표준 5 24 4 5" xfId="3450"/>
    <cellStyle name="표준 5 24 4 6" xfId="4112"/>
    <cellStyle name="표준 5 24 4 7" xfId="4774"/>
    <cellStyle name="표준 5 24 4 8" xfId="5434"/>
    <cellStyle name="표준 5 24 4 9" xfId="6092"/>
    <cellStyle name="표준 5 24 5" xfId="429"/>
    <cellStyle name="표준 5 24 5 10" xfId="6800"/>
    <cellStyle name="표준 5 24 5 11" xfId="7445"/>
    <cellStyle name="표준 5 24 5 2" xfId="1507"/>
    <cellStyle name="표준 5 24 5 3" xfId="2186"/>
    <cellStyle name="표준 5 24 5 4" xfId="2848"/>
    <cellStyle name="표준 5 24 5 5" xfId="3510"/>
    <cellStyle name="표준 5 24 5 6" xfId="4172"/>
    <cellStyle name="표준 5 24 5 7" xfId="4834"/>
    <cellStyle name="표준 5 24 5 8" xfId="5494"/>
    <cellStyle name="표준 5 24 5 9" xfId="6152"/>
    <cellStyle name="표준 5 24 6" xfId="489"/>
    <cellStyle name="표준 5 24 6 10" xfId="6860"/>
    <cellStyle name="표준 5 24 6 11" xfId="7505"/>
    <cellStyle name="표준 5 24 6 2" xfId="1567"/>
    <cellStyle name="표준 5 24 6 3" xfId="2246"/>
    <cellStyle name="표준 5 24 6 4" xfId="2908"/>
    <cellStyle name="표준 5 24 6 5" xfId="3570"/>
    <cellStyle name="표준 5 24 6 6" xfId="4232"/>
    <cellStyle name="표준 5 24 6 7" xfId="4894"/>
    <cellStyle name="표준 5 24 6 8" xfId="5554"/>
    <cellStyle name="표준 5 24 6 9" xfId="6212"/>
    <cellStyle name="표준 5 24 7" xfId="549"/>
    <cellStyle name="표준 5 24 7 10" xfId="6530"/>
    <cellStyle name="표준 5 24 7 11" xfId="7175"/>
    <cellStyle name="표준 5 24 7 2" xfId="1230"/>
    <cellStyle name="표준 5 24 7 3" xfId="1909"/>
    <cellStyle name="표준 5 24 7 4" xfId="2571"/>
    <cellStyle name="표준 5 24 7 5" xfId="3233"/>
    <cellStyle name="표준 5 24 7 6" xfId="3895"/>
    <cellStyle name="표준 5 24 7 7" xfId="4557"/>
    <cellStyle name="표준 5 24 7 8" xfId="5218"/>
    <cellStyle name="표준 5 24 7 9" xfId="5877"/>
    <cellStyle name="표준 5 24 8" xfId="609"/>
    <cellStyle name="표준 5 24 8 10" xfId="6935"/>
    <cellStyle name="표준 5 24 8 11" xfId="7580"/>
    <cellStyle name="표준 5 24 8 2" xfId="1642"/>
    <cellStyle name="표준 5 24 8 3" xfId="2321"/>
    <cellStyle name="표준 5 24 8 4" xfId="2983"/>
    <cellStyle name="표준 5 24 8 5" xfId="3645"/>
    <cellStyle name="표준 5 24 8 6" xfId="4307"/>
    <cellStyle name="표준 5 24 8 7" xfId="4969"/>
    <cellStyle name="표준 5 24 8 8" xfId="5629"/>
    <cellStyle name="표준 5 24 8 9" xfId="6287"/>
    <cellStyle name="표준 5 24 9" xfId="669"/>
    <cellStyle name="표준 5 24 9 10" xfId="6646"/>
    <cellStyle name="표준 5 24 9 11" xfId="7291"/>
    <cellStyle name="표준 5 24 9 2" xfId="1350"/>
    <cellStyle name="표준 5 24 9 3" xfId="2029"/>
    <cellStyle name="표준 5 24 9 4" xfId="2691"/>
    <cellStyle name="표준 5 24 9 5" xfId="3353"/>
    <cellStyle name="표준 5 24 9 6" xfId="4015"/>
    <cellStyle name="표준 5 24 9 7" xfId="4677"/>
    <cellStyle name="표준 5 24 9 8" xfId="5337"/>
    <cellStyle name="표준 5 24 9 9" xfId="5995"/>
    <cellStyle name="표준 5 25" xfId="189"/>
    <cellStyle name="표준 5 25 10" xfId="730"/>
    <cellStyle name="표준 5 25 10 10" xfId="7028"/>
    <cellStyle name="표준 5 25 10 11" xfId="7673"/>
    <cellStyle name="표준 5 25 10 2" xfId="1740"/>
    <cellStyle name="표준 5 25 10 3" xfId="2417"/>
    <cellStyle name="표준 5 25 10 4" xfId="3079"/>
    <cellStyle name="표준 5 25 10 5" xfId="3741"/>
    <cellStyle name="표준 5 25 10 6" xfId="4403"/>
    <cellStyle name="표준 5 25 10 7" xfId="5065"/>
    <cellStyle name="표준 5 25 10 8" xfId="5725"/>
    <cellStyle name="표준 5 25 10 9" xfId="6383"/>
    <cellStyle name="표준 5 25 11" xfId="790"/>
    <cellStyle name="표준 5 25 11 10" xfId="7052"/>
    <cellStyle name="표준 5 25 11 11" xfId="7697"/>
    <cellStyle name="표준 5 25 11 2" xfId="1765"/>
    <cellStyle name="표준 5 25 11 3" xfId="2442"/>
    <cellStyle name="표준 5 25 11 4" xfId="3104"/>
    <cellStyle name="표준 5 25 11 5" xfId="3766"/>
    <cellStyle name="표준 5 25 11 6" xfId="4428"/>
    <cellStyle name="표준 5 25 11 7" xfId="5090"/>
    <cellStyle name="표준 5 25 11 8" xfId="5750"/>
    <cellStyle name="표준 5 25 11 9" xfId="6407"/>
    <cellStyle name="표준 5 25 12" xfId="850"/>
    <cellStyle name="표준 5 25 13" xfId="910"/>
    <cellStyle name="표준 5 25 14" xfId="970"/>
    <cellStyle name="표준 5 25 15" xfId="1030"/>
    <cellStyle name="표준 5 25 16" xfId="1132"/>
    <cellStyle name="표준 5 25 17" xfId="1811"/>
    <cellStyle name="표준 5 25 18" xfId="2473"/>
    <cellStyle name="표준 5 25 19" xfId="3135"/>
    <cellStyle name="표준 5 25 2" xfId="250"/>
    <cellStyle name="표준 5 25 2 10" xfId="6598"/>
    <cellStyle name="표준 5 25 2 11" xfId="7243"/>
    <cellStyle name="표준 5 25 2 2" xfId="1299"/>
    <cellStyle name="표준 5 25 2 3" xfId="1978"/>
    <cellStyle name="표준 5 25 2 4" xfId="2640"/>
    <cellStyle name="표준 5 25 2 5" xfId="3302"/>
    <cellStyle name="표준 5 25 2 6" xfId="3964"/>
    <cellStyle name="표준 5 25 2 7" xfId="4626"/>
    <cellStyle name="표준 5 25 2 8" xfId="5287"/>
    <cellStyle name="표준 5 25 2 9" xfId="5946"/>
    <cellStyle name="표준 5 25 20" xfId="3797"/>
    <cellStyle name="표준 5 25 21" xfId="4459"/>
    <cellStyle name="표준 5 25 22" xfId="5121"/>
    <cellStyle name="표준 5 25 23" xfId="5781"/>
    <cellStyle name="표준 5 25 24" xfId="6436"/>
    <cellStyle name="표준 5 25 25" xfId="7081"/>
    <cellStyle name="표준 5 25 3" xfId="310"/>
    <cellStyle name="표준 5 25 3 10" xfId="6681"/>
    <cellStyle name="표준 5 25 3 11" xfId="7326"/>
    <cellStyle name="표준 5 25 3 2" xfId="1388"/>
    <cellStyle name="표준 5 25 3 3" xfId="2067"/>
    <cellStyle name="표준 5 25 3 4" xfId="2729"/>
    <cellStyle name="표준 5 25 3 5" xfId="3391"/>
    <cellStyle name="표준 5 25 3 6" xfId="4053"/>
    <cellStyle name="표준 5 25 3 7" xfId="4715"/>
    <cellStyle name="표준 5 25 3 8" xfId="5375"/>
    <cellStyle name="표준 5 25 3 9" xfId="6033"/>
    <cellStyle name="표준 5 25 4" xfId="370"/>
    <cellStyle name="표준 5 25 4 10" xfId="6741"/>
    <cellStyle name="표준 5 25 4 11" xfId="7386"/>
    <cellStyle name="표준 5 25 4 2" xfId="1448"/>
    <cellStyle name="표준 5 25 4 3" xfId="2127"/>
    <cellStyle name="표준 5 25 4 4" xfId="2789"/>
    <cellStyle name="표준 5 25 4 5" xfId="3451"/>
    <cellStyle name="표준 5 25 4 6" xfId="4113"/>
    <cellStyle name="표준 5 25 4 7" xfId="4775"/>
    <cellStyle name="표준 5 25 4 8" xfId="5435"/>
    <cellStyle name="표준 5 25 4 9" xfId="6093"/>
    <cellStyle name="표준 5 25 5" xfId="430"/>
    <cellStyle name="표준 5 25 5 10" xfId="6801"/>
    <cellStyle name="표준 5 25 5 11" xfId="7446"/>
    <cellStyle name="표준 5 25 5 2" xfId="1508"/>
    <cellStyle name="표준 5 25 5 3" xfId="2187"/>
    <cellStyle name="표준 5 25 5 4" xfId="2849"/>
    <cellStyle name="표준 5 25 5 5" xfId="3511"/>
    <cellStyle name="표준 5 25 5 6" xfId="4173"/>
    <cellStyle name="표준 5 25 5 7" xfId="4835"/>
    <cellStyle name="표준 5 25 5 8" xfId="5495"/>
    <cellStyle name="표준 5 25 5 9" xfId="6153"/>
    <cellStyle name="표준 5 25 6" xfId="490"/>
    <cellStyle name="표준 5 25 6 10" xfId="6861"/>
    <cellStyle name="표준 5 25 6 11" xfId="7506"/>
    <cellStyle name="표준 5 25 6 2" xfId="1568"/>
    <cellStyle name="표준 5 25 6 3" xfId="2247"/>
    <cellStyle name="표준 5 25 6 4" xfId="2909"/>
    <cellStyle name="표준 5 25 6 5" xfId="3571"/>
    <cellStyle name="표준 5 25 6 6" xfId="4233"/>
    <cellStyle name="표준 5 25 6 7" xfId="4895"/>
    <cellStyle name="표준 5 25 6 8" xfId="5555"/>
    <cellStyle name="표준 5 25 6 9" xfId="6213"/>
    <cellStyle name="표준 5 25 7" xfId="550"/>
    <cellStyle name="표준 5 25 7 10" xfId="6529"/>
    <cellStyle name="표준 5 25 7 11" xfId="7174"/>
    <cellStyle name="표준 5 25 7 2" xfId="1229"/>
    <cellStyle name="표준 5 25 7 3" xfId="1908"/>
    <cellStyle name="표준 5 25 7 4" xfId="2570"/>
    <cellStyle name="표준 5 25 7 5" xfId="3232"/>
    <cellStyle name="표준 5 25 7 6" xfId="3894"/>
    <cellStyle name="표준 5 25 7 7" xfId="4556"/>
    <cellStyle name="표준 5 25 7 8" xfId="5217"/>
    <cellStyle name="표준 5 25 7 9" xfId="5876"/>
    <cellStyle name="표준 5 25 8" xfId="610"/>
    <cellStyle name="표준 5 25 8 10" xfId="6910"/>
    <cellStyle name="표준 5 25 8 11" xfId="7555"/>
    <cellStyle name="표준 5 25 8 2" xfId="1617"/>
    <cellStyle name="표준 5 25 8 3" xfId="2296"/>
    <cellStyle name="표준 5 25 8 4" xfId="2958"/>
    <cellStyle name="표준 5 25 8 5" xfId="3620"/>
    <cellStyle name="표준 5 25 8 6" xfId="4282"/>
    <cellStyle name="표준 5 25 8 7" xfId="4944"/>
    <cellStyle name="표준 5 25 8 8" xfId="5604"/>
    <cellStyle name="표준 5 25 8 9" xfId="6262"/>
    <cellStyle name="표준 5 25 9" xfId="670"/>
    <cellStyle name="표준 5 25 9 10" xfId="7002"/>
    <cellStyle name="표준 5 25 9 11" xfId="7647"/>
    <cellStyle name="표준 5 25 9 2" xfId="1713"/>
    <cellStyle name="표준 5 25 9 3" xfId="2391"/>
    <cellStyle name="표준 5 25 9 4" xfId="3053"/>
    <cellStyle name="표준 5 25 9 5" xfId="3715"/>
    <cellStyle name="표준 5 25 9 6" xfId="4377"/>
    <cellStyle name="표준 5 25 9 7" xfId="5039"/>
    <cellStyle name="표준 5 25 9 8" xfId="5699"/>
    <cellStyle name="표준 5 25 9 9" xfId="6357"/>
    <cellStyle name="표준 5 26" xfId="190"/>
    <cellStyle name="표준 5 26 10" xfId="731"/>
    <cellStyle name="표준 5 26 10 10" xfId="7058"/>
    <cellStyle name="표준 5 26 10 11" xfId="7703"/>
    <cellStyle name="표준 5 26 10 2" xfId="1772"/>
    <cellStyle name="표준 5 26 10 3" xfId="2449"/>
    <cellStyle name="표준 5 26 10 4" xfId="3111"/>
    <cellStyle name="표준 5 26 10 5" xfId="3773"/>
    <cellStyle name="표준 5 26 10 6" xfId="4435"/>
    <cellStyle name="표준 5 26 10 7" xfId="5097"/>
    <cellStyle name="표준 5 26 10 8" xfId="5757"/>
    <cellStyle name="표준 5 26 10 9" xfId="6413"/>
    <cellStyle name="표준 5 26 11" xfId="791"/>
    <cellStyle name="표준 5 26 11 10" xfId="7070"/>
    <cellStyle name="표준 5 26 11 11" xfId="7715"/>
    <cellStyle name="표준 5 26 11 2" xfId="1785"/>
    <cellStyle name="표준 5 26 11 3" xfId="2462"/>
    <cellStyle name="표준 5 26 11 4" xfId="3124"/>
    <cellStyle name="표준 5 26 11 5" xfId="3786"/>
    <cellStyle name="표준 5 26 11 6" xfId="4448"/>
    <cellStyle name="표준 5 26 11 7" xfId="5110"/>
    <cellStyle name="표준 5 26 11 8" xfId="5770"/>
    <cellStyle name="표준 5 26 11 9" xfId="6425"/>
    <cellStyle name="표준 5 26 12" xfId="851"/>
    <cellStyle name="표준 5 26 13" xfId="911"/>
    <cellStyle name="표준 5 26 14" xfId="971"/>
    <cellStyle name="표준 5 26 15" xfId="1031"/>
    <cellStyle name="표준 5 26 16" xfId="1133"/>
    <cellStyle name="표준 5 26 17" xfId="1812"/>
    <cellStyle name="표준 5 26 18" xfId="2474"/>
    <cellStyle name="표준 5 26 19" xfId="3136"/>
    <cellStyle name="표준 5 26 2" xfId="251"/>
    <cellStyle name="표준 5 26 2 10" xfId="6599"/>
    <cellStyle name="표준 5 26 2 11" xfId="7244"/>
    <cellStyle name="표준 5 26 2 2" xfId="1300"/>
    <cellStyle name="표준 5 26 2 3" xfId="1979"/>
    <cellStyle name="표준 5 26 2 4" xfId="2641"/>
    <cellStyle name="표준 5 26 2 5" xfId="3303"/>
    <cellStyle name="표준 5 26 2 6" xfId="3965"/>
    <cellStyle name="표준 5 26 2 7" xfId="4627"/>
    <cellStyle name="표준 5 26 2 8" xfId="5288"/>
    <cellStyle name="표준 5 26 2 9" xfId="5947"/>
    <cellStyle name="표준 5 26 20" xfId="3798"/>
    <cellStyle name="표준 5 26 21" xfId="4460"/>
    <cellStyle name="표준 5 26 22" xfId="5122"/>
    <cellStyle name="표준 5 26 23" xfId="5782"/>
    <cellStyle name="표준 5 26 24" xfId="6437"/>
    <cellStyle name="표준 5 26 25" xfId="7082"/>
    <cellStyle name="표준 5 26 3" xfId="311"/>
    <cellStyle name="표준 5 26 3 10" xfId="6682"/>
    <cellStyle name="표준 5 26 3 11" xfId="7327"/>
    <cellStyle name="표준 5 26 3 2" xfId="1389"/>
    <cellStyle name="표준 5 26 3 3" xfId="2068"/>
    <cellStyle name="표준 5 26 3 4" xfId="2730"/>
    <cellStyle name="표준 5 26 3 5" xfId="3392"/>
    <cellStyle name="표준 5 26 3 6" xfId="4054"/>
    <cellStyle name="표준 5 26 3 7" xfId="4716"/>
    <cellStyle name="표준 5 26 3 8" xfId="5376"/>
    <cellStyle name="표준 5 26 3 9" xfId="6034"/>
    <cellStyle name="표준 5 26 4" xfId="371"/>
    <cellStyle name="표준 5 26 4 10" xfId="6742"/>
    <cellStyle name="표준 5 26 4 11" xfId="7387"/>
    <cellStyle name="표준 5 26 4 2" xfId="1449"/>
    <cellStyle name="표준 5 26 4 3" xfId="2128"/>
    <cellStyle name="표준 5 26 4 4" xfId="2790"/>
    <cellStyle name="표준 5 26 4 5" xfId="3452"/>
    <cellStyle name="표준 5 26 4 6" xfId="4114"/>
    <cellStyle name="표준 5 26 4 7" xfId="4776"/>
    <cellStyle name="표준 5 26 4 8" xfId="5436"/>
    <cellStyle name="표준 5 26 4 9" xfId="6094"/>
    <cellStyle name="표준 5 26 5" xfId="431"/>
    <cellStyle name="표준 5 26 5 10" xfId="6802"/>
    <cellStyle name="표준 5 26 5 11" xfId="7447"/>
    <cellStyle name="표준 5 26 5 2" xfId="1509"/>
    <cellStyle name="표준 5 26 5 3" xfId="2188"/>
    <cellStyle name="표준 5 26 5 4" xfId="2850"/>
    <cellStyle name="표준 5 26 5 5" xfId="3512"/>
    <cellStyle name="표준 5 26 5 6" xfId="4174"/>
    <cellStyle name="표준 5 26 5 7" xfId="4836"/>
    <cellStyle name="표준 5 26 5 8" xfId="5496"/>
    <cellStyle name="표준 5 26 5 9" xfId="6154"/>
    <cellStyle name="표준 5 26 6" xfId="491"/>
    <cellStyle name="표준 5 26 6 10" xfId="6862"/>
    <cellStyle name="표준 5 26 6 11" xfId="7507"/>
    <cellStyle name="표준 5 26 6 2" xfId="1569"/>
    <cellStyle name="표준 5 26 6 3" xfId="2248"/>
    <cellStyle name="표준 5 26 6 4" xfId="2910"/>
    <cellStyle name="표준 5 26 6 5" xfId="3572"/>
    <cellStyle name="표준 5 26 6 6" xfId="4234"/>
    <cellStyle name="표준 5 26 6 7" xfId="4896"/>
    <cellStyle name="표준 5 26 6 8" xfId="5556"/>
    <cellStyle name="표준 5 26 6 9" xfId="6214"/>
    <cellStyle name="표준 5 26 7" xfId="551"/>
    <cellStyle name="표준 5 26 7 10" xfId="6528"/>
    <cellStyle name="표준 5 26 7 11" xfId="7173"/>
    <cellStyle name="표준 5 26 7 2" xfId="1228"/>
    <cellStyle name="표준 5 26 7 3" xfId="1907"/>
    <cellStyle name="표준 5 26 7 4" xfId="2569"/>
    <cellStyle name="표준 5 26 7 5" xfId="3231"/>
    <cellStyle name="표준 5 26 7 6" xfId="3893"/>
    <cellStyle name="표준 5 26 7 7" xfId="4555"/>
    <cellStyle name="표준 5 26 7 8" xfId="5216"/>
    <cellStyle name="표준 5 26 7 9" xfId="5875"/>
    <cellStyle name="표준 5 26 8" xfId="611"/>
    <cellStyle name="표준 5 26 8 10" xfId="7009"/>
    <cellStyle name="표준 5 26 8 11" xfId="7654"/>
    <cellStyle name="표준 5 26 8 2" xfId="1721"/>
    <cellStyle name="표준 5 26 8 3" xfId="2398"/>
    <cellStyle name="표준 5 26 8 4" xfId="3060"/>
    <cellStyle name="표준 5 26 8 5" xfId="3722"/>
    <cellStyle name="표준 5 26 8 6" xfId="4384"/>
    <cellStyle name="표준 5 26 8 7" xfId="5046"/>
    <cellStyle name="표준 5 26 8 8" xfId="5706"/>
    <cellStyle name="표준 5 26 8 9" xfId="6364"/>
    <cellStyle name="표준 5 26 9" xfId="671"/>
    <cellStyle name="표준 5 26 9 10" xfId="7035"/>
    <cellStyle name="표준 5 26 9 11" xfId="7680"/>
    <cellStyle name="표준 5 26 9 2" xfId="1748"/>
    <cellStyle name="표준 5 26 9 3" xfId="2425"/>
    <cellStyle name="표준 5 26 9 4" xfId="3087"/>
    <cellStyle name="표준 5 26 9 5" xfId="3749"/>
    <cellStyle name="표준 5 26 9 6" xfId="4411"/>
    <cellStyle name="표준 5 26 9 7" xfId="5073"/>
    <cellStyle name="표준 5 26 9 8" xfId="5733"/>
    <cellStyle name="표준 5 26 9 9" xfId="6390"/>
    <cellStyle name="표준 5 27" xfId="191"/>
    <cellStyle name="표준 5 27 10" xfId="732"/>
    <cellStyle name="표준 5 27 10 10" xfId="6968"/>
    <cellStyle name="표준 5 27 10 11" xfId="7613"/>
    <cellStyle name="표준 5 27 10 2" xfId="1678"/>
    <cellStyle name="표준 5 27 10 3" xfId="2357"/>
    <cellStyle name="표준 5 27 10 4" xfId="3019"/>
    <cellStyle name="표준 5 27 10 5" xfId="3681"/>
    <cellStyle name="표준 5 27 10 6" xfId="4343"/>
    <cellStyle name="표준 5 27 10 7" xfId="5005"/>
    <cellStyle name="표준 5 27 10 8" xfId="5665"/>
    <cellStyle name="표준 5 27 10 9" xfId="6323"/>
    <cellStyle name="표준 5 27 11" xfId="792"/>
    <cellStyle name="표준 5 27 11 10" xfId="6487"/>
    <cellStyle name="표준 5 27 11 11" xfId="7132"/>
    <cellStyle name="표준 5 27 11 2" xfId="1186"/>
    <cellStyle name="표준 5 27 11 3" xfId="1865"/>
    <cellStyle name="표준 5 27 11 4" xfId="2527"/>
    <cellStyle name="표준 5 27 11 5" xfId="3189"/>
    <cellStyle name="표준 5 27 11 6" xfId="3851"/>
    <cellStyle name="표준 5 27 11 7" xfId="4513"/>
    <cellStyle name="표준 5 27 11 8" xfId="5174"/>
    <cellStyle name="표준 5 27 11 9" xfId="5833"/>
    <cellStyle name="표준 5 27 12" xfId="852"/>
    <cellStyle name="표준 5 27 13" xfId="912"/>
    <cellStyle name="표준 5 27 14" xfId="972"/>
    <cellStyle name="표준 5 27 15" xfId="1032"/>
    <cellStyle name="표준 5 27 16" xfId="1134"/>
    <cellStyle name="표준 5 27 17" xfId="1813"/>
    <cellStyle name="표준 5 27 18" xfId="2475"/>
    <cellStyle name="표준 5 27 19" xfId="3137"/>
    <cellStyle name="표준 5 27 2" xfId="252"/>
    <cellStyle name="표준 5 27 2 10" xfId="6600"/>
    <cellStyle name="표준 5 27 2 11" xfId="7245"/>
    <cellStyle name="표준 5 27 2 2" xfId="1301"/>
    <cellStyle name="표준 5 27 2 3" xfId="1980"/>
    <cellStyle name="표준 5 27 2 4" xfId="2642"/>
    <cellStyle name="표준 5 27 2 5" xfId="3304"/>
    <cellStyle name="표준 5 27 2 6" xfId="3966"/>
    <cellStyle name="표준 5 27 2 7" xfId="4628"/>
    <cellStyle name="표준 5 27 2 8" xfId="5289"/>
    <cellStyle name="표준 5 27 2 9" xfId="5948"/>
    <cellStyle name="표준 5 27 20" xfId="3799"/>
    <cellStyle name="표준 5 27 21" xfId="4461"/>
    <cellStyle name="표준 5 27 22" xfId="5123"/>
    <cellStyle name="표준 5 27 23" xfId="5783"/>
    <cellStyle name="표준 5 27 24" xfId="6438"/>
    <cellStyle name="표준 5 27 25" xfId="7083"/>
    <cellStyle name="표준 5 27 3" xfId="312"/>
    <cellStyle name="표준 5 27 3 10" xfId="6683"/>
    <cellStyle name="표준 5 27 3 11" xfId="7328"/>
    <cellStyle name="표준 5 27 3 2" xfId="1390"/>
    <cellStyle name="표준 5 27 3 3" xfId="2069"/>
    <cellStyle name="표준 5 27 3 4" xfId="2731"/>
    <cellStyle name="표준 5 27 3 5" xfId="3393"/>
    <cellStyle name="표준 5 27 3 6" xfId="4055"/>
    <cellStyle name="표준 5 27 3 7" xfId="4717"/>
    <cellStyle name="표준 5 27 3 8" xfId="5377"/>
    <cellStyle name="표준 5 27 3 9" xfId="6035"/>
    <cellStyle name="표준 5 27 4" xfId="372"/>
    <cellStyle name="표준 5 27 4 10" xfId="6743"/>
    <cellStyle name="표준 5 27 4 11" xfId="7388"/>
    <cellStyle name="표준 5 27 4 2" xfId="1450"/>
    <cellStyle name="표준 5 27 4 3" xfId="2129"/>
    <cellStyle name="표준 5 27 4 4" xfId="2791"/>
    <cellStyle name="표준 5 27 4 5" xfId="3453"/>
    <cellStyle name="표준 5 27 4 6" xfId="4115"/>
    <cellStyle name="표준 5 27 4 7" xfId="4777"/>
    <cellStyle name="표준 5 27 4 8" xfId="5437"/>
    <cellStyle name="표준 5 27 4 9" xfId="6095"/>
    <cellStyle name="표준 5 27 5" xfId="432"/>
    <cellStyle name="표준 5 27 5 10" xfId="6803"/>
    <cellStyle name="표준 5 27 5 11" xfId="7448"/>
    <cellStyle name="표준 5 27 5 2" xfId="1510"/>
    <cellStyle name="표준 5 27 5 3" xfId="2189"/>
    <cellStyle name="표준 5 27 5 4" xfId="2851"/>
    <cellStyle name="표준 5 27 5 5" xfId="3513"/>
    <cellStyle name="표준 5 27 5 6" xfId="4175"/>
    <cellStyle name="표준 5 27 5 7" xfId="4837"/>
    <cellStyle name="표준 5 27 5 8" xfId="5497"/>
    <cellStyle name="표준 5 27 5 9" xfId="6155"/>
    <cellStyle name="표준 5 27 6" xfId="492"/>
    <cellStyle name="표준 5 27 6 10" xfId="6863"/>
    <cellStyle name="표준 5 27 6 11" xfId="7508"/>
    <cellStyle name="표준 5 27 6 2" xfId="1570"/>
    <cellStyle name="표준 5 27 6 3" xfId="2249"/>
    <cellStyle name="표준 5 27 6 4" xfId="2911"/>
    <cellStyle name="표준 5 27 6 5" xfId="3573"/>
    <cellStyle name="표준 5 27 6 6" xfId="4235"/>
    <cellStyle name="표준 5 27 6 7" xfId="4897"/>
    <cellStyle name="표준 5 27 6 8" xfId="5557"/>
    <cellStyle name="표준 5 27 6 9" xfId="6215"/>
    <cellStyle name="표준 5 27 7" xfId="552"/>
    <cellStyle name="표준 5 27 7 10" xfId="6527"/>
    <cellStyle name="표준 5 27 7 11" xfId="7172"/>
    <cellStyle name="표준 5 27 7 2" xfId="1227"/>
    <cellStyle name="표준 5 27 7 3" xfId="1906"/>
    <cellStyle name="표준 5 27 7 4" xfId="2568"/>
    <cellStyle name="표준 5 27 7 5" xfId="3230"/>
    <cellStyle name="표준 5 27 7 6" xfId="3892"/>
    <cellStyle name="표준 5 27 7 7" xfId="4554"/>
    <cellStyle name="표준 5 27 7 8" xfId="5215"/>
    <cellStyle name="표준 5 27 7 9" xfId="5874"/>
    <cellStyle name="표준 5 27 8" xfId="612"/>
    <cellStyle name="표준 5 27 8 10" xfId="6984"/>
    <cellStyle name="표준 5 27 8 11" xfId="7629"/>
    <cellStyle name="표준 5 27 8 2" xfId="1695"/>
    <cellStyle name="표준 5 27 8 3" xfId="2373"/>
    <cellStyle name="표준 5 27 8 4" xfId="3035"/>
    <cellStyle name="표준 5 27 8 5" xfId="3697"/>
    <cellStyle name="표준 5 27 8 6" xfId="4359"/>
    <cellStyle name="표준 5 27 8 7" xfId="5021"/>
    <cellStyle name="표준 5 27 8 8" xfId="5681"/>
    <cellStyle name="표준 5 27 8 9" xfId="6339"/>
    <cellStyle name="표준 5 27 9" xfId="672"/>
    <cellStyle name="표준 5 27 9 10" xfId="6500"/>
    <cellStyle name="표준 5 27 9 11" xfId="7145"/>
    <cellStyle name="표준 5 27 9 2" xfId="1200"/>
    <cellStyle name="표준 5 27 9 3" xfId="1879"/>
    <cellStyle name="표준 5 27 9 4" xfId="2541"/>
    <cellStyle name="표준 5 27 9 5" xfId="3203"/>
    <cellStyle name="표준 5 27 9 6" xfId="3865"/>
    <cellStyle name="표준 5 27 9 7" xfId="4527"/>
    <cellStyle name="표준 5 27 9 8" xfId="5188"/>
    <cellStyle name="표준 5 27 9 9" xfId="5847"/>
    <cellStyle name="표준 5 28" xfId="192"/>
    <cellStyle name="표준 5 28 10" xfId="733"/>
    <cellStyle name="표준 5 28 10 10" xfId="6940"/>
    <cellStyle name="표준 5 28 10 11" xfId="7585"/>
    <cellStyle name="표준 5 28 10 2" xfId="1648"/>
    <cellStyle name="표준 5 28 10 3" xfId="2327"/>
    <cellStyle name="표준 5 28 10 4" xfId="2989"/>
    <cellStyle name="표준 5 28 10 5" xfId="3651"/>
    <cellStyle name="표준 5 28 10 6" xfId="4313"/>
    <cellStyle name="표준 5 28 10 7" xfId="4975"/>
    <cellStyle name="표준 5 28 10 8" xfId="5635"/>
    <cellStyle name="표준 5 28 10 9" xfId="6293"/>
    <cellStyle name="표준 5 28 11" xfId="793"/>
    <cellStyle name="표준 5 28 11 10" xfId="6651"/>
    <cellStyle name="표준 5 28 11 11" xfId="7296"/>
    <cellStyle name="표준 5 28 11 2" xfId="1356"/>
    <cellStyle name="표준 5 28 11 3" xfId="2035"/>
    <cellStyle name="표준 5 28 11 4" xfId="2697"/>
    <cellStyle name="표준 5 28 11 5" xfId="3359"/>
    <cellStyle name="표준 5 28 11 6" xfId="4021"/>
    <cellStyle name="표준 5 28 11 7" xfId="4683"/>
    <cellStyle name="표준 5 28 11 8" xfId="5343"/>
    <cellStyle name="표준 5 28 11 9" xfId="6001"/>
    <cellStyle name="표준 5 28 12" xfId="853"/>
    <cellStyle name="표준 5 28 13" xfId="913"/>
    <cellStyle name="표준 5 28 14" xfId="973"/>
    <cellStyle name="표준 5 28 15" xfId="1033"/>
    <cellStyle name="표준 5 28 16" xfId="1135"/>
    <cellStyle name="표준 5 28 17" xfId="1814"/>
    <cellStyle name="표준 5 28 18" xfId="2476"/>
    <cellStyle name="표준 5 28 19" xfId="3138"/>
    <cellStyle name="표준 5 28 2" xfId="253"/>
    <cellStyle name="표준 5 28 2 10" xfId="6601"/>
    <cellStyle name="표준 5 28 2 11" xfId="7246"/>
    <cellStyle name="표준 5 28 2 2" xfId="1302"/>
    <cellStyle name="표준 5 28 2 3" xfId="1981"/>
    <cellStyle name="표준 5 28 2 4" xfId="2643"/>
    <cellStyle name="표준 5 28 2 5" xfId="3305"/>
    <cellStyle name="표준 5 28 2 6" xfId="3967"/>
    <cellStyle name="표준 5 28 2 7" xfId="4629"/>
    <cellStyle name="표준 5 28 2 8" xfId="5290"/>
    <cellStyle name="표준 5 28 2 9" xfId="5949"/>
    <cellStyle name="표준 5 28 20" xfId="3800"/>
    <cellStyle name="표준 5 28 21" xfId="4462"/>
    <cellStyle name="표준 5 28 22" xfId="5124"/>
    <cellStyle name="표준 5 28 23" xfId="5784"/>
    <cellStyle name="표준 5 28 24" xfId="6439"/>
    <cellStyle name="표준 5 28 25" xfId="7084"/>
    <cellStyle name="표준 5 28 3" xfId="313"/>
    <cellStyle name="표준 5 28 3 10" xfId="6684"/>
    <cellStyle name="표준 5 28 3 11" xfId="7329"/>
    <cellStyle name="표준 5 28 3 2" xfId="1391"/>
    <cellStyle name="표준 5 28 3 3" xfId="2070"/>
    <cellStyle name="표준 5 28 3 4" xfId="2732"/>
    <cellStyle name="표준 5 28 3 5" xfId="3394"/>
    <cellStyle name="표준 5 28 3 6" xfId="4056"/>
    <cellStyle name="표준 5 28 3 7" xfId="4718"/>
    <cellStyle name="표준 5 28 3 8" xfId="5378"/>
    <cellStyle name="표준 5 28 3 9" xfId="6036"/>
    <cellStyle name="표준 5 28 4" xfId="373"/>
    <cellStyle name="표준 5 28 4 10" xfId="6744"/>
    <cellStyle name="표준 5 28 4 11" xfId="7389"/>
    <cellStyle name="표준 5 28 4 2" xfId="1451"/>
    <cellStyle name="표준 5 28 4 3" xfId="2130"/>
    <cellStyle name="표준 5 28 4 4" xfId="2792"/>
    <cellStyle name="표준 5 28 4 5" xfId="3454"/>
    <cellStyle name="표준 5 28 4 6" xfId="4116"/>
    <cellStyle name="표준 5 28 4 7" xfId="4778"/>
    <cellStyle name="표준 5 28 4 8" xfId="5438"/>
    <cellStyle name="표준 5 28 4 9" xfId="6096"/>
    <cellStyle name="표준 5 28 5" xfId="433"/>
    <cellStyle name="표준 5 28 5 10" xfId="6804"/>
    <cellStyle name="표준 5 28 5 11" xfId="7449"/>
    <cellStyle name="표준 5 28 5 2" xfId="1511"/>
    <cellStyle name="표준 5 28 5 3" xfId="2190"/>
    <cellStyle name="표준 5 28 5 4" xfId="2852"/>
    <cellStyle name="표준 5 28 5 5" xfId="3514"/>
    <cellStyle name="표준 5 28 5 6" xfId="4176"/>
    <cellStyle name="표준 5 28 5 7" xfId="4838"/>
    <cellStyle name="표준 5 28 5 8" xfId="5498"/>
    <cellStyle name="표준 5 28 5 9" xfId="6156"/>
    <cellStyle name="표준 5 28 6" xfId="493"/>
    <cellStyle name="표준 5 28 6 10" xfId="6864"/>
    <cellStyle name="표준 5 28 6 11" xfId="7509"/>
    <cellStyle name="표준 5 28 6 2" xfId="1571"/>
    <cellStyle name="표준 5 28 6 3" xfId="2250"/>
    <cellStyle name="표준 5 28 6 4" xfId="2912"/>
    <cellStyle name="표준 5 28 6 5" xfId="3574"/>
    <cellStyle name="표준 5 28 6 6" xfId="4236"/>
    <cellStyle name="표준 5 28 6 7" xfId="4898"/>
    <cellStyle name="표준 5 28 6 8" xfId="5558"/>
    <cellStyle name="표준 5 28 6 9" xfId="6216"/>
    <cellStyle name="표준 5 28 7" xfId="553"/>
    <cellStyle name="표준 5 28 7 10" xfId="6526"/>
    <cellStyle name="표준 5 28 7 11" xfId="7171"/>
    <cellStyle name="표준 5 28 7 2" xfId="1226"/>
    <cellStyle name="표준 5 28 7 3" xfId="1905"/>
    <cellStyle name="표준 5 28 7 4" xfId="2567"/>
    <cellStyle name="표준 5 28 7 5" xfId="3229"/>
    <cellStyle name="표준 5 28 7 6" xfId="3891"/>
    <cellStyle name="표준 5 28 7 7" xfId="4553"/>
    <cellStyle name="표준 5 28 7 8" xfId="5214"/>
    <cellStyle name="표준 5 28 7 9" xfId="5873"/>
    <cellStyle name="표준 5 28 8" xfId="613"/>
    <cellStyle name="표준 5 28 8 10" xfId="6958"/>
    <cellStyle name="표준 5 28 8 11" xfId="7603"/>
    <cellStyle name="표준 5 28 8 2" xfId="1668"/>
    <cellStyle name="표준 5 28 8 3" xfId="2347"/>
    <cellStyle name="표준 5 28 8 4" xfId="3009"/>
    <cellStyle name="표준 5 28 8 5" xfId="3671"/>
    <cellStyle name="표준 5 28 8 6" xfId="4333"/>
    <cellStyle name="표준 5 28 8 7" xfId="4995"/>
    <cellStyle name="표준 5 28 8 8" xfId="5655"/>
    <cellStyle name="표준 5 28 8 9" xfId="6313"/>
    <cellStyle name="표준 5 28 9" xfId="673"/>
    <cellStyle name="표준 5 28 9 10" xfId="6563"/>
    <cellStyle name="표준 5 28 9 11" xfId="7208"/>
    <cellStyle name="표준 5 28 9 2" xfId="1264"/>
    <cellStyle name="표준 5 28 9 3" xfId="1943"/>
    <cellStyle name="표준 5 28 9 4" xfId="2605"/>
    <cellStyle name="표준 5 28 9 5" xfId="3267"/>
    <cellStyle name="표준 5 28 9 6" xfId="3929"/>
    <cellStyle name="표준 5 28 9 7" xfId="4591"/>
    <cellStyle name="표준 5 28 9 8" xfId="5252"/>
    <cellStyle name="표준 5 28 9 9" xfId="5911"/>
    <cellStyle name="표준 5 29" xfId="193"/>
    <cellStyle name="표준 5 29 10" xfId="734"/>
    <cellStyle name="표준 5 29 10 10" xfId="6971"/>
    <cellStyle name="표준 5 29 10 11" xfId="7616"/>
    <cellStyle name="표준 5 29 10 2" xfId="1681"/>
    <cellStyle name="표준 5 29 10 3" xfId="2360"/>
    <cellStyle name="표준 5 29 10 4" xfId="3022"/>
    <cellStyle name="표준 5 29 10 5" xfId="3684"/>
    <cellStyle name="표준 5 29 10 6" xfId="4346"/>
    <cellStyle name="표준 5 29 10 7" xfId="5008"/>
    <cellStyle name="표준 5 29 10 8" xfId="5668"/>
    <cellStyle name="표준 5 29 10 9" xfId="6326"/>
    <cellStyle name="표준 5 29 11" xfId="794"/>
    <cellStyle name="표준 5 29 11 10" xfId="6490"/>
    <cellStyle name="표준 5 29 11 11" xfId="7135"/>
    <cellStyle name="표준 5 29 11 2" xfId="1189"/>
    <cellStyle name="표준 5 29 11 3" xfId="1868"/>
    <cellStyle name="표준 5 29 11 4" xfId="2530"/>
    <cellStyle name="표준 5 29 11 5" xfId="3192"/>
    <cellStyle name="표준 5 29 11 6" xfId="3854"/>
    <cellStyle name="표준 5 29 11 7" xfId="4516"/>
    <cellStyle name="표준 5 29 11 8" xfId="5177"/>
    <cellStyle name="표준 5 29 11 9" xfId="5836"/>
    <cellStyle name="표준 5 29 12" xfId="854"/>
    <cellStyle name="표준 5 29 13" xfId="914"/>
    <cellStyle name="표준 5 29 14" xfId="974"/>
    <cellStyle name="표준 5 29 15" xfId="1034"/>
    <cellStyle name="표준 5 29 16" xfId="1136"/>
    <cellStyle name="표준 5 29 17" xfId="1815"/>
    <cellStyle name="표준 5 29 18" xfId="2477"/>
    <cellStyle name="표준 5 29 19" xfId="3139"/>
    <cellStyle name="표준 5 29 2" xfId="254"/>
    <cellStyle name="표준 5 29 2 10" xfId="6602"/>
    <cellStyle name="표준 5 29 2 11" xfId="7247"/>
    <cellStyle name="표준 5 29 2 2" xfId="1303"/>
    <cellStyle name="표준 5 29 2 3" xfId="1982"/>
    <cellStyle name="표준 5 29 2 4" xfId="2644"/>
    <cellStyle name="표준 5 29 2 5" xfId="3306"/>
    <cellStyle name="표준 5 29 2 6" xfId="3968"/>
    <cellStyle name="표준 5 29 2 7" xfId="4630"/>
    <cellStyle name="표준 5 29 2 8" xfId="5291"/>
    <cellStyle name="표준 5 29 2 9" xfId="5950"/>
    <cellStyle name="표준 5 29 20" xfId="3801"/>
    <cellStyle name="표준 5 29 21" xfId="4463"/>
    <cellStyle name="표준 5 29 22" xfId="5125"/>
    <cellStyle name="표준 5 29 23" xfId="5785"/>
    <cellStyle name="표준 5 29 24" xfId="6440"/>
    <cellStyle name="표준 5 29 25" xfId="7085"/>
    <cellStyle name="표준 5 29 3" xfId="314"/>
    <cellStyle name="표준 5 29 3 10" xfId="6685"/>
    <cellStyle name="표준 5 29 3 11" xfId="7330"/>
    <cellStyle name="표준 5 29 3 2" xfId="1392"/>
    <cellStyle name="표준 5 29 3 3" xfId="2071"/>
    <cellStyle name="표준 5 29 3 4" xfId="2733"/>
    <cellStyle name="표준 5 29 3 5" xfId="3395"/>
    <cellStyle name="표준 5 29 3 6" xfId="4057"/>
    <cellStyle name="표준 5 29 3 7" xfId="4719"/>
    <cellStyle name="표준 5 29 3 8" xfId="5379"/>
    <cellStyle name="표준 5 29 3 9" xfId="6037"/>
    <cellStyle name="표준 5 29 4" xfId="374"/>
    <cellStyle name="표준 5 29 4 10" xfId="6745"/>
    <cellStyle name="표준 5 29 4 11" xfId="7390"/>
    <cellStyle name="표준 5 29 4 2" xfId="1452"/>
    <cellStyle name="표준 5 29 4 3" xfId="2131"/>
    <cellStyle name="표준 5 29 4 4" xfId="2793"/>
    <cellStyle name="표준 5 29 4 5" xfId="3455"/>
    <cellStyle name="표준 5 29 4 6" xfId="4117"/>
    <cellStyle name="표준 5 29 4 7" xfId="4779"/>
    <cellStyle name="표준 5 29 4 8" xfId="5439"/>
    <cellStyle name="표준 5 29 4 9" xfId="6097"/>
    <cellStyle name="표준 5 29 5" xfId="434"/>
    <cellStyle name="표준 5 29 5 10" xfId="6805"/>
    <cellStyle name="표준 5 29 5 11" xfId="7450"/>
    <cellStyle name="표준 5 29 5 2" xfId="1512"/>
    <cellStyle name="표준 5 29 5 3" xfId="2191"/>
    <cellStyle name="표준 5 29 5 4" xfId="2853"/>
    <cellStyle name="표준 5 29 5 5" xfId="3515"/>
    <cellStyle name="표준 5 29 5 6" xfId="4177"/>
    <cellStyle name="표준 5 29 5 7" xfId="4839"/>
    <cellStyle name="표준 5 29 5 8" xfId="5499"/>
    <cellStyle name="표준 5 29 5 9" xfId="6157"/>
    <cellStyle name="표준 5 29 6" xfId="494"/>
    <cellStyle name="표준 5 29 6 10" xfId="6865"/>
    <cellStyle name="표준 5 29 6 11" xfId="7510"/>
    <cellStyle name="표준 5 29 6 2" xfId="1572"/>
    <cellStyle name="표준 5 29 6 3" xfId="2251"/>
    <cellStyle name="표준 5 29 6 4" xfId="2913"/>
    <cellStyle name="표준 5 29 6 5" xfId="3575"/>
    <cellStyle name="표준 5 29 6 6" xfId="4237"/>
    <cellStyle name="표준 5 29 6 7" xfId="4899"/>
    <cellStyle name="표준 5 29 6 8" xfId="5559"/>
    <cellStyle name="표준 5 29 6 9" xfId="6217"/>
    <cellStyle name="표준 5 29 7" xfId="554"/>
    <cellStyle name="표준 5 29 7 10" xfId="6525"/>
    <cellStyle name="표준 5 29 7 11" xfId="7170"/>
    <cellStyle name="표준 5 29 7 2" xfId="1225"/>
    <cellStyle name="표준 5 29 7 3" xfId="1904"/>
    <cellStyle name="표준 5 29 7 4" xfId="2566"/>
    <cellStyle name="표준 5 29 7 5" xfId="3228"/>
    <cellStyle name="표준 5 29 7 6" xfId="3890"/>
    <cellStyle name="표준 5 29 7 7" xfId="4552"/>
    <cellStyle name="표준 5 29 7 8" xfId="5213"/>
    <cellStyle name="표준 5 29 7 9" xfId="5872"/>
    <cellStyle name="표준 5 29 8" xfId="614"/>
    <cellStyle name="표준 5 29 8 10" xfId="6934"/>
    <cellStyle name="표준 5 29 8 11" xfId="7579"/>
    <cellStyle name="표준 5 29 8 2" xfId="1641"/>
    <cellStyle name="표준 5 29 8 3" xfId="2320"/>
    <cellStyle name="표준 5 29 8 4" xfId="2982"/>
    <cellStyle name="표준 5 29 8 5" xfId="3644"/>
    <cellStyle name="표준 5 29 8 6" xfId="4306"/>
    <cellStyle name="표준 5 29 8 7" xfId="4968"/>
    <cellStyle name="표준 5 29 8 8" xfId="5628"/>
    <cellStyle name="표준 5 29 8 9" xfId="6286"/>
    <cellStyle name="표준 5 29 9" xfId="674"/>
    <cellStyle name="표준 5 29 9 10" xfId="6645"/>
    <cellStyle name="표준 5 29 9 11" xfId="7290"/>
    <cellStyle name="표준 5 29 9 2" xfId="1349"/>
    <cellStyle name="표준 5 29 9 3" xfId="2028"/>
    <cellStyle name="표준 5 29 9 4" xfId="2690"/>
    <cellStyle name="표준 5 29 9 5" xfId="3352"/>
    <cellStyle name="표준 5 29 9 6" xfId="4014"/>
    <cellStyle name="표준 5 29 9 7" xfId="4676"/>
    <cellStyle name="표준 5 29 9 8" xfId="5336"/>
    <cellStyle name="표준 5 29 9 9" xfId="5994"/>
    <cellStyle name="표준 5 3" xfId="167"/>
    <cellStyle name="표준 5 3 10" xfId="708"/>
    <cellStyle name="표준 5 3 10 10" xfId="6966"/>
    <cellStyle name="표준 5 3 10 11" xfId="7611"/>
    <cellStyle name="표준 5 3 10 2" xfId="1676"/>
    <cellStyle name="표준 5 3 10 3" xfId="2355"/>
    <cellStyle name="표준 5 3 10 4" xfId="3017"/>
    <cellStyle name="표준 5 3 10 5" xfId="3679"/>
    <cellStyle name="표준 5 3 10 6" xfId="4341"/>
    <cellStyle name="표준 5 3 10 7" xfId="5003"/>
    <cellStyle name="표준 5 3 10 8" xfId="5663"/>
    <cellStyle name="표준 5 3 10 9" xfId="6321"/>
    <cellStyle name="표준 5 3 11" xfId="768"/>
    <cellStyle name="표준 5 3 11 10" xfId="6572"/>
    <cellStyle name="표준 5 3 11 11" xfId="7217"/>
    <cellStyle name="표준 5 3 11 2" xfId="1273"/>
    <cellStyle name="표준 5 3 11 3" xfId="1952"/>
    <cellStyle name="표준 5 3 11 4" xfId="2614"/>
    <cellStyle name="표준 5 3 11 5" xfId="3276"/>
    <cellStyle name="표준 5 3 11 6" xfId="3938"/>
    <cellStyle name="표준 5 3 11 7" xfId="4600"/>
    <cellStyle name="표준 5 3 11 8" xfId="5261"/>
    <cellStyle name="표준 5 3 11 9" xfId="5920"/>
    <cellStyle name="표준 5 3 12" xfId="828"/>
    <cellStyle name="표준 5 3 13" xfId="888"/>
    <cellStyle name="표준 5 3 14" xfId="948"/>
    <cellStyle name="표준 5 3 15" xfId="1008"/>
    <cellStyle name="표준 5 3 16" xfId="1110"/>
    <cellStyle name="표준 5 3 17" xfId="1068"/>
    <cellStyle name="표준 5 3 18" xfId="1095"/>
    <cellStyle name="표준 5 3 19" xfId="1080"/>
    <cellStyle name="표준 5 3 2" xfId="228"/>
    <cellStyle name="표준 5 3 2 10" xfId="6576"/>
    <cellStyle name="표준 5 3 2 11" xfId="7221"/>
    <cellStyle name="표준 5 3 2 2" xfId="1277"/>
    <cellStyle name="표준 5 3 2 3" xfId="1956"/>
    <cellStyle name="표준 5 3 2 4" xfId="2618"/>
    <cellStyle name="표준 5 3 2 5" xfId="3280"/>
    <cellStyle name="표준 5 3 2 6" xfId="3942"/>
    <cellStyle name="표준 5 3 2 7" xfId="4604"/>
    <cellStyle name="표준 5 3 2 8" xfId="5265"/>
    <cellStyle name="표준 5 3 2 9" xfId="5924"/>
    <cellStyle name="표준 5 3 20" xfId="2456"/>
    <cellStyle name="표준 5 3 21" xfId="3118"/>
    <cellStyle name="표준 5 3 22" xfId="3780"/>
    <cellStyle name="표준 5 3 23" xfId="4442"/>
    <cellStyle name="표준 5 3 24" xfId="5104"/>
    <cellStyle name="표준 5 3 25" xfId="5764"/>
    <cellStyle name="표준 5 3 3" xfId="288"/>
    <cellStyle name="표준 5 3 3 10" xfId="6659"/>
    <cellStyle name="표준 5 3 3 11" xfId="7304"/>
    <cellStyle name="표준 5 3 3 2" xfId="1366"/>
    <cellStyle name="표준 5 3 3 3" xfId="2045"/>
    <cellStyle name="표준 5 3 3 4" xfId="2707"/>
    <cellStyle name="표준 5 3 3 5" xfId="3369"/>
    <cellStyle name="표준 5 3 3 6" xfId="4031"/>
    <cellStyle name="표준 5 3 3 7" xfId="4693"/>
    <cellStyle name="표준 5 3 3 8" xfId="5353"/>
    <cellStyle name="표준 5 3 3 9" xfId="6011"/>
    <cellStyle name="표준 5 3 4" xfId="348"/>
    <cellStyle name="표준 5 3 4 10" xfId="6719"/>
    <cellStyle name="표준 5 3 4 11" xfId="7364"/>
    <cellStyle name="표준 5 3 4 2" xfId="1426"/>
    <cellStyle name="표준 5 3 4 3" xfId="2105"/>
    <cellStyle name="표준 5 3 4 4" xfId="2767"/>
    <cellStyle name="표준 5 3 4 5" xfId="3429"/>
    <cellStyle name="표준 5 3 4 6" xfId="4091"/>
    <cellStyle name="표준 5 3 4 7" xfId="4753"/>
    <cellStyle name="표준 5 3 4 8" xfId="5413"/>
    <cellStyle name="표준 5 3 4 9" xfId="6071"/>
    <cellStyle name="표준 5 3 5" xfId="408"/>
    <cellStyle name="표준 5 3 5 10" xfId="6779"/>
    <cellStyle name="표준 5 3 5 11" xfId="7424"/>
    <cellStyle name="표준 5 3 5 2" xfId="1486"/>
    <cellStyle name="표준 5 3 5 3" xfId="2165"/>
    <cellStyle name="표준 5 3 5 4" xfId="2827"/>
    <cellStyle name="표준 5 3 5 5" xfId="3489"/>
    <cellStyle name="표준 5 3 5 6" xfId="4151"/>
    <cellStyle name="표준 5 3 5 7" xfId="4813"/>
    <cellStyle name="표준 5 3 5 8" xfId="5473"/>
    <cellStyle name="표준 5 3 5 9" xfId="6131"/>
    <cellStyle name="표준 5 3 6" xfId="468"/>
    <cellStyle name="표준 5 3 6 10" xfId="6839"/>
    <cellStyle name="표준 5 3 6 11" xfId="7484"/>
    <cellStyle name="표준 5 3 6 2" xfId="1546"/>
    <cellStyle name="표준 5 3 6 3" xfId="2225"/>
    <cellStyle name="표준 5 3 6 4" xfId="2887"/>
    <cellStyle name="표준 5 3 6 5" xfId="3549"/>
    <cellStyle name="표준 5 3 6 6" xfId="4211"/>
    <cellStyle name="표준 5 3 6 7" xfId="4873"/>
    <cellStyle name="표준 5 3 6 8" xfId="5533"/>
    <cellStyle name="표준 5 3 6 9" xfId="6191"/>
    <cellStyle name="표준 5 3 7" xfId="528"/>
    <cellStyle name="표준 5 3 7 10" xfId="6551"/>
    <cellStyle name="표준 5 3 7 11" xfId="7196"/>
    <cellStyle name="표준 5 3 7 2" xfId="1251"/>
    <cellStyle name="표준 5 3 7 3" xfId="1930"/>
    <cellStyle name="표준 5 3 7 4" xfId="2592"/>
    <cellStyle name="표준 5 3 7 5" xfId="3254"/>
    <cellStyle name="표준 5 3 7 6" xfId="3916"/>
    <cellStyle name="표준 5 3 7 7" xfId="4578"/>
    <cellStyle name="표준 5 3 7 8" xfId="5239"/>
    <cellStyle name="표준 5 3 7 9" xfId="5898"/>
    <cellStyle name="표준 5 3 8" xfId="588"/>
    <cellStyle name="표준 5 3 8 10" xfId="6963"/>
    <cellStyle name="표준 5 3 8 11" xfId="7608"/>
    <cellStyle name="표준 5 3 8 2" xfId="1673"/>
    <cellStyle name="표준 5 3 8 3" xfId="2352"/>
    <cellStyle name="표준 5 3 8 4" xfId="3014"/>
    <cellStyle name="표준 5 3 8 5" xfId="3676"/>
    <cellStyle name="표준 5 3 8 6" xfId="4338"/>
    <cellStyle name="표준 5 3 8 7" xfId="5000"/>
    <cellStyle name="표준 5 3 8 8" xfId="5660"/>
    <cellStyle name="표준 5 3 8 9" xfId="6318"/>
    <cellStyle name="표준 5 3 9" xfId="648"/>
    <cellStyle name="표준 5 3 9 10" xfId="6569"/>
    <cellStyle name="표준 5 3 9 11" xfId="7214"/>
    <cellStyle name="표준 5 3 9 2" xfId="1270"/>
    <cellStyle name="표준 5 3 9 3" xfId="1949"/>
    <cellStyle name="표준 5 3 9 4" xfId="2611"/>
    <cellStyle name="표준 5 3 9 5" xfId="3273"/>
    <cellStyle name="표준 5 3 9 6" xfId="3935"/>
    <cellStyle name="표준 5 3 9 7" xfId="4597"/>
    <cellStyle name="표준 5 3 9 8" xfId="5258"/>
    <cellStyle name="표준 5 3 9 9" xfId="5917"/>
    <cellStyle name="표준 5 30" xfId="194"/>
    <cellStyle name="표준 5 30 10" xfId="735"/>
    <cellStyle name="표준 5 30 10 10" xfId="7003"/>
    <cellStyle name="표준 5 30 10 11" xfId="7648"/>
    <cellStyle name="표준 5 30 10 2" xfId="1714"/>
    <cellStyle name="표준 5 30 10 3" xfId="2392"/>
    <cellStyle name="표준 5 30 10 4" xfId="3054"/>
    <cellStyle name="표준 5 30 10 5" xfId="3716"/>
    <cellStyle name="표준 5 30 10 6" xfId="4378"/>
    <cellStyle name="표준 5 30 10 7" xfId="5040"/>
    <cellStyle name="표준 5 30 10 8" xfId="5700"/>
    <cellStyle name="표준 5 30 10 9" xfId="6358"/>
    <cellStyle name="표준 5 30 11" xfId="795"/>
    <cellStyle name="표준 5 30 11 10" xfId="7029"/>
    <cellStyle name="표준 5 30 11 11" xfId="7674"/>
    <cellStyle name="표준 5 30 11 2" xfId="1741"/>
    <cellStyle name="표준 5 30 11 3" xfId="2418"/>
    <cellStyle name="표준 5 30 11 4" xfId="3080"/>
    <cellStyle name="표준 5 30 11 5" xfId="3742"/>
    <cellStyle name="표준 5 30 11 6" xfId="4404"/>
    <cellStyle name="표준 5 30 11 7" xfId="5066"/>
    <cellStyle name="표준 5 30 11 8" xfId="5726"/>
    <cellStyle name="표준 5 30 11 9" xfId="6384"/>
    <cellStyle name="표준 5 30 12" xfId="855"/>
    <cellStyle name="표준 5 30 13" xfId="915"/>
    <cellStyle name="표준 5 30 14" xfId="975"/>
    <cellStyle name="표준 5 30 15" xfId="1035"/>
    <cellStyle name="표준 5 30 16" xfId="1137"/>
    <cellStyle name="표준 5 30 17" xfId="1816"/>
    <cellStyle name="표준 5 30 18" xfId="2478"/>
    <cellStyle name="표준 5 30 19" xfId="3140"/>
    <cellStyle name="표준 5 30 2" xfId="255"/>
    <cellStyle name="표준 5 30 2 10" xfId="6603"/>
    <cellStyle name="표준 5 30 2 11" xfId="7248"/>
    <cellStyle name="표준 5 30 2 2" xfId="1304"/>
    <cellStyle name="표준 5 30 2 3" xfId="1983"/>
    <cellStyle name="표준 5 30 2 4" xfId="2645"/>
    <cellStyle name="표준 5 30 2 5" xfId="3307"/>
    <cellStyle name="표준 5 30 2 6" xfId="3969"/>
    <cellStyle name="표준 5 30 2 7" xfId="4631"/>
    <cellStyle name="표준 5 30 2 8" xfId="5292"/>
    <cellStyle name="표준 5 30 2 9" xfId="5951"/>
    <cellStyle name="표준 5 30 20" xfId="3802"/>
    <cellStyle name="표준 5 30 21" xfId="4464"/>
    <cellStyle name="표준 5 30 22" xfId="5126"/>
    <cellStyle name="표준 5 30 23" xfId="5786"/>
    <cellStyle name="표준 5 30 24" xfId="6441"/>
    <cellStyle name="표준 5 30 25" xfId="7086"/>
    <cellStyle name="표준 5 30 3" xfId="315"/>
    <cellStyle name="표준 5 30 3 10" xfId="6686"/>
    <cellStyle name="표준 5 30 3 11" xfId="7331"/>
    <cellStyle name="표준 5 30 3 2" xfId="1393"/>
    <cellStyle name="표준 5 30 3 3" xfId="2072"/>
    <cellStyle name="표준 5 30 3 4" xfId="2734"/>
    <cellStyle name="표준 5 30 3 5" xfId="3396"/>
    <cellStyle name="표준 5 30 3 6" xfId="4058"/>
    <cellStyle name="표준 5 30 3 7" xfId="4720"/>
    <cellStyle name="표준 5 30 3 8" xfId="5380"/>
    <cellStyle name="표준 5 30 3 9" xfId="6038"/>
    <cellStyle name="표준 5 30 4" xfId="375"/>
    <cellStyle name="표준 5 30 4 10" xfId="6746"/>
    <cellStyle name="표준 5 30 4 11" xfId="7391"/>
    <cellStyle name="표준 5 30 4 2" xfId="1453"/>
    <cellStyle name="표준 5 30 4 3" xfId="2132"/>
    <cellStyle name="표준 5 30 4 4" xfId="2794"/>
    <cellStyle name="표준 5 30 4 5" xfId="3456"/>
    <cellStyle name="표준 5 30 4 6" xfId="4118"/>
    <cellStyle name="표준 5 30 4 7" xfId="4780"/>
    <cellStyle name="표준 5 30 4 8" xfId="5440"/>
    <cellStyle name="표준 5 30 4 9" xfId="6098"/>
    <cellStyle name="표준 5 30 5" xfId="435"/>
    <cellStyle name="표준 5 30 5 10" xfId="6806"/>
    <cellStyle name="표준 5 30 5 11" xfId="7451"/>
    <cellStyle name="표준 5 30 5 2" xfId="1513"/>
    <cellStyle name="표준 5 30 5 3" xfId="2192"/>
    <cellStyle name="표준 5 30 5 4" xfId="2854"/>
    <cellStyle name="표준 5 30 5 5" xfId="3516"/>
    <cellStyle name="표준 5 30 5 6" xfId="4178"/>
    <cellStyle name="표준 5 30 5 7" xfId="4840"/>
    <cellStyle name="표준 5 30 5 8" xfId="5500"/>
    <cellStyle name="표준 5 30 5 9" xfId="6158"/>
    <cellStyle name="표준 5 30 6" xfId="495"/>
    <cellStyle name="표준 5 30 6 10" xfId="6866"/>
    <cellStyle name="표준 5 30 6 11" xfId="7511"/>
    <cellStyle name="표준 5 30 6 2" xfId="1573"/>
    <cellStyle name="표준 5 30 6 3" xfId="2252"/>
    <cellStyle name="표준 5 30 6 4" xfId="2914"/>
    <cellStyle name="표준 5 30 6 5" xfId="3576"/>
    <cellStyle name="표준 5 30 6 6" xfId="4238"/>
    <cellStyle name="표준 5 30 6 7" xfId="4900"/>
    <cellStyle name="표준 5 30 6 8" xfId="5560"/>
    <cellStyle name="표준 5 30 6 9" xfId="6218"/>
    <cellStyle name="표준 5 30 7" xfId="555"/>
    <cellStyle name="표준 5 30 7 10" xfId="6524"/>
    <cellStyle name="표준 5 30 7 11" xfId="7169"/>
    <cellStyle name="표준 5 30 7 2" xfId="1224"/>
    <cellStyle name="표준 5 30 7 3" xfId="1903"/>
    <cellStyle name="표준 5 30 7 4" xfId="2565"/>
    <cellStyle name="표준 5 30 7 5" xfId="3227"/>
    <cellStyle name="표준 5 30 7 6" xfId="3889"/>
    <cellStyle name="표준 5 30 7 7" xfId="4551"/>
    <cellStyle name="표준 5 30 7 8" xfId="5212"/>
    <cellStyle name="표준 5 30 7 9" xfId="5871"/>
    <cellStyle name="표준 5 30 8" xfId="615"/>
    <cellStyle name="표준 5 30 8 10" xfId="6909"/>
    <cellStyle name="표준 5 30 8 11" xfId="7554"/>
    <cellStyle name="표준 5 30 8 2" xfId="1616"/>
    <cellStyle name="표준 5 30 8 3" xfId="2295"/>
    <cellStyle name="표준 5 30 8 4" xfId="2957"/>
    <cellStyle name="표준 5 30 8 5" xfId="3619"/>
    <cellStyle name="표준 5 30 8 6" xfId="4281"/>
    <cellStyle name="표준 5 30 8 7" xfId="4943"/>
    <cellStyle name="표준 5 30 8 8" xfId="5603"/>
    <cellStyle name="표준 5 30 8 9" xfId="6261"/>
    <cellStyle name="표준 5 30 9" xfId="675"/>
    <cellStyle name="표준 5 30 9 10" xfId="6897"/>
    <cellStyle name="표준 5 30 9 11" xfId="7542"/>
    <cellStyle name="표준 5 30 9 2" xfId="1604"/>
    <cellStyle name="표준 5 30 9 3" xfId="2283"/>
    <cellStyle name="표준 5 30 9 4" xfId="2945"/>
    <cellStyle name="표준 5 30 9 5" xfId="3607"/>
    <cellStyle name="표준 5 30 9 6" xfId="4269"/>
    <cellStyle name="표준 5 30 9 7" xfId="4931"/>
    <cellStyle name="표준 5 30 9 8" xfId="5591"/>
    <cellStyle name="표준 5 30 9 9" xfId="6249"/>
    <cellStyle name="표준 5 31" xfId="195"/>
    <cellStyle name="표준 5 31 10" xfId="736"/>
    <cellStyle name="표준 5 31 10 10" xfId="7057"/>
    <cellStyle name="표준 5 31 10 11" xfId="7702"/>
    <cellStyle name="표준 5 31 10 2" xfId="1771"/>
    <cellStyle name="표준 5 31 10 3" xfId="2448"/>
    <cellStyle name="표준 5 31 10 4" xfId="3110"/>
    <cellStyle name="표준 5 31 10 5" xfId="3772"/>
    <cellStyle name="표준 5 31 10 6" xfId="4434"/>
    <cellStyle name="표준 5 31 10 7" xfId="5096"/>
    <cellStyle name="표준 5 31 10 8" xfId="5756"/>
    <cellStyle name="표준 5 31 10 9" xfId="6412"/>
    <cellStyle name="표준 5 31 11" xfId="796"/>
    <cellStyle name="표준 5 31 11 10" xfId="7069"/>
    <cellStyle name="표준 5 31 11 11" xfId="7714"/>
    <cellStyle name="표준 5 31 11 2" xfId="1784"/>
    <cellStyle name="표준 5 31 11 3" xfId="2461"/>
    <cellStyle name="표준 5 31 11 4" xfId="3123"/>
    <cellStyle name="표준 5 31 11 5" xfId="3785"/>
    <cellStyle name="표준 5 31 11 6" xfId="4447"/>
    <cellStyle name="표준 5 31 11 7" xfId="5109"/>
    <cellStyle name="표준 5 31 11 8" xfId="5769"/>
    <cellStyle name="표준 5 31 11 9" xfId="6424"/>
    <cellStyle name="표준 5 31 12" xfId="856"/>
    <cellStyle name="표준 5 31 13" xfId="916"/>
    <cellStyle name="표준 5 31 14" xfId="976"/>
    <cellStyle name="표준 5 31 15" xfId="1036"/>
    <cellStyle name="표준 5 31 16" xfId="1138"/>
    <cellStyle name="표준 5 31 17" xfId="1817"/>
    <cellStyle name="표준 5 31 18" xfId="2479"/>
    <cellStyle name="표준 5 31 19" xfId="3141"/>
    <cellStyle name="표준 5 31 2" xfId="256"/>
    <cellStyle name="표준 5 31 2 10" xfId="6604"/>
    <cellStyle name="표준 5 31 2 11" xfId="7249"/>
    <cellStyle name="표준 5 31 2 2" xfId="1305"/>
    <cellStyle name="표준 5 31 2 3" xfId="1984"/>
    <cellStyle name="표준 5 31 2 4" xfId="2646"/>
    <cellStyle name="표준 5 31 2 5" xfId="3308"/>
    <cellStyle name="표준 5 31 2 6" xfId="3970"/>
    <cellStyle name="표준 5 31 2 7" xfId="4632"/>
    <cellStyle name="표준 5 31 2 8" xfId="5293"/>
    <cellStyle name="표준 5 31 2 9" xfId="5952"/>
    <cellStyle name="표준 5 31 20" xfId="3803"/>
    <cellStyle name="표준 5 31 21" xfId="4465"/>
    <cellStyle name="표준 5 31 22" xfId="5127"/>
    <cellStyle name="표준 5 31 23" xfId="5787"/>
    <cellStyle name="표준 5 31 24" xfId="6442"/>
    <cellStyle name="표준 5 31 25" xfId="7087"/>
    <cellStyle name="표준 5 31 3" xfId="316"/>
    <cellStyle name="표준 5 31 3 10" xfId="6687"/>
    <cellStyle name="표준 5 31 3 11" xfId="7332"/>
    <cellStyle name="표준 5 31 3 2" xfId="1394"/>
    <cellStyle name="표준 5 31 3 3" xfId="2073"/>
    <cellStyle name="표준 5 31 3 4" xfId="2735"/>
    <cellStyle name="표준 5 31 3 5" xfId="3397"/>
    <cellStyle name="표준 5 31 3 6" xfId="4059"/>
    <cellStyle name="표준 5 31 3 7" xfId="4721"/>
    <cellStyle name="표준 5 31 3 8" xfId="5381"/>
    <cellStyle name="표준 5 31 3 9" xfId="6039"/>
    <cellStyle name="표준 5 31 4" xfId="376"/>
    <cellStyle name="표준 5 31 4 10" xfId="6747"/>
    <cellStyle name="표준 5 31 4 11" xfId="7392"/>
    <cellStyle name="표준 5 31 4 2" xfId="1454"/>
    <cellStyle name="표준 5 31 4 3" xfId="2133"/>
    <cellStyle name="표준 5 31 4 4" xfId="2795"/>
    <cellStyle name="표준 5 31 4 5" xfId="3457"/>
    <cellStyle name="표준 5 31 4 6" xfId="4119"/>
    <cellStyle name="표준 5 31 4 7" xfId="4781"/>
    <cellStyle name="표준 5 31 4 8" xfId="5441"/>
    <cellStyle name="표준 5 31 4 9" xfId="6099"/>
    <cellStyle name="표준 5 31 5" xfId="436"/>
    <cellStyle name="표준 5 31 5 10" xfId="6807"/>
    <cellStyle name="표준 5 31 5 11" xfId="7452"/>
    <cellStyle name="표준 5 31 5 2" xfId="1514"/>
    <cellStyle name="표준 5 31 5 3" xfId="2193"/>
    <cellStyle name="표준 5 31 5 4" xfId="2855"/>
    <cellStyle name="표준 5 31 5 5" xfId="3517"/>
    <cellStyle name="표준 5 31 5 6" xfId="4179"/>
    <cellStyle name="표준 5 31 5 7" xfId="4841"/>
    <cellStyle name="표준 5 31 5 8" xfId="5501"/>
    <cellStyle name="표준 5 31 5 9" xfId="6159"/>
    <cellStyle name="표준 5 31 6" xfId="496"/>
    <cellStyle name="표준 5 31 6 10" xfId="6867"/>
    <cellStyle name="표준 5 31 6 11" xfId="7512"/>
    <cellStyle name="표준 5 31 6 2" xfId="1574"/>
    <cellStyle name="표준 5 31 6 3" xfId="2253"/>
    <cellStyle name="표준 5 31 6 4" xfId="2915"/>
    <cellStyle name="표준 5 31 6 5" xfId="3577"/>
    <cellStyle name="표준 5 31 6 6" xfId="4239"/>
    <cellStyle name="표준 5 31 6 7" xfId="4901"/>
    <cellStyle name="표준 5 31 6 8" xfId="5561"/>
    <cellStyle name="표준 5 31 6 9" xfId="6219"/>
    <cellStyle name="표준 5 31 7" xfId="556"/>
    <cellStyle name="표준 5 31 7 10" xfId="6523"/>
    <cellStyle name="표준 5 31 7 11" xfId="7168"/>
    <cellStyle name="표준 5 31 7 2" xfId="1223"/>
    <cellStyle name="표준 5 31 7 3" xfId="1902"/>
    <cellStyle name="표준 5 31 7 4" xfId="2564"/>
    <cellStyle name="표준 5 31 7 5" xfId="3226"/>
    <cellStyle name="표준 5 31 7 6" xfId="3888"/>
    <cellStyle name="표준 5 31 7 7" xfId="4550"/>
    <cellStyle name="표준 5 31 7 8" xfId="5211"/>
    <cellStyle name="표준 5 31 7 9" xfId="5870"/>
    <cellStyle name="표준 5 31 8" xfId="616"/>
    <cellStyle name="표준 5 31 8 10" xfId="7008"/>
    <cellStyle name="표준 5 31 8 11" xfId="7653"/>
    <cellStyle name="표준 5 31 8 2" xfId="1720"/>
    <cellStyle name="표준 5 31 8 3" xfId="2397"/>
    <cellStyle name="표준 5 31 8 4" xfId="3059"/>
    <cellStyle name="표준 5 31 8 5" xfId="3721"/>
    <cellStyle name="표준 5 31 8 6" xfId="4383"/>
    <cellStyle name="표준 5 31 8 7" xfId="5045"/>
    <cellStyle name="표준 5 31 8 8" xfId="5705"/>
    <cellStyle name="표준 5 31 8 9" xfId="6363"/>
    <cellStyle name="표준 5 31 9" xfId="676"/>
    <cellStyle name="표준 5 31 9 10" xfId="7034"/>
    <cellStyle name="표준 5 31 9 11" xfId="7679"/>
    <cellStyle name="표준 5 31 9 2" xfId="1747"/>
    <cellStyle name="표준 5 31 9 3" xfId="2424"/>
    <cellStyle name="표준 5 31 9 4" xfId="3086"/>
    <cellStyle name="표준 5 31 9 5" xfId="3748"/>
    <cellStyle name="표준 5 31 9 6" xfId="4410"/>
    <cellStyle name="표준 5 31 9 7" xfId="5072"/>
    <cellStyle name="표준 5 31 9 8" xfId="5732"/>
    <cellStyle name="표준 5 31 9 9" xfId="6389"/>
    <cellStyle name="표준 5 32" xfId="196"/>
    <cellStyle name="표준 5 32 10" xfId="737"/>
    <cellStyle name="표준 5 32 10 10" xfId="6942"/>
    <cellStyle name="표준 5 32 10 11" xfId="7587"/>
    <cellStyle name="표준 5 32 10 2" xfId="1651"/>
    <cellStyle name="표준 5 32 10 3" xfId="2330"/>
    <cellStyle name="표준 5 32 10 4" xfId="2992"/>
    <cellStyle name="표준 5 32 10 5" xfId="3654"/>
    <cellStyle name="표준 5 32 10 6" xfId="4316"/>
    <cellStyle name="표준 5 32 10 7" xfId="4978"/>
    <cellStyle name="표준 5 32 10 8" xfId="5638"/>
    <cellStyle name="표준 5 32 10 9" xfId="6296"/>
    <cellStyle name="표준 5 32 11" xfId="797"/>
    <cellStyle name="표준 5 32 11 10" xfId="6653"/>
    <cellStyle name="표준 5 32 11 11" xfId="7298"/>
    <cellStyle name="표준 5 32 11 2" xfId="1359"/>
    <cellStyle name="표준 5 32 11 3" xfId="2038"/>
    <cellStyle name="표준 5 32 11 4" xfId="2700"/>
    <cellStyle name="표준 5 32 11 5" xfId="3362"/>
    <cellStyle name="표준 5 32 11 6" xfId="4024"/>
    <cellStyle name="표준 5 32 11 7" xfId="4686"/>
    <cellStyle name="표준 5 32 11 8" xfId="5346"/>
    <cellStyle name="표준 5 32 11 9" xfId="6004"/>
    <cellStyle name="표준 5 32 12" xfId="857"/>
    <cellStyle name="표준 5 32 13" xfId="917"/>
    <cellStyle name="표준 5 32 14" xfId="977"/>
    <cellStyle name="표준 5 32 15" xfId="1037"/>
    <cellStyle name="표준 5 32 16" xfId="1139"/>
    <cellStyle name="표준 5 32 17" xfId="1818"/>
    <cellStyle name="표준 5 32 18" xfId="2480"/>
    <cellStyle name="표준 5 32 19" xfId="3142"/>
    <cellStyle name="표준 5 32 2" xfId="257"/>
    <cellStyle name="표준 5 32 2 10" xfId="6605"/>
    <cellStyle name="표준 5 32 2 11" xfId="7250"/>
    <cellStyle name="표준 5 32 2 2" xfId="1306"/>
    <cellStyle name="표준 5 32 2 3" xfId="1985"/>
    <cellStyle name="표준 5 32 2 4" xfId="2647"/>
    <cellStyle name="표준 5 32 2 5" xfId="3309"/>
    <cellStyle name="표준 5 32 2 6" xfId="3971"/>
    <cellStyle name="표준 5 32 2 7" xfId="4633"/>
    <cellStyle name="표준 5 32 2 8" xfId="5294"/>
    <cellStyle name="표준 5 32 2 9" xfId="5953"/>
    <cellStyle name="표준 5 32 20" xfId="3804"/>
    <cellStyle name="표준 5 32 21" xfId="4466"/>
    <cellStyle name="표준 5 32 22" xfId="5128"/>
    <cellStyle name="표준 5 32 23" xfId="5788"/>
    <cellStyle name="표준 5 32 24" xfId="6443"/>
    <cellStyle name="표준 5 32 25" xfId="7088"/>
    <cellStyle name="표준 5 32 3" xfId="317"/>
    <cellStyle name="표준 5 32 3 10" xfId="6688"/>
    <cellStyle name="표준 5 32 3 11" xfId="7333"/>
    <cellStyle name="표준 5 32 3 2" xfId="1395"/>
    <cellStyle name="표준 5 32 3 3" xfId="2074"/>
    <cellStyle name="표준 5 32 3 4" xfId="2736"/>
    <cellStyle name="표준 5 32 3 5" xfId="3398"/>
    <cellStyle name="표준 5 32 3 6" xfId="4060"/>
    <cellStyle name="표준 5 32 3 7" xfId="4722"/>
    <cellStyle name="표준 5 32 3 8" xfId="5382"/>
    <cellStyle name="표준 5 32 3 9" xfId="6040"/>
    <cellStyle name="표준 5 32 4" xfId="377"/>
    <cellStyle name="표준 5 32 4 10" xfId="6748"/>
    <cellStyle name="표준 5 32 4 11" xfId="7393"/>
    <cellStyle name="표준 5 32 4 2" xfId="1455"/>
    <cellStyle name="표준 5 32 4 3" xfId="2134"/>
    <cellStyle name="표준 5 32 4 4" xfId="2796"/>
    <cellStyle name="표준 5 32 4 5" xfId="3458"/>
    <cellStyle name="표준 5 32 4 6" xfId="4120"/>
    <cellStyle name="표준 5 32 4 7" xfId="4782"/>
    <cellStyle name="표준 5 32 4 8" xfId="5442"/>
    <cellStyle name="표준 5 32 4 9" xfId="6100"/>
    <cellStyle name="표준 5 32 5" xfId="437"/>
    <cellStyle name="표준 5 32 5 10" xfId="6808"/>
    <cellStyle name="표준 5 32 5 11" xfId="7453"/>
    <cellStyle name="표준 5 32 5 2" xfId="1515"/>
    <cellStyle name="표준 5 32 5 3" xfId="2194"/>
    <cellStyle name="표준 5 32 5 4" xfId="2856"/>
    <cellStyle name="표준 5 32 5 5" xfId="3518"/>
    <cellStyle name="표준 5 32 5 6" xfId="4180"/>
    <cellStyle name="표준 5 32 5 7" xfId="4842"/>
    <cellStyle name="표준 5 32 5 8" xfId="5502"/>
    <cellStyle name="표준 5 32 5 9" xfId="6160"/>
    <cellStyle name="표준 5 32 6" xfId="497"/>
    <cellStyle name="표준 5 32 6 10" xfId="6868"/>
    <cellStyle name="표준 5 32 6 11" xfId="7513"/>
    <cellStyle name="표준 5 32 6 2" xfId="1575"/>
    <cellStyle name="표준 5 32 6 3" xfId="2254"/>
    <cellStyle name="표준 5 32 6 4" xfId="2916"/>
    <cellStyle name="표준 5 32 6 5" xfId="3578"/>
    <cellStyle name="표준 5 32 6 6" xfId="4240"/>
    <cellStyle name="표준 5 32 6 7" xfId="4902"/>
    <cellStyle name="표준 5 32 6 8" xfId="5562"/>
    <cellStyle name="표준 5 32 6 9" xfId="6220"/>
    <cellStyle name="표준 5 32 7" xfId="557"/>
    <cellStyle name="표준 5 32 7 10" xfId="6522"/>
    <cellStyle name="표준 5 32 7 11" xfId="7167"/>
    <cellStyle name="표준 5 32 7 2" xfId="1222"/>
    <cellStyle name="표준 5 32 7 3" xfId="1901"/>
    <cellStyle name="표준 5 32 7 4" xfId="2563"/>
    <cellStyle name="표준 5 32 7 5" xfId="3225"/>
    <cellStyle name="표준 5 32 7 6" xfId="3887"/>
    <cellStyle name="표준 5 32 7 7" xfId="4549"/>
    <cellStyle name="표준 5 32 7 8" xfId="5210"/>
    <cellStyle name="표준 5 32 7 9" xfId="5869"/>
    <cellStyle name="표준 5 32 8" xfId="617"/>
    <cellStyle name="표준 5 32 8 10" xfId="6983"/>
    <cellStyle name="표준 5 32 8 11" xfId="7628"/>
    <cellStyle name="표준 5 32 8 2" xfId="1694"/>
    <cellStyle name="표준 5 32 8 3" xfId="2372"/>
    <cellStyle name="표준 5 32 8 4" xfId="3034"/>
    <cellStyle name="표준 5 32 8 5" xfId="3696"/>
    <cellStyle name="표준 5 32 8 6" xfId="4358"/>
    <cellStyle name="표준 5 32 8 7" xfId="5020"/>
    <cellStyle name="표준 5 32 8 8" xfId="5680"/>
    <cellStyle name="표준 5 32 8 9" xfId="6338"/>
    <cellStyle name="표준 5 32 9" xfId="677"/>
    <cellStyle name="표준 5 32 9 10" xfId="6499"/>
    <cellStyle name="표준 5 32 9 11" xfId="7144"/>
    <cellStyle name="표준 5 32 9 2" xfId="1199"/>
    <cellStyle name="표준 5 32 9 3" xfId="1878"/>
    <cellStyle name="표준 5 32 9 4" xfId="2540"/>
    <cellStyle name="표준 5 32 9 5" xfId="3202"/>
    <cellStyle name="표준 5 32 9 6" xfId="3864"/>
    <cellStyle name="표준 5 32 9 7" xfId="4526"/>
    <cellStyle name="표준 5 32 9 8" xfId="5187"/>
    <cellStyle name="표준 5 32 9 9" xfId="5846"/>
    <cellStyle name="표준 5 33" xfId="197"/>
    <cellStyle name="표준 5 33 10" xfId="738"/>
    <cellStyle name="표준 5 33 10 10" xfId="6916"/>
    <cellStyle name="표준 5 33 10 11" xfId="7561"/>
    <cellStyle name="표준 5 33 10 2" xfId="1623"/>
    <cellStyle name="표준 5 33 10 3" xfId="2302"/>
    <cellStyle name="표준 5 33 10 4" xfId="2964"/>
    <cellStyle name="표준 5 33 10 5" xfId="3626"/>
    <cellStyle name="표준 5 33 10 6" xfId="4288"/>
    <cellStyle name="표준 5 33 10 7" xfId="4950"/>
    <cellStyle name="표준 5 33 10 8" xfId="5610"/>
    <cellStyle name="표준 5 33 10 9" xfId="6268"/>
    <cellStyle name="표준 5 33 11" xfId="798"/>
    <cellStyle name="표준 5 33 11 10" xfId="7001"/>
    <cellStyle name="표준 5 33 11 11" xfId="7646"/>
    <cellStyle name="표준 5 33 11 2" xfId="1712"/>
    <cellStyle name="표준 5 33 11 3" xfId="2390"/>
    <cellStyle name="표준 5 33 11 4" xfId="3052"/>
    <cellStyle name="표준 5 33 11 5" xfId="3714"/>
    <cellStyle name="표준 5 33 11 6" xfId="4376"/>
    <cellStyle name="표준 5 33 11 7" xfId="5038"/>
    <cellStyle name="표준 5 33 11 8" xfId="5698"/>
    <cellStyle name="표준 5 33 11 9" xfId="6356"/>
    <cellStyle name="표준 5 33 12" xfId="858"/>
    <cellStyle name="표준 5 33 13" xfId="918"/>
    <cellStyle name="표준 5 33 14" xfId="978"/>
    <cellStyle name="표준 5 33 15" xfId="1038"/>
    <cellStyle name="표준 5 33 16" xfId="1140"/>
    <cellStyle name="표준 5 33 17" xfId="1819"/>
    <cellStyle name="표준 5 33 18" xfId="2481"/>
    <cellStyle name="표준 5 33 19" xfId="3143"/>
    <cellStyle name="표준 5 33 2" xfId="258"/>
    <cellStyle name="표준 5 33 2 10" xfId="6606"/>
    <cellStyle name="표준 5 33 2 11" xfId="7251"/>
    <cellStyle name="표준 5 33 2 2" xfId="1307"/>
    <cellStyle name="표준 5 33 2 3" xfId="1986"/>
    <cellStyle name="표준 5 33 2 4" xfId="2648"/>
    <cellStyle name="표준 5 33 2 5" xfId="3310"/>
    <cellStyle name="표준 5 33 2 6" xfId="3972"/>
    <cellStyle name="표준 5 33 2 7" xfId="4634"/>
    <cellStyle name="표준 5 33 2 8" xfId="5295"/>
    <cellStyle name="표준 5 33 2 9" xfId="5954"/>
    <cellStyle name="표준 5 33 20" xfId="3805"/>
    <cellStyle name="표준 5 33 21" xfId="4467"/>
    <cellStyle name="표준 5 33 22" xfId="5129"/>
    <cellStyle name="표준 5 33 23" xfId="5789"/>
    <cellStyle name="표준 5 33 24" xfId="6444"/>
    <cellStyle name="표준 5 33 25" xfId="7089"/>
    <cellStyle name="표준 5 33 3" xfId="318"/>
    <cellStyle name="표준 5 33 3 10" xfId="6689"/>
    <cellStyle name="표준 5 33 3 11" xfId="7334"/>
    <cellStyle name="표준 5 33 3 2" xfId="1396"/>
    <cellStyle name="표준 5 33 3 3" xfId="2075"/>
    <cellStyle name="표준 5 33 3 4" xfId="2737"/>
    <cellStyle name="표준 5 33 3 5" xfId="3399"/>
    <cellStyle name="표준 5 33 3 6" xfId="4061"/>
    <cellStyle name="표준 5 33 3 7" xfId="4723"/>
    <cellStyle name="표준 5 33 3 8" xfId="5383"/>
    <cellStyle name="표준 5 33 3 9" xfId="6041"/>
    <cellStyle name="표준 5 33 4" xfId="378"/>
    <cellStyle name="표준 5 33 4 10" xfId="6749"/>
    <cellStyle name="표준 5 33 4 11" xfId="7394"/>
    <cellStyle name="표준 5 33 4 2" xfId="1456"/>
    <cellStyle name="표준 5 33 4 3" xfId="2135"/>
    <cellStyle name="표준 5 33 4 4" xfId="2797"/>
    <cellStyle name="표준 5 33 4 5" xfId="3459"/>
    <cellStyle name="표준 5 33 4 6" xfId="4121"/>
    <cellStyle name="표준 5 33 4 7" xfId="4783"/>
    <cellStyle name="표준 5 33 4 8" xfId="5443"/>
    <cellStyle name="표준 5 33 4 9" xfId="6101"/>
    <cellStyle name="표준 5 33 5" xfId="438"/>
    <cellStyle name="표준 5 33 5 10" xfId="6809"/>
    <cellStyle name="표준 5 33 5 11" xfId="7454"/>
    <cellStyle name="표준 5 33 5 2" xfId="1516"/>
    <cellStyle name="표준 5 33 5 3" xfId="2195"/>
    <cellStyle name="표준 5 33 5 4" xfId="2857"/>
    <cellStyle name="표준 5 33 5 5" xfId="3519"/>
    <cellStyle name="표준 5 33 5 6" xfId="4181"/>
    <cellStyle name="표준 5 33 5 7" xfId="4843"/>
    <cellStyle name="표준 5 33 5 8" xfId="5503"/>
    <cellStyle name="표준 5 33 5 9" xfId="6161"/>
    <cellStyle name="표준 5 33 6" xfId="498"/>
    <cellStyle name="표준 5 33 6 10" xfId="6869"/>
    <cellStyle name="표준 5 33 6 11" xfId="7514"/>
    <cellStyle name="표준 5 33 6 2" xfId="1576"/>
    <cellStyle name="표준 5 33 6 3" xfId="2255"/>
    <cellStyle name="표준 5 33 6 4" xfId="2917"/>
    <cellStyle name="표준 5 33 6 5" xfId="3579"/>
    <cellStyle name="표준 5 33 6 6" xfId="4241"/>
    <cellStyle name="표준 5 33 6 7" xfId="4903"/>
    <cellStyle name="표준 5 33 6 8" xfId="5563"/>
    <cellStyle name="표준 5 33 6 9" xfId="6221"/>
    <cellStyle name="표준 5 33 7" xfId="558"/>
    <cellStyle name="표준 5 33 7 10" xfId="6521"/>
    <cellStyle name="표준 5 33 7 11" xfId="7166"/>
    <cellStyle name="표준 5 33 7 2" xfId="1221"/>
    <cellStyle name="표준 5 33 7 3" xfId="1900"/>
    <cellStyle name="표준 5 33 7 4" xfId="2562"/>
    <cellStyle name="표준 5 33 7 5" xfId="3224"/>
    <cellStyle name="표준 5 33 7 6" xfId="3886"/>
    <cellStyle name="표준 5 33 7 7" xfId="4548"/>
    <cellStyle name="표준 5 33 7 8" xfId="5209"/>
    <cellStyle name="표준 5 33 7 9" xfId="5868"/>
    <cellStyle name="표준 5 33 8" xfId="618"/>
    <cellStyle name="표준 5 33 8 10" xfId="6957"/>
    <cellStyle name="표준 5 33 8 11" xfId="7602"/>
    <cellStyle name="표준 5 33 8 2" xfId="1667"/>
    <cellStyle name="표준 5 33 8 3" xfId="2346"/>
    <cellStyle name="표준 5 33 8 4" xfId="3008"/>
    <cellStyle name="표준 5 33 8 5" xfId="3670"/>
    <cellStyle name="표준 5 33 8 6" xfId="4332"/>
    <cellStyle name="표준 5 33 8 7" xfId="4994"/>
    <cellStyle name="표준 5 33 8 8" xfId="5654"/>
    <cellStyle name="표준 5 33 8 9" xfId="6312"/>
    <cellStyle name="표준 5 33 9" xfId="678"/>
    <cellStyle name="표준 5 33 9 10" xfId="6562"/>
    <cellStyle name="표준 5 33 9 11" xfId="7207"/>
    <cellStyle name="표준 5 33 9 2" xfId="1263"/>
    <cellStyle name="표준 5 33 9 3" xfId="1942"/>
    <cellStyle name="표준 5 33 9 4" xfId="2604"/>
    <cellStyle name="표준 5 33 9 5" xfId="3266"/>
    <cellStyle name="표준 5 33 9 6" xfId="3928"/>
    <cellStyle name="표준 5 33 9 7" xfId="4590"/>
    <cellStyle name="표준 5 33 9 8" xfId="5251"/>
    <cellStyle name="표준 5 33 9 9" xfId="5910"/>
    <cellStyle name="표준 5 34" xfId="198"/>
    <cellStyle name="표준 5 34 10" xfId="739"/>
    <cellStyle name="표준 5 34 10 10" xfId="6945"/>
    <cellStyle name="표준 5 34 10 11" xfId="7590"/>
    <cellStyle name="표준 5 34 10 2" xfId="1654"/>
    <cellStyle name="표준 5 34 10 3" xfId="2333"/>
    <cellStyle name="표준 5 34 10 4" xfId="2995"/>
    <cellStyle name="표준 5 34 10 5" xfId="3657"/>
    <cellStyle name="표준 5 34 10 6" xfId="4319"/>
    <cellStyle name="표준 5 34 10 7" xfId="4981"/>
    <cellStyle name="표준 5 34 10 8" xfId="5641"/>
    <cellStyle name="표준 5 34 10 9" xfId="6299"/>
    <cellStyle name="표준 5 34 11" xfId="799"/>
    <cellStyle name="표준 5 34 11 10" xfId="6655"/>
    <cellStyle name="표준 5 34 11 11" xfId="7300"/>
    <cellStyle name="표준 5 34 11 2" xfId="1361"/>
    <cellStyle name="표준 5 34 11 3" xfId="2040"/>
    <cellStyle name="표준 5 34 11 4" xfId="2702"/>
    <cellStyle name="표준 5 34 11 5" xfId="3364"/>
    <cellStyle name="표준 5 34 11 6" xfId="4026"/>
    <cellStyle name="표준 5 34 11 7" xfId="4688"/>
    <cellStyle name="표준 5 34 11 8" xfId="5348"/>
    <cellStyle name="표준 5 34 11 9" xfId="6006"/>
    <cellStyle name="표준 5 34 12" xfId="859"/>
    <cellStyle name="표준 5 34 13" xfId="919"/>
    <cellStyle name="표준 5 34 14" xfId="979"/>
    <cellStyle name="표준 5 34 15" xfId="1039"/>
    <cellStyle name="표준 5 34 16" xfId="1141"/>
    <cellStyle name="표준 5 34 17" xfId="1820"/>
    <cellStyle name="표준 5 34 18" xfId="2482"/>
    <cellStyle name="표준 5 34 19" xfId="3144"/>
    <cellStyle name="표준 5 34 2" xfId="259"/>
    <cellStyle name="표준 5 34 2 10" xfId="6607"/>
    <cellStyle name="표준 5 34 2 11" xfId="7252"/>
    <cellStyle name="표준 5 34 2 2" xfId="1308"/>
    <cellStyle name="표준 5 34 2 3" xfId="1987"/>
    <cellStyle name="표준 5 34 2 4" xfId="2649"/>
    <cellStyle name="표준 5 34 2 5" xfId="3311"/>
    <cellStyle name="표준 5 34 2 6" xfId="3973"/>
    <cellStyle name="표준 5 34 2 7" xfId="4635"/>
    <cellStyle name="표준 5 34 2 8" xfId="5296"/>
    <cellStyle name="표준 5 34 2 9" xfId="5955"/>
    <cellStyle name="표준 5 34 20" xfId="3806"/>
    <cellStyle name="표준 5 34 21" xfId="4468"/>
    <cellStyle name="표준 5 34 22" xfId="5130"/>
    <cellStyle name="표준 5 34 23" xfId="5790"/>
    <cellStyle name="표준 5 34 24" xfId="6445"/>
    <cellStyle name="표준 5 34 25" xfId="7090"/>
    <cellStyle name="표준 5 34 3" xfId="319"/>
    <cellStyle name="표준 5 34 3 10" xfId="6690"/>
    <cellStyle name="표준 5 34 3 11" xfId="7335"/>
    <cellStyle name="표준 5 34 3 2" xfId="1397"/>
    <cellStyle name="표준 5 34 3 3" xfId="2076"/>
    <cellStyle name="표준 5 34 3 4" xfId="2738"/>
    <cellStyle name="표준 5 34 3 5" xfId="3400"/>
    <cellStyle name="표준 5 34 3 6" xfId="4062"/>
    <cellStyle name="표준 5 34 3 7" xfId="4724"/>
    <cellStyle name="표준 5 34 3 8" xfId="5384"/>
    <cellStyle name="표준 5 34 3 9" xfId="6042"/>
    <cellStyle name="표준 5 34 4" xfId="379"/>
    <cellStyle name="표준 5 34 4 10" xfId="6750"/>
    <cellStyle name="표준 5 34 4 11" xfId="7395"/>
    <cellStyle name="표준 5 34 4 2" xfId="1457"/>
    <cellStyle name="표준 5 34 4 3" xfId="2136"/>
    <cellStyle name="표준 5 34 4 4" xfId="2798"/>
    <cellStyle name="표준 5 34 4 5" xfId="3460"/>
    <cellStyle name="표준 5 34 4 6" xfId="4122"/>
    <cellStyle name="표준 5 34 4 7" xfId="4784"/>
    <cellStyle name="표준 5 34 4 8" xfId="5444"/>
    <cellStyle name="표준 5 34 4 9" xfId="6102"/>
    <cellStyle name="표준 5 34 5" xfId="439"/>
    <cellStyle name="표준 5 34 5 10" xfId="6810"/>
    <cellStyle name="표준 5 34 5 11" xfId="7455"/>
    <cellStyle name="표준 5 34 5 2" xfId="1517"/>
    <cellStyle name="표준 5 34 5 3" xfId="2196"/>
    <cellStyle name="표준 5 34 5 4" xfId="2858"/>
    <cellStyle name="표준 5 34 5 5" xfId="3520"/>
    <cellStyle name="표준 5 34 5 6" xfId="4182"/>
    <cellStyle name="표준 5 34 5 7" xfId="4844"/>
    <cellStyle name="표준 5 34 5 8" xfId="5504"/>
    <cellStyle name="표준 5 34 5 9" xfId="6162"/>
    <cellStyle name="표준 5 34 6" xfId="499"/>
    <cellStyle name="표준 5 34 6 10" xfId="6870"/>
    <cellStyle name="표준 5 34 6 11" xfId="7515"/>
    <cellStyle name="표준 5 34 6 2" xfId="1577"/>
    <cellStyle name="표준 5 34 6 3" xfId="2256"/>
    <cellStyle name="표준 5 34 6 4" xfId="2918"/>
    <cellStyle name="표준 5 34 6 5" xfId="3580"/>
    <cellStyle name="표준 5 34 6 6" xfId="4242"/>
    <cellStyle name="표준 5 34 6 7" xfId="4904"/>
    <cellStyle name="표준 5 34 6 8" xfId="5564"/>
    <cellStyle name="표준 5 34 6 9" xfId="6222"/>
    <cellStyle name="표준 5 34 7" xfId="559"/>
    <cellStyle name="표준 5 34 7 10" xfId="6520"/>
    <cellStyle name="표준 5 34 7 11" xfId="7165"/>
    <cellStyle name="표준 5 34 7 2" xfId="1220"/>
    <cellStyle name="표준 5 34 7 3" xfId="1899"/>
    <cellStyle name="표준 5 34 7 4" xfId="2561"/>
    <cellStyle name="표준 5 34 7 5" xfId="3223"/>
    <cellStyle name="표준 5 34 7 6" xfId="3885"/>
    <cellStyle name="표준 5 34 7 7" xfId="4547"/>
    <cellStyle name="표준 5 34 7 8" xfId="5208"/>
    <cellStyle name="표준 5 34 7 9" xfId="5867"/>
    <cellStyle name="표준 5 34 8" xfId="619"/>
    <cellStyle name="표준 5 34 8 10" xfId="6933"/>
    <cellStyle name="표준 5 34 8 11" xfId="7578"/>
    <cellStyle name="표준 5 34 8 2" xfId="1640"/>
    <cellStyle name="표준 5 34 8 3" xfId="2319"/>
    <cellStyle name="표준 5 34 8 4" xfId="2981"/>
    <cellStyle name="표준 5 34 8 5" xfId="3643"/>
    <cellStyle name="표준 5 34 8 6" xfId="4305"/>
    <cellStyle name="표준 5 34 8 7" xfId="4967"/>
    <cellStyle name="표준 5 34 8 8" xfId="5627"/>
    <cellStyle name="표준 5 34 8 9" xfId="6285"/>
    <cellStyle name="표준 5 34 9" xfId="679"/>
    <cellStyle name="표준 5 34 9 10" xfId="6644"/>
    <cellStyle name="표준 5 34 9 11" xfId="7289"/>
    <cellStyle name="표준 5 34 9 2" xfId="1348"/>
    <cellStyle name="표준 5 34 9 3" xfId="2027"/>
    <cellStyle name="표준 5 34 9 4" xfId="2689"/>
    <cellStyle name="표준 5 34 9 5" xfId="3351"/>
    <cellStyle name="표준 5 34 9 6" xfId="4013"/>
    <cellStyle name="표준 5 34 9 7" xfId="4675"/>
    <cellStyle name="표준 5 34 9 8" xfId="5335"/>
    <cellStyle name="표준 5 34 9 9" xfId="5993"/>
    <cellStyle name="표준 5 35" xfId="199"/>
    <cellStyle name="표준 5 35 10" xfId="740"/>
    <cellStyle name="표준 5 35 10 10" xfId="6900"/>
    <cellStyle name="표준 5 35 10 11" xfId="7545"/>
    <cellStyle name="표준 5 35 10 2" xfId="1607"/>
    <cellStyle name="표준 5 35 10 3" xfId="2286"/>
    <cellStyle name="표준 5 35 10 4" xfId="2948"/>
    <cellStyle name="표준 5 35 10 5" xfId="3610"/>
    <cellStyle name="표준 5 35 10 6" xfId="4272"/>
    <cellStyle name="표준 5 35 10 7" xfId="4934"/>
    <cellStyle name="표준 5 35 10 8" xfId="5594"/>
    <cellStyle name="표준 5 35 10 9" xfId="6252"/>
    <cellStyle name="표준 5 35 11" xfId="800"/>
    <cellStyle name="표준 5 35 11 10" xfId="6977"/>
    <cellStyle name="표준 5 35 11 11" xfId="7622"/>
    <cellStyle name="표준 5 35 11 2" xfId="1687"/>
    <cellStyle name="표준 5 35 11 3" xfId="2366"/>
    <cellStyle name="표준 5 35 11 4" xfId="3028"/>
    <cellStyle name="표준 5 35 11 5" xfId="3690"/>
    <cellStyle name="표준 5 35 11 6" xfId="4352"/>
    <cellStyle name="표준 5 35 11 7" xfId="5014"/>
    <cellStyle name="표준 5 35 11 8" xfId="5674"/>
    <cellStyle name="표준 5 35 11 9" xfId="6332"/>
    <cellStyle name="표준 5 35 12" xfId="860"/>
    <cellStyle name="표준 5 35 13" xfId="920"/>
    <cellStyle name="표준 5 35 14" xfId="980"/>
    <cellStyle name="표준 5 35 15" xfId="1040"/>
    <cellStyle name="표준 5 35 16" xfId="1142"/>
    <cellStyle name="표준 5 35 17" xfId="1821"/>
    <cellStyle name="표준 5 35 18" xfId="2483"/>
    <cellStyle name="표준 5 35 19" xfId="3145"/>
    <cellStyle name="표준 5 35 2" xfId="260"/>
    <cellStyle name="표준 5 35 2 10" xfId="6608"/>
    <cellStyle name="표준 5 35 2 11" xfId="7253"/>
    <cellStyle name="표준 5 35 2 2" xfId="1309"/>
    <cellStyle name="표준 5 35 2 3" xfId="1988"/>
    <cellStyle name="표준 5 35 2 4" xfId="2650"/>
    <cellStyle name="표준 5 35 2 5" xfId="3312"/>
    <cellStyle name="표준 5 35 2 6" xfId="3974"/>
    <cellStyle name="표준 5 35 2 7" xfId="4636"/>
    <cellStyle name="표준 5 35 2 8" xfId="5297"/>
    <cellStyle name="표준 5 35 2 9" xfId="5956"/>
    <cellStyle name="표준 5 35 20" xfId="3807"/>
    <cellStyle name="표준 5 35 21" xfId="4469"/>
    <cellStyle name="표준 5 35 22" xfId="5131"/>
    <cellStyle name="표준 5 35 23" xfId="5791"/>
    <cellStyle name="표준 5 35 24" xfId="6446"/>
    <cellStyle name="표준 5 35 25" xfId="7091"/>
    <cellStyle name="표준 5 35 3" xfId="320"/>
    <cellStyle name="표준 5 35 3 10" xfId="6691"/>
    <cellStyle name="표준 5 35 3 11" xfId="7336"/>
    <cellStyle name="표준 5 35 3 2" xfId="1398"/>
    <cellStyle name="표준 5 35 3 3" xfId="2077"/>
    <cellStyle name="표준 5 35 3 4" xfId="2739"/>
    <cellStyle name="표준 5 35 3 5" xfId="3401"/>
    <cellStyle name="표준 5 35 3 6" xfId="4063"/>
    <cellStyle name="표준 5 35 3 7" xfId="4725"/>
    <cellStyle name="표준 5 35 3 8" xfId="5385"/>
    <cellStyle name="표준 5 35 3 9" xfId="6043"/>
    <cellStyle name="표준 5 35 4" xfId="380"/>
    <cellStyle name="표준 5 35 4 10" xfId="6751"/>
    <cellStyle name="표준 5 35 4 11" xfId="7396"/>
    <cellStyle name="표준 5 35 4 2" xfId="1458"/>
    <cellStyle name="표준 5 35 4 3" xfId="2137"/>
    <cellStyle name="표준 5 35 4 4" xfId="2799"/>
    <cellStyle name="표준 5 35 4 5" xfId="3461"/>
    <cellStyle name="표준 5 35 4 6" xfId="4123"/>
    <cellStyle name="표준 5 35 4 7" xfId="4785"/>
    <cellStyle name="표준 5 35 4 8" xfId="5445"/>
    <cellStyle name="표준 5 35 4 9" xfId="6103"/>
    <cellStyle name="표준 5 35 5" xfId="440"/>
    <cellStyle name="표준 5 35 5 10" xfId="6811"/>
    <cellStyle name="표준 5 35 5 11" xfId="7456"/>
    <cellStyle name="표준 5 35 5 2" xfId="1518"/>
    <cellStyle name="표준 5 35 5 3" xfId="2197"/>
    <cellStyle name="표준 5 35 5 4" xfId="2859"/>
    <cellStyle name="표준 5 35 5 5" xfId="3521"/>
    <cellStyle name="표준 5 35 5 6" xfId="4183"/>
    <cellStyle name="표준 5 35 5 7" xfId="4845"/>
    <cellStyle name="표준 5 35 5 8" xfId="5505"/>
    <cellStyle name="표준 5 35 5 9" xfId="6163"/>
    <cellStyle name="표준 5 35 6" xfId="500"/>
    <cellStyle name="표준 5 35 6 10" xfId="6871"/>
    <cellStyle name="표준 5 35 6 11" xfId="7516"/>
    <cellStyle name="표준 5 35 6 2" xfId="1578"/>
    <cellStyle name="표준 5 35 6 3" xfId="2257"/>
    <cellStyle name="표준 5 35 6 4" xfId="2919"/>
    <cellStyle name="표준 5 35 6 5" xfId="3581"/>
    <cellStyle name="표준 5 35 6 6" xfId="4243"/>
    <cellStyle name="표준 5 35 6 7" xfId="4905"/>
    <cellStyle name="표준 5 35 6 8" xfId="5565"/>
    <cellStyle name="표준 5 35 6 9" xfId="6223"/>
    <cellStyle name="표준 5 35 7" xfId="560"/>
    <cellStyle name="표준 5 35 7 10" xfId="6519"/>
    <cellStyle name="표준 5 35 7 11" xfId="7164"/>
    <cellStyle name="표준 5 35 7 2" xfId="1219"/>
    <cellStyle name="표준 5 35 7 3" xfId="1898"/>
    <cellStyle name="표준 5 35 7 4" xfId="2560"/>
    <cellStyle name="표준 5 35 7 5" xfId="3222"/>
    <cellStyle name="표준 5 35 7 6" xfId="3884"/>
    <cellStyle name="표준 5 35 7 7" xfId="4546"/>
    <cellStyle name="표준 5 35 7 8" xfId="5207"/>
    <cellStyle name="표준 5 35 7 9" xfId="5866"/>
    <cellStyle name="표준 5 35 8" xfId="620"/>
    <cellStyle name="표준 5 35 8 10" xfId="6908"/>
    <cellStyle name="표준 5 35 8 11" xfId="7553"/>
    <cellStyle name="표준 5 35 8 2" xfId="1615"/>
    <cellStyle name="표준 5 35 8 3" xfId="2294"/>
    <cellStyle name="표준 5 35 8 4" xfId="2956"/>
    <cellStyle name="표준 5 35 8 5" xfId="3618"/>
    <cellStyle name="표준 5 35 8 6" xfId="4280"/>
    <cellStyle name="표준 5 35 8 7" xfId="4942"/>
    <cellStyle name="표준 5 35 8 8" xfId="5602"/>
    <cellStyle name="표준 5 35 8 9" xfId="6260"/>
    <cellStyle name="표준 5 35 9" xfId="680"/>
    <cellStyle name="표준 5 35 9 10" xfId="6923"/>
    <cellStyle name="표준 5 35 9 11" xfId="7568"/>
    <cellStyle name="표준 5 35 9 2" xfId="1630"/>
    <cellStyle name="표준 5 35 9 3" xfId="2309"/>
    <cellStyle name="표준 5 35 9 4" xfId="2971"/>
    <cellStyle name="표준 5 35 9 5" xfId="3633"/>
    <cellStyle name="표준 5 35 9 6" xfId="4295"/>
    <cellStyle name="표준 5 35 9 7" xfId="4957"/>
    <cellStyle name="표준 5 35 9 8" xfId="5617"/>
    <cellStyle name="표준 5 35 9 9" xfId="6275"/>
    <cellStyle name="표준 5 36" xfId="200"/>
    <cellStyle name="표준 5 36 10" xfId="741"/>
    <cellStyle name="표준 5 36 10 10" xfId="7050"/>
    <cellStyle name="표준 5 36 10 11" xfId="7695"/>
    <cellStyle name="표준 5 36 10 2" xfId="1763"/>
    <cellStyle name="표준 5 36 10 3" xfId="2440"/>
    <cellStyle name="표준 5 36 10 4" xfId="3102"/>
    <cellStyle name="표준 5 36 10 5" xfId="3764"/>
    <cellStyle name="표준 5 36 10 6" xfId="4426"/>
    <cellStyle name="표준 5 36 10 7" xfId="5088"/>
    <cellStyle name="표준 5 36 10 8" xfId="5748"/>
    <cellStyle name="표준 5 36 10 9" xfId="6405"/>
    <cellStyle name="표준 5 36 11" xfId="801"/>
    <cellStyle name="표준 5 36 11 10" xfId="7064"/>
    <cellStyle name="표준 5 36 11 11" xfId="7709"/>
    <cellStyle name="표준 5 36 11 2" xfId="1778"/>
    <cellStyle name="표준 5 36 11 3" xfId="2455"/>
    <cellStyle name="표준 5 36 11 4" xfId="3117"/>
    <cellStyle name="표준 5 36 11 5" xfId="3779"/>
    <cellStyle name="표준 5 36 11 6" xfId="4441"/>
    <cellStyle name="표준 5 36 11 7" xfId="5103"/>
    <cellStyle name="표준 5 36 11 8" xfId="5763"/>
    <cellStyle name="표준 5 36 11 9" xfId="6419"/>
    <cellStyle name="표준 5 36 12" xfId="861"/>
    <cellStyle name="표준 5 36 13" xfId="921"/>
    <cellStyle name="표준 5 36 14" xfId="981"/>
    <cellStyle name="표준 5 36 15" xfId="1041"/>
    <cellStyle name="표준 5 36 16" xfId="1143"/>
    <cellStyle name="표준 5 36 17" xfId="1822"/>
    <cellStyle name="표준 5 36 18" xfId="2484"/>
    <cellStyle name="표준 5 36 19" xfId="3146"/>
    <cellStyle name="표준 5 36 2" xfId="261"/>
    <cellStyle name="표준 5 36 2 10" xfId="6609"/>
    <cellStyle name="표준 5 36 2 11" xfId="7254"/>
    <cellStyle name="표준 5 36 2 2" xfId="1310"/>
    <cellStyle name="표준 5 36 2 3" xfId="1989"/>
    <cellStyle name="표준 5 36 2 4" xfId="2651"/>
    <cellStyle name="표준 5 36 2 5" xfId="3313"/>
    <cellStyle name="표준 5 36 2 6" xfId="3975"/>
    <cellStyle name="표준 5 36 2 7" xfId="4637"/>
    <cellStyle name="표준 5 36 2 8" xfId="5298"/>
    <cellStyle name="표준 5 36 2 9" xfId="5957"/>
    <cellStyle name="표준 5 36 20" xfId="3808"/>
    <cellStyle name="표준 5 36 21" xfId="4470"/>
    <cellStyle name="표준 5 36 22" xfId="5132"/>
    <cellStyle name="표준 5 36 23" xfId="5792"/>
    <cellStyle name="표준 5 36 24" xfId="6447"/>
    <cellStyle name="표준 5 36 25" xfId="7092"/>
    <cellStyle name="표준 5 36 3" xfId="321"/>
    <cellStyle name="표준 5 36 3 10" xfId="6692"/>
    <cellStyle name="표준 5 36 3 11" xfId="7337"/>
    <cellStyle name="표준 5 36 3 2" xfId="1399"/>
    <cellStyle name="표준 5 36 3 3" xfId="2078"/>
    <cellStyle name="표준 5 36 3 4" xfId="2740"/>
    <cellStyle name="표준 5 36 3 5" xfId="3402"/>
    <cellStyle name="표준 5 36 3 6" xfId="4064"/>
    <cellStyle name="표준 5 36 3 7" xfId="4726"/>
    <cellStyle name="표준 5 36 3 8" xfId="5386"/>
    <cellStyle name="표준 5 36 3 9" xfId="6044"/>
    <cellStyle name="표준 5 36 4" xfId="381"/>
    <cellStyle name="표준 5 36 4 10" xfId="6752"/>
    <cellStyle name="표준 5 36 4 11" xfId="7397"/>
    <cellStyle name="표준 5 36 4 2" xfId="1459"/>
    <cellStyle name="표준 5 36 4 3" xfId="2138"/>
    <cellStyle name="표준 5 36 4 4" xfId="2800"/>
    <cellStyle name="표준 5 36 4 5" xfId="3462"/>
    <cellStyle name="표준 5 36 4 6" xfId="4124"/>
    <cellStyle name="표준 5 36 4 7" xfId="4786"/>
    <cellStyle name="표준 5 36 4 8" xfId="5446"/>
    <cellStyle name="표준 5 36 4 9" xfId="6104"/>
    <cellStyle name="표준 5 36 5" xfId="441"/>
    <cellStyle name="표준 5 36 5 10" xfId="6812"/>
    <cellStyle name="표준 5 36 5 11" xfId="7457"/>
    <cellStyle name="표준 5 36 5 2" xfId="1519"/>
    <cellStyle name="표준 5 36 5 3" xfId="2198"/>
    <cellStyle name="표준 5 36 5 4" xfId="2860"/>
    <cellStyle name="표준 5 36 5 5" xfId="3522"/>
    <cellStyle name="표준 5 36 5 6" xfId="4184"/>
    <cellStyle name="표준 5 36 5 7" xfId="4846"/>
    <cellStyle name="표준 5 36 5 8" xfId="5506"/>
    <cellStyle name="표준 5 36 5 9" xfId="6164"/>
    <cellStyle name="표준 5 36 6" xfId="501"/>
    <cellStyle name="표준 5 36 6 10" xfId="6872"/>
    <cellStyle name="표준 5 36 6 11" xfId="7517"/>
    <cellStyle name="표준 5 36 6 2" xfId="1579"/>
    <cellStyle name="표준 5 36 6 3" xfId="2258"/>
    <cellStyle name="표준 5 36 6 4" xfId="2920"/>
    <cellStyle name="표준 5 36 6 5" xfId="3582"/>
    <cellStyle name="표준 5 36 6 6" xfId="4244"/>
    <cellStyle name="표준 5 36 6 7" xfId="4906"/>
    <cellStyle name="표준 5 36 6 8" xfId="5566"/>
    <cellStyle name="표준 5 36 6 9" xfId="6224"/>
    <cellStyle name="표준 5 36 7" xfId="561"/>
    <cellStyle name="표준 5 36 7 10" xfId="6518"/>
    <cellStyle name="표준 5 36 7 11" xfId="7163"/>
    <cellStyle name="표준 5 36 7 2" xfId="1218"/>
    <cellStyle name="표준 5 36 7 3" xfId="1897"/>
    <cellStyle name="표준 5 36 7 4" xfId="2559"/>
    <cellStyle name="표준 5 36 7 5" xfId="3221"/>
    <cellStyle name="표준 5 36 7 6" xfId="3883"/>
    <cellStyle name="표준 5 36 7 7" xfId="4545"/>
    <cellStyle name="표준 5 36 7 8" xfId="5206"/>
    <cellStyle name="표준 5 36 7 9" xfId="5865"/>
    <cellStyle name="표준 5 36 8" xfId="621"/>
    <cellStyle name="표준 5 36 8 10" xfId="6999"/>
    <cellStyle name="표준 5 36 8 11" xfId="7644"/>
    <cellStyle name="표준 5 36 8 2" xfId="1710"/>
    <cellStyle name="표준 5 36 8 3" xfId="2388"/>
    <cellStyle name="표준 5 36 8 4" xfId="3050"/>
    <cellStyle name="표준 5 36 8 5" xfId="3712"/>
    <cellStyle name="표준 5 36 8 6" xfId="4374"/>
    <cellStyle name="표준 5 36 8 7" xfId="5036"/>
    <cellStyle name="표준 5 36 8 8" xfId="5696"/>
    <cellStyle name="표준 5 36 8 9" xfId="6354"/>
    <cellStyle name="표준 5 36 9" xfId="681"/>
    <cellStyle name="표준 5 36 9 10" xfId="7026"/>
    <cellStyle name="표준 5 36 9 11" xfId="7671"/>
    <cellStyle name="표준 5 36 9 2" xfId="1738"/>
    <cellStyle name="표준 5 36 9 3" xfId="2415"/>
    <cellStyle name="표준 5 36 9 4" xfId="3077"/>
    <cellStyle name="표준 5 36 9 5" xfId="3739"/>
    <cellStyle name="표준 5 36 9 6" xfId="4401"/>
    <cellStyle name="표준 5 36 9 7" xfId="5063"/>
    <cellStyle name="표준 5 36 9 8" xfId="5723"/>
    <cellStyle name="표준 5 36 9 9" xfId="6381"/>
    <cellStyle name="표준 5 37" xfId="201"/>
    <cellStyle name="표준 5 37 10" xfId="742"/>
    <cellStyle name="표준 5 37 10 10" xfId="7018"/>
    <cellStyle name="표준 5 37 10 11" xfId="7663"/>
    <cellStyle name="표준 5 37 10 2" xfId="1730"/>
    <cellStyle name="표준 5 37 10 3" xfId="2407"/>
    <cellStyle name="표준 5 37 10 4" xfId="3069"/>
    <cellStyle name="표준 5 37 10 5" xfId="3731"/>
    <cellStyle name="표준 5 37 10 6" xfId="4393"/>
    <cellStyle name="표준 5 37 10 7" xfId="5055"/>
    <cellStyle name="표준 5 37 10 8" xfId="5715"/>
    <cellStyle name="표준 5 37 10 9" xfId="6373"/>
    <cellStyle name="표준 5 37 11" xfId="802"/>
    <cellStyle name="표준 5 37 11 10" xfId="7044"/>
    <cellStyle name="표준 5 37 11 11" xfId="7689"/>
    <cellStyle name="표준 5 37 11 2" xfId="1757"/>
    <cellStyle name="표준 5 37 11 3" xfId="2434"/>
    <cellStyle name="표준 5 37 11 4" xfId="3096"/>
    <cellStyle name="표준 5 37 11 5" xfId="3758"/>
    <cellStyle name="표준 5 37 11 6" xfId="4420"/>
    <cellStyle name="표준 5 37 11 7" xfId="5082"/>
    <cellStyle name="표준 5 37 11 8" xfId="5742"/>
    <cellStyle name="표준 5 37 11 9" xfId="6399"/>
    <cellStyle name="표준 5 37 12" xfId="862"/>
    <cellStyle name="표준 5 37 13" xfId="922"/>
    <cellStyle name="표준 5 37 14" xfId="982"/>
    <cellStyle name="표준 5 37 15" xfId="1042"/>
    <cellStyle name="표준 5 37 16" xfId="1144"/>
    <cellStyle name="표준 5 37 17" xfId="1823"/>
    <cellStyle name="표준 5 37 18" xfId="2485"/>
    <cellStyle name="표준 5 37 19" xfId="3147"/>
    <cellStyle name="표준 5 37 2" xfId="262"/>
    <cellStyle name="표준 5 37 2 10" xfId="6610"/>
    <cellStyle name="표준 5 37 2 11" xfId="7255"/>
    <cellStyle name="표준 5 37 2 2" xfId="1311"/>
    <cellStyle name="표준 5 37 2 3" xfId="1990"/>
    <cellStyle name="표준 5 37 2 4" xfId="2652"/>
    <cellStyle name="표준 5 37 2 5" xfId="3314"/>
    <cellStyle name="표준 5 37 2 6" xfId="3976"/>
    <cellStyle name="표준 5 37 2 7" xfId="4638"/>
    <cellStyle name="표준 5 37 2 8" xfId="5299"/>
    <cellStyle name="표준 5 37 2 9" xfId="5958"/>
    <cellStyle name="표준 5 37 20" xfId="3809"/>
    <cellStyle name="표준 5 37 21" xfId="4471"/>
    <cellStyle name="표준 5 37 22" xfId="5133"/>
    <cellStyle name="표준 5 37 23" xfId="5793"/>
    <cellStyle name="표준 5 37 24" xfId="6448"/>
    <cellStyle name="표준 5 37 25" xfId="7093"/>
    <cellStyle name="표준 5 37 3" xfId="322"/>
    <cellStyle name="표준 5 37 3 10" xfId="6693"/>
    <cellStyle name="표준 5 37 3 11" xfId="7338"/>
    <cellStyle name="표준 5 37 3 2" xfId="1400"/>
    <cellStyle name="표준 5 37 3 3" xfId="2079"/>
    <cellStyle name="표준 5 37 3 4" xfId="2741"/>
    <cellStyle name="표준 5 37 3 5" xfId="3403"/>
    <cellStyle name="표준 5 37 3 6" xfId="4065"/>
    <cellStyle name="표준 5 37 3 7" xfId="4727"/>
    <cellStyle name="표준 5 37 3 8" xfId="5387"/>
    <cellStyle name="표준 5 37 3 9" xfId="6045"/>
    <cellStyle name="표준 5 37 4" xfId="382"/>
    <cellStyle name="표준 5 37 4 10" xfId="6753"/>
    <cellStyle name="표준 5 37 4 11" xfId="7398"/>
    <cellStyle name="표준 5 37 4 2" xfId="1460"/>
    <cellStyle name="표준 5 37 4 3" xfId="2139"/>
    <cellStyle name="표준 5 37 4 4" xfId="2801"/>
    <cellStyle name="표준 5 37 4 5" xfId="3463"/>
    <cellStyle name="표준 5 37 4 6" xfId="4125"/>
    <cellStyle name="표준 5 37 4 7" xfId="4787"/>
    <cellStyle name="표준 5 37 4 8" xfId="5447"/>
    <cellStyle name="표준 5 37 4 9" xfId="6105"/>
    <cellStyle name="표준 5 37 5" xfId="442"/>
    <cellStyle name="표준 5 37 5 10" xfId="6813"/>
    <cellStyle name="표준 5 37 5 11" xfId="7458"/>
    <cellStyle name="표준 5 37 5 2" xfId="1520"/>
    <cellStyle name="표준 5 37 5 3" xfId="2199"/>
    <cellStyle name="표준 5 37 5 4" xfId="2861"/>
    <cellStyle name="표준 5 37 5 5" xfId="3523"/>
    <cellStyle name="표준 5 37 5 6" xfId="4185"/>
    <cellStyle name="표준 5 37 5 7" xfId="4847"/>
    <cellStyle name="표준 5 37 5 8" xfId="5507"/>
    <cellStyle name="표준 5 37 5 9" xfId="6165"/>
    <cellStyle name="표준 5 37 6" xfId="502"/>
    <cellStyle name="표준 5 37 6 10" xfId="6873"/>
    <cellStyle name="표준 5 37 6 11" xfId="7518"/>
    <cellStyle name="표준 5 37 6 2" xfId="1580"/>
    <cellStyle name="표준 5 37 6 3" xfId="2259"/>
    <cellStyle name="표준 5 37 6 4" xfId="2921"/>
    <cellStyle name="표준 5 37 6 5" xfId="3583"/>
    <cellStyle name="표준 5 37 6 6" xfId="4245"/>
    <cellStyle name="표준 5 37 6 7" xfId="4907"/>
    <cellStyle name="표준 5 37 6 8" xfId="5567"/>
    <cellStyle name="표준 5 37 6 9" xfId="6225"/>
    <cellStyle name="표준 5 37 7" xfId="562"/>
    <cellStyle name="표준 5 37 7 10" xfId="6517"/>
    <cellStyle name="표준 5 37 7 11" xfId="7162"/>
    <cellStyle name="표준 5 37 7 2" xfId="1217"/>
    <cellStyle name="표준 5 37 7 3" xfId="1896"/>
    <cellStyle name="표준 5 37 7 4" xfId="2558"/>
    <cellStyle name="표준 5 37 7 5" xfId="3220"/>
    <cellStyle name="표준 5 37 7 6" xfId="3882"/>
    <cellStyle name="표준 5 37 7 7" xfId="4544"/>
    <cellStyle name="표준 5 37 7 8" xfId="5205"/>
    <cellStyle name="표준 5 37 7 9" xfId="5864"/>
    <cellStyle name="표준 5 37 8" xfId="622"/>
    <cellStyle name="표준 5 37 8 10" xfId="6973"/>
    <cellStyle name="표준 5 37 8 11" xfId="7618"/>
    <cellStyle name="표준 5 37 8 2" xfId="1683"/>
    <cellStyle name="표준 5 37 8 3" xfId="2362"/>
    <cellStyle name="표준 5 37 8 4" xfId="3024"/>
    <cellStyle name="표준 5 37 8 5" xfId="3686"/>
    <cellStyle name="표준 5 37 8 6" xfId="4348"/>
    <cellStyle name="표준 5 37 8 7" xfId="5010"/>
    <cellStyle name="표준 5 37 8 8" xfId="5670"/>
    <cellStyle name="표준 5 37 8 9" xfId="6328"/>
    <cellStyle name="표준 5 37 9" xfId="682"/>
    <cellStyle name="표준 5 37 9 10" xfId="6492"/>
    <cellStyle name="표준 5 37 9 11" xfId="7137"/>
    <cellStyle name="표준 5 37 9 2" xfId="1191"/>
    <cellStyle name="표준 5 37 9 3" xfId="1870"/>
    <cellStyle name="표준 5 37 9 4" xfId="2532"/>
    <cellStyle name="표준 5 37 9 5" xfId="3194"/>
    <cellStyle name="표준 5 37 9 6" xfId="3856"/>
    <cellStyle name="표준 5 37 9 7" xfId="4518"/>
    <cellStyle name="표준 5 37 9 8" xfId="5179"/>
    <cellStyle name="표준 5 37 9 9" xfId="5838"/>
    <cellStyle name="표준 5 38" xfId="202"/>
    <cellStyle name="표준 5 38 10" xfId="743"/>
    <cellStyle name="표준 5 38 10 10" xfId="7015"/>
    <cellStyle name="표준 5 38 10 11" xfId="7660"/>
    <cellStyle name="표준 5 38 10 2" xfId="1727"/>
    <cellStyle name="표준 5 38 10 3" xfId="2404"/>
    <cellStyle name="표준 5 38 10 4" xfId="3066"/>
    <cellStyle name="표준 5 38 10 5" xfId="3728"/>
    <cellStyle name="표준 5 38 10 6" xfId="4390"/>
    <cellStyle name="표준 5 38 10 7" xfId="5052"/>
    <cellStyle name="표준 5 38 10 8" xfId="5712"/>
    <cellStyle name="표준 5 38 10 9" xfId="6370"/>
    <cellStyle name="표준 5 38 11" xfId="803"/>
    <cellStyle name="표준 5 38 11 10" xfId="7041"/>
    <cellStyle name="표준 5 38 11 11" xfId="7686"/>
    <cellStyle name="표준 5 38 11 2" xfId="1754"/>
    <cellStyle name="표준 5 38 11 3" xfId="2431"/>
    <cellStyle name="표준 5 38 11 4" xfId="3093"/>
    <cellStyle name="표준 5 38 11 5" xfId="3755"/>
    <cellStyle name="표준 5 38 11 6" xfId="4417"/>
    <cellStyle name="표준 5 38 11 7" xfId="5079"/>
    <cellStyle name="표준 5 38 11 8" xfId="5739"/>
    <cellStyle name="표준 5 38 11 9" xfId="6396"/>
    <cellStyle name="표준 5 38 12" xfId="863"/>
    <cellStyle name="표준 5 38 13" xfId="923"/>
    <cellStyle name="표준 5 38 14" xfId="983"/>
    <cellStyle name="표준 5 38 15" xfId="1043"/>
    <cellStyle name="표준 5 38 16" xfId="1145"/>
    <cellStyle name="표준 5 38 17" xfId="1824"/>
    <cellStyle name="표준 5 38 18" xfId="2486"/>
    <cellStyle name="표준 5 38 19" xfId="3148"/>
    <cellStyle name="표준 5 38 2" xfId="263"/>
    <cellStyle name="표준 5 38 2 10" xfId="6611"/>
    <cellStyle name="표준 5 38 2 11" xfId="7256"/>
    <cellStyle name="표준 5 38 2 2" xfId="1312"/>
    <cellStyle name="표준 5 38 2 3" xfId="1991"/>
    <cellStyle name="표준 5 38 2 4" xfId="2653"/>
    <cellStyle name="표준 5 38 2 5" xfId="3315"/>
    <cellStyle name="표준 5 38 2 6" xfId="3977"/>
    <cellStyle name="표준 5 38 2 7" xfId="4639"/>
    <cellStyle name="표준 5 38 2 8" xfId="5300"/>
    <cellStyle name="표준 5 38 2 9" xfId="5959"/>
    <cellStyle name="표준 5 38 20" xfId="3810"/>
    <cellStyle name="표준 5 38 21" xfId="4472"/>
    <cellStyle name="표준 5 38 22" xfId="5134"/>
    <cellStyle name="표준 5 38 23" xfId="5794"/>
    <cellStyle name="표준 5 38 24" xfId="6449"/>
    <cellStyle name="표준 5 38 25" xfId="7094"/>
    <cellStyle name="표준 5 38 3" xfId="323"/>
    <cellStyle name="표준 5 38 3 10" xfId="6694"/>
    <cellStyle name="표준 5 38 3 11" xfId="7339"/>
    <cellStyle name="표준 5 38 3 2" xfId="1401"/>
    <cellStyle name="표준 5 38 3 3" xfId="2080"/>
    <cellStyle name="표준 5 38 3 4" xfId="2742"/>
    <cellStyle name="표준 5 38 3 5" xfId="3404"/>
    <cellStyle name="표준 5 38 3 6" xfId="4066"/>
    <cellStyle name="표준 5 38 3 7" xfId="4728"/>
    <cellStyle name="표준 5 38 3 8" xfId="5388"/>
    <cellStyle name="표준 5 38 3 9" xfId="6046"/>
    <cellStyle name="표준 5 38 4" xfId="383"/>
    <cellStyle name="표준 5 38 4 10" xfId="6754"/>
    <cellStyle name="표준 5 38 4 11" xfId="7399"/>
    <cellStyle name="표준 5 38 4 2" xfId="1461"/>
    <cellStyle name="표준 5 38 4 3" xfId="2140"/>
    <cellStyle name="표준 5 38 4 4" xfId="2802"/>
    <cellStyle name="표준 5 38 4 5" xfId="3464"/>
    <cellStyle name="표준 5 38 4 6" xfId="4126"/>
    <cellStyle name="표준 5 38 4 7" xfId="4788"/>
    <cellStyle name="표준 5 38 4 8" xfId="5448"/>
    <cellStyle name="표준 5 38 4 9" xfId="6106"/>
    <cellStyle name="표준 5 38 5" xfId="443"/>
    <cellStyle name="표준 5 38 5 10" xfId="6814"/>
    <cellStyle name="표준 5 38 5 11" xfId="7459"/>
    <cellStyle name="표준 5 38 5 2" xfId="1521"/>
    <cellStyle name="표준 5 38 5 3" xfId="2200"/>
    <cellStyle name="표준 5 38 5 4" xfId="2862"/>
    <cellStyle name="표준 5 38 5 5" xfId="3524"/>
    <cellStyle name="표준 5 38 5 6" xfId="4186"/>
    <cellStyle name="표준 5 38 5 7" xfId="4848"/>
    <cellStyle name="표준 5 38 5 8" xfId="5508"/>
    <cellStyle name="표준 5 38 5 9" xfId="6166"/>
    <cellStyle name="표준 5 38 6" xfId="503"/>
    <cellStyle name="표준 5 38 6 10" xfId="6874"/>
    <cellStyle name="표준 5 38 6 11" xfId="7519"/>
    <cellStyle name="표준 5 38 6 2" xfId="1581"/>
    <cellStyle name="표준 5 38 6 3" xfId="2260"/>
    <cellStyle name="표준 5 38 6 4" xfId="2922"/>
    <cellStyle name="표준 5 38 6 5" xfId="3584"/>
    <cellStyle name="표준 5 38 6 6" xfId="4246"/>
    <cellStyle name="표준 5 38 6 7" xfId="4908"/>
    <cellStyle name="표준 5 38 6 8" xfId="5568"/>
    <cellStyle name="표준 5 38 6 9" xfId="6226"/>
    <cellStyle name="표준 5 38 7" xfId="563"/>
    <cellStyle name="표준 5 38 7 10" xfId="6516"/>
    <cellStyle name="표준 5 38 7 11" xfId="7161"/>
    <cellStyle name="표준 5 38 7 2" xfId="1216"/>
    <cellStyle name="표준 5 38 7 3" xfId="1895"/>
    <cellStyle name="표준 5 38 7 4" xfId="2557"/>
    <cellStyle name="표준 5 38 7 5" xfId="3219"/>
    <cellStyle name="표준 5 38 7 6" xfId="3881"/>
    <cellStyle name="표준 5 38 7 7" xfId="4543"/>
    <cellStyle name="표준 5 38 7 8" xfId="5204"/>
    <cellStyle name="표준 5 38 7 9" xfId="5863"/>
    <cellStyle name="표준 5 38 8" xfId="623"/>
    <cellStyle name="표준 5 38 8 10" xfId="6947"/>
    <cellStyle name="표준 5 38 8 11" xfId="7592"/>
    <cellStyle name="표준 5 38 8 2" xfId="1656"/>
    <cellStyle name="표준 5 38 8 3" xfId="2335"/>
    <cellStyle name="표준 5 38 8 4" xfId="2997"/>
    <cellStyle name="표준 5 38 8 5" xfId="3659"/>
    <cellStyle name="표준 5 38 8 6" xfId="4321"/>
    <cellStyle name="표준 5 38 8 7" xfId="4983"/>
    <cellStyle name="표준 5 38 8 8" xfId="5643"/>
    <cellStyle name="표준 5 38 8 9" xfId="6301"/>
    <cellStyle name="표준 5 38 9" xfId="683"/>
    <cellStyle name="표준 5 38 9 10" xfId="6555"/>
    <cellStyle name="표준 5 38 9 11" xfId="7200"/>
    <cellStyle name="표준 5 38 9 2" xfId="1255"/>
    <cellStyle name="표준 5 38 9 3" xfId="1934"/>
    <cellStyle name="표준 5 38 9 4" xfId="2596"/>
    <cellStyle name="표준 5 38 9 5" xfId="3258"/>
    <cellStyle name="표준 5 38 9 6" xfId="3920"/>
    <cellStyle name="표준 5 38 9 7" xfId="4582"/>
    <cellStyle name="표준 5 38 9 8" xfId="5243"/>
    <cellStyle name="표준 5 38 9 9" xfId="5902"/>
    <cellStyle name="표준 5 39" xfId="203"/>
    <cellStyle name="표준 5 39 10" xfId="744"/>
    <cellStyle name="표준 5 39 10 10" xfId="7027"/>
    <cellStyle name="표준 5 39 10 11" xfId="7672"/>
    <cellStyle name="표준 5 39 10 2" xfId="1739"/>
    <cellStyle name="표준 5 39 10 3" xfId="2416"/>
    <cellStyle name="표준 5 39 10 4" xfId="3078"/>
    <cellStyle name="표준 5 39 10 5" xfId="3740"/>
    <cellStyle name="표준 5 39 10 6" xfId="4402"/>
    <cellStyle name="표준 5 39 10 7" xfId="5064"/>
    <cellStyle name="표준 5 39 10 8" xfId="5724"/>
    <cellStyle name="표준 5 39 10 9" xfId="6382"/>
    <cellStyle name="표준 5 39 11" xfId="804"/>
    <cellStyle name="표준 5 39 11 10" xfId="7051"/>
    <cellStyle name="표준 5 39 11 11" xfId="7696"/>
    <cellStyle name="표준 5 39 11 2" xfId="1764"/>
    <cellStyle name="표준 5 39 11 3" xfId="2441"/>
    <cellStyle name="표준 5 39 11 4" xfId="3103"/>
    <cellStyle name="표준 5 39 11 5" xfId="3765"/>
    <cellStyle name="표준 5 39 11 6" xfId="4427"/>
    <cellStyle name="표준 5 39 11 7" xfId="5089"/>
    <cellStyle name="표준 5 39 11 8" xfId="5749"/>
    <cellStyle name="표준 5 39 11 9" xfId="6406"/>
    <cellStyle name="표준 5 39 12" xfId="864"/>
    <cellStyle name="표준 5 39 13" xfId="924"/>
    <cellStyle name="표준 5 39 14" xfId="984"/>
    <cellStyle name="표준 5 39 15" xfId="1044"/>
    <cellStyle name="표준 5 39 16" xfId="1146"/>
    <cellStyle name="표준 5 39 17" xfId="1825"/>
    <cellStyle name="표준 5 39 18" xfId="2487"/>
    <cellStyle name="표준 5 39 19" xfId="3149"/>
    <cellStyle name="표준 5 39 2" xfId="264"/>
    <cellStyle name="표준 5 39 2 10" xfId="6612"/>
    <cellStyle name="표준 5 39 2 11" xfId="7257"/>
    <cellStyle name="표준 5 39 2 2" xfId="1313"/>
    <cellStyle name="표준 5 39 2 3" xfId="1992"/>
    <cellStyle name="표준 5 39 2 4" xfId="2654"/>
    <cellStyle name="표준 5 39 2 5" xfId="3316"/>
    <cellStyle name="표준 5 39 2 6" xfId="3978"/>
    <cellStyle name="표준 5 39 2 7" xfId="4640"/>
    <cellStyle name="표준 5 39 2 8" xfId="5301"/>
    <cellStyle name="표준 5 39 2 9" xfId="5960"/>
    <cellStyle name="표준 5 39 20" xfId="3811"/>
    <cellStyle name="표준 5 39 21" xfId="4473"/>
    <cellStyle name="표준 5 39 22" xfId="5135"/>
    <cellStyle name="표준 5 39 23" xfId="5795"/>
    <cellStyle name="표준 5 39 24" xfId="6450"/>
    <cellStyle name="표준 5 39 25" xfId="7095"/>
    <cellStyle name="표준 5 39 3" xfId="324"/>
    <cellStyle name="표준 5 39 3 10" xfId="6695"/>
    <cellStyle name="표준 5 39 3 11" xfId="7340"/>
    <cellStyle name="표준 5 39 3 2" xfId="1402"/>
    <cellStyle name="표준 5 39 3 3" xfId="2081"/>
    <cellStyle name="표준 5 39 3 4" xfId="2743"/>
    <cellStyle name="표준 5 39 3 5" xfId="3405"/>
    <cellStyle name="표준 5 39 3 6" xfId="4067"/>
    <cellStyle name="표준 5 39 3 7" xfId="4729"/>
    <cellStyle name="표준 5 39 3 8" xfId="5389"/>
    <cellStyle name="표준 5 39 3 9" xfId="6047"/>
    <cellStyle name="표준 5 39 4" xfId="384"/>
    <cellStyle name="표준 5 39 4 10" xfId="6755"/>
    <cellStyle name="표준 5 39 4 11" xfId="7400"/>
    <cellStyle name="표준 5 39 4 2" xfId="1462"/>
    <cellStyle name="표준 5 39 4 3" xfId="2141"/>
    <cellStyle name="표준 5 39 4 4" xfId="2803"/>
    <cellStyle name="표준 5 39 4 5" xfId="3465"/>
    <cellStyle name="표준 5 39 4 6" xfId="4127"/>
    <cellStyle name="표준 5 39 4 7" xfId="4789"/>
    <cellStyle name="표준 5 39 4 8" xfId="5449"/>
    <cellStyle name="표준 5 39 4 9" xfId="6107"/>
    <cellStyle name="표준 5 39 5" xfId="444"/>
    <cellStyle name="표준 5 39 5 10" xfId="6815"/>
    <cellStyle name="표준 5 39 5 11" xfId="7460"/>
    <cellStyle name="표준 5 39 5 2" xfId="1522"/>
    <cellStyle name="표준 5 39 5 3" xfId="2201"/>
    <cellStyle name="표준 5 39 5 4" xfId="2863"/>
    <cellStyle name="표준 5 39 5 5" xfId="3525"/>
    <cellStyle name="표준 5 39 5 6" xfId="4187"/>
    <cellStyle name="표준 5 39 5 7" xfId="4849"/>
    <cellStyle name="표준 5 39 5 8" xfId="5509"/>
    <cellStyle name="표준 5 39 5 9" xfId="6167"/>
    <cellStyle name="표준 5 39 6" xfId="504"/>
    <cellStyle name="표준 5 39 6 10" xfId="6875"/>
    <cellStyle name="표준 5 39 6 11" xfId="7520"/>
    <cellStyle name="표준 5 39 6 2" xfId="1582"/>
    <cellStyle name="표준 5 39 6 3" xfId="2261"/>
    <cellStyle name="표준 5 39 6 4" xfId="2923"/>
    <cellStyle name="표준 5 39 6 5" xfId="3585"/>
    <cellStyle name="표준 5 39 6 6" xfId="4247"/>
    <cellStyle name="표준 5 39 6 7" xfId="4909"/>
    <cellStyle name="표준 5 39 6 8" xfId="5569"/>
    <cellStyle name="표준 5 39 6 9" xfId="6227"/>
    <cellStyle name="표준 5 39 7" xfId="564"/>
    <cellStyle name="표준 5 39 7 10" xfId="6515"/>
    <cellStyle name="표준 5 39 7 11" xfId="7160"/>
    <cellStyle name="표준 5 39 7 2" xfId="1215"/>
    <cellStyle name="표준 5 39 7 3" xfId="1894"/>
    <cellStyle name="표준 5 39 7 4" xfId="2556"/>
    <cellStyle name="표준 5 39 7 5" xfId="3218"/>
    <cellStyle name="표준 5 39 7 6" xfId="3880"/>
    <cellStyle name="표준 5 39 7 7" xfId="4542"/>
    <cellStyle name="표준 5 39 7 8" xfId="5203"/>
    <cellStyle name="표준 5 39 7 9" xfId="5862"/>
    <cellStyle name="표준 5 39 8" xfId="624"/>
    <cellStyle name="표준 5 39 8 10" xfId="6924"/>
    <cellStyle name="표준 5 39 8 11" xfId="7569"/>
    <cellStyle name="표준 5 39 8 2" xfId="1631"/>
    <cellStyle name="표준 5 39 8 3" xfId="2310"/>
    <cellStyle name="표준 5 39 8 4" xfId="2972"/>
    <cellStyle name="표준 5 39 8 5" xfId="3634"/>
    <cellStyle name="표준 5 39 8 6" xfId="4296"/>
    <cellStyle name="표준 5 39 8 7" xfId="4958"/>
    <cellStyle name="표준 5 39 8 8" xfId="5618"/>
    <cellStyle name="표준 5 39 8 9" xfId="6276"/>
    <cellStyle name="표준 5 39 9" xfId="684"/>
    <cellStyle name="표준 5 39 9 10" xfId="7000"/>
    <cellStyle name="표준 5 39 9 11" xfId="7645"/>
    <cellStyle name="표준 5 39 9 2" xfId="1711"/>
    <cellStyle name="표준 5 39 9 3" xfId="2389"/>
    <cellStyle name="표준 5 39 9 4" xfId="3051"/>
    <cellStyle name="표준 5 39 9 5" xfId="3713"/>
    <cellStyle name="표준 5 39 9 6" xfId="4375"/>
    <cellStyle name="표준 5 39 9 7" xfId="5037"/>
    <cellStyle name="표준 5 39 9 8" xfId="5697"/>
    <cellStyle name="표준 5 39 9 9" xfId="6355"/>
    <cellStyle name="표준 5 4" xfId="168"/>
    <cellStyle name="표준 5 4 10" xfId="709"/>
    <cellStyle name="표준 5 4 10 10" xfId="6948"/>
    <cellStyle name="표준 5 4 10 11" xfId="7593"/>
    <cellStyle name="표준 5 4 10 2" xfId="1657"/>
    <cellStyle name="표준 5 4 10 3" xfId="2336"/>
    <cellStyle name="표준 5 4 10 4" xfId="2998"/>
    <cellStyle name="표준 5 4 10 5" xfId="3660"/>
    <cellStyle name="표준 5 4 10 6" xfId="4322"/>
    <cellStyle name="표준 5 4 10 7" xfId="4984"/>
    <cellStyle name="표준 5 4 10 8" xfId="5644"/>
    <cellStyle name="표준 5 4 10 9" xfId="6302"/>
    <cellStyle name="표준 5 4 11" xfId="769"/>
    <cellStyle name="표준 5 4 11 10" xfId="6556"/>
    <cellStyle name="표준 5 4 11 11" xfId="7201"/>
    <cellStyle name="표준 5 4 11 2" xfId="1256"/>
    <cellStyle name="표준 5 4 11 3" xfId="1935"/>
    <cellStyle name="표준 5 4 11 4" xfId="2597"/>
    <cellStyle name="표준 5 4 11 5" xfId="3259"/>
    <cellStyle name="표준 5 4 11 6" xfId="3921"/>
    <cellStyle name="표준 5 4 11 7" xfId="4583"/>
    <cellStyle name="표준 5 4 11 8" xfId="5244"/>
    <cellStyle name="표준 5 4 11 9" xfId="5903"/>
    <cellStyle name="표준 5 4 12" xfId="829"/>
    <cellStyle name="표준 5 4 13" xfId="889"/>
    <cellStyle name="표준 5 4 14" xfId="949"/>
    <cellStyle name="표준 5 4 15" xfId="1009"/>
    <cellStyle name="표준 5 4 16" xfId="1111"/>
    <cellStyle name="표준 5 4 17" xfId="1067"/>
    <cellStyle name="표준 5 4 18" xfId="1096"/>
    <cellStyle name="표준 5 4 19" xfId="1079"/>
    <cellStyle name="표준 5 4 2" xfId="229"/>
    <cellStyle name="표준 5 4 2 10" xfId="6577"/>
    <cellStyle name="표준 5 4 2 11" xfId="7222"/>
    <cellStyle name="표준 5 4 2 2" xfId="1278"/>
    <cellStyle name="표준 5 4 2 3" xfId="1957"/>
    <cellStyle name="표준 5 4 2 4" xfId="2619"/>
    <cellStyle name="표준 5 4 2 5" xfId="3281"/>
    <cellStyle name="표준 5 4 2 6" xfId="3943"/>
    <cellStyle name="표준 5 4 2 7" xfId="4605"/>
    <cellStyle name="표준 5 4 2 8" xfId="5266"/>
    <cellStyle name="표준 5 4 2 9" xfId="5925"/>
    <cellStyle name="표준 5 4 20" xfId="2443"/>
    <cellStyle name="표준 5 4 21" xfId="3105"/>
    <cellStyle name="표준 5 4 22" xfId="3767"/>
    <cellStyle name="표준 5 4 23" xfId="4429"/>
    <cellStyle name="표준 5 4 24" xfId="5091"/>
    <cellStyle name="표준 5 4 25" xfId="5751"/>
    <cellStyle name="표준 5 4 3" xfId="289"/>
    <cellStyle name="표준 5 4 3 10" xfId="6660"/>
    <cellStyle name="표준 5 4 3 11" xfId="7305"/>
    <cellStyle name="표준 5 4 3 2" xfId="1367"/>
    <cellStyle name="표준 5 4 3 3" xfId="2046"/>
    <cellStyle name="표준 5 4 3 4" xfId="2708"/>
    <cellStyle name="표준 5 4 3 5" xfId="3370"/>
    <cellStyle name="표준 5 4 3 6" xfId="4032"/>
    <cellStyle name="표준 5 4 3 7" xfId="4694"/>
    <cellStyle name="표준 5 4 3 8" xfId="5354"/>
    <cellStyle name="표준 5 4 3 9" xfId="6012"/>
    <cellStyle name="표준 5 4 4" xfId="349"/>
    <cellStyle name="표준 5 4 4 10" xfId="6720"/>
    <cellStyle name="표준 5 4 4 11" xfId="7365"/>
    <cellStyle name="표준 5 4 4 2" xfId="1427"/>
    <cellStyle name="표준 5 4 4 3" xfId="2106"/>
    <cellStyle name="표준 5 4 4 4" xfId="2768"/>
    <cellStyle name="표준 5 4 4 5" xfId="3430"/>
    <cellStyle name="표준 5 4 4 6" xfId="4092"/>
    <cellStyle name="표준 5 4 4 7" xfId="4754"/>
    <cellStyle name="표준 5 4 4 8" xfId="5414"/>
    <cellStyle name="표준 5 4 4 9" xfId="6072"/>
    <cellStyle name="표준 5 4 5" xfId="409"/>
    <cellStyle name="표준 5 4 5 10" xfId="6780"/>
    <cellStyle name="표준 5 4 5 11" xfId="7425"/>
    <cellStyle name="표준 5 4 5 2" xfId="1487"/>
    <cellStyle name="표준 5 4 5 3" xfId="2166"/>
    <cellStyle name="표준 5 4 5 4" xfId="2828"/>
    <cellStyle name="표준 5 4 5 5" xfId="3490"/>
    <cellStyle name="표준 5 4 5 6" xfId="4152"/>
    <cellStyle name="표준 5 4 5 7" xfId="4814"/>
    <cellStyle name="표준 5 4 5 8" xfId="5474"/>
    <cellStyle name="표준 5 4 5 9" xfId="6132"/>
    <cellStyle name="표준 5 4 6" xfId="469"/>
    <cellStyle name="표준 5 4 6 10" xfId="6840"/>
    <cellStyle name="표준 5 4 6 11" xfId="7485"/>
    <cellStyle name="표준 5 4 6 2" xfId="1547"/>
    <cellStyle name="표준 5 4 6 3" xfId="2226"/>
    <cellStyle name="표준 5 4 6 4" xfId="2888"/>
    <cellStyle name="표준 5 4 6 5" xfId="3550"/>
    <cellStyle name="표준 5 4 6 6" xfId="4212"/>
    <cellStyle name="표준 5 4 6 7" xfId="4874"/>
    <cellStyle name="표준 5 4 6 8" xfId="5534"/>
    <cellStyle name="표준 5 4 6 9" xfId="6192"/>
    <cellStyle name="표준 5 4 7" xfId="529"/>
    <cellStyle name="표준 5 4 7 10" xfId="6550"/>
    <cellStyle name="표준 5 4 7 11" xfId="7195"/>
    <cellStyle name="표준 5 4 7 2" xfId="1250"/>
    <cellStyle name="표준 5 4 7 3" xfId="1929"/>
    <cellStyle name="표준 5 4 7 4" xfId="2591"/>
    <cellStyle name="표준 5 4 7 5" xfId="3253"/>
    <cellStyle name="표준 5 4 7 6" xfId="3915"/>
    <cellStyle name="표준 5 4 7 7" xfId="4577"/>
    <cellStyle name="표준 5 4 7 8" xfId="5238"/>
    <cellStyle name="표준 5 4 7 9" xfId="5897"/>
    <cellStyle name="표준 5 4 8" xfId="589"/>
    <cellStyle name="표준 5 4 8 10" xfId="6939"/>
    <cellStyle name="표준 5 4 8 11" xfId="7584"/>
    <cellStyle name="표준 5 4 8 2" xfId="1646"/>
    <cellStyle name="표준 5 4 8 3" xfId="2325"/>
    <cellStyle name="표준 5 4 8 4" xfId="2987"/>
    <cellStyle name="표준 5 4 8 5" xfId="3649"/>
    <cellStyle name="표준 5 4 8 6" xfId="4311"/>
    <cellStyle name="표준 5 4 8 7" xfId="4973"/>
    <cellStyle name="표준 5 4 8 8" xfId="5633"/>
    <cellStyle name="표준 5 4 8 9" xfId="6291"/>
    <cellStyle name="표준 5 4 9" xfId="649"/>
    <cellStyle name="표준 5 4 9 10" xfId="6650"/>
    <cellStyle name="표준 5 4 9 11" xfId="7295"/>
    <cellStyle name="표준 5 4 9 2" xfId="1354"/>
    <cellStyle name="표준 5 4 9 3" xfId="2033"/>
    <cellStyle name="표준 5 4 9 4" xfId="2695"/>
    <cellStyle name="표준 5 4 9 5" xfId="3357"/>
    <cellStyle name="표준 5 4 9 6" xfId="4019"/>
    <cellStyle name="표준 5 4 9 7" xfId="4681"/>
    <cellStyle name="표준 5 4 9 8" xfId="5341"/>
    <cellStyle name="표준 5 4 9 9" xfId="5999"/>
    <cellStyle name="표준 5 40" xfId="204"/>
    <cellStyle name="표준 5 40 10" xfId="745"/>
    <cellStyle name="표준 5 40 10 10" xfId="6494"/>
    <cellStyle name="표준 5 40 10 11" xfId="7139"/>
    <cellStyle name="표준 5 40 10 2" xfId="1193"/>
    <cellStyle name="표준 5 40 10 3" xfId="1872"/>
    <cellStyle name="표준 5 40 10 4" xfId="2534"/>
    <cellStyle name="표준 5 40 10 5" xfId="3196"/>
    <cellStyle name="표준 5 40 10 6" xfId="3858"/>
    <cellStyle name="표준 5 40 10 7" xfId="4520"/>
    <cellStyle name="표준 5 40 10 8" xfId="5181"/>
    <cellStyle name="표준 5 40 10 9" xfId="5840"/>
    <cellStyle name="표준 5 40 11" xfId="805"/>
    <cellStyle name="표준 5 40 11 10" xfId="6919"/>
    <cellStyle name="표준 5 40 11 11" xfId="7564"/>
    <cellStyle name="표준 5 40 11 2" xfId="1626"/>
    <cellStyle name="표준 5 40 11 3" xfId="2305"/>
    <cellStyle name="표준 5 40 11 4" xfId="2967"/>
    <cellStyle name="표준 5 40 11 5" xfId="3629"/>
    <cellStyle name="표준 5 40 11 6" xfId="4291"/>
    <cellStyle name="표준 5 40 11 7" xfId="4953"/>
    <cellStyle name="표준 5 40 11 8" xfId="5613"/>
    <cellStyle name="표준 5 40 11 9" xfId="6271"/>
    <cellStyle name="표준 5 40 12" xfId="865"/>
    <cellStyle name="표준 5 40 13" xfId="925"/>
    <cellStyle name="표준 5 40 14" xfId="985"/>
    <cellStyle name="표준 5 40 15" xfId="1045"/>
    <cellStyle name="표준 5 40 16" xfId="1147"/>
    <cellStyle name="표준 5 40 17" xfId="1826"/>
    <cellStyle name="표준 5 40 18" xfId="2488"/>
    <cellStyle name="표준 5 40 19" xfId="3150"/>
    <cellStyle name="표준 5 40 2" xfId="265"/>
    <cellStyle name="표준 5 40 2 10" xfId="6613"/>
    <cellStyle name="표준 5 40 2 11" xfId="7258"/>
    <cellStyle name="표준 5 40 2 2" xfId="1314"/>
    <cellStyle name="표준 5 40 2 3" xfId="1993"/>
    <cellStyle name="표준 5 40 2 4" xfId="2655"/>
    <cellStyle name="표준 5 40 2 5" xfId="3317"/>
    <cellStyle name="표준 5 40 2 6" xfId="3979"/>
    <cellStyle name="표준 5 40 2 7" xfId="4641"/>
    <cellStyle name="표준 5 40 2 8" xfId="5302"/>
    <cellStyle name="표준 5 40 2 9" xfId="5961"/>
    <cellStyle name="표준 5 40 20" xfId="3812"/>
    <cellStyle name="표준 5 40 21" xfId="4474"/>
    <cellStyle name="표준 5 40 22" xfId="5136"/>
    <cellStyle name="표준 5 40 23" xfId="5796"/>
    <cellStyle name="표준 5 40 24" xfId="6451"/>
    <cellStyle name="표준 5 40 25" xfId="7096"/>
    <cellStyle name="표준 5 40 3" xfId="325"/>
    <cellStyle name="표준 5 40 3 10" xfId="6696"/>
    <cellStyle name="표준 5 40 3 11" xfId="7341"/>
    <cellStyle name="표준 5 40 3 2" xfId="1403"/>
    <cellStyle name="표준 5 40 3 3" xfId="2082"/>
    <cellStyle name="표준 5 40 3 4" xfId="2744"/>
    <cellStyle name="표준 5 40 3 5" xfId="3406"/>
    <cellStyle name="표준 5 40 3 6" xfId="4068"/>
    <cellStyle name="표준 5 40 3 7" xfId="4730"/>
    <cellStyle name="표준 5 40 3 8" xfId="5390"/>
    <cellStyle name="표준 5 40 3 9" xfId="6048"/>
    <cellStyle name="표준 5 40 4" xfId="385"/>
    <cellStyle name="표준 5 40 4 10" xfId="6756"/>
    <cellStyle name="표준 5 40 4 11" xfId="7401"/>
    <cellStyle name="표준 5 40 4 2" xfId="1463"/>
    <cellStyle name="표준 5 40 4 3" xfId="2142"/>
    <cellStyle name="표준 5 40 4 4" xfId="2804"/>
    <cellStyle name="표준 5 40 4 5" xfId="3466"/>
    <cellStyle name="표준 5 40 4 6" xfId="4128"/>
    <cellStyle name="표준 5 40 4 7" xfId="4790"/>
    <cellStyle name="표준 5 40 4 8" xfId="5450"/>
    <cellStyle name="표준 5 40 4 9" xfId="6108"/>
    <cellStyle name="표준 5 40 5" xfId="445"/>
    <cellStyle name="표준 5 40 5 10" xfId="6816"/>
    <cellStyle name="표준 5 40 5 11" xfId="7461"/>
    <cellStyle name="표준 5 40 5 2" xfId="1523"/>
    <cellStyle name="표준 5 40 5 3" xfId="2202"/>
    <cellStyle name="표준 5 40 5 4" xfId="2864"/>
    <cellStyle name="표준 5 40 5 5" xfId="3526"/>
    <cellStyle name="표준 5 40 5 6" xfId="4188"/>
    <cellStyle name="표준 5 40 5 7" xfId="4850"/>
    <cellStyle name="표준 5 40 5 8" xfId="5510"/>
    <cellStyle name="표준 5 40 5 9" xfId="6168"/>
    <cellStyle name="표준 5 40 6" xfId="505"/>
    <cellStyle name="표준 5 40 6 10" xfId="6876"/>
    <cellStyle name="표준 5 40 6 11" xfId="7521"/>
    <cellStyle name="표준 5 40 6 2" xfId="1583"/>
    <cellStyle name="표준 5 40 6 3" xfId="2262"/>
    <cellStyle name="표준 5 40 6 4" xfId="2924"/>
    <cellStyle name="표준 5 40 6 5" xfId="3586"/>
    <cellStyle name="표준 5 40 6 6" xfId="4248"/>
    <cellStyle name="표준 5 40 6 7" xfId="4910"/>
    <cellStyle name="표준 5 40 6 8" xfId="5570"/>
    <cellStyle name="표준 5 40 6 9" xfId="6228"/>
    <cellStyle name="표준 5 40 7" xfId="565"/>
    <cellStyle name="표준 5 40 7 10" xfId="6514"/>
    <cellStyle name="표준 5 40 7 11" xfId="7159"/>
    <cellStyle name="표준 5 40 7 2" xfId="1214"/>
    <cellStyle name="표준 5 40 7 3" xfId="1893"/>
    <cellStyle name="표준 5 40 7 4" xfId="2555"/>
    <cellStyle name="표준 5 40 7 5" xfId="3217"/>
    <cellStyle name="표준 5 40 7 6" xfId="3879"/>
    <cellStyle name="표준 5 40 7 7" xfId="4541"/>
    <cellStyle name="표준 5 40 7 8" xfId="5202"/>
    <cellStyle name="표준 5 40 7 9" xfId="5861"/>
    <cellStyle name="표준 5 40 8" xfId="625"/>
    <cellStyle name="표준 5 40 8 10" xfId="6898"/>
    <cellStyle name="표준 5 40 8 11" xfId="7543"/>
    <cellStyle name="표준 5 40 8 2" xfId="1605"/>
    <cellStyle name="표준 5 40 8 3" xfId="2284"/>
    <cellStyle name="표준 5 40 8 4" xfId="2946"/>
    <cellStyle name="표준 5 40 8 5" xfId="3608"/>
    <cellStyle name="표준 5 40 8 6" xfId="4270"/>
    <cellStyle name="표준 5 40 8 7" xfId="4932"/>
    <cellStyle name="표준 5 40 8 8" xfId="5592"/>
    <cellStyle name="표준 5 40 8 9" xfId="6250"/>
    <cellStyle name="표준 5 40 9" xfId="685"/>
    <cellStyle name="표준 5 40 9 10" xfId="6978"/>
    <cellStyle name="표준 5 40 9 11" xfId="7623"/>
    <cellStyle name="표준 5 40 9 2" xfId="1688"/>
    <cellStyle name="표준 5 40 9 3" xfId="2367"/>
    <cellStyle name="표준 5 40 9 4" xfId="3029"/>
    <cellStyle name="표준 5 40 9 5" xfId="3691"/>
    <cellStyle name="표준 5 40 9 6" xfId="4353"/>
    <cellStyle name="표준 5 40 9 7" xfId="5015"/>
    <cellStyle name="표준 5 40 9 8" xfId="5675"/>
    <cellStyle name="표준 5 40 9 9" xfId="6333"/>
    <cellStyle name="표준 5 41" xfId="205"/>
    <cellStyle name="표준 5 41 10" xfId="746"/>
    <cellStyle name="표준 5 41 10 10" xfId="7056"/>
    <cellStyle name="표준 5 41 10 11" xfId="7701"/>
    <cellStyle name="표준 5 41 10 2" xfId="1770"/>
    <cellStyle name="표준 5 41 10 3" xfId="2447"/>
    <cellStyle name="표준 5 41 10 4" xfId="3109"/>
    <cellStyle name="표준 5 41 10 5" xfId="3771"/>
    <cellStyle name="표준 5 41 10 6" xfId="4433"/>
    <cellStyle name="표준 5 41 10 7" xfId="5095"/>
    <cellStyle name="표준 5 41 10 8" xfId="5755"/>
    <cellStyle name="표준 5 41 10 9" xfId="6411"/>
    <cellStyle name="표준 5 41 11" xfId="806"/>
    <cellStyle name="표준 5 41 11 10" xfId="7068"/>
    <cellStyle name="표준 5 41 11 11" xfId="7713"/>
    <cellStyle name="표준 5 41 11 2" xfId="1783"/>
    <cellStyle name="표준 5 41 11 3" xfId="2460"/>
    <cellStyle name="표준 5 41 11 4" xfId="3122"/>
    <cellStyle name="표준 5 41 11 5" xfId="3784"/>
    <cellStyle name="표준 5 41 11 6" xfId="4446"/>
    <cellStyle name="표준 5 41 11 7" xfId="5108"/>
    <cellStyle name="표준 5 41 11 8" xfId="5768"/>
    <cellStyle name="표준 5 41 11 9" xfId="6423"/>
    <cellStyle name="표준 5 41 12" xfId="866"/>
    <cellStyle name="표준 5 41 13" xfId="926"/>
    <cellStyle name="표준 5 41 14" xfId="986"/>
    <cellStyle name="표준 5 41 15" xfId="1046"/>
    <cellStyle name="표준 5 41 16" xfId="1148"/>
    <cellStyle name="표준 5 41 17" xfId="1827"/>
    <cellStyle name="표준 5 41 18" xfId="2489"/>
    <cellStyle name="표준 5 41 19" xfId="3151"/>
    <cellStyle name="표준 5 41 2" xfId="266"/>
    <cellStyle name="표준 5 41 2 10" xfId="6614"/>
    <cellStyle name="표준 5 41 2 11" xfId="7259"/>
    <cellStyle name="표준 5 41 2 2" xfId="1315"/>
    <cellStyle name="표준 5 41 2 3" xfId="1994"/>
    <cellStyle name="표준 5 41 2 4" xfId="2656"/>
    <cellStyle name="표준 5 41 2 5" xfId="3318"/>
    <cellStyle name="표준 5 41 2 6" xfId="3980"/>
    <cellStyle name="표준 5 41 2 7" xfId="4642"/>
    <cellStyle name="표준 5 41 2 8" xfId="5303"/>
    <cellStyle name="표준 5 41 2 9" xfId="5962"/>
    <cellStyle name="표준 5 41 20" xfId="3813"/>
    <cellStyle name="표준 5 41 21" xfId="4475"/>
    <cellStyle name="표준 5 41 22" xfId="5137"/>
    <cellStyle name="표준 5 41 23" xfId="5797"/>
    <cellStyle name="표준 5 41 24" xfId="6452"/>
    <cellStyle name="표준 5 41 25" xfId="7097"/>
    <cellStyle name="표준 5 41 3" xfId="326"/>
    <cellStyle name="표준 5 41 3 10" xfId="6697"/>
    <cellStyle name="표준 5 41 3 11" xfId="7342"/>
    <cellStyle name="표준 5 41 3 2" xfId="1404"/>
    <cellStyle name="표준 5 41 3 3" xfId="2083"/>
    <cellStyle name="표준 5 41 3 4" xfId="2745"/>
    <cellStyle name="표준 5 41 3 5" xfId="3407"/>
    <cellStyle name="표준 5 41 3 6" xfId="4069"/>
    <cellStyle name="표준 5 41 3 7" xfId="4731"/>
    <cellStyle name="표준 5 41 3 8" xfId="5391"/>
    <cellStyle name="표준 5 41 3 9" xfId="6049"/>
    <cellStyle name="표준 5 41 4" xfId="386"/>
    <cellStyle name="표준 5 41 4 10" xfId="6757"/>
    <cellStyle name="표준 5 41 4 11" xfId="7402"/>
    <cellStyle name="표준 5 41 4 2" xfId="1464"/>
    <cellStyle name="표준 5 41 4 3" xfId="2143"/>
    <cellStyle name="표준 5 41 4 4" xfId="2805"/>
    <cellStyle name="표준 5 41 4 5" xfId="3467"/>
    <cellStyle name="표준 5 41 4 6" xfId="4129"/>
    <cellStyle name="표준 5 41 4 7" xfId="4791"/>
    <cellStyle name="표준 5 41 4 8" xfId="5451"/>
    <cellStyle name="표준 5 41 4 9" xfId="6109"/>
    <cellStyle name="표준 5 41 5" xfId="446"/>
    <cellStyle name="표준 5 41 5 10" xfId="6817"/>
    <cellStyle name="표준 5 41 5 11" xfId="7462"/>
    <cellStyle name="표준 5 41 5 2" xfId="1524"/>
    <cellStyle name="표준 5 41 5 3" xfId="2203"/>
    <cellStyle name="표준 5 41 5 4" xfId="2865"/>
    <cellStyle name="표준 5 41 5 5" xfId="3527"/>
    <cellStyle name="표준 5 41 5 6" xfId="4189"/>
    <cellStyle name="표준 5 41 5 7" xfId="4851"/>
    <cellStyle name="표준 5 41 5 8" xfId="5511"/>
    <cellStyle name="표준 5 41 5 9" xfId="6169"/>
    <cellStyle name="표준 5 41 6" xfId="506"/>
    <cellStyle name="표준 5 41 6 10" xfId="6877"/>
    <cellStyle name="표준 5 41 6 11" xfId="7522"/>
    <cellStyle name="표준 5 41 6 2" xfId="1584"/>
    <cellStyle name="표준 5 41 6 3" xfId="2263"/>
    <cellStyle name="표준 5 41 6 4" xfId="2925"/>
    <cellStyle name="표준 5 41 6 5" xfId="3587"/>
    <cellStyle name="표준 5 41 6 6" xfId="4249"/>
    <cellStyle name="표준 5 41 6 7" xfId="4911"/>
    <cellStyle name="표준 5 41 6 8" xfId="5571"/>
    <cellStyle name="표준 5 41 6 9" xfId="6229"/>
    <cellStyle name="표준 5 41 7" xfId="566"/>
    <cellStyle name="표준 5 41 7 10" xfId="6513"/>
    <cellStyle name="표준 5 41 7 11" xfId="7158"/>
    <cellStyle name="표준 5 41 7 2" xfId="1213"/>
    <cellStyle name="표준 5 41 7 3" xfId="1892"/>
    <cellStyle name="표준 5 41 7 4" xfId="2554"/>
    <cellStyle name="표준 5 41 7 5" xfId="3216"/>
    <cellStyle name="표준 5 41 7 6" xfId="3878"/>
    <cellStyle name="표준 5 41 7 7" xfId="4540"/>
    <cellStyle name="표준 5 41 7 8" xfId="5201"/>
    <cellStyle name="표준 5 41 7 9" xfId="5860"/>
    <cellStyle name="표준 5 41 8" xfId="626"/>
    <cellStyle name="표준 5 41 8 10" xfId="7007"/>
    <cellStyle name="표준 5 41 8 11" xfId="7652"/>
    <cellStyle name="표준 5 41 8 2" xfId="1719"/>
    <cellStyle name="표준 5 41 8 3" xfId="2396"/>
    <cellStyle name="표준 5 41 8 4" xfId="3058"/>
    <cellStyle name="표준 5 41 8 5" xfId="3720"/>
    <cellStyle name="표준 5 41 8 6" xfId="4382"/>
    <cellStyle name="표준 5 41 8 7" xfId="5044"/>
    <cellStyle name="표준 5 41 8 8" xfId="5704"/>
    <cellStyle name="표준 5 41 8 9" xfId="6362"/>
    <cellStyle name="표준 5 41 9" xfId="686"/>
    <cellStyle name="표준 5 41 9 10" xfId="7033"/>
    <cellStyle name="표준 5 41 9 11" xfId="7678"/>
    <cellStyle name="표준 5 41 9 2" xfId="1746"/>
    <cellStyle name="표준 5 41 9 3" xfId="2423"/>
    <cellStyle name="표준 5 41 9 4" xfId="3085"/>
    <cellStyle name="표준 5 41 9 5" xfId="3747"/>
    <cellStyle name="표준 5 41 9 6" xfId="4409"/>
    <cellStyle name="표준 5 41 9 7" xfId="5071"/>
    <cellStyle name="표준 5 41 9 8" xfId="5731"/>
    <cellStyle name="표준 5 41 9 9" xfId="6388"/>
    <cellStyle name="표준 5 42" xfId="206"/>
    <cellStyle name="표준 5 42 10" xfId="747"/>
    <cellStyle name="표준 5 42 10 10" xfId="6920"/>
    <cellStyle name="표준 5 42 10 11" xfId="7565"/>
    <cellStyle name="표준 5 42 10 2" xfId="1627"/>
    <cellStyle name="표준 5 42 10 3" xfId="2306"/>
    <cellStyle name="표준 5 42 10 4" xfId="2968"/>
    <cellStyle name="표준 5 42 10 5" xfId="3630"/>
    <cellStyle name="표준 5 42 10 6" xfId="4292"/>
    <cellStyle name="표준 5 42 10 7" xfId="4954"/>
    <cellStyle name="표준 5 42 10 8" xfId="5614"/>
    <cellStyle name="표준 5 42 10 9" xfId="6272"/>
    <cellStyle name="표준 5 42 11" xfId="807"/>
    <cellStyle name="표준 5 42 11 10" xfId="6974"/>
    <cellStyle name="표준 5 42 11 11" xfId="7619"/>
    <cellStyle name="표준 5 42 11 2" xfId="1684"/>
    <cellStyle name="표준 5 42 11 3" xfId="2363"/>
    <cellStyle name="표준 5 42 11 4" xfId="3025"/>
    <cellStyle name="표준 5 42 11 5" xfId="3687"/>
    <cellStyle name="표준 5 42 11 6" xfId="4349"/>
    <cellStyle name="표준 5 42 11 7" xfId="5011"/>
    <cellStyle name="표준 5 42 11 8" xfId="5671"/>
    <cellStyle name="표준 5 42 11 9" xfId="6329"/>
    <cellStyle name="표준 5 42 12" xfId="867"/>
    <cellStyle name="표준 5 42 13" xfId="927"/>
    <cellStyle name="표준 5 42 14" xfId="987"/>
    <cellStyle name="표준 5 42 15" xfId="1047"/>
    <cellStyle name="표준 5 42 16" xfId="1149"/>
    <cellStyle name="표준 5 42 17" xfId="1828"/>
    <cellStyle name="표준 5 42 18" xfId="2490"/>
    <cellStyle name="표준 5 42 19" xfId="3152"/>
    <cellStyle name="표준 5 42 2" xfId="267"/>
    <cellStyle name="표준 5 42 2 10" xfId="6615"/>
    <cellStyle name="표준 5 42 2 11" xfId="7260"/>
    <cellStyle name="표준 5 42 2 2" xfId="1316"/>
    <cellStyle name="표준 5 42 2 3" xfId="1995"/>
    <cellStyle name="표준 5 42 2 4" xfId="2657"/>
    <cellStyle name="표준 5 42 2 5" xfId="3319"/>
    <cellStyle name="표준 5 42 2 6" xfId="3981"/>
    <cellStyle name="표준 5 42 2 7" xfId="4643"/>
    <cellStyle name="표준 5 42 2 8" xfId="5304"/>
    <cellStyle name="표준 5 42 2 9" xfId="5963"/>
    <cellStyle name="표준 5 42 20" xfId="3814"/>
    <cellStyle name="표준 5 42 21" xfId="4476"/>
    <cellStyle name="표준 5 42 22" xfId="5138"/>
    <cellStyle name="표준 5 42 23" xfId="5798"/>
    <cellStyle name="표준 5 42 24" xfId="6453"/>
    <cellStyle name="표준 5 42 25" xfId="7098"/>
    <cellStyle name="표준 5 42 3" xfId="327"/>
    <cellStyle name="표준 5 42 3 10" xfId="6698"/>
    <cellStyle name="표준 5 42 3 11" xfId="7343"/>
    <cellStyle name="표준 5 42 3 2" xfId="1405"/>
    <cellStyle name="표준 5 42 3 3" xfId="2084"/>
    <cellStyle name="표준 5 42 3 4" xfId="2746"/>
    <cellStyle name="표준 5 42 3 5" xfId="3408"/>
    <cellStyle name="표준 5 42 3 6" xfId="4070"/>
    <cellStyle name="표준 5 42 3 7" xfId="4732"/>
    <cellStyle name="표준 5 42 3 8" xfId="5392"/>
    <cellStyle name="표준 5 42 3 9" xfId="6050"/>
    <cellStyle name="표준 5 42 4" xfId="387"/>
    <cellStyle name="표준 5 42 4 10" xfId="6758"/>
    <cellStyle name="표준 5 42 4 11" xfId="7403"/>
    <cellStyle name="표준 5 42 4 2" xfId="1465"/>
    <cellStyle name="표준 5 42 4 3" xfId="2144"/>
    <cellStyle name="표준 5 42 4 4" xfId="2806"/>
    <cellStyle name="표준 5 42 4 5" xfId="3468"/>
    <cellStyle name="표준 5 42 4 6" xfId="4130"/>
    <cellStyle name="표준 5 42 4 7" xfId="4792"/>
    <cellStyle name="표준 5 42 4 8" xfId="5452"/>
    <cellStyle name="표준 5 42 4 9" xfId="6110"/>
    <cellStyle name="표준 5 42 5" xfId="447"/>
    <cellStyle name="표준 5 42 5 10" xfId="6818"/>
    <cellStyle name="표준 5 42 5 11" xfId="7463"/>
    <cellStyle name="표준 5 42 5 2" xfId="1525"/>
    <cellStyle name="표준 5 42 5 3" xfId="2204"/>
    <cellStyle name="표준 5 42 5 4" xfId="2866"/>
    <cellStyle name="표준 5 42 5 5" xfId="3528"/>
    <cellStyle name="표준 5 42 5 6" xfId="4190"/>
    <cellStyle name="표준 5 42 5 7" xfId="4852"/>
    <cellStyle name="표준 5 42 5 8" xfId="5512"/>
    <cellStyle name="표준 5 42 5 9" xfId="6170"/>
    <cellStyle name="표준 5 42 6" xfId="507"/>
    <cellStyle name="표준 5 42 6 10" xfId="6878"/>
    <cellStyle name="표준 5 42 6 11" xfId="7523"/>
    <cellStyle name="표준 5 42 6 2" xfId="1585"/>
    <cellStyle name="표준 5 42 6 3" xfId="2264"/>
    <cellStyle name="표준 5 42 6 4" xfId="2926"/>
    <cellStyle name="표준 5 42 6 5" xfId="3588"/>
    <cellStyle name="표준 5 42 6 6" xfId="4250"/>
    <cellStyle name="표준 5 42 6 7" xfId="4912"/>
    <cellStyle name="표준 5 42 6 8" xfId="5572"/>
    <cellStyle name="표준 5 42 6 9" xfId="6230"/>
    <cellStyle name="표준 5 42 7" xfId="567"/>
    <cellStyle name="표준 5 42 7 10" xfId="6512"/>
    <cellStyle name="표준 5 42 7 11" xfId="7157"/>
    <cellStyle name="표준 5 42 7 2" xfId="1212"/>
    <cellStyle name="표준 5 42 7 3" xfId="1891"/>
    <cellStyle name="표준 5 42 7 4" xfId="2553"/>
    <cellStyle name="표준 5 42 7 5" xfId="3215"/>
    <cellStyle name="표준 5 42 7 6" xfId="3877"/>
    <cellStyle name="표준 5 42 7 7" xfId="4539"/>
    <cellStyle name="표준 5 42 7 8" xfId="5200"/>
    <cellStyle name="표준 5 42 7 9" xfId="5859"/>
    <cellStyle name="표준 5 42 8" xfId="627"/>
    <cellStyle name="표준 5 42 8 10" xfId="6982"/>
    <cellStyle name="표준 5 42 8 11" xfId="7627"/>
    <cellStyle name="표준 5 42 8 2" xfId="1693"/>
    <cellStyle name="표준 5 42 8 3" xfId="2371"/>
    <cellStyle name="표준 5 42 8 4" xfId="3033"/>
    <cellStyle name="표준 5 42 8 5" xfId="3695"/>
    <cellStyle name="표준 5 42 8 6" xfId="4357"/>
    <cellStyle name="표준 5 42 8 7" xfId="5019"/>
    <cellStyle name="표준 5 42 8 8" xfId="5679"/>
    <cellStyle name="표준 5 42 8 9" xfId="6337"/>
    <cellStyle name="표준 5 42 9" xfId="687"/>
    <cellStyle name="표준 5 42 9 10" xfId="6498"/>
    <cellStyle name="표준 5 42 9 11" xfId="7143"/>
    <cellStyle name="표준 5 42 9 2" xfId="1198"/>
    <cellStyle name="표준 5 42 9 3" xfId="1877"/>
    <cellStyle name="표준 5 42 9 4" xfId="2539"/>
    <cellStyle name="표준 5 42 9 5" xfId="3201"/>
    <cellStyle name="표준 5 42 9 6" xfId="3863"/>
    <cellStyle name="표준 5 42 9 7" xfId="4525"/>
    <cellStyle name="표준 5 42 9 8" xfId="5186"/>
    <cellStyle name="표준 5 42 9 9" xfId="5845"/>
    <cellStyle name="표준 5 43" xfId="207"/>
    <cellStyle name="표준 5 43 10" xfId="748"/>
    <cellStyle name="표준 5 43 10 10" xfId="7016"/>
    <cellStyle name="표준 5 43 10 11" xfId="7661"/>
    <cellStyle name="표준 5 43 10 2" xfId="1728"/>
    <cellStyle name="표준 5 43 10 3" xfId="2405"/>
    <cellStyle name="표준 5 43 10 4" xfId="3067"/>
    <cellStyle name="표준 5 43 10 5" xfId="3729"/>
    <cellStyle name="표준 5 43 10 6" xfId="4391"/>
    <cellStyle name="표준 5 43 10 7" xfId="5053"/>
    <cellStyle name="표준 5 43 10 8" xfId="5713"/>
    <cellStyle name="표준 5 43 10 9" xfId="6371"/>
    <cellStyle name="표준 5 43 11" xfId="808"/>
    <cellStyle name="표준 5 43 11 10" xfId="7042"/>
    <cellStyle name="표준 5 43 11 11" xfId="7687"/>
    <cellStyle name="표준 5 43 11 2" xfId="1755"/>
    <cellStyle name="표준 5 43 11 3" xfId="2432"/>
    <cellStyle name="표준 5 43 11 4" xfId="3094"/>
    <cellStyle name="표준 5 43 11 5" xfId="3756"/>
    <cellStyle name="표준 5 43 11 6" xfId="4418"/>
    <cellStyle name="표준 5 43 11 7" xfId="5080"/>
    <cellStyle name="표준 5 43 11 8" xfId="5740"/>
    <cellStyle name="표준 5 43 11 9" xfId="6397"/>
    <cellStyle name="표준 5 43 12" xfId="868"/>
    <cellStyle name="표준 5 43 13" xfId="928"/>
    <cellStyle name="표준 5 43 14" xfId="988"/>
    <cellStyle name="표준 5 43 15" xfId="1048"/>
    <cellStyle name="표준 5 43 16" xfId="1150"/>
    <cellStyle name="표준 5 43 17" xfId="1829"/>
    <cellStyle name="표준 5 43 18" xfId="2491"/>
    <cellStyle name="표준 5 43 19" xfId="3153"/>
    <cellStyle name="표준 5 43 2" xfId="268"/>
    <cellStyle name="표준 5 43 2 10" xfId="6616"/>
    <cellStyle name="표준 5 43 2 11" xfId="7261"/>
    <cellStyle name="표준 5 43 2 2" xfId="1317"/>
    <cellStyle name="표준 5 43 2 3" xfId="1996"/>
    <cellStyle name="표준 5 43 2 4" xfId="2658"/>
    <cellStyle name="표준 5 43 2 5" xfId="3320"/>
    <cellStyle name="표준 5 43 2 6" xfId="3982"/>
    <cellStyle name="표준 5 43 2 7" xfId="4644"/>
    <cellStyle name="표준 5 43 2 8" xfId="5305"/>
    <cellStyle name="표준 5 43 2 9" xfId="5964"/>
    <cellStyle name="표준 5 43 20" xfId="3815"/>
    <cellStyle name="표준 5 43 21" xfId="4477"/>
    <cellStyle name="표준 5 43 22" xfId="5139"/>
    <cellStyle name="표준 5 43 23" xfId="5799"/>
    <cellStyle name="표준 5 43 24" xfId="6454"/>
    <cellStyle name="표준 5 43 25" xfId="7099"/>
    <cellStyle name="표준 5 43 3" xfId="328"/>
    <cellStyle name="표준 5 43 3 10" xfId="6699"/>
    <cellStyle name="표준 5 43 3 11" xfId="7344"/>
    <cellStyle name="표준 5 43 3 2" xfId="1406"/>
    <cellStyle name="표준 5 43 3 3" xfId="2085"/>
    <cellStyle name="표준 5 43 3 4" xfId="2747"/>
    <cellStyle name="표준 5 43 3 5" xfId="3409"/>
    <cellStyle name="표준 5 43 3 6" xfId="4071"/>
    <cellStyle name="표준 5 43 3 7" xfId="4733"/>
    <cellStyle name="표준 5 43 3 8" xfId="5393"/>
    <cellStyle name="표준 5 43 3 9" xfId="6051"/>
    <cellStyle name="표준 5 43 4" xfId="388"/>
    <cellStyle name="표준 5 43 4 10" xfId="6759"/>
    <cellStyle name="표준 5 43 4 11" xfId="7404"/>
    <cellStyle name="표준 5 43 4 2" xfId="1466"/>
    <cellStyle name="표준 5 43 4 3" xfId="2145"/>
    <cellStyle name="표준 5 43 4 4" xfId="2807"/>
    <cellStyle name="표준 5 43 4 5" xfId="3469"/>
    <cellStyle name="표준 5 43 4 6" xfId="4131"/>
    <cellStyle name="표준 5 43 4 7" xfId="4793"/>
    <cellStyle name="표준 5 43 4 8" xfId="5453"/>
    <cellStyle name="표준 5 43 4 9" xfId="6111"/>
    <cellStyle name="표준 5 43 5" xfId="448"/>
    <cellStyle name="표준 5 43 5 10" xfId="6819"/>
    <cellStyle name="표준 5 43 5 11" xfId="7464"/>
    <cellStyle name="표준 5 43 5 2" xfId="1526"/>
    <cellStyle name="표준 5 43 5 3" xfId="2205"/>
    <cellStyle name="표준 5 43 5 4" xfId="2867"/>
    <cellStyle name="표준 5 43 5 5" xfId="3529"/>
    <cellStyle name="표준 5 43 5 6" xfId="4191"/>
    <cellStyle name="표준 5 43 5 7" xfId="4853"/>
    <cellStyle name="표준 5 43 5 8" xfId="5513"/>
    <cellStyle name="표준 5 43 5 9" xfId="6171"/>
    <cellStyle name="표준 5 43 6" xfId="508"/>
    <cellStyle name="표준 5 43 6 10" xfId="6879"/>
    <cellStyle name="표준 5 43 6 11" xfId="7524"/>
    <cellStyle name="표준 5 43 6 2" xfId="1586"/>
    <cellStyle name="표준 5 43 6 3" xfId="2265"/>
    <cellStyle name="표준 5 43 6 4" xfId="2927"/>
    <cellStyle name="표준 5 43 6 5" xfId="3589"/>
    <cellStyle name="표준 5 43 6 6" xfId="4251"/>
    <cellStyle name="표준 5 43 6 7" xfId="4913"/>
    <cellStyle name="표준 5 43 6 8" xfId="5573"/>
    <cellStyle name="표준 5 43 6 9" xfId="6231"/>
    <cellStyle name="표준 5 43 7" xfId="568"/>
    <cellStyle name="표준 5 43 7 10" xfId="6511"/>
    <cellStyle name="표준 5 43 7 11" xfId="7156"/>
    <cellStyle name="표준 5 43 7 2" xfId="1211"/>
    <cellStyle name="표준 5 43 7 3" xfId="1890"/>
    <cellStyle name="표준 5 43 7 4" xfId="2552"/>
    <cellStyle name="표준 5 43 7 5" xfId="3214"/>
    <cellStyle name="표준 5 43 7 6" xfId="3876"/>
    <cellStyle name="표준 5 43 7 7" xfId="4538"/>
    <cellStyle name="표준 5 43 7 8" xfId="5199"/>
    <cellStyle name="표준 5 43 7 9" xfId="5858"/>
    <cellStyle name="표준 5 43 8" xfId="628"/>
    <cellStyle name="표준 5 43 8 10" xfId="6956"/>
    <cellStyle name="표준 5 43 8 11" xfId="7601"/>
    <cellStyle name="표준 5 43 8 2" xfId="1666"/>
    <cellStyle name="표준 5 43 8 3" xfId="2345"/>
    <cellStyle name="표준 5 43 8 4" xfId="3007"/>
    <cellStyle name="표준 5 43 8 5" xfId="3669"/>
    <cellStyle name="표준 5 43 8 6" xfId="4331"/>
    <cellStyle name="표준 5 43 8 7" xfId="4993"/>
    <cellStyle name="표준 5 43 8 8" xfId="5653"/>
    <cellStyle name="표준 5 43 8 9" xfId="6311"/>
    <cellStyle name="표준 5 43 9" xfId="688"/>
    <cellStyle name="표준 5 43 9 10" xfId="6561"/>
    <cellStyle name="표준 5 43 9 11" xfId="7206"/>
    <cellStyle name="표준 5 43 9 2" xfId="1262"/>
    <cellStyle name="표준 5 43 9 3" xfId="1941"/>
    <cellStyle name="표준 5 43 9 4" xfId="2603"/>
    <cellStyle name="표준 5 43 9 5" xfId="3265"/>
    <cellStyle name="표준 5 43 9 6" xfId="3927"/>
    <cellStyle name="표준 5 43 9 7" xfId="4589"/>
    <cellStyle name="표준 5 43 9 8" xfId="5250"/>
    <cellStyle name="표준 5 43 9 9" xfId="5909"/>
    <cellStyle name="표준 5 44" xfId="208"/>
    <cellStyle name="표준 5 44 10" xfId="749"/>
    <cellStyle name="표준 5 44 10 10" xfId="6922"/>
    <cellStyle name="표준 5 44 10 11" xfId="7567"/>
    <cellStyle name="표준 5 44 10 2" xfId="1629"/>
    <cellStyle name="표준 5 44 10 3" xfId="2308"/>
    <cellStyle name="표준 5 44 10 4" xfId="2970"/>
    <cellStyle name="표준 5 44 10 5" xfId="3632"/>
    <cellStyle name="표준 5 44 10 6" xfId="4294"/>
    <cellStyle name="표준 5 44 10 7" xfId="4956"/>
    <cellStyle name="표준 5 44 10 8" xfId="5616"/>
    <cellStyle name="표준 5 44 10 9" xfId="6274"/>
    <cellStyle name="표준 5 44 11" xfId="809"/>
    <cellStyle name="표준 5 44 11 10" xfId="6949"/>
    <cellStyle name="표준 5 44 11 11" xfId="7594"/>
    <cellStyle name="표준 5 44 11 2" xfId="1658"/>
    <cellStyle name="표준 5 44 11 3" xfId="2337"/>
    <cellStyle name="표준 5 44 11 4" xfId="2999"/>
    <cellStyle name="표준 5 44 11 5" xfId="3661"/>
    <cellStyle name="표준 5 44 11 6" xfId="4323"/>
    <cellStyle name="표준 5 44 11 7" xfId="4985"/>
    <cellStyle name="표준 5 44 11 8" xfId="5645"/>
    <cellStyle name="표준 5 44 11 9" xfId="6303"/>
    <cellStyle name="표준 5 44 12" xfId="869"/>
    <cellStyle name="표준 5 44 13" xfId="929"/>
    <cellStyle name="표준 5 44 14" xfId="989"/>
    <cellStyle name="표준 5 44 15" xfId="1049"/>
    <cellStyle name="표준 5 44 16" xfId="1151"/>
    <cellStyle name="표준 5 44 17" xfId="1830"/>
    <cellStyle name="표준 5 44 18" xfId="2492"/>
    <cellStyle name="표준 5 44 19" xfId="3154"/>
    <cellStyle name="표준 5 44 2" xfId="269"/>
    <cellStyle name="표준 5 44 2 10" xfId="6617"/>
    <cellStyle name="표준 5 44 2 11" xfId="7262"/>
    <cellStyle name="표준 5 44 2 2" xfId="1318"/>
    <cellStyle name="표준 5 44 2 3" xfId="1997"/>
    <cellStyle name="표준 5 44 2 4" xfId="2659"/>
    <cellStyle name="표준 5 44 2 5" xfId="3321"/>
    <cellStyle name="표준 5 44 2 6" xfId="3983"/>
    <cellStyle name="표준 5 44 2 7" xfId="4645"/>
    <cellStyle name="표준 5 44 2 8" xfId="5306"/>
    <cellStyle name="표준 5 44 2 9" xfId="5965"/>
    <cellStyle name="표준 5 44 20" xfId="3816"/>
    <cellStyle name="표준 5 44 21" xfId="4478"/>
    <cellStyle name="표준 5 44 22" xfId="5140"/>
    <cellStyle name="표준 5 44 23" xfId="5800"/>
    <cellStyle name="표준 5 44 24" xfId="6455"/>
    <cellStyle name="표준 5 44 25" xfId="7100"/>
    <cellStyle name="표준 5 44 3" xfId="329"/>
    <cellStyle name="표준 5 44 3 10" xfId="6700"/>
    <cellStyle name="표준 5 44 3 11" xfId="7345"/>
    <cellStyle name="표준 5 44 3 2" xfId="1407"/>
    <cellStyle name="표준 5 44 3 3" xfId="2086"/>
    <cellStyle name="표준 5 44 3 4" xfId="2748"/>
    <cellStyle name="표준 5 44 3 5" xfId="3410"/>
    <cellStyle name="표준 5 44 3 6" xfId="4072"/>
    <cellStyle name="표준 5 44 3 7" xfId="4734"/>
    <cellStyle name="표준 5 44 3 8" xfId="5394"/>
    <cellStyle name="표준 5 44 3 9" xfId="6052"/>
    <cellStyle name="표준 5 44 4" xfId="389"/>
    <cellStyle name="표준 5 44 4 10" xfId="6760"/>
    <cellStyle name="표준 5 44 4 11" xfId="7405"/>
    <cellStyle name="표준 5 44 4 2" xfId="1467"/>
    <cellStyle name="표준 5 44 4 3" xfId="2146"/>
    <cellStyle name="표준 5 44 4 4" xfId="2808"/>
    <cellStyle name="표준 5 44 4 5" xfId="3470"/>
    <cellStyle name="표준 5 44 4 6" xfId="4132"/>
    <cellStyle name="표준 5 44 4 7" xfId="4794"/>
    <cellStyle name="표준 5 44 4 8" xfId="5454"/>
    <cellStyle name="표준 5 44 4 9" xfId="6112"/>
    <cellStyle name="표준 5 44 5" xfId="449"/>
    <cellStyle name="표준 5 44 5 10" xfId="6820"/>
    <cellStyle name="표준 5 44 5 11" xfId="7465"/>
    <cellStyle name="표준 5 44 5 2" xfId="1527"/>
    <cellStyle name="표준 5 44 5 3" xfId="2206"/>
    <cellStyle name="표준 5 44 5 4" xfId="2868"/>
    <cellStyle name="표준 5 44 5 5" xfId="3530"/>
    <cellStyle name="표준 5 44 5 6" xfId="4192"/>
    <cellStyle name="표준 5 44 5 7" xfId="4854"/>
    <cellStyle name="표준 5 44 5 8" xfId="5514"/>
    <cellStyle name="표준 5 44 5 9" xfId="6172"/>
    <cellStyle name="표준 5 44 6" xfId="509"/>
    <cellStyle name="표준 5 44 6 10" xfId="6880"/>
    <cellStyle name="표준 5 44 6 11" xfId="7525"/>
    <cellStyle name="표준 5 44 6 2" xfId="1587"/>
    <cellStyle name="표준 5 44 6 3" xfId="2266"/>
    <cellStyle name="표준 5 44 6 4" xfId="2928"/>
    <cellStyle name="표준 5 44 6 5" xfId="3590"/>
    <cellStyle name="표준 5 44 6 6" xfId="4252"/>
    <cellStyle name="표준 5 44 6 7" xfId="4914"/>
    <cellStyle name="표준 5 44 6 8" xfId="5574"/>
    <cellStyle name="표준 5 44 6 9" xfId="6232"/>
    <cellStyle name="표준 5 44 7" xfId="569"/>
    <cellStyle name="표준 5 44 7 10" xfId="6510"/>
    <cellStyle name="표준 5 44 7 11" xfId="7155"/>
    <cellStyle name="표준 5 44 7 2" xfId="1210"/>
    <cellStyle name="표준 5 44 7 3" xfId="1889"/>
    <cellStyle name="표준 5 44 7 4" xfId="2551"/>
    <cellStyle name="표준 5 44 7 5" xfId="3213"/>
    <cellStyle name="표준 5 44 7 6" xfId="3875"/>
    <cellStyle name="표준 5 44 7 7" xfId="4537"/>
    <cellStyle name="표준 5 44 7 8" xfId="5198"/>
    <cellStyle name="표준 5 44 7 9" xfId="5857"/>
    <cellStyle name="표준 5 44 8" xfId="629"/>
    <cellStyle name="표준 5 44 8 10" xfId="6932"/>
    <cellStyle name="표준 5 44 8 11" xfId="7577"/>
    <cellStyle name="표준 5 44 8 2" xfId="1639"/>
    <cellStyle name="표준 5 44 8 3" xfId="2318"/>
    <cellStyle name="표준 5 44 8 4" xfId="2980"/>
    <cellStyle name="표준 5 44 8 5" xfId="3642"/>
    <cellStyle name="표준 5 44 8 6" xfId="4304"/>
    <cellStyle name="표준 5 44 8 7" xfId="4966"/>
    <cellStyle name="표준 5 44 8 8" xfId="5626"/>
    <cellStyle name="표준 5 44 8 9" xfId="6284"/>
    <cellStyle name="표준 5 44 9" xfId="689"/>
    <cellStyle name="표준 5 44 9 10" xfId="6643"/>
    <cellStyle name="표준 5 44 9 11" xfId="7288"/>
    <cellStyle name="표준 5 44 9 2" xfId="1347"/>
    <cellStyle name="표준 5 44 9 3" xfId="2026"/>
    <cellStyle name="표준 5 44 9 4" xfId="2688"/>
    <cellStyle name="표준 5 44 9 5" xfId="3350"/>
    <cellStyle name="표준 5 44 9 6" xfId="4012"/>
    <cellStyle name="표준 5 44 9 7" xfId="4674"/>
    <cellStyle name="표준 5 44 9 8" xfId="5334"/>
    <cellStyle name="표준 5 44 9 9" xfId="5992"/>
    <cellStyle name="표준 5 45" xfId="209"/>
    <cellStyle name="표준 5 45 10" xfId="750"/>
    <cellStyle name="표준 5 45 10 10" xfId="6554"/>
    <cellStyle name="표준 5 45 10 11" xfId="7199"/>
    <cellStyle name="표준 5 45 10 2" xfId="1254"/>
    <cellStyle name="표준 5 45 10 3" xfId="1933"/>
    <cellStyle name="표준 5 45 10 4" xfId="2595"/>
    <cellStyle name="표준 5 45 10 5" xfId="3257"/>
    <cellStyle name="표준 5 45 10 6" xfId="3919"/>
    <cellStyle name="표준 5 45 10 7" xfId="4581"/>
    <cellStyle name="표준 5 45 10 8" xfId="5242"/>
    <cellStyle name="표준 5 45 10 9" xfId="5901"/>
    <cellStyle name="표준 5 45 11" xfId="810"/>
    <cellStyle name="표준 5 45 11 10" xfId="6990"/>
    <cellStyle name="표준 5 45 11 11" xfId="7635"/>
    <cellStyle name="표준 5 45 11 2" xfId="1701"/>
    <cellStyle name="표준 5 45 11 3" xfId="2379"/>
    <cellStyle name="표준 5 45 11 4" xfId="3041"/>
    <cellStyle name="표준 5 45 11 5" xfId="3703"/>
    <cellStyle name="표준 5 45 11 6" xfId="4365"/>
    <cellStyle name="표준 5 45 11 7" xfId="5027"/>
    <cellStyle name="표준 5 45 11 8" xfId="5687"/>
    <cellStyle name="표준 5 45 11 9" xfId="6345"/>
    <cellStyle name="표준 5 45 12" xfId="870"/>
    <cellStyle name="표준 5 45 13" xfId="930"/>
    <cellStyle name="표준 5 45 14" xfId="990"/>
    <cellStyle name="표준 5 45 15" xfId="1050"/>
    <cellStyle name="표준 5 45 16" xfId="1152"/>
    <cellStyle name="표준 5 45 17" xfId="1831"/>
    <cellStyle name="표준 5 45 18" xfId="2493"/>
    <cellStyle name="표준 5 45 19" xfId="3155"/>
    <cellStyle name="표준 5 45 2" xfId="270"/>
    <cellStyle name="표준 5 45 2 10" xfId="6618"/>
    <cellStyle name="표준 5 45 2 11" xfId="7263"/>
    <cellStyle name="표준 5 45 2 2" xfId="1319"/>
    <cellStyle name="표준 5 45 2 3" xfId="1998"/>
    <cellStyle name="표준 5 45 2 4" xfId="2660"/>
    <cellStyle name="표준 5 45 2 5" xfId="3322"/>
    <cellStyle name="표준 5 45 2 6" xfId="3984"/>
    <cellStyle name="표준 5 45 2 7" xfId="4646"/>
    <cellStyle name="표준 5 45 2 8" xfId="5307"/>
    <cellStyle name="표준 5 45 2 9" xfId="5966"/>
    <cellStyle name="표준 5 45 20" xfId="3817"/>
    <cellStyle name="표준 5 45 21" xfId="4479"/>
    <cellStyle name="표준 5 45 22" xfId="5141"/>
    <cellStyle name="표준 5 45 23" xfId="5801"/>
    <cellStyle name="표준 5 45 24" xfId="6456"/>
    <cellStyle name="표준 5 45 25" xfId="7101"/>
    <cellStyle name="표준 5 45 3" xfId="330"/>
    <cellStyle name="표준 5 45 3 10" xfId="6701"/>
    <cellStyle name="표준 5 45 3 11" xfId="7346"/>
    <cellStyle name="표준 5 45 3 2" xfId="1408"/>
    <cellStyle name="표준 5 45 3 3" xfId="2087"/>
    <cellStyle name="표준 5 45 3 4" xfId="2749"/>
    <cellStyle name="표준 5 45 3 5" xfId="3411"/>
    <cellStyle name="표준 5 45 3 6" xfId="4073"/>
    <cellStyle name="표준 5 45 3 7" xfId="4735"/>
    <cellStyle name="표준 5 45 3 8" xfId="5395"/>
    <cellStyle name="표준 5 45 3 9" xfId="6053"/>
    <cellStyle name="표준 5 45 4" xfId="390"/>
    <cellStyle name="표준 5 45 4 10" xfId="6761"/>
    <cellStyle name="표준 5 45 4 11" xfId="7406"/>
    <cellStyle name="표준 5 45 4 2" xfId="1468"/>
    <cellStyle name="표준 5 45 4 3" xfId="2147"/>
    <cellStyle name="표준 5 45 4 4" xfId="2809"/>
    <cellStyle name="표준 5 45 4 5" xfId="3471"/>
    <cellStyle name="표준 5 45 4 6" xfId="4133"/>
    <cellStyle name="표준 5 45 4 7" xfId="4795"/>
    <cellStyle name="표준 5 45 4 8" xfId="5455"/>
    <cellStyle name="표준 5 45 4 9" xfId="6113"/>
    <cellStyle name="표준 5 45 5" xfId="450"/>
    <cellStyle name="표준 5 45 5 10" xfId="6821"/>
    <cellStyle name="표준 5 45 5 11" xfId="7466"/>
    <cellStyle name="표준 5 45 5 2" xfId="1528"/>
    <cellStyle name="표준 5 45 5 3" xfId="2207"/>
    <cellStyle name="표준 5 45 5 4" xfId="2869"/>
    <cellStyle name="표준 5 45 5 5" xfId="3531"/>
    <cellStyle name="표준 5 45 5 6" xfId="4193"/>
    <cellStyle name="표준 5 45 5 7" xfId="4855"/>
    <cellStyle name="표준 5 45 5 8" xfId="5515"/>
    <cellStyle name="표준 5 45 5 9" xfId="6173"/>
    <cellStyle name="표준 5 45 6" xfId="510"/>
    <cellStyle name="표준 5 45 6 10" xfId="6881"/>
    <cellStyle name="표준 5 45 6 11" xfId="7526"/>
    <cellStyle name="표준 5 45 6 2" xfId="1588"/>
    <cellStyle name="표준 5 45 6 3" xfId="2267"/>
    <cellStyle name="표준 5 45 6 4" xfId="2929"/>
    <cellStyle name="표준 5 45 6 5" xfId="3591"/>
    <cellStyle name="표준 5 45 6 6" xfId="4253"/>
    <cellStyle name="표준 5 45 6 7" xfId="4915"/>
    <cellStyle name="표준 5 45 6 8" xfId="5575"/>
    <cellStyle name="표준 5 45 6 9" xfId="6233"/>
    <cellStyle name="표준 5 45 7" xfId="570"/>
    <cellStyle name="표준 5 45 7 10" xfId="6509"/>
    <cellStyle name="표준 5 45 7 11" xfId="7154"/>
    <cellStyle name="표준 5 45 7 2" xfId="1209"/>
    <cellStyle name="표준 5 45 7 3" xfId="1888"/>
    <cellStyle name="표준 5 45 7 4" xfId="2550"/>
    <cellStyle name="표준 5 45 7 5" xfId="3212"/>
    <cellStyle name="표준 5 45 7 6" xfId="3874"/>
    <cellStyle name="표준 5 45 7 7" xfId="4536"/>
    <cellStyle name="표준 5 45 7 8" xfId="5197"/>
    <cellStyle name="표준 5 45 7 9" xfId="5856"/>
    <cellStyle name="표준 5 45 8" xfId="630"/>
    <cellStyle name="표준 5 45 8 10" xfId="6907"/>
    <cellStyle name="표준 5 45 8 11" xfId="7552"/>
    <cellStyle name="표준 5 45 8 2" xfId="1614"/>
    <cellStyle name="표준 5 45 8 3" xfId="2293"/>
    <cellStyle name="표준 5 45 8 4" xfId="2955"/>
    <cellStyle name="표준 5 45 8 5" xfId="3617"/>
    <cellStyle name="표준 5 45 8 6" xfId="4279"/>
    <cellStyle name="표준 5 45 8 7" xfId="4941"/>
    <cellStyle name="표준 5 45 8 8" xfId="5601"/>
    <cellStyle name="표준 5 45 8 9" xfId="6259"/>
    <cellStyle name="표준 5 45 9" xfId="690"/>
    <cellStyle name="표준 5 45 9 10" xfId="6946"/>
    <cellStyle name="표준 5 45 9 11" xfId="7591"/>
    <cellStyle name="표준 5 45 9 2" xfId="1655"/>
    <cellStyle name="표준 5 45 9 3" xfId="2334"/>
    <cellStyle name="표준 5 45 9 4" xfId="2996"/>
    <cellStyle name="표준 5 45 9 5" xfId="3658"/>
    <cellStyle name="표준 5 45 9 6" xfId="4320"/>
    <cellStyle name="표준 5 45 9 7" xfId="4982"/>
    <cellStyle name="표준 5 45 9 8" xfId="5642"/>
    <cellStyle name="표준 5 45 9 9" xfId="6300"/>
    <cellStyle name="표준 5 46" xfId="210"/>
    <cellStyle name="표준 5 46 10" xfId="751"/>
    <cellStyle name="표준 5 46 10 10" xfId="7055"/>
    <cellStyle name="표준 5 46 10 11" xfId="7700"/>
    <cellStyle name="표준 5 46 10 2" xfId="1769"/>
    <cellStyle name="표준 5 46 10 3" xfId="2446"/>
    <cellStyle name="표준 5 46 10 4" xfId="3108"/>
    <cellStyle name="표준 5 46 10 5" xfId="3770"/>
    <cellStyle name="표준 5 46 10 6" xfId="4432"/>
    <cellStyle name="표준 5 46 10 7" xfId="5094"/>
    <cellStyle name="표준 5 46 10 8" xfId="5754"/>
    <cellStyle name="표준 5 46 10 9" xfId="6410"/>
    <cellStyle name="표준 5 46 11" xfId="811"/>
    <cellStyle name="표준 5 46 11 10" xfId="7067"/>
    <cellStyle name="표준 5 46 11 11" xfId="7712"/>
    <cellStyle name="표준 5 46 11 2" xfId="1782"/>
    <cellStyle name="표준 5 46 11 3" xfId="2459"/>
    <cellStyle name="표준 5 46 11 4" xfId="3121"/>
    <cellStyle name="표준 5 46 11 5" xfId="3783"/>
    <cellStyle name="표준 5 46 11 6" xfId="4445"/>
    <cellStyle name="표준 5 46 11 7" xfId="5107"/>
    <cellStyle name="표준 5 46 11 8" xfId="5767"/>
    <cellStyle name="표준 5 46 11 9" xfId="6422"/>
    <cellStyle name="표준 5 46 12" xfId="871"/>
    <cellStyle name="표준 5 46 13" xfId="931"/>
    <cellStyle name="표준 5 46 14" xfId="991"/>
    <cellStyle name="표준 5 46 15" xfId="1051"/>
    <cellStyle name="표준 5 46 16" xfId="1153"/>
    <cellStyle name="표준 5 46 17" xfId="1832"/>
    <cellStyle name="표준 5 46 18" xfId="2494"/>
    <cellStyle name="표준 5 46 19" xfId="3156"/>
    <cellStyle name="표준 5 46 2" xfId="271"/>
    <cellStyle name="표준 5 46 2 10" xfId="6619"/>
    <cellStyle name="표준 5 46 2 11" xfId="7264"/>
    <cellStyle name="표준 5 46 2 2" xfId="1320"/>
    <cellStyle name="표준 5 46 2 3" xfId="1999"/>
    <cellStyle name="표준 5 46 2 4" xfId="2661"/>
    <cellStyle name="표준 5 46 2 5" xfId="3323"/>
    <cellStyle name="표준 5 46 2 6" xfId="3985"/>
    <cellStyle name="표준 5 46 2 7" xfId="4647"/>
    <cellStyle name="표준 5 46 2 8" xfId="5308"/>
    <cellStyle name="표준 5 46 2 9" xfId="5967"/>
    <cellStyle name="표준 5 46 20" xfId="3818"/>
    <cellStyle name="표준 5 46 21" xfId="4480"/>
    <cellStyle name="표준 5 46 22" xfId="5142"/>
    <cellStyle name="표준 5 46 23" xfId="5802"/>
    <cellStyle name="표준 5 46 24" xfId="6457"/>
    <cellStyle name="표준 5 46 25" xfId="7102"/>
    <cellStyle name="표준 5 46 3" xfId="331"/>
    <cellStyle name="표준 5 46 3 10" xfId="6702"/>
    <cellStyle name="표준 5 46 3 11" xfId="7347"/>
    <cellStyle name="표준 5 46 3 2" xfId="1409"/>
    <cellStyle name="표준 5 46 3 3" xfId="2088"/>
    <cellStyle name="표준 5 46 3 4" xfId="2750"/>
    <cellStyle name="표준 5 46 3 5" xfId="3412"/>
    <cellStyle name="표준 5 46 3 6" xfId="4074"/>
    <cellStyle name="표준 5 46 3 7" xfId="4736"/>
    <cellStyle name="표준 5 46 3 8" xfId="5396"/>
    <cellStyle name="표준 5 46 3 9" xfId="6054"/>
    <cellStyle name="표준 5 46 4" xfId="391"/>
    <cellStyle name="표준 5 46 4 10" xfId="6762"/>
    <cellStyle name="표준 5 46 4 11" xfId="7407"/>
    <cellStyle name="표준 5 46 4 2" xfId="1469"/>
    <cellStyle name="표준 5 46 4 3" xfId="2148"/>
    <cellStyle name="표준 5 46 4 4" xfId="2810"/>
    <cellStyle name="표준 5 46 4 5" xfId="3472"/>
    <cellStyle name="표준 5 46 4 6" xfId="4134"/>
    <cellStyle name="표준 5 46 4 7" xfId="4796"/>
    <cellStyle name="표준 5 46 4 8" xfId="5456"/>
    <cellStyle name="표준 5 46 4 9" xfId="6114"/>
    <cellStyle name="표준 5 46 5" xfId="451"/>
    <cellStyle name="표준 5 46 5 10" xfId="6822"/>
    <cellStyle name="표준 5 46 5 11" xfId="7467"/>
    <cellStyle name="표준 5 46 5 2" xfId="1529"/>
    <cellStyle name="표준 5 46 5 3" xfId="2208"/>
    <cellStyle name="표준 5 46 5 4" xfId="2870"/>
    <cellStyle name="표준 5 46 5 5" xfId="3532"/>
    <cellStyle name="표준 5 46 5 6" xfId="4194"/>
    <cellStyle name="표준 5 46 5 7" xfId="4856"/>
    <cellStyle name="표준 5 46 5 8" xfId="5516"/>
    <cellStyle name="표준 5 46 5 9" xfId="6174"/>
    <cellStyle name="표준 5 46 6" xfId="511"/>
    <cellStyle name="표준 5 46 6 10" xfId="6882"/>
    <cellStyle name="표준 5 46 6 11" xfId="7527"/>
    <cellStyle name="표준 5 46 6 2" xfId="1589"/>
    <cellStyle name="표준 5 46 6 3" xfId="2268"/>
    <cellStyle name="표준 5 46 6 4" xfId="2930"/>
    <cellStyle name="표준 5 46 6 5" xfId="3592"/>
    <cellStyle name="표준 5 46 6 6" xfId="4254"/>
    <cellStyle name="표준 5 46 6 7" xfId="4916"/>
    <cellStyle name="표준 5 46 6 8" xfId="5576"/>
    <cellStyle name="표준 5 46 6 9" xfId="6234"/>
    <cellStyle name="표준 5 46 7" xfId="571"/>
    <cellStyle name="표준 5 46 7 10" xfId="6508"/>
    <cellStyle name="표준 5 46 7 11" xfId="7153"/>
    <cellStyle name="표준 5 46 7 2" xfId="1208"/>
    <cellStyle name="표준 5 46 7 3" xfId="1887"/>
    <cellStyle name="표준 5 46 7 4" xfId="2549"/>
    <cellStyle name="표준 5 46 7 5" xfId="3211"/>
    <cellStyle name="표준 5 46 7 6" xfId="3873"/>
    <cellStyle name="표준 5 46 7 7" xfId="4535"/>
    <cellStyle name="표준 5 46 7 8" xfId="5196"/>
    <cellStyle name="표준 5 46 7 9" xfId="5855"/>
    <cellStyle name="표준 5 46 8" xfId="631"/>
    <cellStyle name="표준 5 46 8 10" xfId="7006"/>
    <cellStyle name="표준 5 46 8 11" xfId="7651"/>
    <cellStyle name="표준 5 46 8 2" xfId="1718"/>
    <cellStyle name="표준 5 46 8 3" xfId="2395"/>
    <cellStyle name="표준 5 46 8 4" xfId="3057"/>
    <cellStyle name="표준 5 46 8 5" xfId="3719"/>
    <cellStyle name="표준 5 46 8 6" xfId="4381"/>
    <cellStyle name="표준 5 46 8 7" xfId="5043"/>
    <cellStyle name="표준 5 46 8 8" xfId="5703"/>
    <cellStyle name="표준 5 46 8 9" xfId="6361"/>
    <cellStyle name="표준 5 46 9" xfId="691"/>
    <cellStyle name="표준 5 46 9 10" xfId="7032"/>
    <cellStyle name="표준 5 46 9 11" xfId="7677"/>
    <cellStyle name="표준 5 46 9 2" xfId="1745"/>
    <cellStyle name="표준 5 46 9 3" xfId="2422"/>
    <cellStyle name="표준 5 46 9 4" xfId="3084"/>
    <cellStyle name="표준 5 46 9 5" xfId="3746"/>
    <cellStyle name="표준 5 46 9 6" xfId="4408"/>
    <cellStyle name="표준 5 46 9 7" xfId="5070"/>
    <cellStyle name="표준 5 46 9 8" xfId="5730"/>
    <cellStyle name="표준 5 46 9 9" xfId="6387"/>
    <cellStyle name="표준 5 47" xfId="211"/>
    <cellStyle name="표준 5 47 10" xfId="752"/>
    <cellStyle name="표준 5 47 10 10" xfId="7019"/>
    <cellStyle name="표준 5 47 10 11" xfId="7664"/>
    <cellStyle name="표준 5 47 10 2" xfId="1731"/>
    <cellStyle name="표준 5 47 10 3" xfId="2408"/>
    <cellStyle name="표준 5 47 10 4" xfId="3070"/>
    <cellStyle name="표준 5 47 10 5" xfId="3732"/>
    <cellStyle name="표준 5 47 10 6" xfId="4394"/>
    <cellStyle name="표준 5 47 10 7" xfId="5056"/>
    <cellStyle name="표준 5 47 10 8" xfId="5716"/>
    <cellStyle name="표준 5 47 10 9" xfId="6374"/>
    <cellStyle name="표준 5 47 11" xfId="812"/>
    <cellStyle name="표준 5 47 11 10" xfId="7045"/>
    <cellStyle name="표준 5 47 11 11" xfId="7690"/>
    <cellStyle name="표준 5 47 11 2" xfId="1758"/>
    <cellStyle name="표준 5 47 11 3" xfId="2435"/>
    <cellStyle name="표준 5 47 11 4" xfId="3097"/>
    <cellStyle name="표준 5 47 11 5" xfId="3759"/>
    <cellStyle name="표준 5 47 11 6" xfId="4421"/>
    <cellStyle name="표준 5 47 11 7" xfId="5083"/>
    <cellStyle name="표준 5 47 11 8" xfId="5743"/>
    <cellStyle name="표준 5 47 11 9" xfId="6400"/>
    <cellStyle name="표준 5 47 12" xfId="872"/>
    <cellStyle name="표준 5 47 13" xfId="932"/>
    <cellStyle name="표준 5 47 14" xfId="992"/>
    <cellStyle name="표준 5 47 15" xfId="1052"/>
    <cellStyle name="표준 5 47 16" xfId="1154"/>
    <cellStyle name="표준 5 47 17" xfId="1833"/>
    <cellStyle name="표준 5 47 18" xfId="2495"/>
    <cellStyle name="표준 5 47 19" xfId="3157"/>
    <cellStyle name="표준 5 47 2" xfId="272"/>
    <cellStyle name="표준 5 47 2 10" xfId="6620"/>
    <cellStyle name="표준 5 47 2 11" xfId="7265"/>
    <cellStyle name="표준 5 47 2 2" xfId="1321"/>
    <cellStyle name="표준 5 47 2 3" xfId="2000"/>
    <cellStyle name="표준 5 47 2 4" xfId="2662"/>
    <cellStyle name="표준 5 47 2 5" xfId="3324"/>
    <cellStyle name="표준 5 47 2 6" xfId="3986"/>
    <cellStyle name="표준 5 47 2 7" xfId="4648"/>
    <cellStyle name="표준 5 47 2 8" xfId="5309"/>
    <cellStyle name="표준 5 47 2 9" xfId="5968"/>
    <cellStyle name="표준 5 47 20" xfId="3819"/>
    <cellStyle name="표준 5 47 21" xfId="4481"/>
    <cellStyle name="표준 5 47 22" xfId="5143"/>
    <cellStyle name="표준 5 47 23" xfId="5803"/>
    <cellStyle name="표준 5 47 24" xfId="6458"/>
    <cellStyle name="표준 5 47 25" xfId="7103"/>
    <cellStyle name="표준 5 47 3" xfId="332"/>
    <cellStyle name="표준 5 47 3 10" xfId="6703"/>
    <cellStyle name="표준 5 47 3 11" xfId="7348"/>
    <cellStyle name="표준 5 47 3 2" xfId="1410"/>
    <cellStyle name="표준 5 47 3 3" xfId="2089"/>
    <cellStyle name="표준 5 47 3 4" xfId="2751"/>
    <cellStyle name="표준 5 47 3 5" xfId="3413"/>
    <cellStyle name="표준 5 47 3 6" xfId="4075"/>
    <cellStyle name="표준 5 47 3 7" xfId="4737"/>
    <cellStyle name="표준 5 47 3 8" xfId="5397"/>
    <cellStyle name="표준 5 47 3 9" xfId="6055"/>
    <cellStyle name="표준 5 47 4" xfId="392"/>
    <cellStyle name="표준 5 47 4 10" xfId="6763"/>
    <cellStyle name="표준 5 47 4 11" xfId="7408"/>
    <cellStyle name="표준 5 47 4 2" xfId="1470"/>
    <cellStyle name="표준 5 47 4 3" xfId="2149"/>
    <cellStyle name="표준 5 47 4 4" xfId="2811"/>
    <cellStyle name="표준 5 47 4 5" xfId="3473"/>
    <cellStyle name="표준 5 47 4 6" xfId="4135"/>
    <cellStyle name="표준 5 47 4 7" xfId="4797"/>
    <cellStyle name="표준 5 47 4 8" xfId="5457"/>
    <cellStyle name="표준 5 47 4 9" xfId="6115"/>
    <cellStyle name="표준 5 47 5" xfId="452"/>
    <cellStyle name="표준 5 47 5 10" xfId="6823"/>
    <cellStyle name="표준 5 47 5 11" xfId="7468"/>
    <cellStyle name="표준 5 47 5 2" xfId="1530"/>
    <cellStyle name="표준 5 47 5 3" xfId="2209"/>
    <cellStyle name="표준 5 47 5 4" xfId="2871"/>
    <cellStyle name="표준 5 47 5 5" xfId="3533"/>
    <cellStyle name="표준 5 47 5 6" xfId="4195"/>
    <cellStyle name="표준 5 47 5 7" xfId="4857"/>
    <cellStyle name="표준 5 47 5 8" xfId="5517"/>
    <cellStyle name="표준 5 47 5 9" xfId="6175"/>
    <cellStyle name="표준 5 47 6" xfId="512"/>
    <cellStyle name="표준 5 47 6 10" xfId="6883"/>
    <cellStyle name="표준 5 47 6 11" xfId="7528"/>
    <cellStyle name="표준 5 47 6 2" xfId="1590"/>
    <cellStyle name="표준 5 47 6 3" xfId="2269"/>
    <cellStyle name="표준 5 47 6 4" xfId="2931"/>
    <cellStyle name="표준 5 47 6 5" xfId="3593"/>
    <cellStyle name="표준 5 47 6 6" xfId="4255"/>
    <cellStyle name="표준 5 47 6 7" xfId="4917"/>
    <cellStyle name="표준 5 47 6 8" xfId="5577"/>
    <cellStyle name="표준 5 47 6 9" xfId="6235"/>
    <cellStyle name="표준 5 47 7" xfId="572"/>
    <cellStyle name="표준 5 47 7 10" xfId="6507"/>
    <cellStyle name="표준 5 47 7 11" xfId="7152"/>
    <cellStyle name="표준 5 47 7 2" xfId="1207"/>
    <cellStyle name="표준 5 47 7 3" xfId="1886"/>
    <cellStyle name="표준 5 47 7 4" xfId="2548"/>
    <cellStyle name="표준 5 47 7 5" xfId="3210"/>
    <cellStyle name="표준 5 47 7 6" xfId="3872"/>
    <cellStyle name="표준 5 47 7 7" xfId="4534"/>
    <cellStyle name="표준 5 47 7 8" xfId="5195"/>
    <cellStyle name="표준 5 47 7 9" xfId="5854"/>
    <cellStyle name="표준 5 47 8" xfId="632"/>
    <cellStyle name="표준 5 47 8 10" xfId="6981"/>
    <cellStyle name="표준 5 47 8 11" xfId="7626"/>
    <cellStyle name="표준 5 47 8 2" xfId="1692"/>
    <cellStyle name="표준 5 47 8 3" xfId="2370"/>
    <cellStyle name="표준 5 47 8 4" xfId="3032"/>
    <cellStyle name="표준 5 47 8 5" xfId="3694"/>
    <cellStyle name="표준 5 47 8 6" xfId="4356"/>
    <cellStyle name="표준 5 47 8 7" xfId="5018"/>
    <cellStyle name="표준 5 47 8 8" xfId="5678"/>
    <cellStyle name="표준 5 47 8 9" xfId="6336"/>
    <cellStyle name="표준 5 47 9" xfId="692"/>
    <cellStyle name="표준 5 47 9 10" xfId="6497"/>
    <cellStyle name="표준 5 47 9 11" xfId="7142"/>
    <cellStyle name="표준 5 47 9 2" xfId="1197"/>
    <cellStyle name="표준 5 47 9 3" xfId="1876"/>
    <cellStyle name="표준 5 47 9 4" xfId="2538"/>
    <cellStyle name="표준 5 47 9 5" xfId="3200"/>
    <cellStyle name="표준 5 47 9 6" xfId="3862"/>
    <cellStyle name="표준 5 47 9 7" xfId="4524"/>
    <cellStyle name="표준 5 47 9 8" xfId="5185"/>
    <cellStyle name="표준 5 47 9 9" xfId="5844"/>
    <cellStyle name="표준 5 48" xfId="212"/>
    <cellStyle name="표준 5 48 10" xfId="753"/>
    <cellStyle name="표준 5 48 10 10" xfId="6991"/>
    <cellStyle name="표준 5 48 10 11" xfId="7636"/>
    <cellStyle name="표준 5 48 10 2" xfId="1702"/>
    <cellStyle name="표준 5 48 10 3" xfId="2380"/>
    <cellStyle name="표준 5 48 10 4" xfId="3042"/>
    <cellStyle name="표준 5 48 10 5" xfId="3704"/>
    <cellStyle name="표준 5 48 10 6" xfId="4366"/>
    <cellStyle name="표준 5 48 10 7" xfId="5028"/>
    <cellStyle name="표준 5 48 10 8" xfId="5688"/>
    <cellStyle name="표준 5 48 10 9" xfId="6346"/>
    <cellStyle name="표준 5 48 11" xfId="813"/>
    <cellStyle name="표준 5 48 11 10" xfId="6637"/>
    <cellStyle name="표준 5 48 11 11" xfId="7282"/>
    <cellStyle name="표준 5 48 11 2" xfId="1341"/>
    <cellStyle name="표준 5 48 11 3" xfId="2020"/>
    <cellStyle name="표준 5 48 11 4" xfId="2682"/>
    <cellStyle name="표준 5 48 11 5" xfId="3344"/>
    <cellStyle name="표준 5 48 11 6" xfId="4006"/>
    <cellStyle name="표준 5 48 11 7" xfId="4668"/>
    <cellStyle name="표준 5 48 11 8" xfId="5328"/>
    <cellStyle name="표준 5 48 11 9" xfId="5986"/>
    <cellStyle name="표준 5 48 12" xfId="873"/>
    <cellStyle name="표준 5 48 13" xfId="933"/>
    <cellStyle name="표준 5 48 14" xfId="993"/>
    <cellStyle name="표준 5 48 15" xfId="1053"/>
    <cellStyle name="표준 5 48 16" xfId="1155"/>
    <cellStyle name="표준 5 48 17" xfId="1834"/>
    <cellStyle name="표준 5 48 18" xfId="2496"/>
    <cellStyle name="표준 5 48 19" xfId="3158"/>
    <cellStyle name="표준 5 48 2" xfId="273"/>
    <cellStyle name="표준 5 48 2 10" xfId="6621"/>
    <cellStyle name="표준 5 48 2 11" xfId="7266"/>
    <cellStyle name="표준 5 48 2 2" xfId="1322"/>
    <cellStyle name="표준 5 48 2 3" xfId="2001"/>
    <cellStyle name="표준 5 48 2 4" xfId="2663"/>
    <cellStyle name="표준 5 48 2 5" xfId="3325"/>
    <cellStyle name="표준 5 48 2 6" xfId="3987"/>
    <cellStyle name="표준 5 48 2 7" xfId="4649"/>
    <cellStyle name="표준 5 48 2 8" xfId="5310"/>
    <cellStyle name="표준 5 48 2 9" xfId="5969"/>
    <cellStyle name="표준 5 48 20" xfId="3820"/>
    <cellStyle name="표준 5 48 21" xfId="4482"/>
    <cellStyle name="표준 5 48 22" xfId="5144"/>
    <cellStyle name="표준 5 48 23" xfId="5804"/>
    <cellStyle name="표준 5 48 24" xfId="6459"/>
    <cellStyle name="표준 5 48 25" xfId="7104"/>
    <cellStyle name="표준 5 48 3" xfId="333"/>
    <cellStyle name="표준 5 48 3 10" xfId="6704"/>
    <cellStyle name="표준 5 48 3 11" xfId="7349"/>
    <cellStyle name="표준 5 48 3 2" xfId="1411"/>
    <cellStyle name="표준 5 48 3 3" xfId="2090"/>
    <cellStyle name="표준 5 48 3 4" xfId="2752"/>
    <cellStyle name="표준 5 48 3 5" xfId="3414"/>
    <cellStyle name="표준 5 48 3 6" xfId="4076"/>
    <cellStyle name="표준 5 48 3 7" xfId="4738"/>
    <cellStyle name="표준 5 48 3 8" xfId="5398"/>
    <cellStyle name="표준 5 48 3 9" xfId="6056"/>
    <cellStyle name="표준 5 48 4" xfId="393"/>
    <cellStyle name="표준 5 48 4 10" xfId="6764"/>
    <cellStyle name="표준 5 48 4 11" xfId="7409"/>
    <cellStyle name="표준 5 48 4 2" xfId="1471"/>
    <cellStyle name="표준 5 48 4 3" xfId="2150"/>
    <cellStyle name="표준 5 48 4 4" xfId="2812"/>
    <cellStyle name="표준 5 48 4 5" xfId="3474"/>
    <cellStyle name="표준 5 48 4 6" xfId="4136"/>
    <cellStyle name="표준 5 48 4 7" xfId="4798"/>
    <cellStyle name="표준 5 48 4 8" xfId="5458"/>
    <cellStyle name="표준 5 48 4 9" xfId="6116"/>
    <cellStyle name="표준 5 48 5" xfId="453"/>
    <cellStyle name="표준 5 48 5 10" xfId="6824"/>
    <cellStyle name="표준 5 48 5 11" xfId="7469"/>
    <cellStyle name="표준 5 48 5 2" xfId="1531"/>
    <cellStyle name="표준 5 48 5 3" xfId="2210"/>
    <cellStyle name="표준 5 48 5 4" xfId="2872"/>
    <cellStyle name="표준 5 48 5 5" xfId="3534"/>
    <cellStyle name="표준 5 48 5 6" xfId="4196"/>
    <cellStyle name="표준 5 48 5 7" xfId="4858"/>
    <cellStyle name="표준 5 48 5 8" xfId="5518"/>
    <cellStyle name="표준 5 48 5 9" xfId="6176"/>
    <cellStyle name="표준 5 48 6" xfId="513"/>
    <cellStyle name="표준 5 48 6 10" xfId="6884"/>
    <cellStyle name="표준 5 48 6 11" xfId="7529"/>
    <cellStyle name="표준 5 48 6 2" xfId="1591"/>
    <cellStyle name="표준 5 48 6 3" xfId="2270"/>
    <cellStyle name="표준 5 48 6 4" xfId="2932"/>
    <cellStyle name="표준 5 48 6 5" xfId="3594"/>
    <cellStyle name="표준 5 48 6 6" xfId="4256"/>
    <cellStyle name="표준 5 48 6 7" xfId="4918"/>
    <cellStyle name="표준 5 48 6 8" xfId="5578"/>
    <cellStyle name="표준 5 48 6 9" xfId="6236"/>
    <cellStyle name="표준 5 48 7" xfId="573"/>
    <cellStyle name="표준 5 48 7 10" xfId="6506"/>
    <cellStyle name="표준 5 48 7 11" xfId="7151"/>
    <cellStyle name="표준 5 48 7 2" xfId="1206"/>
    <cellStyle name="표준 5 48 7 3" xfId="1885"/>
    <cellStyle name="표준 5 48 7 4" xfId="2547"/>
    <cellStyle name="표준 5 48 7 5" xfId="3209"/>
    <cellStyle name="표준 5 48 7 6" xfId="3871"/>
    <cellStyle name="표준 5 48 7 7" xfId="4533"/>
    <cellStyle name="표준 5 48 7 8" xfId="5194"/>
    <cellStyle name="표준 5 48 7 9" xfId="5853"/>
    <cellStyle name="표준 5 48 8" xfId="633"/>
    <cellStyle name="표준 5 48 8 10" xfId="6955"/>
    <cellStyle name="표준 5 48 8 11" xfId="7600"/>
    <cellStyle name="표준 5 48 8 2" xfId="1665"/>
    <cellStyle name="표준 5 48 8 3" xfId="2344"/>
    <cellStyle name="표준 5 48 8 4" xfId="3006"/>
    <cellStyle name="표준 5 48 8 5" xfId="3668"/>
    <cellStyle name="표준 5 48 8 6" xfId="4330"/>
    <cellStyle name="표준 5 48 8 7" xfId="4992"/>
    <cellStyle name="표준 5 48 8 8" xfId="5652"/>
    <cellStyle name="표준 5 48 8 9" xfId="6310"/>
    <cellStyle name="표준 5 48 9" xfId="693"/>
    <cellStyle name="표준 5 48 9 10" xfId="6557"/>
    <cellStyle name="표준 5 48 9 11" xfId="7202"/>
    <cellStyle name="표준 5 48 9 2" xfId="1257"/>
    <cellStyle name="표준 5 48 9 3" xfId="1936"/>
    <cellStyle name="표준 5 48 9 4" xfId="2598"/>
    <cellStyle name="표준 5 48 9 5" xfId="3260"/>
    <cellStyle name="표준 5 48 9 6" xfId="3922"/>
    <cellStyle name="표준 5 48 9 7" xfId="4584"/>
    <cellStyle name="표준 5 48 9 8" xfId="5245"/>
    <cellStyle name="표준 5 48 9 9" xfId="5904"/>
    <cellStyle name="표준 5 49" xfId="213"/>
    <cellStyle name="표준 5 49 10" xfId="754"/>
    <cellStyle name="표준 5 49 10 10" xfId="7021"/>
    <cellStyle name="표준 5 49 10 11" xfId="7666"/>
    <cellStyle name="표준 5 49 10 2" xfId="1733"/>
    <cellStyle name="표준 5 49 10 3" xfId="2410"/>
    <cellStyle name="표준 5 49 10 4" xfId="3072"/>
    <cellStyle name="표준 5 49 10 5" xfId="3734"/>
    <cellStyle name="표준 5 49 10 6" xfId="4396"/>
    <cellStyle name="표준 5 49 10 7" xfId="5058"/>
    <cellStyle name="표준 5 49 10 8" xfId="5718"/>
    <cellStyle name="표준 5 49 10 9" xfId="6376"/>
    <cellStyle name="표준 5 49 11" xfId="814"/>
    <cellStyle name="표준 5 49 11 10" xfId="7047"/>
    <cellStyle name="표준 5 49 11 11" xfId="7692"/>
    <cellStyle name="표준 5 49 11 2" xfId="1760"/>
    <cellStyle name="표준 5 49 11 3" xfId="2437"/>
    <cellStyle name="표준 5 49 11 4" xfId="3099"/>
    <cellStyle name="표준 5 49 11 5" xfId="3761"/>
    <cellStyle name="표준 5 49 11 6" xfId="4423"/>
    <cellStyle name="표준 5 49 11 7" xfId="5085"/>
    <cellStyle name="표준 5 49 11 8" xfId="5745"/>
    <cellStyle name="표준 5 49 11 9" xfId="6402"/>
    <cellStyle name="표준 5 49 12" xfId="874"/>
    <cellStyle name="표준 5 49 13" xfId="934"/>
    <cellStyle name="표준 5 49 14" xfId="994"/>
    <cellStyle name="표준 5 49 15" xfId="1054"/>
    <cellStyle name="표준 5 49 16" xfId="1156"/>
    <cellStyle name="표준 5 49 17" xfId="1835"/>
    <cellStyle name="표준 5 49 18" xfId="2497"/>
    <cellStyle name="표준 5 49 19" xfId="3159"/>
    <cellStyle name="표준 5 49 2" xfId="274"/>
    <cellStyle name="표준 5 49 2 10" xfId="6622"/>
    <cellStyle name="표준 5 49 2 11" xfId="7267"/>
    <cellStyle name="표준 5 49 2 2" xfId="1323"/>
    <cellStyle name="표준 5 49 2 3" xfId="2002"/>
    <cellStyle name="표준 5 49 2 4" xfId="2664"/>
    <cellStyle name="표준 5 49 2 5" xfId="3326"/>
    <cellStyle name="표준 5 49 2 6" xfId="3988"/>
    <cellStyle name="표준 5 49 2 7" xfId="4650"/>
    <cellStyle name="표준 5 49 2 8" xfId="5311"/>
    <cellStyle name="표준 5 49 2 9" xfId="5970"/>
    <cellStyle name="표준 5 49 20" xfId="3821"/>
    <cellStyle name="표준 5 49 21" xfId="4483"/>
    <cellStyle name="표준 5 49 22" xfId="5145"/>
    <cellStyle name="표준 5 49 23" xfId="5805"/>
    <cellStyle name="표준 5 49 24" xfId="6460"/>
    <cellStyle name="표준 5 49 25" xfId="7105"/>
    <cellStyle name="표준 5 49 3" xfId="334"/>
    <cellStyle name="표준 5 49 3 10" xfId="6705"/>
    <cellStyle name="표준 5 49 3 11" xfId="7350"/>
    <cellStyle name="표준 5 49 3 2" xfId="1412"/>
    <cellStyle name="표준 5 49 3 3" xfId="2091"/>
    <cellStyle name="표준 5 49 3 4" xfId="2753"/>
    <cellStyle name="표준 5 49 3 5" xfId="3415"/>
    <cellStyle name="표준 5 49 3 6" xfId="4077"/>
    <cellStyle name="표준 5 49 3 7" xfId="4739"/>
    <cellStyle name="표준 5 49 3 8" xfId="5399"/>
    <cellStyle name="표준 5 49 3 9" xfId="6057"/>
    <cellStyle name="표준 5 49 4" xfId="394"/>
    <cellStyle name="표준 5 49 4 10" xfId="6765"/>
    <cellStyle name="표준 5 49 4 11" xfId="7410"/>
    <cellStyle name="표준 5 49 4 2" xfId="1472"/>
    <cellStyle name="표준 5 49 4 3" xfId="2151"/>
    <cellStyle name="표준 5 49 4 4" xfId="2813"/>
    <cellStyle name="표준 5 49 4 5" xfId="3475"/>
    <cellStyle name="표준 5 49 4 6" xfId="4137"/>
    <cellStyle name="표준 5 49 4 7" xfId="4799"/>
    <cellStyle name="표준 5 49 4 8" xfId="5459"/>
    <cellStyle name="표준 5 49 4 9" xfId="6117"/>
    <cellStyle name="표준 5 49 5" xfId="454"/>
    <cellStyle name="표준 5 49 5 10" xfId="6825"/>
    <cellStyle name="표준 5 49 5 11" xfId="7470"/>
    <cellStyle name="표준 5 49 5 2" xfId="1532"/>
    <cellStyle name="표준 5 49 5 3" xfId="2211"/>
    <cellStyle name="표준 5 49 5 4" xfId="2873"/>
    <cellStyle name="표준 5 49 5 5" xfId="3535"/>
    <cellStyle name="표준 5 49 5 6" xfId="4197"/>
    <cellStyle name="표준 5 49 5 7" xfId="4859"/>
    <cellStyle name="표준 5 49 5 8" xfId="5519"/>
    <cellStyle name="표준 5 49 5 9" xfId="6177"/>
    <cellStyle name="표준 5 49 6" xfId="514"/>
    <cellStyle name="표준 5 49 6 10" xfId="6885"/>
    <cellStyle name="표준 5 49 6 11" xfId="7530"/>
    <cellStyle name="표준 5 49 6 2" xfId="1592"/>
    <cellStyle name="표준 5 49 6 3" xfId="2271"/>
    <cellStyle name="표준 5 49 6 4" xfId="2933"/>
    <cellStyle name="표준 5 49 6 5" xfId="3595"/>
    <cellStyle name="표준 5 49 6 6" xfId="4257"/>
    <cellStyle name="표준 5 49 6 7" xfId="4919"/>
    <cellStyle name="표준 5 49 6 8" xfId="5579"/>
    <cellStyle name="표준 5 49 6 9" xfId="6237"/>
    <cellStyle name="표준 5 49 7" xfId="574"/>
    <cellStyle name="표준 5 49 7 10" xfId="6505"/>
    <cellStyle name="표준 5 49 7 11" xfId="7150"/>
    <cellStyle name="표준 5 49 7 2" xfId="1205"/>
    <cellStyle name="표준 5 49 7 3" xfId="1884"/>
    <cellStyle name="표준 5 49 7 4" xfId="2546"/>
    <cellStyle name="표준 5 49 7 5" xfId="3208"/>
    <cellStyle name="표준 5 49 7 6" xfId="3870"/>
    <cellStyle name="표준 5 49 7 7" xfId="4532"/>
    <cellStyle name="표준 5 49 7 8" xfId="5193"/>
    <cellStyle name="표준 5 49 7 9" xfId="5852"/>
    <cellStyle name="표준 5 49 8" xfId="634"/>
    <cellStyle name="표준 5 49 8 10" xfId="6931"/>
    <cellStyle name="표준 5 49 8 11" xfId="7576"/>
    <cellStyle name="표준 5 49 8 2" xfId="1638"/>
    <cellStyle name="표준 5 49 8 3" xfId="2317"/>
    <cellStyle name="표준 5 49 8 4" xfId="2979"/>
    <cellStyle name="표준 5 49 8 5" xfId="3641"/>
    <cellStyle name="표준 5 49 8 6" xfId="4303"/>
    <cellStyle name="표준 5 49 8 7" xfId="4965"/>
    <cellStyle name="표준 5 49 8 8" xfId="5625"/>
    <cellStyle name="표준 5 49 8 9" xfId="6283"/>
    <cellStyle name="표준 5 49 9" xfId="694"/>
    <cellStyle name="표준 5 49 9 10" xfId="6642"/>
    <cellStyle name="표준 5 49 9 11" xfId="7287"/>
    <cellStyle name="표준 5 49 9 2" xfId="1346"/>
    <cellStyle name="표준 5 49 9 3" xfId="2025"/>
    <cellStyle name="표준 5 49 9 4" xfId="2687"/>
    <cellStyle name="표준 5 49 9 5" xfId="3349"/>
    <cellStyle name="표준 5 49 9 6" xfId="4011"/>
    <cellStyle name="표준 5 49 9 7" xfId="4673"/>
    <cellStyle name="표준 5 49 9 8" xfId="5333"/>
    <cellStyle name="표준 5 49 9 9" xfId="5991"/>
    <cellStyle name="표준 5 5" xfId="169"/>
    <cellStyle name="표준 5 5 10" xfId="710"/>
    <cellStyle name="표준 5 5 10 10" xfId="6952"/>
    <cellStyle name="표준 5 5 10 11" xfId="7597"/>
    <cellStyle name="표준 5 5 10 2" xfId="1661"/>
    <cellStyle name="표준 5 5 10 3" xfId="2340"/>
    <cellStyle name="표준 5 5 10 4" xfId="3002"/>
    <cellStyle name="표준 5 5 10 5" xfId="3664"/>
    <cellStyle name="표준 5 5 10 6" xfId="4326"/>
    <cellStyle name="표준 5 5 10 7" xfId="4988"/>
    <cellStyle name="표준 5 5 10 8" xfId="5648"/>
    <cellStyle name="표준 5 5 10 9" xfId="6306"/>
    <cellStyle name="표준 5 5 11" xfId="770"/>
    <cellStyle name="표준 5 5 11 10" xfId="6559"/>
    <cellStyle name="표준 5 5 11 11" xfId="7204"/>
    <cellStyle name="표준 5 5 11 2" xfId="1259"/>
    <cellStyle name="표준 5 5 11 3" xfId="1938"/>
    <cellStyle name="표준 5 5 11 4" xfId="2600"/>
    <cellStyle name="표준 5 5 11 5" xfId="3262"/>
    <cellStyle name="표준 5 5 11 6" xfId="3924"/>
    <cellStyle name="표준 5 5 11 7" xfId="4586"/>
    <cellStyle name="표준 5 5 11 8" xfId="5247"/>
    <cellStyle name="표준 5 5 11 9" xfId="5906"/>
    <cellStyle name="표준 5 5 12" xfId="830"/>
    <cellStyle name="표준 5 5 13" xfId="890"/>
    <cellStyle name="표준 5 5 14" xfId="950"/>
    <cellStyle name="표준 5 5 15" xfId="1010"/>
    <cellStyle name="표준 5 5 16" xfId="1112"/>
    <cellStyle name="표준 5 5 17" xfId="1791"/>
    <cellStyle name="표준 5 5 18" xfId="1097"/>
    <cellStyle name="표준 5 5 19" xfId="1078"/>
    <cellStyle name="표준 5 5 2" xfId="230"/>
    <cellStyle name="표준 5 5 2 10" xfId="6578"/>
    <cellStyle name="표준 5 5 2 11" xfId="7223"/>
    <cellStyle name="표준 5 5 2 2" xfId="1279"/>
    <cellStyle name="표준 5 5 2 3" xfId="1958"/>
    <cellStyle name="표준 5 5 2 4" xfId="2620"/>
    <cellStyle name="표준 5 5 2 5" xfId="3282"/>
    <cellStyle name="표준 5 5 2 6" xfId="3944"/>
    <cellStyle name="표준 5 5 2 7" xfId="4606"/>
    <cellStyle name="표준 5 5 2 8" xfId="5267"/>
    <cellStyle name="표준 5 5 2 9" xfId="5926"/>
    <cellStyle name="표준 5 5 20" xfId="2419"/>
    <cellStyle name="표준 5 5 21" xfId="3081"/>
    <cellStyle name="표준 5 5 22" xfId="3743"/>
    <cellStyle name="표준 5 5 23" xfId="4405"/>
    <cellStyle name="표준 5 5 24" xfId="5067"/>
    <cellStyle name="표준 5 5 25" xfId="5727"/>
    <cellStyle name="표준 5 5 3" xfId="290"/>
    <cellStyle name="표준 5 5 3 10" xfId="6661"/>
    <cellStyle name="표준 5 5 3 11" xfId="7306"/>
    <cellStyle name="표준 5 5 3 2" xfId="1368"/>
    <cellStyle name="표준 5 5 3 3" xfId="2047"/>
    <cellStyle name="표준 5 5 3 4" xfId="2709"/>
    <cellStyle name="표준 5 5 3 5" xfId="3371"/>
    <cellStyle name="표준 5 5 3 6" xfId="4033"/>
    <cellStyle name="표준 5 5 3 7" xfId="4695"/>
    <cellStyle name="표준 5 5 3 8" xfId="5355"/>
    <cellStyle name="표준 5 5 3 9" xfId="6013"/>
    <cellStyle name="표준 5 5 4" xfId="350"/>
    <cellStyle name="표준 5 5 4 10" xfId="6721"/>
    <cellStyle name="표준 5 5 4 11" xfId="7366"/>
    <cellStyle name="표준 5 5 4 2" xfId="1428"/>
    <cellStyle name="표준 5 5 4 3" xfId="2107"/>
    <cellStyle name="표준 5 5 4 4" xfId="2769"/>
    <cellStyle name="표준 5 5 4 5" xfId="3431"/>
    <cellStyle name="표준 5 5 4 6" xfId="4093"/>
    <cellStyle name="표준 5 5 4 7" xfId="4755"/>
    <cellStyle name="표준 5 5 4 8" xfId="5415"/>
    <cellStyle name="표준 5 5 4 9" xfId="6073"/>
    <cellStyle name="표준 5 5 5" xfId="410"/>
    <cellStyle name="표준 5 5 5 10" xfId="6781"/>
    <cellStyle name="표준 5 5 5 11" xfId="7426"/>
    <cellStyle name="표준 5 5 5 2" xfId="1488"/>
    <cellStyle name="표준 5 5 5 3" xfId="2167"/>
    <cellStyle name="표준 5 5 5 4" xfId="2829"/>
    <cellStyle name="표준 5 5 5 5" xfId="3491"/>
    <cellStyle name="표준 5 5 5 6" xfId="4153"/>
    <cellStyle name="표준 5 5 5 7" xfId="4815"/>
    <cellStyle name="표준 5 5 5 8" xfId="5475"/>
    <cellStyle name="표준 5 5 5 9" xfId="6133"/>
    <cellStyle name="표준 5 5 6" xfId="470"/>
    <cellStyle name="표준 5 5 6 10" xfId="6841"/>
    <cellStyle name="표준 5 5 6 11" xfId="7486"/>
    <cellStyle name="표준 5 5 6 2" xfId="1548"/>
    <cellStyle name="표준 5 5 6 3" xfId="2227"/>
    <cellStyle name="표준 5 5 6 4" xfId="2889"/>
    <cellStyle name="표준 5 5 6 5" xfId="3551"/>
    <cellStyle name="표준 5 5 6 6" xfId="4213"/>
    <cellStyle name="표준 5 5 6 7" xfId="4875"/>
    <cellStyle name="표준 5 5 6 8" xfId="5535"/>
    <cellStyle name="표준 5 5 6 9" xfId="6193"/>
    <cellStyle name="표준 5 5 7" xfId="530"/>
    <cellStyle name="표준 5 5 7 10" xfId="6549"/>
    <cellStyle name="표준 5 5 7 11" xfId="7194"/>
    <cellStyle name="표준 5 5 7 2" xfId="1249"/>
    <cellStyle name="표준 5 5 7 3" xfId="1928"/>
    <cellStyle name="표준 5 5 7 4" xfId="2590"/>
    <cellStyle name="표준 5 5 7 5" xfId="3252"/>
    <cellStyle name="표준 5 5 7 6" xfId="3914"/>
    <cellStyle name="표준 5 5 7 7" xfId="4576"/>
    <cellStyle name="표준 5 5 7 8" xfId="5237"/>
    <cellStyle name="표준 5 5 7 9" xfId="5896"/>
    <cellStyle name="표준 5 5 8" xfId="590"/>
    <cellStyle name="표준 5 5 8 10" xfId="6914"/>
    <cellStyle name="표준 5 5 8 11" xfId="7559"/>
    <cellStyle name="표준 5 5 8 2" xfId="1621"/>
    <cellStyle name="표준 5 5 8 3" xfId="2300"/>
    <cellStyle name="표준 5 5 8 4" xfId="2962"/>
    <cellStyle name="표준 5 5 8 5" xfId="3624"/>
    <cellStyle name="표준 5 5 8 6" xfId="4286"/>
    <cellStyle name="표준 5 5 8 7" xfId="4948"/>
    <cellStyle name="표준 5 5 8 8" xfId="5608"/>
    <cellStyle name="표준 5 5 8 9" xfId="6266"/>
    <cellStyle name="표준 5 5 9" xfId="650"/>
    <cellStyle name="표준 5 5 9 10" xfId="6901"/>
    <cellStyle name="표준 5 5 9 11" xfId="7546"/>
    <cellStyle name="표준 5 5 9 2" xfId="1608"/>
    <cellStyle name="표준 5 5 9 3" xfId="2287"/>
    <cellStyle name="표준 5 5 9 4" xfId="2949"/>
    <cellStyle name="표준 5 5 9 5" xfId="3611"/>
    <cellStyle name="표준 5 5 9 6" xfId="4273"/>
    <cellStyle name="표준 5 5 9 7" xfId="4935"/>
    <cellStyle name="표준 5 5 9 8" xfId="5595"/>
    <cellStyle name="표준 5 5 9 9" xfId="6253"/>
    <cellStyle name="표준 5 50" xfId="214"/>
    <cellStyle name="표준 5 50 10" xfId="755"/>
    <cellStyle name="표준 5 50 10 10" xfId="6491"/>
    <cellStyle name="표준 5 50 10 11" xfId="7136"/>
    <cellStyle name="표준 5 50 10 2" xfId="1190"/>
    <cellStyle name="표준 5 50 10 3" xfId="1869"/>
    <cellStyle name="표준 5 50 10 4" xfId="2531"/>
    <cellStyle name="표준 5 50 10 5" xfId="3193"/>
    <cellStyle name="표준 5 50 10 6" xfId="3855"/>
    <cellStyle name="표준 5 50 10 7" xfId="4517"/>
    <cellStyle name="표준 5 50 10 8" xfId="5178"/>
    <cellStyle name="표준 5 50 10 9" xfId="5837"/>
    <cellStyle name="표준 5 50 11" xfId="815"/>
    <cellStyle name="표준 5 50 11 10" xfId="6993"/>
    <cellStyle name="표준 5 50 11 11" xfId="7638"/>
    <cellStyle name="표준 5 50 11 2" xfId="1704"/>
    <cellStyle name="표준 5 50 11 3" xfId="2382"/>
    <cellStyle name="표준 5 50 11 4" xfId="3044"/>
    <cellStyle name="표준 5 50 11 5" xfId="3706"/>
    <cellStyle name="표준 5 50 11 6" xfId="4368"/>
    <cellStyle name="표준 5 50 11 7" xfId="5030"/>
    <cellStyle name="표준 5 50 11 8" xfId="5690"/>
    <cellStyle name="표준 5 50 11 9" xfId="6348"/>
    <cellStyle name="표준 5 50 12" xfId="875"/>
    <cellStyle name="표준 5 50 13" xfId="935"/>
    <cellStyle name="표준 5 50 14" xfId="995"/>
    <cellStyle name="표준 5 50 15" xfId="1055"/>
    <cellStyle name="표준 5 50 16" xfId="1157"/>
    <cellStyle name="표준 5 50 17" xfId="1836"/>
    <cellStyle name="표준 5 50 18" xfId="2498"/>
    <cellStyle name="표준 5 50 19" xfId="3160"/>
    <cellStyle name="표준 5 50 2" xfId="275"/>
    <cellStyle name="표준 5 50 2 10" xfId="6623"/>
    <cellStyle name="표준 5 50 2 11" xfId="7268"/>
    <cellStyle name="표준 5 50 2 2" xfId="1324"/>
    <cellStyle name="표준 5 50 2 3" xfId="2003"/>
    <cellStyle name="표준 5 50 2 4" xfId="2665"/>
    <cellStyle name="표준 5 50 2 5" xfId="3327"/>
    <cellStyle name="표준 5 50 2 6" xfId="3989"/>
    <cellStyle name="표준 5 50 2 7" xfId="4651"/>
    <cellStyle name="표준 5 50 2 8" xfId="5312"/>
    <cellStyle name="표준 5 50 2 9" xfId="5971"/>
    <cellStyle name="표준 5 50 20" xfId="3822"/>
    <cellStyle name="표준 5 50 21" xfId="4484"/>
    <cellStyle name="표준 5 50 22" xfId="5146"/>
    <cellStyle name="표준 5 50 23" xfId="5806"/>
    <cellStyle name="표준 5 50 24" xfId="6461"/>
    <cellStyle name="표준 5 50 25" xfId="7106"/>
    <cellStyle name="표준 5 50 3" xfId="335"/>
    <cellStyle name="표준 5 50 3 10" xfId="6706"/>
    <cellStyle name="표준 5 50 3 11" xfId="7351"/>
    <cellStyle name="표준 5 50 3 2" xfId="1413"/>
    <cellStyle name="표준 5 50 3 3" xfId="2092"/>
    <cellStyle name="표준 5 50 3 4" xfId="2754"/>
    <cellStyle name="표준 5 50 3 5" xfId="3416"/>
    <cellStyle name="표준 5 50 3 6" xfId="4078"/>
    <cellStyle name="표준 5 50 3 7" xfId="4740"/>
    <cellStyle name="표준 5 50 3 8" xfId="5400"/>
    <cellStyle name="표준 5 50 3 9" xfId="6058"/>
    <cellStyle name="표준 5 50 4" xfId="395"/>
    <cellStyle name="표준 5 50 4 10" xfId="6766"/>
    <cellStyle name="표준 5 50 4 11" xfId="7411"/>
    <cellStyle name="표준 5 50 4 2" xfId="1473"/>
    <cellStyle name="표준 5 50 4 3" xfId="2152"/>
    <cellStyle name="표준 5 50 4 4" xfId="2814"/>
    <cellStyle name="표준 5 50 4 5" xfId="3476"/>
    <cellStyle name="표준 5 50 4 6" xfId="4138"/>
    <cellStyle name="표준 5 50 4 7" xfId="4800"/>
    <cellStyle name="표준 5 50 4 8" xfId="5460"/>
    <cellStyle name="표준 5 50 4 9" xfId="6118"/>
    <cellStyle name="표준 5 50 5" xfId="455"/>
    <cellStyle name="표준 5 50 5 10" xfId="6826"/>
    <cellStyle name="표준 5 50 5 11" xfId="7471"/>
    <cellStyle name="표준 5 50 5 2" xfId="1533"/>
    <cellStyle name="표준 5 50 5 3" xfId="2212"/>
    <cellStyle name="표준 5 50 5 4" xfId="2874"/>
    <cellStyle name="표준 5 50 5 5" xfId="3536"/>
    <cellStyle name="표준 5 50 5 6" xfId="4198"/>
    <cellStyle name="표준 5 50 5 7" xfId="4860"/>
    <cellStyle name="표준 5 50 5 8" xfId="5520"/>
    <cellStyle name="표준 5 50 5 9" xfId="6178"/>
    <cellStyle name="표준 5 50 6" xfId="515"/>
    <cellStyle name="표준 5 50 6 10" xfId="6886"/>
    <cellStyle name="표준 5 50 6 11" xfId="7531"/>
    <cellStyle name="표준 5 50 6 2" xfId="1593"/>
    <cellStyle name="표준 5 50 6 3" xfId="2272"/>
    <cellStyle name="표준 5 50 6 4" xfId="2934"/>
    <cellStyle name="표준 5 50 6 5" xfId="3596"/>
    <cellStyle name="표준 5 50 6 6" xfId="4258"/>
    <cellStyle name="표준 5 50 6 7" xfId="4920"/>
    <cellStyle name="표준 5 50 6 8" xfId="5580"/>
    <cellStyle name="표준 5 50 6 9" xfId="6238"/>
    <cellStyle name="표준 5 50 7" xfId="575"/>
    <cellStyle name="표준 5 50 7 10" xfId="6486"/>
    <cellStyle name="표준 5 50 7 11" xfId="7131"/>
    <cellStyle name="표준 5 50 7 2" xfId="1185"/>
    <cellStyle name="표준 5 50 7 3" xfId="1864"/>
    <cellStyle name="표준 5 50 7 4" xfId="2526"/>
    <cellStyle name="표준 5 50 7 5" xfId="3188"/>
    <cellStyle name="표준 5 50 7 6" xfId="3850"/>
    <cellStyle name="표준 5 50 7 7" xfId="4512"/>
    <cellStyle name="표준 5 50 7 8" xfId="5173"/>
    <cellStyle name="표준 5 50 7 9" xfId="5832"/>
    <cellStyle name="표준 5 50 8" xfId="635"/>
    <cellStyle name="표준 5 50 8 10" xfId="6906"/>
    <cellStyle name="표준 5 50 8 11" xfId="7551"/>
    <cellStyle name="표준 5 50 8 2" xfId="1613"/>
    <cellStyle name="표준 5 50 8 3" xfId="2292"/>
    <cellStyle name="표준 5 50 8 4" xfId="2954"/>
    <cellStyle name="표준 5 50 8 5" xfId="3616"/>
    <cellStyle name="표준 5 50 8 6" xfId="4278"/>
    <cellStyle name="표준 5 50 8 7" xfId="4940"/>
    <cellStyle name="표준 5 50 8 8" xfId="5600"/>
    <cellStyle name="표준 5 50 8 9" xfId="6258"/>
    <cellStyle name="표준 5 50 9" xfId="695"/>
    <cellStyle name="표준 5 50 9 10" xfId="6972"/>
    <cellStyle name="표준 5 50 9 11" xfId="7617"/>
    <cellStyle name="표준 5 50 9 2" xfId="1682"/>
    <cellStyle name="표준 5 50 9 3" xfId="2361"/>
    <cellStyle name="표준 5 50 9 4" xfId="3023"/>
    <cellStyle name="표준 5 50 9 5" xfId="3685"/>
    <cellStyle name="표준 5 50 9 6" xfId="4347"/>
    <cellStyle name="표준 5 50 9 7" xfId="5009"/>
    <cellStyle name="표준 5 50 9 8" xfId="5669"/>
    <cellStyle name="표준 5 50 9 9" xfId="6327"/>
    <cellStyle name="표준 5 51" xfId="215"/>
    <cellStyle name="표준 5 51 10" xfId="756"/>
    <cellStyle name="표준 5 51 10 10" xfId="7054"/>
    <cellStyle name="표준 5 51 10 11" xfId="7699"/>
    <cellStyle name="표준 5 51 10 2" xfId="1768"/>
    <cellStyle name="표준 5 51 10 3" xfId="2445"/>
    <cellStyle name="표준 5 51 10 4" xfId="3107"/>
    <cellStyle name="표준 5 51 10 5" xfId="3769"/>
    <cellStyle name="표준 5 51 10 6" xfId="4431"/>
    <cellStyle name="표준 5 51 10 7" xfId="5093"/>
    <cellStyle name="표준 5 51 10 8" xfId="5753"/>
    <cellStyle name="표준 5 51 10 9" xfId="6409"/>
    <cellStyle name="표준 5 51 11" xfId="816"/>
    <cellStyle name="표준 5 51 11 10" xfId="7066"/>
    <cellStyle name="표준 5 51 11 11" xfId="7711"/>
    <cellStyle name="표준 5 51 11 2" xfId="1781"/>
    <cellStyle name="표준 5 51 11 3" xfId="2458"/>
    <cellStyle name="표준 5 51 11 4" xfId="3120"/>
    <cellStyle name="표준 5 51 11 5" xfId="3782"/>
    <cellStyle name="표준 5 51 11 6" xfId="4444"/>
    <cellStyle name="표준 5 51 11 7" xfId="5106"/>
    <cellStyle name="표준 5 51 11 8" xfId="5766"/>
    <cellStyle name="표준 5 51 11 9" xfId="6421"/>
    <cellStyle name="표준 5 51 12" xfId="876"/>
    <cellStyle name="표준 5 51 13" xfId="936"/>
    <cellStyle name="표준 5 51 14" xfId="996"/>
    <cellStyle name="표준 5 51 15" xfId="1056"/>
    <cellStyle name="표준 5 51 16" xfId="1158"/>
    <cellStyle name="표준 5 51 17" xfId="1837"/>
    <cellStyle name="표준 5 51 18" xfId="2499"/>
    <cellStyle name="표준 5 51 19" xfId="3161"/>
    <cellStyle name="표준 5 51 2" xfId="276"/>
    <cellStyle name="표준 5 51 2 10" xfId="6624"/>
    <cellStyle name="표준 5 51 2 11" xfId="7269"/>
    <cellStyle name="표준 5 51 2 2" xfId="1325"/>
    <cellStyle name="표준 5 51 2 3" xfId="2004"/>
    <cellStyle name="표준 5 51 2 4" xfId="2666"/>
    <cellStyle name="표준 5 51 2 5" xfId="3328"/>
    <cellStyle name="표준 5 51 2 6" xfId="3990"/>
    <cellStyle name="표준 5 51 2 7" xfId="4652"/>
    <cellStyle name="표준 5 51 2 8" xfId="5313"/>
    <cellStyle name="표준 5 51 2 9" xfId="5972"/>
    <cellStyle name="표준 5 51 20" xfId="3823"/>
    <cellStyle name="표준 5 51 21" xfId="4485"/>
    <cellStyle name="표준 5 51 22" xfId="5147"/>
    <cellStyle name="표준 5 51 23" xfId="5807"/>
    <cellStyle name="표준 5 51 24" xfId="6462"/>
    <cellStyle name="표준 5 51 25" xfId="7107"/>
    <cellStyle name="표준 5 51 3" xfId="336"/>
    <cellStyle name="표준 5 51 3 10" xfId="6707"/>
    <cellStyle name="표준 5 51 3 11" xfId="7352"/>
    <cellStyle name="표준 5 51 3 2" xfId="1414"/>
    <cellStyle name="표준 5 51 3 3" xfId="2093"/>
    <cellStyle name="표준 5 51 3 4" xfId="2755"/>
    <cellStyle name="표준 5 51 3 5" xfId="3417"/>
    <cellStyle name="표준 5 51 3 6" xfId="4079"/>
    <cellStyle name="표준 5 51 3 7" xfId="4741"/>
    <cellStyle name="표준 5 51 3 8" xfId="5401"/>
    <cellStyle name="표준 5 51 3 9" xfId="6059"/>
    <cellStyle name="표준 5 51 4" xfId="396"/>
    <cellStyle name="표준 5 51 4 10" xfId="6767"/>
    <cellStyle name="표준 5 51 4 11" xfId="7412"/>
    <cellStyle name="표준 5 51 4 2" xfId="1474"/>
    <cellStyle name="표준 5 51 4 3" xfId="2153"/>
    <cellStyle name="표준 5 51 4 4" xfId="2815"/>
    <cellStyle name="표준 5 51 4 5" xfId="3477"/>
    <cellStyle name="표준 5 51 4 6" xfId="4139"/>
    <cellStyle name="표준 5 51 4 7" xfId="4801"/>
    <cellStyle name="표준 5 51 4 8" xfId="5461"/>
    <cellStyle name="표준 5 51 4 9" xfId="6119"/>
    <cellStyle name="표준 5 51 5" xfId="456"/>
    <cellStyle name="표준 5 51 5 10" xfId="6827"/>
    <cellStyle name="표준 5 51 5 11" xfId="7472"/>
    <cellStyle name="표준 5 51 5 2" xfId="1534"/>
    <cellStyle name="표준 5 51 5 3" xfId="2213"/>
    <cellStyle name="표준 5 51 5 4" xfId="2875"/>
    <cellStyle name="표준 5 51 5 5" xfId="3537"/>
    <cellStyle name="표준 5 51 5 6" xfId="4199"/>
    <cellStyle name="표준 5 51 5 7" xfId="4861"/>
    <cellStyle name="표준 5 51 5 8" xfId="5521"/>
    <cellStyle name="표준 5 51 5 9" xfId="6179"/>
    <cellStyle name="표준 5 51 6" xfId="516"/>
    <cellStyle name="표준 5 51 6 10" xfId="6887"/>
    <cellStyle name="표준 5 51 6 11" xfId="7532"/>
    <cellStyle name="표준 5 51 6 2" xfId="1594"/>
    <cellStyle name="표준 5 51 6 3" xfId="2273"/>
    <cellStyle name="표준 5 51 6 4" xfId="2935"/>
    <cellStyle name="표준 5 51 6 5" xfId="3597"/>
    <cellStyle name="표준 5 51 6 6" xfId="4259"/>
    <cellStyle name="표준 5 51 6 7" xfId="4921"/>
    <cellStyle name="표준 5 51 6 8" xfId="5581"/>
    <cellStyle name="표준 5 51 6 9" xfId="6239"/>
    <cellStyle name="표준 5 51 7" xfId="576"/>
    <cellStyle name="표준 5 51 7 10" xfId="6485"/>
    <cellStyle name="표준 5 51 7 11" xfId="7130"/>
    <cellStyle name="표준 5 51 7 2" xfId="1184"/>
    <cellStyle name="표준 5 51 7 3" xfId="1863"/>
    <cellStyle name="표준 5 51 7 4" xfId="2525"/>
    <cellStyle name="표준 5 51 7 5" xfId="3187"/>
    <cellStyle name="표준 5 51 7 6" xfId="3849"/>
    <cellStyle name="표준 5 51 7 7" xfId="4511"/>
    <cellStyle name="표준 5 51 7 8" xfId="5172"/>
    <cellStyle name="표준 5 51 7 9" xfId="5831"/>
    <cellStyle name="표준 5 51 8" xfId="636"/>
    <cellStyle name="표준 5 51 8 10" xfId="7005"/>
    <cellStyle name="표준 5 51 8 11" xfId="7650"/>
    <cellStyle name="표준 5 51 8 2" xfId="1717"/>
    <cellStyle name="표준 5 51 8 3" xfId="2394"/>
    <cellStyle name="표준 5 51 8 4" xfId="3056"/>
    <cellStyle name="표준 5 51 8 5" xfId="3718"/>
    <cellStyle name="표준 5 51 8 6" xfId="4380"/>
    <cellStyle name="표준 5 51 8 7" xfId="5042"/>
    <cellStyle name="표준 5 51 8 8" xfId="5702"/>
    <cellStyle name="표준 5 51 8 9" xfId="6360"/>
    <cellStyle name="표준 5 51 9" xfId="696"/>
    <cellStyle name="표준 5 51 9 10" xfId="7031"/>
    <cellStyle name="표준 5 51 9 11" xfId="7676"/>
    <cellStyle name="표준 5 51 9 2" xfId="1744"/>
    <cellStyle name="표준 5 51 9 3" xfId="2421"/>
    <cellStyle name="표준 5 51 9 4" xfId="3083"/>
    <cellStyle name="표준 5 51 9 5" xfId="3745"/>
    <cellStyle name="표준 5 51 9 6" xfId="4407"/>
    <cellStyle name="표준 5 51 9 7" xfId="5069"/>
    <cellStyle name="표준 5 51 9 8" xfId="5729"/>
    <cellStyle name="표준 5 51 9 9" xfId="6386"/>
    <cellStyle name="표준 5 52" xfId="216"/>
    <cellStyle name="표준 5 52 10" xfId="757"/>
    <cellStyle name="표준 5 52 10 10" xfId="6994"/>
    <cellStyle name="표준 5 52 10 11" xfId="7639"/>
    <cellStyle name="표준 5 52 10 2" xfId="1705"/>
    <cellStyle name="표준 5 52 10 3" xfId="2383"/>
    <cellStyle name="표준 5 52 10 4" xfId="3045"/>
    <cellStyle name="표준 5 52 10 5" xfId="3707"/>
    <cellStyle name="표준 5 52 10 6" xfId="4369"/>
    <cellStyle name="표준 5 52 10 7" xfId="5031"/>
    <cellStyle name="표준 5 52 10 8" xfId="5691"/>
    <cellStyle name="표준 5 52 10 9" xfId="6349"/>
    <cellStyle name="표준 5 52 11" xfId="817"/>
    <cellStyle name="표준 5 52 11 10" xfId="6656"/>
    <cellStyle name="표준 5 52 11 11" xfId="7301"/>
    <cellStyle name="표준 5 52 11 2" xfId="1362"/>
    <cellStyle name="표준 5 52 11 3" xfId="2041"/>
    <cellStyle name="표준 5 52 11 4" xfId="2703"/>
    <cellStyle name="표준 5 52 11 5" xfId="3365"/>
    <cellStyle name="표준 5 52 11 6" xfId="4027"/>
    <cellStyle name="표준 5 52 11 7" xfId="4689"/>
    <cellStyle name="표준 5 52 11 8" xfId="5349"/>
    <cellStyle name="표준 5 52 11 9" xfId="6007"/>
    <cellStyle name="표준 5 52 12" xfId="877"/>
    <cellStyle name="표준 5 52 13" xfId="937"/>
    <cellStyle name="표준 5 52 14" xfId="997"/>
    <cellStyle name="표준 5 52 15" xfId="1057"/>
    <cellStyle name="표준 5 52 16" xfId="1159"/>
    <cellStyle name="표준 5 52 17" xfId="1838"/>
    <cellStyle name="표준 5 52 18" xfId="2500"/>
    <cellStyle name="표준 5 52 19" xfId="3162"/>
    <cellStyle name="표준 5 52 2" xfId="277"/>
    <cellStyle name="표준 5 52 2 10" xfId="6625"/>
    <cellStyle name="표준 5 52 2 11" xfId="7270"/>
    <cellStyle name="표준 5 52 2 2" xfId="1326"/>
    <cellStyle name="표준 5 52 2 3" xfId="2005"/>
    <cellStyle name="표준 5 52 2 4" xfId="2667"/>
    <cellStyle name="표준 5 52 2 5" xfId="3329"/>
    <cellStyle name="표준 5 52 2 6" xfId="3991"/>
    <cellStyle name="표준 5 52 2 7" xfId="4653"/>
    <cellStyle name="표준 5 52 2 8" xfId="5314"/>
    <cellStyle name="표준 5 52 2 9" xfId="5973"/>
    <cellStyle name="표준 5 52 20" xfId="3824"/>
    <cellStyle name="표준 5 52 21" xfId="4486"/>
    <cellStyle name="표준 5 52 22" xfId="5148"/>
    <cellStyle name="표준 5 52 23" xfId="5808"/>
    <cellStyle name="표준 5 52 24" xfId="6463"/>
    <cellStyle name="표준 5 52 25" xfId="7108"/>
    <cellStyle name="표준 5 52 3" xfId="337"/>
    <cellStyle name="표준 5 52 3 10" xfId="6708"/>
    <cellStyle name="표준 5 52 3 11" xfId="7353"/>
    <cellStyle name="표준 5 52 3 2" xfId="1415"/>
    <cellStyle name="표준 5 52 3 3" xfId="2094"/>
    <cellStyle name="표준 5 52 3 4" xfId="2756"/>
    <cellStyle name="표준 5 52 3 5" xfId="3418"/>
    <cellStyle name="표준 5 52 3 6" xfId="4080"/>
    <cellStyle name="표준 5 52 3 7" xfId="4742"/>
    <cellStyle name="표준 5 52 3 8" xfId="5402"/>
    <cellStyle name="표준 5 52 3 9" xfId="6060"/>
    <cellStyle name="표준 5 52 4" xfId="397"/>
    <cellStyle name="표준 5 52 4 10" xfId="6768"/>
    <cellStyle name="표준 5 52 4 11" xfId="7413"/>
    <cellStyle name="표준 5 52 4 2" xfId="1475"/>
    <cellStyle name="표준 5 52 4 3" xfId="2154"/>
    <cellStyle name="표준 5 52 4 4" xfId="2816"/>
    <cellStyle name="표준 5 52 4 5" xfId="3478"/>
    <cellStyle name="표준 5 52 4 6" xfId="4140"/>
    <cellStyle name="표준 5 52 4 7" xfId="4802"/>
    <cellStyle name="표준 5 52 4 8" xfId="5462"/>
    <cellStyle name="표준 5 52 4 9" xfId="6120"/>
    <cellStyle name="표준 5 52 5" xfId="457"/>
    <cellStyle name="표준 5 52 5 10" xfId="6828"/>
    <cellStyle name="표준 5 52 5 11" xfId="7473"/>
    <cellStyle name="표준 5 52 5 2" xfId="1535"/>
    <cellStyle name="표준 5 52 5 3" xfId="2214"/>
    <cellStyle name="표준 5 52 5 4" xfId="2876"/>
    <cellStyle name="표준 5 52 5 5" xfId="3538"/>
    <cellStyle name="표준 5 52 5 6" xfId="4200"/>
    <cellStyle name="표준 5 52 5 7" xfId="4862"/>
    <cellStyle name="표준 5 52 5 8" xfId="5522"/>
    <cellStyle name="표준 5 52 5 9" xfId="6180"/>
    <cellStyle name="표준 5 52 6" xfId="517"/>
    <cellStyle name="표준 5 52 6 10" xfId="6888"/>
    <cellStyle name="표준 5 52 6 11" xfId="7533"/>
    <cellStyle name="표준 5 52 6 2" xfId="1595"/>
    <cellStyle name="표준 5 52 6 3" xfId="2274"/>
    <cellStyle name="표준 5 52 6 4" xfId="2936"/>
    <cellStyle name="표준 5 52 6 5" xfId="3598"/>
    <cellStyle name="표준 5 52 6 6" xfId="4260"/>
    <cellStyle name="표준 5 52 6 7" xfId="4922"/>
    <cellStyle name="표준 5 52 6 8" xfId="5582"/>
    <cellStyle name="표준 5 52 6 9" xfId="6240"/>
    <cellStyle name="표준 5 52 7" xfId="577"/>
    <cellStyle name="표준 5 52 7 10" xfId="6484"/>
    <cellStyle name="표준 5 52 7 11" xfId="7129"/>
    <cellStyle name="표준 5 52 7 2" xfId="1183"/>
    <cellStyle name="표준 5 52 7 3" xfId="1862"/>
    <cellStyle name="표준 5 52 7 4" xfId="2524"/>
    <cellStyle name="표준 5 52 7 5" xfId="3186"/>
    <cellStyle name="표준 5 52 7 6" xfId="3848"/>
    <cellStyle name="표준 5 52 7 7" xfId="4510"/>
    <cellStyle name="표준 5 52 7 8" xfId="5171"/>
    <cellStyle name="표준 5 52 7 9" xfId="5830"/>
    <cellStyle name="표준 5 52 8" xfId="637"/>
    <cellStyle name="표준 5 52 8 10" xfId="6980"/>
    <cellStyle name="표준 5 52 8 11" xfId="7625"/>
    <cellStyle name="표준 5 52 8 2" xfId="1691"/>
    <cellStyle name="표준 5 52 8 3" xfId="2369"/>
    <cellStyle name="표준 5 52 8 4" xfId="3031"/>
    <cellStyle name="표준 5 52 8 5" xfId="3693"/>
    <cellStyle name="표준 5 52 8 6" xfId="4355"/>
    <cellStyle name="표준 5 52 8 7" xfId="5017"/>
    <cellStyle name="표준 5 52 8 8" xfId="5677"/>
    <cellStyle name="표준 5 52 8 9" xfId="6335"/>
    <cellStyle name="표준 5 52 9" xfId="697"/>
    <cellStyle name="표준 5 52 9 10" xfId="6496"/>
    <cellStyle name="표준 5 52 9 11" xfId="7141"/>
    <cellStyle name="표준 5 52 9 2" xfId="1196"/>
    <cellStyle name="표준 5 52 9 3" xfId="1875"/>
    <cellStyle name="표준 5 52 9 4" xfId="2537"/>
    <cellStyle name="표준 5 52 9 5" xfId="3199"/>
    <cellStyle name="표준 5 52 9 6" xfId="3861"/>
    <cellStyle name="표준 5 52 9 7" xfId="4523"/>
    <cellStyle name="표준 5 52 9 8" xfId="5184"/>
    <cellStyle name="표준 5 52 9 9" xfId="5843"/>
    <cellStyle name="표준 5 53" xfId="217"/>
    <cellStyle name="표준 5 53 10" xfId="758"/>
    <cellStyle name="표준 5 53 10 10" xfId="6964"/>
    <cellStyle name="표준 5 53 10 11" xfId="7609"/>
    <cellStyle name="표준 5 53 10 2" xfId="1674"/>
    <cellStyle name="표준 5 53 10 3" xfId="2353"/>
    <cellStyle name="표준 5 53 10 4" xfId="3015"/>
    <cellStyle name="표준 5 53 10 5" xfId="3677"/>
    <cellStyle name="표준 5 53 10 6" xfId="4339"/>
    <cellStyle name="표준 5 53 10 7" xfId="5001"/>
    <cellStyle name="표준 5 53 10 8" xfId="5661"/>
    <cellStyle name="표준 5 53 10 9" xfId="6319"/>
    <cellStyle name="표준 5 53 11" xfId="818"/>
    <cellStyle name="표준 5 53 11 10" xfId="6570"/>
    <cellStyle name="표준 5 53 11 11" xfId="7215"/>
    <cellStyle name="표준 5 53 11 2" xfId="1271"/>
    <cellStyle name="표준 5 53 11 3" xfId="1950"/>
    <cellStyle name="표준 5 53 11 4" xfId="2612"/>
    <cellStyle name="표준 5 53 11 5" xfId="3274"/>
    <cellStyle name="표준 5 53 11 6" xfId="3936"/>
    <cellStyle name="표준 5 53 11 7" xfId="4598"/>
    <cellStyle name="표준 5 53 11 8" xfId="5259"/>
    <cellStyle name="표준 5 53 11 9" xfId="5918"/>
    <cellStyle name="표준 5 53 12" xfId="878"/>
    <cellStyle name="표준 5 53 13" xfId="938"/>
    <cellStyle name="표준 5 53 14" xfId="998"/>
    <cellStyle name="표준 5 53 15" xfId="1058"/>
    <cellStyle name="표준 5 53 16" xfId="1160"/>
    <cellStyle name="표준 5 53 17" xfId="1839"/>
    <cellStyle name="표준 5 53 18" xfId="2501"/>
    <cellStyle name="표준 5 53 19" xfId="3163"/>
    <cellStyle name="표준 5 53 2" xfId="278"/>
    <cellStyle name="표준 5 53 2 10" xfId="6626"/>
    <cellStyle name="표준 5 53 2 11" xfId="7271"/>
    <cellStyle name="표준 5 53 2 2" xfId="1327"/>
    <cellStyle name="표준 5 53 2 3" xfId="2006"/>
    <cellStyle name="표준 5 53 2 4" xfId="2668"/>
    <cellStyle name="표준 5 53 2 5" xfId="3330"/>
    <cellStyle name="표준 5 53 2 6" xfId="3992"/>
    <cellStyle name="표준 5 53 2 7" xfId="4654"/>
    <cellStyle name="표준 5 53 2 8" xfId="5315"/>
    <cellStyle name="표준 5 53 2 9" xfId="5974"/>
    <cellStyle name="표준 5 53 20" xfId="3825"/>
    <cellStyle name="표준 5 53 21" xfId="4487"/>
    <cellStyle name="표준 5 53 22" xfId="5149"/>
    <cellStyle name="표준 5 53 23" xfId="5809"/>
    <cellStyle name="표준 5 53 24" xfId="6464"/>
    <cellStyle name="표준 5 53 25" xfId="7109"/>
    <cellStyle name="표준 5 53 3" xfId="338"/>
    <cellStyle name="표준 5 53 3 10" xfId="6709"/>
    <cellStyle name="표준 5 53 3 11" xfId="7354"/>
    <cellStyle name="표준 5 53 3 2" xfId="1416"/>
    <cellStyle name="표준 5 53 3 3" xfId="2095"/>
    <cellStyle name="표준 5 53 3 4" xfId="2757"/>
    <cellStyle name="표준 5 53 3 5" xfId="3419"/>
    <cellStyle name="표준 5 53 3 6" xfId="4081"/>
    <cellStyle name="표준 5 53 3 7" xfId="4743"/>
    <cellStyle name="표준 5 53 3 8" xfId="5403"/>
    <cellStyle name="표준 5 53 3 9" xfId="6061"/>
    <cellStyle name="표준 5 53 4" xfId="398"/>
    <cellStyle name="표준 5 53 4 10" xfId="6769"/>
    <cellStyle name="표준 5 53 4 11" xfId="7414"/>
    <cellStyle name="표준 5 53 4 2" xfId="1476"/>
    <cellStyle name="표준 5 53 4 3" xfId="2155"/>
    <cellStyle name="표준 5 53 4 4" xfId="2817"/>
    <cellStyle name="표준 5 53 4 5" xfId="3479"/>
    <cellStyle name="표준 5 53 4 6" xfId="4141"/>
    <cellStyle name="표준 5 53 4 7" xfId="4803"/>
    <cellStyle name="표준 5 53 4 8" xfId="5463"/>
    <cellStyle name="표준 5 53 4 9" xfId="6121"/>
    <cellStyle name="표준 5 53 5" xfId="458"/>
    <cellStyle name="표준 5 53 5 10" xfId="6829"/>
    <cellStyle name="표준 5 53 5 11" xfId="7474"/>
    <cellStyle name="표준 5 53 5 2" xfId="1536"/>
    <cellStyle name="표준 5 53 5 3" xfId="2215"/>
    <cellStyle name="표준 5 53 5 4" xfId="2877"/>
    <cellStyle name="표준 5 53 5 5" xfId="3539"/>
    <cellStyle name="표준 5 53 5 6" xfId="4201"/>
    <cellStyle name="표준 5 53 5 7" xfId="4863"/>
    <cellStyle name="표준 5 53 5 8" xfId="5523"/>
    <cellStyle name="표준 5 53 5 9" xfId="6181"/>
    <cellStyle name="표준 5 53 6" xfId="518"/>
    <cellStyle name="표준 5 53 6 10" xfId="6889"/>
    <cellStyle name="표준 5 53 6 11" xfId="7534"/>
    <cellStyle name="표준 5 53 6 2" xfId="1596"/>
    <cellStyle name="표준 5 53 6 3" xfId="2275"/>
    <cellStyle name="표준 5 53 6 4" xfId="2937"/>
    <cellStyle name="표준 5 53 6 5" xfId="3599"/>
    <cellStyle name="표준 5 53 6 6" xfId="4261"/>
    <cellStyle name="표준 5 53 6 7" xfId="4923"/>
    <cellStyle name="표준 5 53 6 8" xfId="5583"/>
    <cellStyle name="표준 5 53 6 9" xfId="6241"/>
    <cellStyle name="표준 5 53 7" xfId="578"/>
    <cellStyle name="표준 5 53 7 10" xfId="6481"/>
    <cellStyle name="표준 5 53 7 11" xfId="7126"/>
    <cellStyle name="표준 5 53 7 2" xfId="1180"/>
    <cellStyle name="표준 5 53 7 3" xfId="1859"/>
    <cellStyle name="표준 5 53 7 4" xfId="2521"/>
    <cellStyle name="표준 5 53 7 5" xfId="3183"/>
    <cellStyle name="표준 5 53 7 6" xfId="3845"/>
    <cellStyle name="표준 5 53 7 7" xfId="4507"/>
    <cellStyle name="표준 5 53 7 8" xfId="5168"/>
    <cellStyle name="표준 5 53 7 9" xfId="5827"/>
    <cellStyle name="표준 5 53 8" xfId="638"/>
    <cellStyle name="표준 5 53 8 10" xfId="6954"/>
    <cellStyle name="표준 5 53 8 11" xfId="7599"/>
    <cellStyle name="표준 5 53 8 2" xfId="1664"/>
    <cellStyle name="표준 5 53 8 3" xfId="2343"/>
    <cellStyle name="표준 5 53 8 4" xfId="3005"/>
    <cellStyle name="표준 5 53 8 5" xfId="3667"/>
    <cellStyle name="표준 5 53 8 6" xfId="4329"/>
    <cellStyle name="표준 5 53 8 7" xfId="4991"/>
    <cellStyle name="표준 5 53 8 8" xfId="5651"/>
    <cellStyle name="표준 5 53 8 9" xfId="6309"/>
    <cellStyle name="표준 5 53 9" xfId="698"/>
    <cellStyle name="표준 5 53 9 10" xfId="6560"/>
    <cellStyle name="표준 5 53 9 11" xfId="7205"/>
    <cellStyle name="표준 5 53 9 2" xfId="1261"/>
    <cellStyle name="표준 5 53 9 3" xfId="1940"/>
    <cellStyle name="표준 5 53 9 4" xfId="2602"/>
    <cellStyle name="표준 5 53 9 5" xfId="3264"/>
    <cellStyle name="표준 5 53 9 6" xfId="3926"/>
    <cellStyle name="표준 5 53 9 7" xfId="4588"/>
    <cellStyle name="표준 5 53 9 8" xfId="5249"/>
    <cellStyle name="표준 5 53 9 9" xfId="5908"/>
    <cellStyle name="표준 5 54" xfId="218"/>
    <cellStyle name="표준 5 54 10" xfId="759"/>
    <cellStyle name="표준 5 54 10 10" xfId="6996"/>
    <cellStyle name="표준 5 54 10 11" xfId="7641"/>
    <cellStyle name="표준 5 54 10 2" xfId="1707"/>
    <cellStyle name="표준 5 54 10 3" xfId="2385"/>
    <cellStyle name="표준 5 54 10 4" xfId="3047"/>
    <cellStyle name="표준 5 54 10 5" xfId="3709"/>
    <cellStyle name="표준 5 54 10 6" xfId="4371"/>
    <cellStyle name="표준 5 54 10 7" xfId="5033"/>
    <cellStyle name="표준 5 54 10 8" xfId="5693"/>
    <cellStyle name="표준 5 54 10 9" xfId="6351"/>
    <cellStyle name="표준 5 54 11" xfId="819"/>
    <cellStyle name="표준 5 54 11 10" xfId="7023"/>
    <cellStyle name="표준 5 54 11 11" xfId="7668"/>
    <cellStyle name="표준 5 54 11 2" xfId="1735"/>
    <cellStyle name="표준 5 54 11 3" xfId="2412"/>
    <cellStyle name="표준 5 54 11 4" xfId="3074"/>
    <cellStyle name="표준 5 54 11 5" xfId="3736"/>
    <cellStyle name="표준 5 54 11 6" xfId="4398"/>
    <cellStyle name="표준 5 54 11 7" xfId="5060"/>
    <cellStyle name="표준 5 54 11 8" xfId="5720"/>
    <cellStyle name="표준 5 54 11 9" xfId="6378"/>
    <cellStyle name="표준 5 54 12" xfId="879"/>
    <cellStyle name="표준 5 54 13" xfId="939"/>
    <cellStyle name="표준 5 54 14" xfId="999"/>
    <cellStyle name="표준 5 54 15" xfId="1059"/>
    <cellStyle name="표준 5 54 16" xfId="1161"/>
    <cellStyle name="표준 5 54 17" xfId="1840"/>
    <cellStyle name="표준 5 54 18" xfId="2502"/>
    <cellStyle name="표준 5 54 19" xfId="3164"/>
    <cellStyle name="표준 5 54 2" xfId="279"/>
    <cellStyle name="표준 5 54 2 10" xfId="6627"/>
    <cellStyle name="표준 5 54 2 11" xfId="7272"/>
    <cellStyle name="표준 5 54 2 2" xfId="1328"/>
    <cellStyle name="표준 5 54 2 3" xfId="2007"/>
    <cellStyle name="표준 5 54 2 4" xfId="2669"/>
    <cellStyle name="표준 5 54 2 5" xfId="3331"/>
    <cellStyle name="표준 5 54 2 6" xfId="3993"/>
    <cellStyle name="표준 5 54 2 7" xfId="4655"/>
    <cellStyle name="표준 5 54 2 8" xfId="5316"/>
    <cellStyle name="표준 5 54 2 9" xfId="5975"/>
    <cellStyle name="표준 5 54 20" xfId="3826"/>
    <cellStyle name="표준 5 54 21" xfId="4488"/>
    <cellStyle name="표준 5 54 22" xfId="5150"/>
    <cellStyle name="표준 5 54 23" xfId="5810"/>
    <cellStyle name="표준 5 54 24" xfId="6465"/>
    <cellStyle name="표준 5 54 25" xfId="7110"/>
    <cellStyle name="표준 5 54 3" xfId="339"/>
    <cellStyle name="표준 5 54 3 10" xfId="6710"/>
    <cellStyle name="표준 5 54 3 11" xfId="7355"/>
    <cellStyle name="표준 5 54 3 2" xfId="1417"/>
    <cellStyle name="표준 5 54 3 3" xfId="2096"/>
    <cellStyle name="표준 5 54 3 4" xfId="2758"/>
    <cellStyle name="표준 5 54 3 5" xfId="3420"/>
    <cellStyle name="표준 5 54 3 6" xfId="4082"/>
    <cellStyle name="표준 5 54 3 7" xfId="4744"/>
    <cellStyle name="표준 5 54 3 8" xfId="5404"/>
    <cellStyle name="표준 5 54 3 9" xfId="6062"/>
    <cellStyle name="표준 5 54 4" xfId="399"/>
    <cellStyle name="표준 5 54 4 10" xfId="6770"/>
    <cellStyle name="표준 5 54 4 11" xfId="7415"/>
    <cellStyle name="표준 5 54 4 2" xfId="1477"/>
    <cellStyle name="표준 5 54 4 3" xfId="2156"/>
    <cellStyle name="표준 5 54 4 4" xfId="2818"/>
    <cellStyle name="표준 5 54 4 5" xfId="3480"/>
    <cellStyle name="표준 5 54 4 6" xfId="4142"/>
    <cellStyle name="표준 5 54 4 7" xfId="4804"/>
    <cellStyle name="표준 5 54 4 8" xfId="5464"/>
    <cellStyle name="표준 5 54 4 9" xfId="6122"/>
    <cellStyle name="표준 5 54 5" xfId="459"/>
    <cellStyle name="표준 5 54 5 10" xfId="6830"/>
    <cellStyle name="표준 5 54 5 11" xfId="7475"/>
    <cellStyle name="표준 5 54 5 2" xfId="1537"/>
    <cellStyle name="표준 5 54 5 3" xfId="2216"/>
    <cellStyle name="표준 5 54 5 4" xfId="2878"/>
    <cellStyle name="표준 5 54 5 5" xfId="3540"/>
    <cellStyle name="표준 5 54 5 6" xfId="4202"/>
    <cellStyle name="표준 5 54 5 7" xfId="4864"/>
    <cellStyle name="표준 5 54 5 8" xfId="5524"/>
    <cellStyle name="표준 5 54 5 9" xfId="6182"/>
    <cellStyle name="표준 5 54 6" xfId="519"/>
    <cellStyle name="표준 5 54 6 10" xfId="6890"/>
    <cellStyle name="표준 5 54 6 11" xfId="7535"/>
    <cellStyle name="표준 5 54 6 2" xfId="1597"/>
    <cellStyle name="표준 5 54 6 3" xfId="2276"/>
    <cellStyle name="표준 5 54 6 4" xfId="2938"/>
    <cellStyle name="표준 5 54 6 5" xfId="3600"/>
    <cellStyle name="표준 5 54 6 6" xfId="4262"/>
    <cellStyle name="표준 5 54 6 7" xfId="4924"/>
    <cellStyle name="표준 5 54 6 8" xfId="5584"/>
    <cellStyle name="표준 5 54 6 9" xfId="6242"/>
    <cellStyle name="표준 5 54 7" xfId="579"/>
    <cellStyle name="표준 5 54 7 10" xfId="6480"/>
    <cellStyle name="표준 5 54 7 11" xfId="7125"/>
    <cellStyle name="표준 5 54 7 2" xfId="1179"/>
    <cellStyle name="표준 5 54 7 3" xfId="1858"/>
    <cellStyle name="표준 5 54 7 4" xfId="2520"/>
    <cellStyle name="표준 5 54 7 5" xfId="3182"/>
    <cellStyle name="표준 5 54 7 6" xfId="3844"/>
    <cellStyle name="표준 5 54 7 7" xfId="4506"/>
    <cellStyle name="표준 5 54 7 8" xfId="5167"/>
    <cellStyle name="표준 5 54 7 9" xfId="5826"/>
    <cellStyle name="표준 5 54 8" xfId="639"/>
    <cellStyle name="표준 5 54 8 10" xfId="6930"/>
    <cellStyle name="표준 5 54 8 11" xfId="7575"/>
    <cellStyle name="표준 5 54 8 2" xfId="1637"/>
    <cellStyle name="표준 5 54 8 3" xfId="2316"/>
    <cellStyle name="표준 5 54 8 4" xfId="2978"/>
    <cellStyle name="표준 5 54 8 5" xfId="3640"/>
    <cellStyle name="표준 5 54 8 6" xfId="4302"/>
    <cellStyle name="표준 5 54 8 7" xfId="4964"/>
    <cellStyle name="표준 5 54 8 8" xfId="5624"/>
    <cellStyle name="표준 5 54 8 9" xfId="6282"/>
    <cellStyle name="표준 5 54 9" xfId="699"/>
    <cellStyle name="표준 5 54 9 10" xfId="6635"/>
    <cellStyle name="표준 5 54 9 11" xfId="7280"/>
    <cellStyle name="표준 5 54 9 2" xfId="1339"/>
    <cellStyle name="표준 5 54 9 3" xfId="2018"/>
    <cellStyle name="표준 5 54 9 4" xfId="2680"/>
    <cellStyle name="표준 5 54 9 5" xfId="3342"/>
    <cellStyle name="표준 5 54 9 6" xfId="4004"/>
    <cellStyle name="표준 5 54 9 7" xfId="4666"/>
    <cellStyle name="표준 5 54 9 8" xfId="5326"/>
    <cellStyle name="표준 5 54 9 9" xfId="5984"/>
    <cellStyle name="표준 5 55" xfId="219"/>
    <cellStyle name="표준 5 55 10" xfId="760"/>
    <cellStyle name="표준 5 55 10 10" xfId="7025"/>
    <cellStyle name="표준 5 55 10 11" xfId="7670"/>
    <cellStyle name="표준 5 55 10 2" xfId="1737"/>
    <cellStyle name="표준 5 55 10 3" xfId="2414"/>
    <cellStyle name="표준 5 55 10 4" xfId="3076"/>
    <cellStyle name="표준 5 55 10 5" xfId="3738"/>
    <cellStyle name="표준 5 55 10 6" xfId="4400"/>
    <cellStyle name="표준 5 55 10 7" xfId="5062"/>
    <cellStyle name="표준 5 55 10 8" xfId="5722"/>
    <cellStyle name="표준 5 55 10 9" xfId="6380"/>
    <cellStyle name="표준 5 55 11" xfId="820"/>
    <cellStyle name="표준 5 55 11 10" xfId="7049"/>
    <cellStyle name="표준 5 55 11 11" xfId="7694"/>
    <cellStyle name="표준 5 55 11 2" xfId="1762"/>
    <cellStyle name="표준 5 55 11 3" xfId="2439"/>
    <cellStyle name="표준 5 55 11 4" xfId="3101"/>
    <cellStyle name="표준 5 55 11 5" xfId="3763"/>
    <cellStyle name="표준 5 55 11 6" xfId="4425"/>
    <cellStyle name="표준 5 55 11 7" xfId="5087"/>
    <cellStyle name="표준 5 55 11 8" xfId="5747"/>
    <cellStyle name="표준 5 55 11 9" xfId="6404"/>
    <cellStyle name="표준 5 55 12" xfId="880"/>
    <cellStyle name="표준 5 55 13" xfId="940"/>
    <cellStyle name="표준 5 55 14" xfId="1000"/>
    <cellStyle name="표준 5 55 15" xfId="1060"/>
    <cellStyle name="표준 5 55 16" xfId="1162"/>
    <cellStyle name="표준 5 55 17" xfId="1841"/>
    <cellStyle name="표준 5 55 18" xfId="2503"/>
    <cellStyle name="표준 5 55 19" xfId="3165"/>
    <cellStyle name="표준 5 55 2" xfId="280"/>
    <cellStyle name="표준 5 55 2 10" xfId="6628"/>
    <cellStyle name="표준 5 55 2 11" xfId="7273"/>
    <cellStyle name="표준 5 55 2 2" xfId="1329"/>
    <cellStyle name="표준 5 55 2 3" xfId="2008"/>
    <cellStyle name="표준 5 55 2 4" xfId="2670"/>
    <cellStyle name="표준 5 55 2 5" xfId="3332"/>
    <cellStyle name="표준 5 55 2 6" xfId="3994"/>
    <cellStyle name="표준 5 55 2 7" xfId="4656"/>
    <cellStyle name="표준 5 55 2 8" xfId="5317"/>
    <cellStyle name="표준 5 55 2 9" xfId="5976"/>
    <cellStyle name="표준 5 55 20" xfId="3827"/>
    <cellStyle name="표준 5 55 21" xfId="4489"/>
    <cellStyle name="표준 5 55 22" xfId="5151"/>
    <cellStyle name="표준 5 55 23" xfId="5811"/>
    <cellStyle name="표준 5 55 24" xfId="6466"/>
    <cellStyle name="표준 5 55 25" xfId="7111"/>
    <cellStyle name="표준 5 55 3" xfId="340"/>
    <cellStyle name="표준 5 55 3 10" xfId="6711"/>
    <cellStyle name="표준 5 55 3 11" xfId="7356"/>
    <cellStyle name="표준 5 55 3 2" xfId="1418"/>
    <cellStyle name="표준 5 55 3 3" xfId="2097"/>
    <cellStyle name="표준 5 55 3 4" xfId="2759"/>
    <cellStyle name="표준 5 55 3 5" xfId="3421"/>
    <cellStyle name="표준 5 55 3 6" xfId="4083"/>
    <cellStyle name="표준 5 55 3 7" xfId="4745"/>
    <cellStyle name="표준 5 55 3 8" xfId="5405"/>
    <cellStyle name="표준 5 55 3 9" xfId="6063"/>
    <cellStyle name="표준 5 55 4" xfId="400"/>
    <cellStyle name="표준 5 55 4 10" xfId="6771"/>
    <cellStyle name="표준 5 55 4 11" xfId="7416"/>
    <cellStyle name="표준 5 55 4 2" xfId="1478"/>
    <cellStyle name="표준 5 55 4 3" xfId="2157"/>
    <cellStyle name="표준 5 55 4 4" xfId="2819"/>
    <cellStyle name="표준 5 55 4 5" xfId="3481"/>
    <cellStyle name="표준 5 55 4 6" xfId="4143"/>
    <cellStyle name="표준 5 55 4 7" xfId="4805"/>
    <cellStyle name="표준 5 55 4 8" xfId="5465"/>
    <cellStyle name="표준 5 55 4 9" xfId="6123"/>
    <cellStyle name="표준 5 55 5" xfId="460"/>
    <cellStyle name="표준 5 55 5 10" xfId="6831"/>
    <cellStyle name="표준 5 55 5 11" xfId="7476"/>
    <cellStyle name="표준 5 55 5 2" xfId="1538"/>
    <cellStyle name="표준 5 55 5 3" xfId="2217"/>
    <cellStyle name="표준 5 55 5 4" xfId="2879"/>
    <cellStyle name="표준 5 55 5 5" xfId="3541"/>
    <cellStyle name="표준 5 55 5 6" xfId="4203"/>
    <cellStyle name="표준 5 55 5 7" xfId="4865"/>
    <cellStyle name="표준 5 55 5 8" xfId="5525"/>
    <cellStyle name="표준 5 55 5 9" xfId="6183"/>
    <cellStyle name="표준 5 55 6" xfId="520"/>
    <cellStyle name="표준 5 55 6 10" xfId="6891"/>
    <cellStyle name="표준 5 55 6 11" xfId="7536"/>
    <cellStyle name="표준 5 55 6 2" xfId="1598"/>
    <cellStyle name="표준 5 55 6 3" xfId="2277"/>
    <cellStyle name="표준 5 55 6 4" xfId="2939"/>
    <cellStyle name="표준 5 55 6 5" xfId="3601"/>
    <cellStyle name="표준 5 55 6 6" xfId="4263"/>
    <cellStyle name="표준 5 55 6 7" xfId="4925"/>
    <cellStyle name="표준 5 55 6 8" xfId="5585"/>
    <cellStyle name="표준 5 55 6 9" xfId="6243"/>
    <cellStyle name="표준 5 55 7" xfId="580"/>
    <cellStyle name="표준 5 55 7 10" xfId="6479"/>
    <cellStyle name="표준 5 55 7 11" xfId="7124"/>
    <cellStyle name="표준 5 55 7 2" xfId="1178"/>
    <cellStyle name="표준 5 55 7 3" xfId="1857"/>
    <cellStyle name="표준 5 55 7 4" xfId="2519"/>
    <cellStyle name="표준 5 55 7 5" xfId="3181"/>
    <cellStyle name="표준 5 55 7 6" xfId="3843"/>
    <cellStyle name="표준 5 55 7 7" xfId="4505"/>
    <cellStyle name="표준 5 55 7 8" xfId="5166"/>
    <cellStyle name="표준 5 55 7 9" xfId="5825"/>
    <cellStyle name="표준 5 55 8" xfId="640"/>
    <cellStyle name="표준 5 55 8 10" xfId="6905"/>
    <cellStyle name="표준 5 55 8 11" xfId="7550"/>
    <cellStyle name="표준 5 55 8 2" xfId="1612"/>
    <cellStyle name="표준 5 55 8 3" xfId="2291"/>
    <cellStyle name="표준 5 55 8 4" xfId="2953"/>
    <cellStyle name="표준 5 55 8 5" xfId="3615"/>
    <cellStyle name="표준 5 55 8 6" xfId="4277"/>
    <cellStyle name="표준 5 55 8 7" xfId="4939"/>
    <cellStyle name="표준 5 55 8 8" xfId="5599"/>
    <cellStyle name="표준 5 55 8 9" xfId="6257"/>
    <cellStyle name="표준 5 55 9" xfId="700"/>
    <cellStyle name="표준 5 55 9 10" xfId="6998"/>
    <cellStyle name="표준 5 55 9 11" xfId="7643"/>
    <cellStyle name="표준 5 55 9 2" xfId="1709"/>
    <cellStyle name="표준 5 55 9 3" xfId="2387"/>
    <cellStyle name="표준 5 55 9 4" xfId="3049"/>
    <cellStyle name="표준 5 55 9 5" xfId="3711"/>
    <cellStyle name="표준 5 55 9 6" xfId="4373"/>
    <cellStyle name="표준 5 55 9 7" xfId="5035"/>
    <cellStyle name="표준 5 55 9 8" xfId="5695"/>
    <cellStyle name="표준 5 55 9 9" xfId="6353"/>
    <cellStyle name="표준 5 56" xfId="220"/>
    <cellStyle name="표준 5 56 10" xfId="761"/>
    <cellStyle name="표준 5 56 10 10" xfId="7053"/>
    <cellStyle name="표준 5 56 10 11" xfId="7698"/>
    <cellStyle name="표준 5 56 10 2" xfId="1767"/>
    <cellStyle name="표준 5 56 10 3" xfId="2444"/>
    <cellStyle name="표준 5 56 10 4" xfId="3106"/>
    <cellStyle name="표준 5 56 10 5" xfId="3768"/>
    <cellStyle name="표준 5 56 10 6" xfId="4430"/>
    <cellStyle name="표준 5 56 10 7" xfId="5092"/>
    <cellStyle name="표준 5 56 10 8" xfId="5752"/>
    <cellStyle name="표준 5 56 10 9" xfId="6408"/>
    <cellStyle name="표준 5 56 11" xfId="821"/>
    <cellStyle name="표준 5 56 11 10" xfId="7065"/>
    <cellStyle name="표준 5 56 11 11" xfId="7710"/>
    <cellStyle name="표준 5 56 11 2" xfId="1780"/>
    <cellStyle name="표준 5 56 11 3" xfId="2457"/>
    <cellStyle name="표준 5 56 11 4" xfId="3119"/>
    <cellStyle name="표준 5 56 11 5" xfId="3781"/>
    <cellStyle name="표준 5 56 11 6" xfId="4443"/>
    <cellStyle name="표준 5 56 11 7" xfId="5105"/>
    <cellStyle name="표준 5 56 11 8" xfId="5765"/>
    <cellStyle name="표준 5 56 11 9" xfId="6420"/>
    <cellStyle name="표준 5 56 12" xfId="881"/>
    <cellStyle name="표준 5 56 13" xfId="941"/>
    <cellStyle name="표준 5 56 14" xfId="1001"/>
    <cellStyle name="표준 5 56 15" xfId="1061"/>
    <cellStyle name="표준 5 56 16" xfId="1163"/>
    <cellStyle name="표준 5 56 17" xfId="1842"/>
    <cellStyle name="표준 5 56 18" xfId="2504"/>
    <cellStyle name="표준 5 56 19" xfId="3166"/>
    <cellStyle name="표준 5 56 2" xfId="281"/>
    <cellStyle name="표준 5 56 2 10" xfId="6629"/>
    <cellStyle name="표준 5 56 2 11" xfId="7274"/>
    <cellStyle name="표준 5 56 2 2" xfId="1330"/>
    <cellStyle name="표준 5 56 2 3" xfId="2009"/>
    <cellStyle name="표준 5 56 2 4" xfId="2671"/>
    <cellStyle name="표준 5 56 2 5" xfId="3333"/>
    <cellStyle name="표준 5 56 2 6" xfId="3995"/>
    <cellStyle name="표준 5 56 2 7" xfId="4657"/>
    <cellStyle name="표준 5 56 2 8" xfId="5318"/>
    <cellStyle name="표준 5 56 2 9" xfId="5977"/>
    <cellStyle name="표준 5 56 20" xfId="3828"/>
    <cellStyle name="표준 5 56 21" xfId="4490"/>
    <cellStyle name="표준 5 56 22" xfId="5152"/>
    <cellStyle name="표준 5 56 23" xfId="5812"/>
    <cellStyle name="표준 5 56 24" xfId="6467"/>
    <cellStyle name="표준 5 56 25" xfId="7112"/>
    <cellStyle name="표준 5 56 3" xfId="341"/>
    <cellStyle name="표준 5 56 3 10" xfId="6712"/>
    <cellStyle name="표준 5 56 3 11" xfId="7357"/>
    <cellStyle name="표준 5 56 3 2" xfId="1419"/>
    <cellStyle name="표준 5 56 3 3" xfId="2098"/>
    <cellStyle name="표준 5 56 3 4" xfId="2760"/>
    <cellStyle name="표준 5 56 3 5" xfId="3422"/>
    <cellStyle name="표준 5 56 3 6" xfId="4084"/>
    <cellStyle name="표준 5 56 3 7" xfId="4746"/>
    <cellStyle name="표준 5 56 3 8" xfId="5406"/>
    <cellStyle name="표준 5 56 3 9" xfId="6064"/>
    <cellStyle name="표준 5 56 4" xfId="401"/>
    <cellStyle name="표준 5 56 4 10" xfId="6772"/>
    <cellStyle name="표준 5 56 4 11" xfId="7417"/>
    <cellStyle name="표준 5 56 4 2" xfId="1479"/>
    <cellStyle name="표준 5 56 4 3" xfId="2158"/>
    <cellStyle name="표준 5 56 4 4" xfId="2820"/>
    <cellStyle name="표준 5 56 4 5" xfId="3482"/>
    <cellStyle name="표준 5 56 4 6" xfId="4144"/>
    <cellStyle name="표준 5 56 4 7" xfId="4806"/>
    <cellStyle name="표준 5 56 4 8" xfId="5466"/>
    <cellStyle name="표준 5 56 4 9" xfId="6124"/>
    <cellStyle name="표준 5 56 5" xfId="461"/>
    <cellStyle name="표준 5 56 5 10" xfId="6832"/>
    <cellStyle name="표준 5 56 5 11" xfId="7477"/>
    <cellStyle name="표준 5 56 5 2" xfId="1539"/>
    <cellStyle name="표준 5 56 5 3" xfId="2218"/>
    <cellStyle name="표준 5 56 5 4" xfId="2880"/>
    <cellStyle name="표준 5 56 5 5" xfId="3542"/>
    <cellStyle name="표준 5 56 5 6" xfId="4204"/>
    <cellStyle name="표준 5 56 5 7" xfId="4866"/>
    <cellStyle name="표준 5 56 5 8" xfId="5526"/>
    <cellStyle name="표준 5 56 5 9" xfId="6184"/>
    <cellStyle name="표준 5 56 6" xfId="521"/>
    <cellStyle name="표준 5 56 6 10" xfId="6892"/>
    <cellStyle name="표준 5 56 6 11" xfId="7537"/>
    <cellStyle name="표준 5 56 6 2" xfId="1599"/>
    <cellStyle name="표준 5 56 6 3" xfId="2278"/>
    <cellStyle name="표준 5 56 6 4" xfId="2940"/>
    <cellStyle name="표준 5 56 6 5" xfId="3602"/>
    <cellStyle name="표준 5 56 6 6" xfId="4264"/>
    <cellStyle name="표준 5 56 6 7" xfId="4926"/>
    <cellStyle name="표준 5 56 6 8" xfId="5586"/>
    <cellStyle name="표준 5 56 6 9" xfId="6244"/>
    <cellStyle name="표준 5 56 7" xfId="581"/>
    <cellStyle name="표준 5 56 7 10" xfId="6478"/>
    <cellStyle name="표준 5 56 7 11" xfId="7123"/>
    <cellStyle name="표준 5 56 7 2" xfId="1177"/>
    <cellStyle name="표준 5 56 7 3" xfId="1856"/>
    <cellStyle name="표준 5 56 7 4" xfId="2518"/>
    <cellStyle name="표준 5 56 7 5" xfId="3180"/>
    <cellStyle name="표준 5 56 7 6" xfId="3842"/>
    <cellStyle name="표준 5 56 7 7" xfId="4504"/>
    <cellStyle name="표준 5 56 7 8" xfId="5165"/>
    <cellStyle name="표준 5 56 7 9" xfId="5824"/>
    <cellStyle name="표준 5 56 8" xfId="641"/>
    <cellStyle name="표준 5 56 8 10" xfId="7004"/>
    <cellStyle name="표준 5 56 8 11" xfId="7649"/>
    <cellStyle name="표준 5 56 8 2" xfId="1716"/>
    <cellStyle name="표준 5 56 8 3" xfId="2393"/>
    <cellStyle name="표준 5 56 8 4" xfId="3055"/>
    <cellStyle name="표준 5 56 8 5" xfId="3717"/>
    <cellStyle name="표준 5 56 8 6" xfId="4379"/>
    <cellStyle name="표준 5 56 8 7" xfId="5041"/>
    <cellStyle name="표준 5 56 8 8" xfId="5701"/>
    <cellStyle name="표준 5 56 8 9" xfId="6359"/>
    <cellStyle name="표준 5 56 9" xfId="701"/>
    <cellStyle name="표준 5 56 9 10" xfId="7030"/>
    <cellStyle name="표준 5 56 9 11" xfId="7675"/>
    <cellStyle name="표준 5 56 9 2" xfId="1743"/>
    <cellStyle name="표준 5 56 9 3" xfId="2420"/>
    <cellStyle name="표준 5 56 9 4" xfId="3082"/>
    <cellStyle name="표준 5 56 9 5" xfId="3744"/>
    <cellStyle name="표준 5 56 9 6" xfId="4406"/>
    <cellStyle name="표준 5 56 9 7" xfId="5068"/>
    <cellStyle name="표준 5 56 9 8" xfId="5728"/>
    <cellStyle name="표준 5 56 9 9" xfId="6385"/>
    <cellStyle name="표준 5 57" xfId="221"/>
    <cellStyle name="표준 5 57 10" xfId="762"/>
    <cellStyle name="표준 5 57 10 10" xfId="6967"/>
    <cellStyle name="표준 5 57 10 11" xfId="7612"/>
    <cellStyle name="표준 5 57 10 2" xfId="1677"/>
    <cellStyle name="표준 5 57 10 3" xfId="2356"/>
    <cellStyle name="표준 5 57 10 4" xfId="3018"/>
    <cellStyle name="표준 5 57 10 5" xfId="3680"/>
    <cellStyle name="표준 5 57 10 6" xfId="4342"/>
    <cellStyle name="표준 5 57 10 7" xfId="5004"/>
    <cellStyle name="표준 5 57 10 8" xfId="5664"/>
    <cellStyle name="표준 5 57 10 9" xfId="6322"/>
    <cellStyle name="표준 5 57 11" xfId="822"/>
    <cellStyle name="표준 5 57 11 10" xfId="6573"/>
    <cellStyle name="표준 5 57 11 11" xfId="7218"/>
    <cellStyle name="표준 5 57 11 2" xfId="1274"/>
    <cellStyle name="표준 5 57 11 3" xfId="1953"/>
    <cellStyle name="표준 5 57 11 4" xfId="2615"/>
    <cellStyle name="표준 5 57 11 5" xfId="3277"/>
    <cellStyle name="표준 5 57 11 6" xfId="3939"/>
    <cellStyle name="표준 5 57 11 7" xfId="4601"/>
    <cellStyle name="표준 5 57 11 8" xfId="5262"/>
    <cellStyle name="표준 5 57 11 9" xfId="5921"/>
    <cellStyle name="표준 5 57 12" xfId="882"/>
    <cellStyle name="표준 5 57 13" xfId="942"/>
    <cellStyle name="표준 5 57 14" xfId="1002"/>
    <cellStyle name="표준 5 57 15" xfId="1062"/>
    <cellStyle name="표준 5 57 16" xfId="1164"/>
    <cellStyle name="표준 5 57 17" xfId="1843"/>
    <cellStyle name="표준 5 57 18" xfId="2505"/>
    <cellStyle name="표준 5 57 19" xfId="3167"/>
    <cellStyle name="표준 5 57 2" xfId="282"/>
    <cellStyle name="표준 5 57 2 10" xfId="6630"/>
    <cellStyle name="표준 5 57 2 11" xfId="7275"/>
    <cellStyle name="표준 5 57 2 2" xfId="1331"/>
    <cellStyle name="표준 5 57 2 3" xfId="2010"/>
    <cellStyle name="표준 5 57 2 4" xfId="2672"/>
    <cellStyle name="표준 5 57 2 5" xfId="3334"/>
    <cellStyle name="표준 5 57 2 6" xfId="3996"/>
    <cellStyle name="표준 5 57 2 7" xfId="4658"/>
    <cellStyle name="표준 5 57 2 8" xfId="5319"/>
    <cellStyle name="표준 5 57 2 9" xfId="5978"/>
    <cellStyle name="표준 5 57 20" xfId="3829"/>
    <cellStyle name="표준 5 57 21" xfId="4491"/>
    <cellStyle name="표준 5 57 22" xfId="5153"/>
    <cellStyle name="표준 5 57 23" xfId="5813"/>
    <cellStyle name="표준 5 57 24" xfId="6468"/>
    <cellStyle name="표준 5 57 25" xfId="7113"/>
    <cellStyle name="표준 5 57 3" xfId="342"/>
    <cellStyle name="표준 5 57 3 10" xfId="6713"/>
    <cellStyle name="표준 5 57 3 11" xfId="7358"/>
    <cellStyle name="표준 5 57 3 2" xfId="1420"/>
    <cellStyle name="표준 5 57 3 3" xfId="2099"/>
    <cellStyle name="표준 5 57 3 4" xfId="2761"/>
    <cellStyle name="표준 5 57 3 5" xfId="3423"/>
    <cellStyle name="표준 5 57 3 6" xfId="4085"/>
    <cellStyle name="표준 5 57 3 7" xfId="4747"/>
    <cellStyle name="표준 5 57 3 8" xfId="5407"/>
    <cellStyle name="표준 5 57 3 9" xfId="6065"/>
    <cellStyle name="표준 5 57 4" xfId="402"/>
    <cellStyle name="표준 5 57 4 10" xfId="6773"/>
    <cellStyle name="표준 5 57 4 11" xfId="7418"/>
    <cellStyle name="표준 5 57 4 2" xfId="1480"/>
    <cellStyle name="표준 5 57 4 3" xfId="2159"/>
    <cellStyle name="표준 5 57 4 4" xfId="2821"/>
    <cellStyle name="표준 5 57 4 5" xfId="3483"/>
    <cellStyle name="표준 5 57 4 6" xfId="4145"/>
    <cellStyle name="표준 5 57 4 7" xfId="4807"/>
    <cellStyle name="표준 5 57 4 8" xfId="5467"/>
    <cellStyle name="표준 5 57 4 9" xfId="6125"/>
    <cellStyle name="표준 5 57 5" xfId="462"/>
    <cellStyle name="표준 5 57 5 10" xfId="6833"/>
    <cellStyle name="표준 5 57 5 11" xfId="7478"/>
    <cellStyle name="표준 5 57 5 2" xfId="1540"/>
    <cellStyle name="표준 5 57 5 3" xfId="2219"/>
    <cellStyle name="표준 5 57 5 4" xfId="2881"/>
    <cellStyle name="표준 5 57 5 5" xfId="3543"/>
    <cellStyle name="표준 5 57 5 6" xfId="4205"/>
    <cellStyle name="표준 5 57 5 7" xfId="4867"/>
    <cellStyle name="표준 5 57 5 8" xfId="5527"/>
    <cellStyle name="표준 5 57 5 9" xfId="6185"/>
    <cellStyle name="표준 5 57 6" xfId="522"/>
    <cellStyle name="표준 5 57 6 10" xfId="6893"/>
    <cellStyle name="표준 5 57 6 11" xfId="7538"/>
    <cellStyle name="표준 5 57 6 2" xfId="1600"/>
    <cellStyle name="표준 5 57 6 3" xfId="2279"/>
    <cellStyle name="표준 5 57 6 4" xfId="2941"/>
    <cellStyle name="표준 5 57 6 5" xfId="3603"/>
    <cellStyle name="표준 5 57 6 6" xfId="4265"/>
    <cellStyle name="표준 5 57 6 7" xfId="4927"/>
    <cellStyle name="표준 5 57 6 8" xfId="5587"/>
    <cellStyle name="표준 5 57 6 9" xfId="6245"/>
    <cellStyle name="표준 5 57 7" xfId="582"/>
    <cellStyle name="표준 5 57 7 10" xfId="6483"/>
    <cellStyle name="표준 5 57 7 11" xfId="7128"/>
    <cellStyle name="표준 5 57 7 2" xfId="1182"/>
    <cellStyle name="표준 5 57 7 3" xfId="1861"/>
    <cellStyle name="표준 5 57 7 4" xfId="2523"/>
    <cellStyle name="표준 5 57 7 5" xfId="3185"/>
    <cellStyle name="표준 5 57 7 6" xfId="3847"/>
    <cellStyle name="표준 5 57 7 7" xfId="4509"/>
    <cellStyle name="표준 5 57 7 8" xfId="5170"/>
    <cellStyle name="표준 5 57 7 9" xfId="5829"/>
    <cellStyle name="표준 5 57 8" xfId="642"/>
    <cellStyle name="표준 5 57 8 10" xfId="6979"/>
    <cellStyle name="표준 5 57 8 11" xfId="7624"/>
    <cellStyle name="표준 5 57 8 2" xfId="1690"/>
    <cellStyle name="표준 5 57 8 3" xfId="2368"/>
    <cellStyle name="표준 5 57 8 4" xfId="3030"/>
    <cellStyle name="표준 5 57 8 5" xfId="3692"/>
    <cellStyle name="표준 5 57 8 6" xfId="4354"/>
    <cellStyle name="표준 5 57 8 7" xfId="5016"/>
    <cellStyle name="표준 5 57 8 8" xfId="5676"/>
    <cellStyle name="표준 5 57 8 9" xfId="6334"/>
    <cellStyle name="표준 5 57 9" xfId="702"/>
    <cellStyle name="표준 5 57 9 10" xfId="6495"/>
    <cellStyle name="표준 5 57 9 11" xfId="7140"/>
    <cellStyle name="표준 5 57 9 2" xfId="1195"/>
    <cellStyle name="표준 5 57 9 3" xfId="1874"/>
    <cellStyle name="표준 5 57 9 4" xfId="2536"/>
    <cellStyle name="표준 5 57 9 5" xfId="3198"/>
    <cellStyle name="표준 5 57 9 6" xfId="3860"/>
    <cellStyle name="표준 5 57 9 7" xfId="4522"/>
    <cellStyle name="표준 5 57 9 8" xfId="5183"/>
    <cellStyle name="표준 5 57 9 9" xfId="5842"/>
    <cellStyle name="표준 5 58" xfId="222"/>
    <cellStyle name="표준 5 58 10" xfId="763"/>
    <cellStyle name="표준 5 58 10 10" xfId="6917"/>
    <cellStyle name="표준 5 58 10 11" xfId="7562"/>
    <cellStyle name="표준 5 58 10 2" xfId="1624"/>
    <cellStyle name="표준 5 58 10 3" xfId="2303"/>
    <cellStyle name="표준 5 58 10 4" xfId="2965"/>
    <cellStyle name="표준 5 58 10 5" xfId="3627"/>
    <cellStyle name="표준 5 58 10 6" xfId="4289"/>
    <cellStyle name="표준 5 58 10 7" xfId="4951"/>
    <cellStyle name="표준 5 58 10 8" xfId="5611"/>
    <cellStyle name="표준 5 58 10 9" xfId="6269"/>
    <cellStyle name="표준 5 58 11" xfId="823"/>
    <cellStyle name="표준 5 58 11 10" xfId="6975"/>
    <cellStyle name="표준 5 58 11 11" xfId="7620"/>
    <cellStyle name="표준 5 58 11 2" xfId="1685"/>
    <cellStyle name="표준 5 58 11 3" xfId="2364"/>
    <cellStyle name="표준 5 58 11 4" xfId="3026"/>
    <cellStyle name="표준 5 58 11 5" xfId="3688"/>
    <cellStyle name="표준 5 58 11 6" xfId="4350"/>
    <cellStyle name="표준 5 58 11 7" xfId="5012"/>
    <cellStyle name="표준 5 58 11 8" xfId="5672"/>
    <cellStyle name="표준 5 58 11 9" xfId="6330"/>
    <cellStyle name="표준 5 58 12" xfId="883"/>
    <cellStyle name="표준 5 58 13" xfId="943"/>
    <cellStyle name="표준 5 58 14" xfId="1003"/>
    <cellStyle name="표준 5 58 15" xfId="1063"/>
    <cellStyle name="표준 5 58 16" xfId="1165"/>
    <cellStyle name="표준 5 58 17" xfId="1844"/>
    <cellStyle name="표준 5 58 18" xfId="2506"/>
    <cellStyle name="표준 5 58 19" xfId="3168"/>
    <cellStyle name="표준 5 58 2" xfId="283"/>
    <cellStyle name="표준 5 58 2 10" xfId="6631"/>
    <cellStyle name="표준 5 58 2 11" xfId="7276"/>
    <cellStyle name="표준 5 58 2 2" xfId="1332"/>
    <cellStyle name="표준 5 58 2 3" xfId="2011"/>
    <cellStyle name="표준 5 58 2 4" xfId="2673"/>
    <cellStyle name="표준 5 58 2 5" xfId="3335"/>
    <cellStyle name="표준 5 58 2 6" xfId="3997"/>
    <cellStyle name="표준 5 58 2 7" xfId="4659"/>
    <cellStyle name="표준 5 58 2 8" xfId="5320"/>
    <cellStyle name="표준 5 58 2 9" xfId="5979"/>
    <cellStyle name="표준 5 58 20" xfId="3830"/>
    <cellStyle name="표준 5 58 21" xfId="4492"/>
    <cellStyle name="표준 5 58 22" xfId="5154"/>
    <cellStyle name="표준 5 58 23" xfId="5814"/>
    <cellStyle name="표준 5 58 24" xfId="6469"/>
    <cellStyle name="표준 5 58 25" xfId="7114"/>
    <cellStyle name="표준 5 58 3" xfId="343"/>
    <cellStyle name="표준 5 58 3 10" xfId="6714"/>
    <cellStyle name="표준 5 58 3 11" xfId="7359"/>
    <cellStyle name="표준 5 58 3 2" xfId="1421"/>
    <cellStyle name="표준 5 58 3 3" xfId="2100"/>
    <cellStyle name="표준 5 58 3 4" xfId="2762"/>
    <cellStyle name="표준 5 58 3 5" xfId="3424"/>
    <cellStyle name="표준 5 58 3 6" xfId="4086"/>
    <cellStyle name="표준 5 58 3 7" xfId="4748"/>
    <cellStyle name="표준 5 58 3 8" xfId="5408"/>
    <cellStyle name="표준 5 58 3 9" xfId="6066"/>
    <cellStyle name="표준 5 58 4" xfId="403"/>
    <cellStyle name="표준 5 58 4 10" xfId="6774"/>
    <cellStyle name="표준 5 58 4 11" xfId="7419"/>
    <cellStyle name="표준 5 58 4 2" xfId="1481"/>
    <cellStyle name="표준 5 58 4 3" xfId="2160"/>
    <cellStyle name="표준 5 58 4 4" xfId="2822"/>
    <cellStyle name="표준 5 58 4 5" xfId="3484"/>
    <cellStyle name="표준 5 58 4 6" xfId="4146"/>
    <cellStyle name="표준 5 58 4 7" xfId="4808"/>
    <cellStyle name="표준 5 58 4 8" xfId="5468"/>
    <cellStyle name="표준 5 58 4 9" xfId="6126"/>
    <cellStyle name="표준 5 58 5" xfId="463"/>
    <cellStyle name="표준 5 58 5 10" xfId="6834"/>
    <cellStyle name="표준 5 58 5 11" xfId="7479"/>
    <cellStyle name="표준 5 58 5 2" xfId="1541"/>
    <cellStyle name="표준 5 58 5 3" xfId="2220"/>
    <cellStyle name="표준 5 58 5 4" xfId="2882"/>
    <cellStyle name="표준 5 58 5 5" xfId="3544"/>
    <cellStyle name="표준 5 58 5 6" xfId="4206"/>
    <cellStyle name="표준 5 58 5 7" xfId="4868"/>
    <cellStyle name="표준 5 58 5 8" xfId="5528"/>
    <cellStyle name="표준 5 58 5 9" xfId="6186"/>
    <cellStyle name="표준 5 58 6" xfId="523"/>
    <cellStyle name="표준 5 58 6 10" xfId="6894"/>
    <cellStyle name="표준 5 58 6 11" xfId="7539"/>
    <cellStyle name="표준 5 58 6 2" xfId="1601"/>
    <cellStyle name="표준 5 58 6 3" xfId="2280"/>
    <cellStyle name="표준 5 58 6 4" xfId="2942"/>
    <cellStyle name="표준 5 58 6 5" xfId="3604"/>
    <cellStyle name="표준 5 58 6 6" xfId="4266"/>
    <cellStyle name="표준 5 58 6 7" xfId="4928"/>
    <cellStyle name="표준 5 58 6 8" xfId="5588"/>
    <cellStyle name="표준 5 58 6 9" xfId="6246"/>
    <cellStyle name="표준 5 58 7" xfId="583"/>
    <cellStyle name="표준 5 58 7 10" xfId="6482"/>
    <cellStyle name="표준 5 58 7 11" xfId="7127"/>
    <cellStyle name="표준 5 58 7 2" xfId="1181"/>
    <cellStyle name="표준 5 58 7 3" xfId="1860"/>
    <cellStyle name="표준 5 58 7 4" xfId="2522"/>
    <cellStyle name="표준 5 58 7 5" xfId="3184"/>
    <cellStyle name="표준 5 58 7 6" xfId="3846"/>
    <cellStyle name="표준 5 58 7 7" xfId="4508"/>
    <cellStyle name="표준 5 58 7 8" xfId="5169"/>
    <cellStyle name="표준 5 58 7 9" xfId="5828"/>
    <cellStyle name="표준 5 58 8" xfId="643"/>
    <cellStyle name="표준 5 58 8 10" xfId="6953"/>
    <cellStyle name="표준 5 58 8 11" xfId="7598"/>
    <cellStyle name="표준 5 58 8 2" xfId="1663"/>
    <cellStyle name="표준 5 58 8 3" xfId="2342"/>
    <cellStyle name="표준 5 58 8 4" xfId="3004"/>
    <cellStyle name="표준 5 58 8 5" xfId="3666"/>
    <cellStyle name="표준 5 58 8 6" xfId="4328"/>
    <cellStyle name="표준 5 58 8 7" xfId="4990"/>
    <cellStyle name="표준 5 58 8 8" xfId="5650"/>
    <cellStyle name="표준 5 58 8 9" xfId="6308"/>
    <cellStyle name="표준 5 58 9" xfId="703"/>
    <cellStyle name="표준 5 58 9 10" xfId="6567"/>
    <cellStyle name="표준 5 58 9 11" xfId="7212"/>
    <cellStyle name="표준 5 58 9 2" xfId="1268"/>
    <cellStyle name="표준 5 58 9 3" xfId="1947"/>
    <cellStyle name="표준 5 58 9 4" xfId="2609"/>
    <cellStyle name="표준 5 58 9 5" xfId="3271"/>
    <cellStyle name="표준 5 58 9 6" xfId="3933"/>
    <cellStyle name="표준 5 58 9 7" xfId="4595"/>
    <cellStyle name="표준 5 58 9 8" xfId="5256"/>
    <cellStyle name="표준 5 58 9 9" xfId="5915"/>
    <cellStyle name="표준 5 59" xfId="223"/>
    <cellStyle name="표준 5 59 10" xfId="764"/>
    <cellStyle name="표준 5 59 10 10" xfId="6970"/>
    <cellStyle name="표준 5 59 10 11" xfId="7615"/>
    <cellStyle name="표준 5 59 10 2" xfId="1680"/>
    <cellStyle name="표준 5 59 10 3" xfId="2359"/>
    <cellStyle name="표준 5 59 10 4" xfId="3021"/>
    <cellStyle name="표준 5 59 10 5" xfId="3683"/>
    <cellStyle name="표준 5 59 10 6" xfId="4345"/>
    <cellStyle name="표준 5 59 10 7" xfId="5007"/>
    <cellStyle name="표준 5 59 10 8" xfId="5667"/>
    <cellStyle name="표준 5 59 10 9" xfId="6325"/>
    <cellStyle name="표준 5 59 11" xfId="824"/>
    <cellStyle name="표준 5 59 11 10" xfId="6489"/>
    <cellStyle name="표준 5 59 11 11" xfId="7134"/>
    <cellStyle name="표준 5 59 11 2" xfId="1188"/>
    <cellStyle name="표준 5 59 11 3" xfId="1867"/>
    <cellStyle name="표준 5 59 11 4" xfId="2529"/>
    <cellStyle name="표준 5 59 11 5" xfId="3191"/>
    <cellStyle name="표준 5 59 11 6" xfId="3853"/>
    <cellStyle name="표준 5 59 11 7" xfId="4515"/>
    <cellStyle name="표준 5 59 11 8" xfId="5176"/>
    <cellStyle name="표준 5 59 11 9" xfId="5835"/>
    <cellStyle name="표준 5 59 12" xfId="884"/>
    <cellStyle name="표준 5 59 13" xfId="944"/>
    <cellStyle name="표준 5 59 14" xfId="1004"/>
    <cellStyle name="표준 5 59 15" xfId="1064"/>
    <cellStyle name="표준 5 59 16" xfId="1166"/>
    <cellStyle name="표준 5 59 17" xfId="1845"/>
    <cellStyle name="표준 5 59 18" xfId="2507"/>
    <cellStyle name="표준 5 59 19" xfId="3169"/>
    <cellStyle name="표준 5 59 2" xfId="284"/>
    <cellStyle name="표준 5 59 2 10" xfId="6632"/>
    <cellStyle name="표준 5 59 2 11" xfId="7277"/>
    <cellStyle name="표준 5 59 2 2" xfId="1333"/>
    <cellStyle name="표준 5 59 2 3" xfId="2012"/>
    <cellStyle name="표준 5 59 2 4" xfId="2674"/>
    <cellStyle name="표준 5 59 2 5" xfId="3336"/>
    <cellStyle name="표준 5 59 2 6" xfId="3998"/>
    <cellStyle name="표준 5 59 2 7" xfId="4660"/>
    <cellStyle name="표준 5 59 2 8" xfId="5321"/>
    <cellStyle name="표준 5 59 2 9" xfId="5980"/>
    <cellStyle name="표준 5 59 20" xfId="3831"/>
    <cellStyle name="표준 5 59 21" xfId="4493"/>
    <cellStyle name="표준 5 59 22" xfId="5155"/>
    <cellStyle name="표준 5 59 23" xfId="5815"/>
    <cellStyle name="표준 5 59 24" xfId="6470"/>
    <cellStyle name="표준 5 59 25" xfId="7115"/>
    <cellStyle name="표준 5 59 3" xfId="344"/>
    <cellStyle name="표준 5 59 3 10" xfId="6715"/>
    <cellStyle name="표준 5 59 3 11" xfId="7360"/>
    <cellStyle name="표준 5 59 3 2" xfId="1422"/>
    <cellStyle name="표준 5 59 3 3" xfId="2101"/>
    <cellStyle name="표준 5 59 3 4" xfId="2763"/>
    <cellStyle name="표준 5 59 3 5" xfId="3425"/>
    <cellStyle name="표준 5 59 3 6" xfId="4087"/>
    <cellStyle name="표준 5 59 3 7" xfId="4749"/>
    <cellStyle name="표준 5 59 3 8" xfId="5409"/>
    <cellStyle name="표준 5 59 3 9" xfId="6067"/>
    <cellStyle name="표준 5 59 4" xfId="404"/>
    <cellStyle name="표준 5 59 4 10" xfId="6775"/>
    <cellStyle name="표준 5 59 4 11" xfId="7420"/>
    <cellStyle name="표준 5 59 4 2" xfId="1482"/>
    <cellStyle name="표준 5 59 4 3" xfId="2161"/>
    <cellStyle name="표준 5 59 4 4" xfId="2823"/>
    <cellStyle name="표준 5 59 4 5" xfId="3485"/>
    <cellStyle name="표준 5 59 4 6" xfId="4147"/>
    <cellStyle name="표준 5 59 4 7" xfId="4809"/>
    <cellStyle name="표준 5 59 4 8" xfId="5469"/>
    <cellStyle name="표준 5 59 4 9" xfId="6127"/>
    <cellStyle name="표준 5 59 5" xfId="464"/>
    <cellStyle name="표준 5 59 5 10" xfId="6835"/>
    <cellStyle name="표준 5 59 5 11" xfId="7480"/>
    <cellStyle name="표준 5 59 5 2" xfId="1542"/>
    <cellStyle name="표준 5 59 5 3" xfId="2221"/>
    <cellStyle name="표준 5 59 5 4" xfId="2883"/>
    <cellStyle name="표준 5 59 5 5" xfId="3545"/>
    <cellStyle name="표준 5 59 5 6" xfId="4207"/>
    <cellStyle name="표준 5 59 5 7" xfId="4869"/>
    <cellStyle name="표준 5 59 5 8" xfId="5529"/>
    <cellStyle name="표준 5 59 5 9" xfId="6187"/>
    <cellStyle name="표준 5 59 6" xfId="524"/>
    <cellStyle name="표준 5 59 6 10" xfId="6895"/>
    <cellStyle name="표준 5 59 6 11" xfId="7540"/>
    <cellStyle name="표준 5 59 6 2" xfId="1602"/>
    <cellStyle name="표준 5 59 6 3" xfId="2281"/>
    <cellStyle name="표준 5 59 6 4" xfId="2943"/>
    <cellStyle name="표준 5 59 6 5" xfId="3605"/>
    <cellStyle name="표준 5 59 6 6" xfId="4267"/>
    <cellStyle name="표준 5 59 6 7" xfId="4929"/>
    <cellStyle name="표준 5 59 6 8" xfId="5589"/>
    <cellStyle name="표준 5 59 6 9" xfId="6247"/>
    <cellStyle name="표준 5 59 7" xfId="584"/>
    <cellStyle name="표준 5 59 7 10" xfId="6477"/>
    <cellStyle name="표준 5 59 7 11" xfId="7122"/>
    <cellStyle name="표준 5 59 7 2" xfId="1176"/>
    <cellStyle name="표준 5 59 7 3" xfId="1855"/>
    <cellStyle name="표준 5 59 7 4" xfId="2517"/>
    <cellStyle name="표준 5 59 7 5" xfId="3179"/>
    <cellStyle name="표준 5 59 7 6" xfId="3841"/>
    <cellStyle name="표준 5 59 7 7" xfId="4503"/>
    <cellStyle name="표준 5 59 7 8" xfId="5164"/>
    <cellStyle name="표준 5 59 7 9" xfId="5823"/>
    <cellStyle name="표준 5 59 8" xfId="644"/>
    <cellStyle name="표준 5 59 8 10" xfId="6929"/>
    <cellStyle name="표준 5 59 8 11" xfId="7574"/>
    <cellStyle name="표준 5 59 8 2" xfId="1636"/>
    <cellStyle name="표준 5 59 8 3" xfId="2315"/>
    <cellStyle name="표준 5 59 8 4" xfId="2977"/>
    <cellStyle name="표준 5 59 8 5" xfId="3639"/>
    <cellStyle name="표준 5 59 8 6" xfId="4301"/>
    <cellStyle name="표준 5 59 8 7" xfId="4963"/>
    <cellStyle name="표준 5 59 8 8" xfId="5623"/>
    <cellStyle name="표준 5 59 8 9" xfId="6281"/>
    <cellStyle name="표준 5 59 9" xfId="704"/>
    <cellStyle name="표준 5 59 9 10" xfId="6641"/>
    <cellStyle name="표준 5 59 9 11" xfId="7286"/>
    <cellStyle name="표준 5 59 9 2" xfId="1345"/>
    <cellStyle name="표준 5 59 9 3" xfId="2024"/>
    <cellStyle name="표준 5 59 9 4" xfId="2686"/>
    <cellStyle name="표준 5 59 9 5" xfId="3348"/>
    <cellStyle name="표준 5 59 9 6" xfId="4010"/>
    <cellStyle name="표준 5 59 9 7" xfId="4672"/>
    <cellStyle name="표준 5 59 9 8" xfId="5332"/>
    <cellStyle name="표준 5 59 9 9" xfId="5990"/>
    <cellStyle name="표준 5 6" xfId="170"/>
    <cellStyle name="표준 5 6 10" xfId="711"/>
    <cellStyle name="표준 5 6 10 10" xfId="7062"/>
    <cellStyle name="표준 5 6 10 11" xfId="7707"/>
    <cellStyle name="표준 5 6 10 2" xfId="1776"/>
    <cellStyle name="표준 5 6 10 3" xfId="2453"/>
    <cellStyle name="표준 5 6 10 4" xfId="3115"/>
    <cellStyle name="표준 5 6 10 5" xfId="3777"/>
    <cellStyle name="표준 5 6 10 6" xfId="4439"/>
    <cellStyle name="표준 5 6 10 7" xfId="5101"/>
    <cellStyle name="표준 5 6 10 8" xfId="5761"/>
    <cellStyle name="표준 5 6 10 9" xfId="6417"/>
    <cellStyle name="표준 5 6 11" xfId="771"/>
    <cellStyle name="표준 5 6 11 10" xfId="7074"/>
    <cellStyle name="표준 5 6 11 11" xfId="7719"/>
    <cellStyle name="표준 5 6 11 2" xfId="1789"/>
    <cellStyle name="표준 5 6 11 3" xfId="2466"/>
    <cellStyle name="표준 5 6 11 4" xfId="3128"/>
    <cellStyle name="표준 5 6 11 5" xfId="3790"/>
    <cellStyle name="표준 5 6 11 6" xfId="4452"/>
    <cellStyle name="표준 5 6 11 7" xfId="5114"/>
    <cellStyle name="표준 5 6 11 8" xfId="5774"/>
    <cellStyle name="표준 5 6 11 9" xfId="6429"/>
    <cellStyle name="표준 5 6 12" xfId="831"/>
    <cellStyle name="표준 5 6 13" xfId="891"/>
    <cellStyle name="표준 5 6 14" xfId="951"/>
    <cellStyle name="표준 5 6 15" xfId="1011"/>
    <cellStyle name="표준 5 6 16" xfId="1113"/>
    <cellStyle name="표준 5 6 17" xfId="1792"/>
    <cellStyle name="표준 5 6 18" xfId="1083"/>
    <cellStyle name="표준 5 6 19" xfId="1873"/>
    <cellStyle name="표준 5 6 2" xfId="231"/>
    <cellStyle name="표준 5 6 2 10" xfId="6579"/>
    <cellStyle name="표준 5 6 2 11" xfId="7224"/>
    <cellStyle name="표준 5 6 2 2" xfId="1280"/>
    <cellStyle name="표준 5 6 2 3" xfId="1959"/>
    <cellStyle name="표준 5 6 2 4" xfId="2621"/>
    <cellStyle name="표준 5 6 2 5" xfId="3283"/>
    <cellStyle name="표준 5 6 2 6" xfId="3945"/>
    <cellStyle name="표준 5 6 2 7" xfId="4607"/>
    <cellStyle name="표준 5 6 2 8" xfId="5268"/>
    <cellStyle name="표준 5 6 2 9" xfId="5927"/>
    <cellStyle name="표준 5 6 20" xfId="2535"/>
    <cellStyle name="표준 5 6 21" xfId="3197"/>
    <cellStyle name="표준 5 6 22" xfId="3859"/>
    <cellStyle name="표준 5 6 23" xfId="4521"/>
    <cellStyle name="표준 5 6 24" xfId="5182"/>
    <cellStyle name="표준 5 6 25" xfId="5841"/>
    <cellStyle name="표준 5 6 3" xfId="291"/>
    <cellStyle name="표준 5 6 3 10" xfId="6662"/>
    <cellStyle name="표준 5 6 3 11" xfId="7307"/>
    <cellStyle name="표준 5 6 3 2" xfId="1369"/>
    <cellStyle name="표준 5 6 3 3" xfId="2048"/>
    <cellStyle name="표준 5 6 3 4" xfId="2710"/>
    <cellStyle name="표준 5 6 3 5" xfId="3372"/>
    <cellStyle name="표준 5 6 3 6" xfId="4034"/>
    <cellStyle name="표준 5 6 3 7" xfId="4696"/>
    <cellStyle name="표준 5 6 3 8" xfId="5356"/>
    <cellStyle name="표준 5 6 3 9" xfId="6014"/>
    <cellStyle name="표준 5 6 4" xfId="351"/>
    <cellStyle name="표준 5 6 4 10" xfId="6722"/>
    <cellStyle name="표준 5 6 4 11" xfId="7367"/>
    <cellStyle name="표준 5 6 4 2" xfId="1429"/>
    <cellStyle name="표준 5 6 4 3" xfId="2108"/>
    <cellStyle name="표준 5 6 4 4" xfId="2770"/>
    <cellStyle name="표준 5 6 4 5" xfId="3432"/>
    <cellStyle name="표준 5 6 4 6" xfId="4094"/>
    <cellStyle name="표준 5 6 4 7" xfId="4756"/>
    <cellStyle name="표준 5 6 4 8" xfId="5416"/>
    <cellStyle name="표준 5 6 4 9" xfId="6074"/>
    <cellStyle name="표준 5 6 5" xfId="411"/>
    <cellStyle name="표준 5 6 5 10" xfId="6782"/>
    <cellStyle name="표준 5 6 5 11" xfId="7427"/>
    <cellStyle name="표준 5 6 5 2" xfId="1489"/>
    <cellStyle name="표준 5 6 5 3" xfId="2168"/>
    <cellStyle name="표준 5 6 5 4" xfId="2830"/>
    <cellStyle name="표준 5 6 5 5" xfId="3492"/>
    <cellStyle name="표준 5 6 5 6" xfId="4154"/>
    <cellStyle name="표준 5 6 5 7" xfId="4816"/>
    <cellStyle name="표준 5 6 5 8" xfId="5476"/>
    <cellStyle name="표준 5 6 5 9" xfId="6134"/>
    <cellStyle name="표준 5 6 6" xfId="471"/>
    <cellStyle name="표준 5 6 6 10" xfId="6842"/>
    <cellStyle name="표준 5 6 6 11" xfId="7487"/>
    <cellStyle name="표준 5 6 6 2" xfId="1549"/>
    <cellStyle name="표준 5 6 6 3" xfId="2228"/>
    <cellStyle name="표준 5 6 6 4" xfId="2890"/>
    <cellStyle name="표준 5 6 6 5" xfId="3552"/>
    <cellStyle name="표준 5 6 6 6" xfId="4214"/>
    <cellStyle name="표준 5 6 6 7" xfId="4876"/>
    <cellStyle name="표준 5 6 6 8" xfId="5536"/>
    <cellStyle name="표준 5 6 6 9" xfId="6194"/>
    <cellStyle name="표준 5 6 7" xfId="531"/>
    <cellStyle name="표준 5 6 7 10" xfId="6548"/>
    <cellStyle name="표준 5 6 7 11" xfId="7193"/>
    <cellStyle name="표준 5 6 7 2" xfId="1248"/>
    <cellStyle name="표준 5 6 7 3" xfId="1927"/>
    <cellStyle name="표준 5 6 7 4" xfId="2589"/>
    <cellStyle name="표준 5 6 7 5" xfId="3251"/>
    <cellStyle name="표준 5 6 7 6" xfId="3913"/>
    <cellStyle name="표준 5 6 7 7" xfId="4575"/>
    <cellStyle name="표준 5 6 7 8" xfId="5236"/>
    <cellStyle name="표준 5 6 7 9" xfId="5895"/>
    <cellStyle name="표준 5 6 8" xfId="591"/>
    <cellStyle name="표준 5 6 8 10" xfId="7013"/>
    <cellStyle name="표준 5 6 8 11" xfId="7658"/>
    <cellStyle name="표준 5 6 8 2" xfId="1725"/>
    <cellStyle name="표준 5 6 8 3" xfId="2402"/>
    <cellStyle name="표준 5 6 8 4" xfId="3064"/>
    <cellStyle name="표준 5 6 8 5" xfId="3726"/>
    <cellStyle name="표준 5 6 8 6" xfId="4388"/>
    <cellStyle name="표준 5 6 8 7" xfId="5050"/>
    <cellStyle name="표준 5 6 8 8" xfId="5710"/>
    <cellStyle name="표준 5 6 8 9" xfId="6368"/>
    <cellStyle name="표준 5 6 9" xfId="651"/>
    <cellStyle name="표준 5 6 9 10" xfId="7039"/>
    <cellStyle name="표준 5 6 9 11" xfId="7684"/>
    <cellStyle name="표준 5 6 9 2" xfId="1752"/>
    <cellStyle name="표준 5 6 9 3" xfId="2429"/>
    <cellStyle name="표준 5 6 9 4" xfId="3091"/>
    <cellStyle name="표준 5 6 9 5" xfId="3753"/>
    <cellStyle name="표준 5 6 9 6" xfId="4415"/>
    <cellStyle name="표준 5 6 9 7" xfId="5077"/>
    <cellStyle name="표준 5 6 9 8" xfId="5737"/>
    <cellStyle name="표준 5 6 9 9" xfId="6394"/>
    <cellStyle name="표준 5 60" xfId="224"/>
    <cellStyle name="표준 5 60 10" xfId="765"/>
    <cellStyle name="표준 5 60 10 10" xfId="6928"/>
    <cellStyle name="표준 5 60 10 11" xfId="7573"/>
    <cellStyle name="표준 5 60 10 2" xfId="1635"/>
    <cellStyle name="표준 5 60 10 3" xfId="2314"/>
    <cellStyle name="표준 5 60 10 4" xfId="2976"/>
    <cellStyle name="표준 5 60 10 5" xfId="3638"/>
    <cellStyle name="표준 5 60 10 6" xfId="4300"/>
    <cellStyle name="표준 5 60 10 7" xfId="4962"/>
    <cellStyle name="표준 5 60 10 8" xfId="5622"/>
    <cellStyle name="표준 5 60 10 9" xfId="6280"/>
    <cellStyle name="표준 5 60 11" xfId="825"/>
    <cellStyle name="표준 5 60 11 10" xfId="6640"/>
    <cellStyle name="표준 5 60 11 11" xfId="7285"/>
    <cellStyle name="표준 5 60 11 2" xfId="1344"/>
    <cellStyle name="표준 5 60 11 3" xfId="2023"/>
    <cellStyle name="표준 5 60 11 4" xfId="2685"/>
    <cellStyle name="표준 5 60 11 5" xfId="3347"/>
    <cellStyle name="표준 5 60 11 6" xfId="4009"/>
    <cellStyle name="표준 5 60 11 7" xfId="4671"/>
    <cellStyle name="표준 5 60 11 8" xfId="5331"/>
    <cellStyle name="표준 5 60 11 9" xfId="5989"/>
    <cellStyle name="표준 5 60 12" xfId="885"/>
    <cellStyle name="표준 5 60 13" xfId="945"/>
    <cellStyle name="표준 5 60 14" xfId="1005"/>
    <cellStyle name="표준 5 60 15" xfId="1065"/>
    <cellStyle name="표준 5 60 16" xfId="1167"/>
    <cellStyle name="표준 5 60 17" xfId="1846"/>
    <cellStyle name="표준 5 60 18" xfId="2508"/>
    <cellStyle name="표준 5 60 19" xfId="3170"/>
    <cellStyle name="표준 5 60 2" xfId="285"/>
    <cellStyle name="표준 5 60 2 10" xfId="6633"/>
    <cellStyle name="표준 5 60 2 11" xfId="7278"/>
    <cellStyle name="표준 5 60 2 2" xfId="1334"/>
    <cellStyle name="표준 5 60 2 3" xfId="2013"/>
    <cellStyle name="표준 5 60 2 4" xfId="2675"/>
    <cellStyle name="표준 5 60 2 5" xfId="3337"/>
    <cellStyle name="표준 5 60 2 6" xfId="3999"/>
    <cellStyle name="표준 5 60 2 7" xfId="4661"/>
    <cellStyle name="표준 5 60 2 8" xfId="5322"/>
    <cellStyle name="표준 5 60 2 9" xfId="5981"/>
    <cellStyle name="표준 5 60 20" xfId="3832"/>
    <cellStyle name="표준 5 60 21" xfId="4494"/>
    <cellStyle name="표준 5 60 22" xfId="5156"/>
    <cellStyle name="표준 5 60 23" xfId="5816"/>
    <cellStyle name="표준 5 60 24" xfId="6471"/>
    <cellStyle name="표준 5 60 25" xfId="7116"/>
    <cellStyle name="표준 5 60 3" xfId="345"/>
    <cellStyle name="표준 5 60 3 10" xfId="6716"/>
    <cellStyle name="표준 5 60 3 11" xfId="7361"/>
    <cellStyle name="표준 5 60 3 2" xfId="1423"/>
    <cellStyle name="표준 5 60 3 3" xfId="2102"/>
    <cellStyle name="표준 5 60 3 4" xfId="2764"/>
    <cellStyle name="표준 5 60 3 5" xfId="3426"/>
    <cellStyle name="표준 5 60 3 6" xfId="4088"/>
    <cellStyle name="표준 5 60 3 7" xfId="4750"/>
    <cellStyle name="표준 5 60 3 8" xfId="5410"/>
    <cellStyle name="표준 5 60 3 9" xfId="6068"/>
    <cellStyle name="표준 5 60 4" xfId="405"/>
    <cellStyle name="표준 5 60 4 10" xfId="6776"/>
    <cellStyle name="표준 5 60 4 11" xfId="7421"/>
    <cellStyle name="표준 5 60 4 2" xfId="1483"/>
    <cellStyle name="표준 5 60 4 3" xfId="2162"/>
    <cellStyle name="표준 5 60 4 4" xfId="2824"/>
    <cellStyle name="표준 5 60 4 5" xfId="3486"/>
    <cellStyle name="표준 5 60 4 6" xfId="4148"/>
    <cellStyle name="표준 5 60 4 7" xfId="4810"/>
    <cellStyle name="표준 5 60 4 8" xfId="5470"/>
    <cellStyle name="표준 5 60 4 9" xfId="6128"/>
    <cellStyle name="표준 5 60 5" xfId="465"/>
    <cellStyle name="표준 5 60 5 10" xfId="6836"/>
    <cellStyle name="표준 5 60 5 11" xfId="7481"/>
    <cellStyle name="표준 5 60 5 2" xfId="1543"/>
    <cellStyle name="표준 5 60 5 3" xfId="2222"/>
    <cellStyle name="표준 5 60 5 4" xfId="2884"/>
    <cellStyle name="표준 5 60 5 5" xfId="3546"/>
    <cellStyle name="표준 5 60 5 6" xfId="4208"/>
    <cellStyle name="표준 5 60 5 7" xfId="4870"/>
    <cellStyle name="표준 5 60 5 8" xfId="5530"/>
    <cellStyle name="표준 5 60 5 9" xfId="6188"/>
    <cellStyle name="표준 5 60 6" xfId="525"/>
    <cellStyle name="표준 5 60 6 10" xfId="6896"/>
    <cellStyle name="표준 5 60 6 11" xfId="7541"/>
    <cellStyle name="표준 5 60 6 2" xfId="1603"/>
    <cellStyle name="표준 5 60 6 3" xfId="2282"/>
    <cellStyle name="표준 5 60 6 4" xfId="2944"/>
    <cellStyle name="표준 5 60 6 5" xfId="3606"/>
    <cellStyle name="표준 5 60 6 6" xfId="4268"/>
    <cellStyle name="표준 5 60 6 7" xfId="4930"/>
    <cellStyle name="표준 5 60 6 8" xfId="5590"/>
    <cellStyle name="표준 5 60 6 9" xfId="6248"/>
    <cellStyle name="표준 5 60 7" xfId="585"/>
    <cellStyle name="표준 5 60 7 10" xfId="6476"/>
    <cellStyle name="표준 5 60 7 11" xfId="7121"/>
    <cellStyle name="표준 5 60 7 2" xfId="1175"/>
    <cellStyle name="표준 5 60 7 3" xfId="1854"/>
    <cellStyle name="표준 5 60 7 4" xfId="2516"/>
    <cellStyle name="표준 5 60 7 5" xfId="3178"/>
    <cellStyle name="표준 5 60 7 6" xfId="3840"/>
    <cellStyle name="표준 5 60 7 7" xfId="4502"/>
    <cellStyle name="표준 5 60 7 8" xfId="5163"/>
    <cellStyle name="표준 5 60 7 9" xfId="5822"/>
    <cellStyle name="표준 5 60 8" xfId="645"/>
    <cellStyle name="표준 5 60 8 10" xfId="6904"/>
    <cellStyle name="표준 5 60 8 11" xfId="7549"/>
    <cellStyle name="표준 5 60 8 2" xfId="1611"/>
    <cellStyle name="표준 5 60 8 3" xfId="2290"/>
    <cellStyle name="표준 5 60 8 4" xfId="2952"/>
    <cellStyle name="표준 5 60 8 5" xfId="3614"/>
    <cellStyle name="표준 5 60 8 6" xfId="4276"/>
    <cellStyle name="표준 5 60 8 7" xfId="4938"/>
    <cellStyle name="표준 5 60 8 8" xfId="5598"/>
    <cellStyle name="표준 5 60 8 9" xfId="6256"/>
    <cellStyle name="표준 5 60 9" xfId="705"/>
    <cellStyle name="표준 5 60 9 10" xfId="6902"/>
    <cellStyle name="표준 5 60 9 11" xfId="7547"/>
    <cellStyle name="표준 5 60 9 2" xfId="1609"/>
    <cellStyle name="표준 5 60 9 3" xfId="2288"/>
    <cellStyle name="표준 5 60 9 4" xfId="2950"/>
    <cellStyle name="표준 5 60 9 5" xfId="3612"/>
    <cellStyle name="표준 5 60 9 6" xfId="4274"/>
    <cellStyle name="표준 5 60 9 7" xfId="4936"/>
    <cellStyle name="표준 5 60 9 8" xfId="5596"/>
    <cellStyle name="표준 5 60 9 9" xfId="6254"/>
    <cellStyle name="표준 5 61" xfId="226"/>
    <cellStyle name="표준 5 61 10" xfId="3171"/>
    <cellStyle name="표준 5 61 11" xfId="3833"/>
    <cellStyle name="표준 5 61 12" xfId="4495"/>
    <cellStyle name="표준 5 61 13" xfId="5157"/>
    <cellStyle name="표준 5 61 14" xfId="5817"/>
    <cellStyle name="표준 5 61 15" xfId="6472"/>
    <cellStyle name="표준 5 61 16" xfId="7117"/>
    <cellStyle name="표준 5 61 2" xfId="1168"/>
    <cellStyle name="표준 5 61 3" xfId="1174"/>
    <cellStyle name="표준 5 61 4" xfId="1715"/>
    <cellStyle name="표준 5 61 5" xfId="1742"/>
    <cellStyle name="표준 5 61 6" xfId="1766"/>
    <cellStyle name="표준 5 61 7" xfId="1779"/>
    <cellStyle name="표준 5 61 8" xfId="1847"/>
    <cellStyle name="표준 5 61 9" xfId="2509"/>
    <cellStyle name="표준 5 62" xfId="286"/>
    <cellStyle name="표준 5 62 10" xfId="3172"/>
    <cellStyle name="표준 5 62 11" xfId="3834"/>
    <cellStyle name="표준 5 62 12" xfId="4496"/>
    <cellStyle name="표준 5 62 13" xfId="5158"/>
    <cellStyle name="표준 5 62 14" xfId="5818"/>
    <cellStyle name="표준 5 62 15" xfId="6473"/>
    <cellStyle name="표준 5 62 16" xfId="7118"/>
    <cellStyle name="표준 5 62 2" xfId="1169"/>
    <cellStyle name="표준 5 62 3" xfId="1173"/>
    <cellStyle name="표준 5 62 4" xfId="1689"/>
    <cellStyle name="표준 5 62 5" xfId="1194"/>
    <cellStyle name="표준 5 62 6" xfId="1650"/>
    <cellStyle name="표준 5 62 7" xfId="1358"/>
    <cellStyle name="표준 5 62 8" xfId="1848"/>
    <cellStyle name="표준 5 62 9" xfId="2510"/>
    <cellStyle name="표준 5 63" xfId="346"/>
    <cellStyle name="표준 5 63 10" xfId="3173"/>
    <cellStyle name="표준 5 63 11" xfId="3835"/>
    <cellStyle name="표준 5 63 12" xfId="4497"/>
    <cellStyle name="표준 5 63 13" xfId="5159"/>
    <cellStyle name="표준 5 63 14" xfId="5819"/>
    <cellStyle name="표준 5 63 15" xfId="6474"/>
    <cellStyle name="표준 5 63 16" xfId="7119"/>
    <cellStyle name="표준 5 63 2" xfId="1170"/>
    <cellStyle name="표준 5 63 3" xfId="1172"/>
    <cellStyle name="표준 5 63 4" xfId="1662"/>
    <cellStyle name="표준 5 63 5" xfId="1260"/>
    <cellStyle name="표준 5 63 6" xfId="1647"/>
    <cellStyle name="표준 5 63 7" xfId="1355"/>
    <cellStyle name="표준 5 63 8" xfId="1849"/>
    <cellStyle name="표준 5 63 9" xfId="2511"/>
    <cellStyle name="표준 5 64" xfId="406"/>
    <cellStyle name="표준 5 64 10" xfId="6574"/>
    <cellStyle name="표준 5 64 11" xfId="7219"/>
    <cellStyle name="표준 5 64 2" xfId="1275"/>
    <cellStyle name="표준 5 64 3" xfId="1954"/>
    <cellStyle name="표준 5 64 4" xfId="2616"/>
    <cellStyle name="표준 5 64 5" xfId="3278"/>
    <cellStyle name="표준 5 64 6" xfId="3940"/>
    <cellStyle name="표준 5 64 7" xfId="4602"/>
    <cellStyle name="표준 5 64 8" xfId="5263"/>
    <cellStyle name="표준 5 64 9" xfId="5922"/>
    <cellStyle name="표준 5 65" xfId="225"/>
    <cellStyle name="표준 5 65 10" xfId="6634"/>
    <cellStyle name="표준 5 65 11" xfId="7279"/>
    <cellStyle name="표준 5 65 2" xfId="1338"/>
    <cellStyle name="표준 5 65 3" xfId="2017"/>
    <cellStyle name="표준 5 65 4" xfId="2679"/>
    <cellStyle name="표준 5 65 5" xfId="3341"/>
    <cellStyle name="표준 5 65 6" xfId="4003"/>
    <cellStyle name="표준 5 65 7" xfId="4665"/>
    <cellStyle name="표준 5 65 8" xfId="5325"/>
    <cellStyle name="표준 5 65 9" xfId="5983"/>
    <cellStyle name="표준 5 66" xfId="466"/>
    <cellStyle name="표준 5 66 10" xfId="6657"/>
    <cellStyle name="표준 5 66 11" xfId="7302"/>
    <cellStyle name="표준 5 66 2" xfId="1364"/>
    <cellStyle name="표준 5 66 3" xfId="2043"/>
    <cellStyle name="표준 5 66 4" xfId="2705"/>
    <cellStyle name="표준 5 66 5" xfId="3367"/>
    <cellStyle name="표준 5 66 6" xfId="4029"/>
    <cellStyle name="표준 5 66 7" xfId="4691"/>
    <cellStyle name="표준 5 66 8" xfId="5351"/>
    <cellStyle name="표준 5 66 9" xfId="6009"/>
    <cellStyle name="표준 5 67" xfId="526"/>
    <cellStyle name="표준 5 67 10" xfId="6717"/>
    <cellStyle name="표준 5 67 11" xfId="7362"/>
    <cellStyle name="표준 5 67 2" xfId="1424"/>
    <cellStyle name="표준 5 67 3" xfId="2103"/>
    <cellStyle name="표준 5 67 4" xfId="2765"/>
    <cellStyle name="표준 5 67 5" xfId="3427"/>
    <cellStyle name="표준 5 67 6" xfId="4089"/>
    <cellStyle name="표준 5 67 7" xfId="4751"/>
    <cellStyle name="표준 5 67 8" xfId="5411"/>
    <cellStyle name="표준 5 67 9" xfId="6069"/>
    <cellStyle name="표준 5 68" xfId="586"/>
    <cellStyle name="표준 5 68 10" xfId="6777"/>
    <cellStyle name="표준 5 68 11" xfId="7422"/>
    <cellStyle name="표준 5 68 2" xfId="1484"/>
    <cellStyle name="표준 5 68 3" xfId="2163"/>
    <cellStyle name="표준 5 68 4" xfId="2825"/>
    <cellStyle name="표준 5 68 5" xfId="3487"/>
    <cellStyle name="표준 5 68 6" xfId="4149"/>
    <cellStyle name="표준 5 68 7" xfId="4811"/>
    <cellStyle name="표준 5 68 8" xfId="5471"/>
    <cellStyle name="표준 5 68 9" xfId="6129"/>
    <cellStyle name="표준 5 69" xfId="646"/>
    <cellStyle name="표준 5 69 10" xfId="6837"/>
    <cellStyle name="표준 5 69 11" xfId="7482"/>
    <cellStyle name="표준 5 69 2" xfId="1544"/>
    <cellStyle name="표준 5 69 3" xfId="2223"/>
    <cellStyle name="표준 5 69 4" xfId="2885"/>
    <cellStyle name="표준 5 69 5" xfId="3547"/>
    <cellStyle name="표준 5 69 6" xfId="4209"/>
    <cellStyle name="표준 5 69 7" xfId="4871"/>
    <cellStyle name="표준 5 69 8" xfId="5531"/>
    <cellStyle name="표준 5 69 9" xfId="6189"/>
    <cellStyle name="표준 5 7" xfId="171"/>
    <cellStyle name="표준 5 7 10" xfId="712"/>
    <cellStyle name="표준 5 7 10 10" xfId="6943"/>
    <cellStyle name="표준 5 7 10 11" xfId="7588"/>
    <cellStyle name="표준 5 7 10 2" xfId="1652"/>
    <cellStyle name="표준 5 7 10 3" xfId="2331"/>
    <cellStyle name="표준 5 7 10 4" xfId="2993"/>
    <cellStyle name="표준 5 7 10 5" xfId="3655"/>
    <cellStyle name="표준 5 7 10 6" xfId="4317"/>
    <cellStyle name="표준 5 7 10 7" xfId="4979"/>
    <cellStyle name="표준 5 7 10 8" xfId="5639"/>
    <cellStyle name="표준 5 7 10 9" xfId="6297"/>
    <cellStyle name="표준 5 7 11" xfId="772"/>
    <cellStyle name="표준 5 7 11 10" xfId="6654"/>
    <cellStyle name="표준 5 7 11 11" xfId="7299"/>
    <cellStyle name="표준 5 7 11 2" xfId="1360"/>
    <cellStyle name="표준 5 7 11 3" xfId="2039"/>
    <cellStyle name="표준 5 7 11 4" xfId="2701"/>
    <cellStyle name="표준 5 7 11 5" xfId="3363"/>
    <cellStyle name="표준 5 7 11 6" xfId="4025"/>
    <cellStyle name="표준 5 7 11 7" xfId="4687"/>
    <cellStyle name="표준 5 7 11 8" xfId="5347"/>
    <cellStyle name="표준 5 7 11 9" xfId="6005"/>
    <cellStyle name="표준 5 7 12" xfId="832"/>
    <cellStyle name="표준 5 7 13" xfId="892"/>
    <cellStyle name="표준 5 7 14" xfId="952"/>
    <cellStyle name="표준 5 7 15" xfId="1012"/>
    <cellStyle name="표준 5 7 16" xfId="1114"/>
    <cellStyle name="표준 5 7 17" xfId="1793"/>
    <cellStyle name="표준 5 7 18" xfId="1084"/>
    <cellStyle name="표준 5 7 19" xfId="2329"/>
    <cellStyle name="표준 5 7 2" xfId="232"/>
    <cellStyle name="표준 5 7 2 10" xfId="6580"/>
    <cellStyle name="표준 5 7 2 11" xfId="7225"/>
    <cellStyle name="표준 5 7 2 2" xfId="1281"/>
    <cellStyle name="표준 5 7 2 3" xfId="1960"/>
    <cellStyle name="표준 5 7 2 4" xfId="2622"/>
    <cellStyle name="표준 5 7 2 5" xfId="3284"/>
    <cellStyle name="표준 5 7 2 6" xfId="3946"/>
    <cellStyle name="표준 5 7 2 7" xfId="4608"/>
    <cellStyle name="표준 5 7 2 8" xfId="5269"/>
    <cellStyle name="표준 5 7 2 9" xfId="5928"/>
    <cellStyle name="표준 5 7 20" xfId="2991"/>
    <cellStyle name="표준 5 7 21" xfId="3653"/>
    <cellStyle name="표준 5 7 22" xfId="4315"/>
    <cellStyle name="표준 5 7 23" xfId="4977"/>
    <cellStyle name="표준 5 7 24" xfId="5637"/>
    <cellStyle name="표준 5 7 25" xfId="6295"/>
    <cellStyle name="표준 5 7 3" xfId="292"/>
    <cellStyle name="표준 5 7 3 10" xfId="6663"/>
    <cellStyle name="표준 5 7 3 11" xfId="7308"/>
    <cellStyle name="표준 5 7 3 2" xfId="1370"/>
    <cellStyle name="표준 5 7 3 3" xfId="2049"/>
    <cellStyle name="표준 5 7 3 4" xfId="2711"/>
    <cellStyle name="표준 5 7 3 5" xfId="3373"/>
    <cellStyle name="표준 5 7 3 6" xfId="4035"/>
    <cellStyle name="표준 5 7 3 7" xfId="4697"/>
    <cellStyle name="표준 5 7 3 8" xfId="5357"/>
    <cellStyle name="표준 5 7 3 9" xfId="6015"/>
    <cellStyle name="표준 5 7 4" xfId="352"/>
    <cellStyle name="표준 5 7 4 10" xfId="6723"/>
    <cellStyle name="표준 5 7 4 11" xfId="7368"/>
    <cellStyle name="표준 5 7 4 2" xfId="1430"/>
    <cellStyle name="표준 5 7 4 3" xfId="2109"/>
    <cellStyle name="표준 5 7 4 4" xfId="2771"/>
    <cellStyle name="표준 5 7 4 5" xfId="3433"/>
    <cellStyle name="표준 5 7 4 6" xfId="4095"/>
    <cellStyle name="표준 5 7 4 7" xfId="4757"/>
    <cellStyle name="표준 5 7 4 8" xfId="5417"/>
    <cellStyle name="표준 5 7 4 9" xfId="6075"/>
    <cellStyle name="표준 5 7 5" xfId="412"/>
    <cellStyle name="표준 5 7 5 10" xfId="6783"/>
    <cellStyle name="표준 5 7 5 11" xfId="7428"/>
    <cellStyle name="표준 5 7 5 2" xfId="1490"/>
    <cellStyle name="표준 5 7 5 3" xfId="2169"/>
    <cellStyle name="표준 5 7 5 4" xfId="2831"/>
    <cellStyle name="표준 5 7 5 5" xfId="3493"/>
    <cellStyle name="표준 5 7 5 6" xfId="4155"/>
    <cellStyle name="표준 5 7 5 7" xfId="4817"/>
    <cellStyle name="표준 5 7 5 8" xfId="5477"/>
    <cellStyle name="표준 5 7 5 9" xfId="6135"/>
    <cellStyle name="표준 5 7 6" xfId="472"/>
    <cellStyle name="표준 5 7 6 10" xfId="6843"/>
    <cellStyle name="표준 5 7 6 11" xfId="7488"/>
    <cellStyle name="표준 5 7 6 2" xfId="1550"/>
    <cellStyle name="표준 5 7 6 3" xfId="2229"/>
    <cellStyle name="표준 5 7 6 4" xfId="2891"/>
    <cellStyle name="표준 5 7 6 5" xfId="3553"/>
    <cellStyle name="표준 5 7 6 6" xfId="4215"/>
    <cellStyle name="표준 5 7 6 7" xfId="4877"/>
    <cellStyle name="표준 5 7 6 8" xfId="5537"/>
    <cellStyle name="표준 5 7 6 9" xfId="6195"/>
    <cellStyle name="표준 5 7 7" xfId="532"/>
    <cellStyle name="표준 5 7 7 10" xfId="6547"/>
    <cellStyle name="표준 5 7 7 11" xfId="7192"/>
    <cellStyle name="표준 5 7 7 2" xfId="1247"/>
    <cellStyle name="표준 5 7 7 3" xfId="1926"/>
    <cellStyle name="표준 5 7 7 4" xfId="2588"/>
    <cellStyle name="표준 5 7 7 5" xfId="3250"/>
    <cellStyle name="표준 5 7 7 6" xfId="3912"/>
    <cellStyle name="표준 5 7 7 7" xfId="4574"/>
    <cellStyle name="표준 5 7 7 8" xfId="5235"/>
    <cellStyle name="표준 5 7 7 9" xfId="5894"/>
    <cellStyle name="표준 5 7 8" xfId="592"/>
    <cellStyle name="표준 5 7 8 10" xfId="6988"/>
    <cellStyle name="표준 5 7 8 11" xfId="7633"/>
    <cellStyle name="표준 5 7 8 2" xfId="1699"/>
    <cellStyle name="표준 5 7 8 3" xfId="2377"/>
    <cellStyle name="표준 5 7 8 4" xfId="3039"/>
    <cellStyle name="표준 5 7 8 5" xfId="3701"/>
    <cellStyle name="표준 5 7 8 6" xfId="4363"/>
    <cellStyle name="표준 5 7 8 7" xfId="5025"/>
    <cellStyle name="표준 5 7 8 8" xfId="5685"/>
    <cellStyle name="표준 5 7 8 9" xfId="6343"/>
    <cellStyle name="표준 5 7 9" xfId="652"/>
    <cellStyle name="표준 5 7 9 10" xfId="6503"/>
    <cellStyle name="표준 5 7 9 11" xfId="7148"/>
    <cellStyle name="표준 5 7 9 2" xfId="1203"/>
    <cellStyle name="표준 5 7 9 3" xfId="1882"/>
    <cellStyle name="표준 5 7 9 4" xfId="2544"/>
    <cellStyle name="표준 5 7 9 5" xfId="3206"/>
    <cellStyle name="표준 5 7 9 6" xfId="3868"/>
    <cellStyle name="표준 5 7 9 7" xfId="4530"/>
    <cellStyle name="표준 5 7 9 8" xfId="5191"/>
    <cellStyle name="표준 5 7 9 9" xfId="5850"/>
    <cellStyle name="표준 5 70" xfId="706"/>
    <cellStyle name="표준 5 70 10" xfId="6553"/>
    <cellStyle name="표준 5 70 11" xfId="7198"/>
    <cellStyle name="표준 5 70 2" xfId="1253"/>
    <cellStyle name="표준 5 70 3" xfId="1932"/>
    <cellStyle name="표준 5 70 4" xfId="2594"/>
    <cellStyle name="표준 5 70 5" xfId="3256"/>
    <cellStyle name="표준 5 70 6" xfId="3918"/>
    <cellStyle name="표준 5 70 7" xfId="4580"/>
    <cellStyle name="표준 5 70 8" xfId="5241"/>
    <cellStyle name="표준 5 70 9" xfId="5900"/>
    <cellStyle name="표준 5 71" xfId="766"/>
    <cellStyle name="표준 5 71 10" xfId="7014"/>
    <cellStyle name="표준 5 71 11" xfId="7659"/>
    <cellStyle name="표준 5 71 2" xfId="1726"/>
    <cellStyle name="표준 5 71 3" xfId="2403"/>
    <cellStyle name="표준 5 71 4" xfId="3065"/>
    <cellStyle name="표준 5 71 5" xfId="3727"/>
    <cellStyle name="표준 5 71 6" xfId="4389"/>
    <cellStyle name="표준 5 71 7" xfId="5051"/>
    <cellStyle name="표준 5 71 8" xfId="5711"/>
    <cellStyle name="표준 5 71 9" xfId="6369"/>
    <cellStyle name="표준 5 72" xfId="826"/>
    <cellStyle name="표준 5 72 10" xfId="7040"/>
    <cellStyle name="표준 5 72 11" xfId="7685"/>
    <cellStyle name="표준 5 72 2" xfId="1753"/>
    <cellStyle name="표준 5 72 3" xfId="2430"/>
    <cellStyle name="표준 5 72 4" xfId="3092"/>
    <cellStyle name="표준 5 72 5" xfId="3754"/>
    <cellStyle name="표준 5 72 6" xfId="4416"/>
    <cellStyle name="표준 5 72 7" xfId="5078"/>
    <cellStyle name="표준 5 72 8" xfId="5738"/>
    <cellStyle name="표준 5 72 9" xfId="6395"/>
    <cellStyle name="표준 5 73" xfId="886"/>
    <cellStyle name="표준 5 73 10" xfId="7063"/>
    <cellStyle name="표준 5 73 11" xfId="7708"/>
    <cellStyle name="표준 5 73 2" xfId="1777"/>
    <cellStyle name="표준 5 73 3" xfId="2454"/>
    <cellStyle name="표준 5 73 4" xfId="3116"/>
    <cellStyle name="표준 5 73 5" xfId="3778"/>
    <cellStyle name="표준 5 73 6" xfId="4440"/>
    <cellStyle name="표준 5 73 7" xfId="5102"/>
    <cellStyle name="표준 5 73 8" xfId="5762"/>
    <cellStyle name="표준 5 73 9" xfId="6418"/>
    <cellStyle name="표준 5 74" xfId="946"/>
    <cellStyle name="표준 5 74 10" xfId="7075"/>
    <cellStyle name="표준 5 74 11" xfId="7720"/>
    <cellStyle name="표준 5 74 2" xfId="1790"/>
    <cellStyle name="표준 5 74 3" xfId="2467"/>
    <cellStyle name="표준 5 74 4" xfId="3129"/>
    <cellStyle name="표준 5 74 5" xfId="3791"/>
    <cellStyle name="표준 5 74 6" xfId="4453"/>
    <cellStyle name="표준 5 74 7" xfId="5115"/>
    <cellStyle name="표준 5 74 8" xfId="5775"/>
    <cellStyle name="표준 5 74 9" xfId="6430"/>
    <cellStyle name="표준 5 75" xfId="1006"/>
    <cellStyle name="표준 5 76" xfId="1108"/>
    <cellStyle name="표준 5 77" xfId="1070"/>
    <cellStyle name="표준 5 78" xfId="1093"/>
    <cellStyle name="표준 5 79" xfId="1082"/>
    <cellStyle name="표준 5 8" xfId="172"/>
    <cellStyle name="표준 5 8 10" xfId="713"/>
    <cellStyle name="표준 5 8 10 10" xfId="6941"/>
    <cellStyle name="표준 5 8 10 11" xfId="7586"/>
    <cellStyle name="표준 5 8 10 2" xfId="1649"/>
    <cellStyle name="표준 5 8 10 3" xfId="2328"/>
    <cellStyle name="표준 5 8 10 4" xfId="2990"/>
    <cellStyle name="표준 5 8 10 5" xfId="3652"/>
    <cellStyle name="표준 5 8 10 6" xfId="4314"/>
    <cellStyle name="표준 5 8 10 7" xfId="4976"/>
    <cellStyle name="표준 5 8 10 8" xfId="5636"/>
    <cellStyle name="표준 5 8 10 9" xfId="6294"/>
    <cellStyle name="표준 5 8 11" xfId="773"/>
    <cellStyle name="표준 5 8 11 10" xfId="6652"/>
    <cellStyle name="표준 5 8 11 11" xfId="7297"/>
    <cellStyle name="표준 5 8 11 2" xfId="1357"/>
    <cellStyle name="표준 5 8 11 3" xfId="2036"/>
    <cellStyle name="표준 5 8 11 4" xfId="2698"/>
    <cellStyle name="표준 5 8 11 5" xfId="3360"/>
    <cellStyle name="표준 5 8 11 6" xfId="4022"/>
    <cellStyle name="표준 5 8 11 7" xfId="4684"/>
    <cellStyle name="표준 5 8 11 8" xfId="5344"/>
    <cellStyle name="표준 5 8 11 9" xfId="6002"/>
    <cellStyle name="표준 5 8 12" xfId="833"/>
    <cellStyle name="표준 5 8 13" xfId="893"/>
    <cellStyle name="표준 5 8 14" xfId="953"/>
    <cellStyle name="표준 5 8 15" xfId="1013"/>
    <cellStyle name="표준 5 8 16" xfId="1115"/>
    <cellStyle name="표준 5 8 17" xfId="1794"/>
    <cellStyle name="표준 5 8 18" xfId="1085"/>
    <cellStyle name="표준 5 8 19" xfId="2037"/>
    <cellStyle name="표준 5 8 2" xfId="233"/>
    <cellStyle name="표준 5 8 2 10" xfId="6581"/>
    <cellStyle name="표준 5 8 2 11" xfId="7226"/>
    <cellStyle name="표준 5 8 2 2" xfId="1282"/>
    <cellStyle name="표준 5 8 2 3" xfId="1961"/>
    <cellStyle name="표준 5 8 2 4" xfId="2623"/>
    <cellStyle name="표준 5 8 2 5" xfId="3285"/>
    <cellStyle name="표준 5 8 2 6" xfId="3947"/>
    <cellStyle name="표준 5 8 2 7" xfId="4609"/>
    <cellStyle name="표준 5 8 2 8" xfId="5270"/>
    <cellStyle name="표준 5 8 2 9" xfId="5929"/>
    <cellStyle name="표준 5 8 20" xfId="2699"/>
    <cellStyle name="표준 5 8 21" xfId="3361"/>
    <cellStyle name="표준 5 8 22" xfId="4023"/>
    <cellStyle name="표준 5 8 23" xfId="4685"/>
    <cellStyle name="표준 5 8 24" xfId="5345"/>
    <cellStyle name="표준 5 8 25" xfId="6003"/>
    <cellStyle name="표준 5 8 3" xfId="293"/>
    <cellStyle name="표준 5 8 3 10" xfId="6664"/>
    <cellStyle name="표준 5 8 3 11" xfId="7309"/>
    <cellStyle name="표준 5 8 3 2" xfId="1371"/>
    <cellStyle name="표준 5 8 3 3" xfId="2050"/>
    <cellStyle name="표준 5 8 3 4" xfId="2712"/>
    <cellStyle name="표준 5 8 3 5" xfId="3374"/>
    <cellStyle name="표준 5 8 3 6" xfId="4036"/>
    <cellStyle name="표준 5 8 3 7" xfId="4698"/>
    <cellStyle name="표준 5 8 3 8" xfId="5358"/>
    <cellStyle name="표준 5 8 3 9" xfId="6016"/>
    <cellStyle name="표준 5 8 4" xfId="353"/>
    <cellStyle name="표준 5 8 4 10" xfId="6724"/>
    <cellStyle name="표준 5 8 4 11" xfId="7369"/>
    <cellStyle name="표준 5 8 4 2" xfId="1431"/>
    <cellStyle name="표준 5 8 4 3" xfId="2110"/>
    <cellStyle name="표준 5 8 4 4" xfId="2772"/>
    <cellStyle name="표준 5 8 4 5" xfId="3434"/>
    <cellStyle name="표준 5 8 4 6" xfId="4096"/>
    <cellStyle name="표준 5 8 4 7" xfId="4758"/>
    <cellStyle name="표준 5 8 4 8" xfId="5418"/>
    <cellStyle name="표준 5 8 4 9" xfId="6076"/>
    <cellStyle name="표준 5 8 5" xfId="413"/>
    <cellStyle name="표준 5 8 5 10" xfId="6784"/>
    <cellStyle name="표준 5 8 5 11" xfId="7429"/>
    <cellStyle name="표준 5 8 5 2" xfId="1491"/>
    <cellStyle name="표준 5 8 5 3" xfId="2170"/>
    <cellStyle name="표준 5 8 5 4" xfId="2832"/>
    <cellStyle name="표준 5 8 5 5" xfId="3494"/>
    <cellStyle name="표준 5 8 5 6" xfId="4156"/>
    <cellStyle name="표준 5 8 5 7" xfId="4818"/>
    <cellStyle name="표준 5 8 5 8" xfId="5478"/>
    <cellStyle name="표준 5 8 5 9" xfId="6136"/>
    <cellStyle name="표준 5 8 6" xfId="473"/>
    <cellStyle name="표준 5 8 6 10" xfId="6844"/>
    <cellStyle name="표준 5 8 6 11" xfId="7489"/>
    <cellStyle name="표준 5 8 6 2" xfId="1551"/>
    <cellStyle name="표준 5 8 6 3" xfId="2230"/>
    <cellStyle name="표준 5 8 6 4" xfId="2892"/>
    <cellStyle name="표준 5 8 6 5" xfId="3554"/>
    <cellStyle name="표준 5 8 6 6" xfId="4216"/>
    <cellStyle name="표준 5 8 6 7" xfId="4878"/>
    <cellStyle name="표준 5 8 6 8" xfId="5538"/>
    <cellStyle name="표준 5 8 6 9" xfId="6196"/>
    <cellStyle name="표준 5 8 7" xfId="533"/>
    <cellStyle name="표준 5 8 7 10" xfId="6546"/>
    <cellStyle name="표준 5 8 7 11" xfId="7191"/>
    <cellStyle name="표준 5 8 7 2" xfId="1246"/>
    <cellStyle name="표준 5 8 7 3" xfId="1925"/>
    <cellStyle name="표준 5 8 7 4" xfId="2587"/>
    <cellStyle name="표준 5 8 7 5" xfId="3249"/>
    <cellStyle name="표준 5 8 7 6" xfId="3911"/>
    <cellStyle name="표준 5 8 7 7" xfId="4573"/>
    <cellStyle name="표준 5 8 7 8" xfId="5234"/>
    <cellStyle name="표준 5 8 7 9" xfId="5893"/>
    <cellStyle name="표준 5 8 8" xfId="593"/>
    <cellStyle name="표준 5 8 8 10" xfId="6962"/>
    <cellStyle name="표준 5 8 8 11" xfId="7607"/>
    <cellStyle name="표준 5 8 8 2" xfId="1672"/>
    <cellStyle name="표준 5 8 8 3" xfId="2351"/>
    <cellStyle name="표준 5 8 8 4" xfId="3013"/>
    <cellStyle name="표준 5 8 8 5" xfId="3675"/>
    <cellStyle name="표준 5 8 8 6" xfId="4337"/>
    <cellStyle name="표준 5 8 8 7" xfId="4999"/>
    <cellStyle name="표준 5 8 8 8" xfId="5659"/>
    <cellStyle name="표준 5 8 8 9" xfId="6317"/>
    <cellStyle name="표준 5 8 9" xfId="653"/>
    <cellStyle name="표준 5 8 9 10" xfId="6568"/>
    <cellStyle name="표준 5 8 9 11" xfId="7213"/>
    <cellStyle name="표준 5 8 9 2" xfId="1269"/>
    <cellStyle name="표준 5 8 9 3" xfId="1948"/>
    <cellStyle name="표준 5 8 9 4" xfId="2610"/>
    <cellStyle name="표준 5 8 9 5" xfId="3272"/>
    <cellStyle name="표준 5 8 9 6" xfId="3934"/>
    <cellStyle name="표준 5 8 9 7" xfId="4596"/>
    <cellStyle name="표준 5 8 9 8" xfId="5257"/>
    <cellStyle name="표준 5 8 9 9" xfId="5916"/>
    <cellStyle name="표준 5 80" xfId="1852"/>
    <cellStyle name="표준 5 81" xfId="2514"/>
    <cellStyle name="표준 5 82" xfId="3176"/>
    <cellStyle name="표준 5 83" xfId="3838"/>
    <cellStyle name="표준 5 84" xfId="4500"/>
    <cellStyle name="표준 5 85" xfId="5162"/>
    <cellStyle name="표준 5 9" xfId="173"/>
    <cellStyle name="표준 5 9 10" xfId="714"/>
    <cellStyle name="표준 5 9 10 10" xfId="6925"/>
    <cellStyle name="표준 5 9 10 11" xfId="7570"/>
    <cellStyle name="표준 5 9 10 2" xfId="1632"/>
    <cellStyle name="표준 5 9 10 3" xfId="2311"/>
    <cellStyle name="표준 5 9 10 4" xfId="2973"/>
    <cellStyle name="표준 5 9 10 5" xfId="3635"/>
    <cellStyle name="표준 5 9 10 6" xfId="4297"/>
    <cellStyle name="표준 5 9 10 7" xfId="4959"/>
    <cellStyle name="표준 5 9 10 8" xfId="5619"/>
    <cellStyle name="표준 5 9 10 9" xfId="6277"/>
    <cellStyle name="표준 5 9 11" xfId="774"/>
    <cellStyle name="표준 5 9 11 10" xfId="6926"/>
    <cellStyle name="표준 5 9 11 11" xfId="7571"/>
    <cellStyle name="표준 5 9 11 2" xfId="1633"/>
    <cellStyle name="표준 5 9 11 3" xfId="2312"/>
    <cellStyle name="표준 5 9 11 4" xfId="2974"/>
    <cellStyle name="표준 5 9 11 5" xfId="3636"/>
    <cellStyle name="표준 5 9 11 6" xfId="4298"/>
    <cellStyle name="표준 5 9 11 7" xfId="4960"/>
    <cellStyle name="표준 5 9 11 8" xfId="5620"/>
    <cellStyle name="표준 5 9 11 9" xfId="6278"/>
    <cellStyle name="표준 5 9 12" xfId="834"/>
    <cellStyle name="표준 5 9 13" xfId="894"/>
    <cellStyle name="표준 5 9 14" xfId="954"/>
    <cellStyle name="표준 5 9 15" xfId="1014"/>
    <cellStyle name="표준 5 9 16" xfId="1116"/>
    <cellStyle name="표준 5 9 17" xfId="1795"/>
    <cellStyle name="표준 5 9 18" xfId="1087"/>
    <cellStyle name="표준 5 9 19" xfId="2341"/>
    <cellStyle name="표준 5 9 2" xfId="234"/>
    <cellStyle name="표준 5 9 2 10" xfId="6582"/>
    <cellStyle name="표준 5 9 2 11" xfId="7227"/>
    <cellStyle name="표준 5 9 2 2" xfId="1283"/>
    <cellStyle name="표준 5 9 2 3" xfId="1962"/>
    <cellStyle name="표준 5 9 2 4" xfId="2624"/>
    <cellStyle name="표준 5 9 2 5" xfId="3286"/>
    <cellStyle name="표준 5 9 2 6" xfId="3948"/>
    <cellStyle name="표준 5 9 2 7" xfId="4610"/>
    <cellStyle name="표준 5 9 2 8" xfId="5271"/>
    <cellStyle name="표준 5 9 2 9" xfId="5930"/>
    <cellStyle name="표준 5 9 20" xfId="3003"/>
    <cellStyle name="표준 5 9 21" xfId="3665"/>
    <cellStyle name="표준 5 9 22" xfId="4327"/>
    <cellStyle name="표준 5 9 23" xfId="4989"/>
    <cellStyle name="표준 5 9 24" xfId="5649"/>
    <cellStyle name="표준 5 9 25" xfId="6307"/>
    <cellStyle name="표준 5 9 3" xfId="294"/>
    <cellStyle name="표준 5 9 3 10" xfId="6665"/>
    <cellStyle name="표준 5 9 3 11" xfId="7310"/>
    <cellStyle name="표준 5 9 3 2" xfId="1372"/>
    <cellStyle name="표준 5 9 3 3" xfId="2051"/>
    <cellStyle name="표준 5 9 3 4" xfId="2713"/>
    <cellStyle name="표준 5 9 3 5" xfId="3375"/>
    <cellStyle name="표준 5 9 3 6" xfId="4037"/>
    <cellStyle name="표준 5 9 3 7" xfId="4699"/>
    <cellStyle name="표준 5 9 3 8" xfId="5359"/>
    <cellStyle name="표준 5 9 3 9" xfId="6017"/>
    <cellStyle name="표준 5 9 4" xfId="354"/>
    <cellStyle name="표준 5 9 4 10" xfId="6725"/>
    <cellStyle name="표준 5 9 4 11" xfId="7370"/>
    <cellStyle name="표준 5 9 4 2" xfId="1432"/>
    <cellStyle name="표준 5 9 4 3" xfId="2111"/>
    <cellStyle name="표준 5 9 4 4" xfId="2773"/>
    <cellStyle name="표준 5 9 4 5" xfId="3435"/>
    <cellStyle name="표준 5 9 4 6" xfId="4097"/>
    <cellStyle name="표준 5 9 4 7" xfId="4759"/>
    <cellStyle name="표준 5 9 4 8" xfId="5419"/>
    <cellStyle name="표준 5 9 4 9" xfId="6077"/>
    <cellStyle name="표준 5 9 5" xfId="414"/>
    <cellStyle name="표준 5 9 5 10" xfId="6785"/>
    <cellStyle name="표준 5 9 5 11" xfId="7430"/>
    <cellStyle name="표준 5 9 5 2" xfId="1492"/>
    <cellStyle name="표준 5 9 5 3" xfId="2171"/>
    <cellStyle name="표준 5 9 5 4" xfId="2833"/>
    <cellStyle name="표준 5 9 5 5" xfId="3495"/>
    <cellStyle name="표준 5 9 5 6" xfId="4157"/>
    <cellStyle name="표준 5 9 5 7" xfId="4819"/>
    <cellStyle name="표준 5 9 5 8" xfId="5479"/>
    <cellStyle name="표준 5 9 5 9" xfId="6137"/>
    <cellStyle name="표준 5 9 6" xfId="474"/>
    <cellStyle name="표준 5 9 6 10" xfId="6845"/>
    <cellStyle name="표준 5 9 6 11" xfId="7490"/>
    <cellStyle name="표준 5 9 6 2" xfId="1552"/>
    <cellStyle name="표준 5 9 6 3" xfId="2231"/>
    <cellStyle name="표준 5 9 6 4" xfId="2893"/>
    <cellStyle name="표준 5 9 6 5" xfId="3555"/>
    <cellStyle name="표준 5 9 6 6" xfId="4217"/>
    <cellStyle name="표준 5 9 6 7" xfId="4879"/>
    <cellStyle name="표준 5 9 6 8" xfId="5539"/>
    <cellStyle name="표준 5 9 6 9" xfId="6197"/>
    <cellStyle name="표준 5 9 7" xfId="534"/>
    <cellStyle name="표준 5 9 7 10" xfId="6545"/>
    <cellStyle name="표준 5 9 7 11" xfId="7190"/>
    <cellStyle name="표준 5 9 7 2" xfId="1245"/>
    <cellStyle name="표준 5 9 7 3" xfId="1924"/>
    <cellStyle name="표준 5 9 7 4" xfId="2586"/>
    <cellStyle name="표준 5 9 7 5" xfId="3248"/>
    <cellStyle name="표준 5 9 7 6" xfId="3910"/>
    <cellStyle name="표준 5 9 7 7" xfId="4572"/>
    <cellStyle name="표준 5 9 7 8" xfId="5233"/>
    <cellStyle name="표준 5 9 7 9" xfId="5892"/>
    <cellStyle name="표준 5 9 8" xfId="594"/>
    <cellStyle name="표준 5 9 8 10" xfId="6938"/>
    <cellStyle name="표준 5 9 8 11" xfId="7583"/>
    <cellStyle name="표준 5 9 8 2" xfId="1645"/>
    <cellStyle name="표준 5 9 8 3" xfId="2324"/>
    <cellStyle name="표준 5 9 8 4" xfId="2986"/>
    <cellStyle name="표준 5 9 8 5" xfId="3648"/>
    <cellStyle name="표준 5 9 8 6" xfId="4310"/>
    <cellStyle name="표준 5 9 8 7" xfId="4972"/>
    <cellStyle name="표준 5 9 8 8" xfId="5632"/>
    <cellStyle name="표준 5 9 8 9" xfId="6290"/>
    <cellStyle name="표준 5 9 9" xfId="654"/>
    <cellStyle name="표준 5 9 9 10" xfId="6649"/>
    <cellStyle name="표준 5 9 9 11" xfId="7294"/>
    <cellStyle name="표준 5 9 9 2" xfId="1353"/>
    <cellStyle name="표준 5 9 9 3" xfId="2032"/>
    <cellStyle name="표준 5 9 9 4" xfId="2694"/>
    <cellStyle name="표준 5 9 9 5" xfId="3356"/>
    <cellStyle name="표준 5 9 9 6" xfId="4018"/>
    <cellStyle name="표준 5 9 9 7" xfId="4680"/>
    <cellStyle name="표준 5 9 9 8" xfId="5340"/>
    <cellStyle name="표준 5 9 9 9" xfId="5998"/>
    <cellStyle name="標準_Akia(F）-8" xfId="57"/>
    <cellStyle name="표준_수량내역서(천장)" xfId="56"/>
    <cellStyle name="합산" xfId="58"/>
    <cellStyle name="화폐기호" xfId="59"/>
    <cellStyle name="화폐기호0" xfId="60"/>
  </cellStyles>
  <dxfs count="0"/>
  <tableStyles count="0" defaultTableStyle="TableStyleMedium2" defaultPivotStyle="PivotStyleLight16"/>
  <colors>
    <mruColors>
      <color rgb="FFF8F8A6"/>
      <color rgb="FFFFCC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9" Type="http://schemas.openxmlformats.org/officeDocument/2006/relationships/externalLink" Target="externalLinks/externalLink32.xml"/><Relationship Id="rId21" Type="http://schemas.openxmlformats.org/officeDocument/2006/relationships/externalLink" Target="externalLinks/externalLink14.xml"/><Relationship Id="rId34" Type="http://schemas.openxmlformats.org/officeDocument/2006/relationships/externalLink" Target="externalLinks/externalLink27.xml"/><Relationship Id="rId42" Type="http://schemas.openxmlformats.org/officeDocument/2006/relationships/externalLink" Target="externalLinks/externalLink3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9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externalLink" Target="externalLinks/externalLink30.xml"/><Relationship Id="rId40" Type="http://schemas.openxmlformats.org/officeDocument/2006/relationships/externalLink" Target="externalLinks/externalLink33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externalLink" Target="externalLinks/externalLink24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Relationship Id="rId43" Type="http://schemas.openxmlformats.org/officeDocument/2006/relationships/theme" Target="theme/theme1.xml"/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externalLink" Target="externalLinks/externalLink31.xml"/><Relationship Id="rId46" Type="http://schemas.openxmlformats.org/officeDocument/2006/relationships/calcChain" Target="calcChain.xml"/><Relationship Id="rId20" Type="http://schemas.openxmlformats.org/officeDocument/2006/relationships/externalLink" Target="externalLinks/externalLink13.xml"/><Relationship Id="rId41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,2,3,4,5단위수량"/>
      <sheetName val="FOB발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  <sheetName val="건축내역"/>
      <sheetName val="960318-1"/>
      <sheetName val="설계내역서"/>
      <sheetName val="3련 BOX"/>
      <sheetName val="지수"/>
      <sheetName val="98비정기소모"/>
      <sheetName val="내역및총괄"/>
      <sheetName val="공내역"/>
      <sheetName val="내역서"/>
      <sheetName val="총괄표"/>
      <sheetName val="1.설계조건"/>
      <sheetName val="(C)원내역"/>
      <sheetName val="원형맨홀수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  <sheetName val="외주가공"/>
      <sheetName val="type-F"/>
      <sheetName val="3련 BOX"/>
      <sheetName val="Sky Walker_Master_상반기"/>
      <sheetName val="PI 성과지표"/>
      <sheetName val="FA 성과지표"/>
      <sheetName val="Device 성과지표"/>
      <sheetName val="월별 자체 평가표"/>
      <sheetName val="개별개선진도관리"/>
      <sheetName val="불합리&amp;불량 적출 리스트"/>
      <sheetName val="미해결불합리&amp;불량 적출 리스트"/>
      <sheetName val="특허관리"/>
      <sheetName val="3S"/>
      <sheetName val="1.설계조건"/>
      <sheetName val="원형맨홀수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  <sheetName val="FOB발"/>
      <sheetName val="입찰안"/>
      <sheetName val="type-F"/>
      <sheetName val="매크로"/>
      <sheetName val="일위"/>
      <sheetName val="외주가공"/>
      <sheetName val="토공계산서(부체도로)"/>
      <sheetName val="1.설계조건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  <sheetName val="공내역"/>
      <sheetName val="FOB발"/>
      <sheetName val="외주가공"/>
      <sheetName val="사용성검토"/>
      <sheetName val="type-F"/>
      <sheetName val="원형맨홀수량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  <sheetName val="FRT_O"/>
      <sheetName val="FAB_I"/>
      <sheetName val="국산화"/>
      <sheetName val="변화치수"/>
      <sheetName val="BQ"/>
      <sheetName val="차액보증"/>
      <sheetName val="투자효율분석"/>
      <sheetName val="BID"/>
      <sheetName val="sum"/>
      <sheetName val="건축내역"/>
      <sheetName val="ilch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  <sheetName val="PLN_db"/>
      <sheetName val="FRT_O"/>
      <sheetName val="FAB_I"/>
      <sheetName val="전력구구조물산근"/>
      <sheetName val="3련 BOX"/>
      <sheetName val="환률"/>
      <sheetName val="MOTOR"/>
      <sheetName val="플랜트 설치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교좌장치내역서"/>
      <sheetName val="산출내역서집계표"/>
      <sheetName val="수량산출서"/>
      <sheetName val="MFAB"/>
      <sheetName val="MFRT"/>
      <sheetName val="MPKG"/>
      <sheetName val="MPRD"/>
      <sheetName val="40집계"/>
      <sheetName val="내역서"/>
      <sheetName val="Sheet1"/>
      <sheetName val="DATE"/>
      <sheetName val="COPING"/>
      <sheetName val="일반부표"/>
      <sheetName val="특별교실"/>
      <sheetName val="LOPCAL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  <sheetName val="SRAP공법일위대가표"/>
      <sheetName val="ABUT수량-A1"/>
      <sheetName val="5.모델링"/>
      <sheetName val="수안보-MBR1"/>
      <sheetName val="MFAB"/>
      <sheetName val="MFRT"/>
      <sheetName val="MPKG"/>
      <sheetName val="MPRD"/>
      <sheetName val="지수"/>
      <sheetName val="교대(A1)"/>
      <sheetName val="수량산출서"/>
      <sheetName val="토공(우물통,기타) "/>
      <sheetName val="단위수량"/>
      <sheetName val="수량산출"/>
      <sheetName val="상부슬래브"/>
      <sheetName val="TYPE-1"/>
      <sheetName val="DATE"/>
      <sheetName val="교대(A1-A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  <sheetName val="하수급견적대비"/>
      <sheetName val="목재동바리"/>
      <sheetName val="1.설계기준"/>
      <sheetName val="수안보-MBR1"/>
      <sheetName val="제진기"/>
      <sheetName val="MFAB"/>
      <sheetName val="MFRT"/>
      <sheetName val="MPKG"/>
      <sheetName val="MPRD"/>
      <sheetName val="(A)내역서"/>
      <sheetName val="투자실별"/>
      <sheetName val="산출근거"/>
      <sheetName val="집수정(600-700)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  <sheetName val="E.P.T수량산출서"/>
      <sheetName val="AS포장복구 "/>
      <sheetName val="JOIN(2span)"/>
      <sheetName val="바닥판"/>
      <sheetName val="주빔의 설계"/>
      <sheetName val="철근량산정및사용성검토"/>
      <sheetName val="입력DATA"/>
      <sheetName val="노무비"/>
      <sheetName val="데이타"/>
      <sheetName val="식재인부"/>
      <sheetName val="공종별원가계산"/>
      <sheetName val="가설공사비"/>
      <sheetName val="도로구조공사비"/>
      <sheetName val="도로토공공사비"/>
      <sheetName val="여수토공사비"/>
      <sheetName val="하남내역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부대공사"/>
      <sheetName val="물가시세"/>
      <sheetName val="노임단가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  <sheetName val="Sheet1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수"/>
      <sheetName val="목재동바리"/>
      <sheetName val="FOB발"/>
      <sheetName val="신규보류입력"/>
      <sheetName val="이름정의"/>
      <sheetName val="노임단가명세표"/>
      <sheetName val="제품단가명세표"/>
      <sheetName val="공사비"/>
      <sheetName val="제잡비"/>
      <sheetName val="원가계산"/>
      <sheetName val="일위대가목록표"/>
      <sheetName val="도급"/>
      <sheetName val="건축내역"/>
      <sheetName val="H-PILE수량집계"/>
      <sheetName val="단가적용기준"/>
      <sheetName val="6호기"/>
      <sheetName val="노임단가(2008.상)"/>
      <sheetName val="공사일위대가"/>
      <sheetName val="일위대가"/>
      <sheetName val="건축내역서"/>
      <sheetName val="설비내역서"/>
      <sheetName val="전기내역서"/>
      <sheetName val="집계표"/>
      <sheetName val="역T형교대(말뚝기초)"/>
      <sheetName val="전기"/>
      <sheetName val="노임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  <sheetName val="공사설명서"/>
      <sheetName val="2003상반기노임기준"/>
      <sheetName val="내역서"/>
      <sheetName val="지수"/>
      <sheetName val="데이타"/>
      <sheetName val="식재인부"/>
      <sheetName val="기초자료입력"/>
      <sheetName val="#REF"/>
      <sheetName val="설계명세서"/>
      <sheetName val="준공정산"/>
      <sheetName val="Sheet1"/>
      <sheetName val="수량산출"/>
      <sheetName val="E.P.T수량산출서"/>
      <sheetName val="설계서(건축분)"/>
      <sheetName val="960318-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  <sheetName val="9902"/>
      <sheetName val="교대"/>
      <sheetName val="TOTAL_BOQ"/>
      <sheetName val="토목공사"/>
      <sheetName val="각종단가"/>
      <sheetName val="구천"/>
      <sheetName val="측량요율"/>
      <sheetName val="자재대"/>
      <sheetName val="xxxxxx"/>
      <sheetName val="총괄(A+B)"/>
      <sheetName val="총괄(A)"/>
      <sheetName val="토공(A)"/>
      <sheetName val="토류공(A-LANE)"/>
      <sheetName val="PIPE ROOF"/>
      <sheetName val="FRONT JACK(A-LANE)"/>
      <sheetName val="지반보강공(A-LANE)"/>
      <sheetName val="FOB발"/>
      <sheetName val="전력구구조물산근"/>
      <sheetName val="기별(종합)"/>
      <sheetName val="남평내역"/>
      <sheetName val="광-단가"/>
      <sheetName val="대-단가"/>
      <sheetName val="(A)내역서"/>
      <sheetName val="경산"/>
      <sheetName val="품셈TABLE"/>
      <sheetName val="안정성검토"/>
      <sheetName val="하중계산"/>
      <sheetName val="설계기준"/>
      <sheetName val="200"/>
      <sheetName val="맨홀수량산출(A-LINE)"/>
      <sheetName val="직노"/>
      <sheetName val="금액내역서"/>
      <sheetName val="공사기본내용입력"/>
      <sheetName val="단위수량"/>
      <sheetName val="공종단가"/>
      <sheetName val="건축공사"/>
      <sheetName val="토사(PE)"/>
      <sheetName val="맨홀수량산출"/>
      <sheetName val="은평작업지시대장"/>
      <sheetName val="값"/>
      <sheetName val="조건표"/>
      <sheetName val="청천내"/>
      <sheetName val="접속 SLAB,BRACKET 설계"/>
      <sheetName val="평가데이터"/>
      <sheetName val="단위자갈수량1"/>
      <sheetName val="데이타"/>
      <sheetName val="노임단가"/>
      <sheetName val="내역서"/>
      <sheetName val="집계표"/>
      <sheetName val="정거장 설계조건"/>
      <sheetName val="Y-WORK"/>
      <sheetName val="R.C RAHMEN 해석"/>
      <sheetName val="본체 설 계"/>
      <sheetName val="수량집계"/>
      <sheetName val="2공구하도급내역서"/>
      <sheetName val="단가표"/>
      <sheetName val="파일의이용"/>
      <sheetName val="품셈"/>
      <sheetName val="역T형"/>
      <sheetName val="단가조사서"/>
      <sheetName val="#REF"/>
      <sheetName val="SLIDES"/>
      <sheetName val="시멘트"/>
      <sheetName val="현장관리비"/>
      <sheetName val="장비비"/>
      <sheetName val="일위대가"/>
      <sheetName val="내역"/>
      <sheetName val="4.본실행통합내역서"/>
      <sheetName val="DATE"/>
      <sheetName val="초기화면"/>
      <sheetName val="관급자재"/>
      <sheetName val="폐기물"/>
      <sheetName val="요율"/>
      <sheetName val="2호맨홀공제수량"/>
      <sheetName val="인건비 "/>
      <sheetName val="1호인버트수량"/>
      <sheetName val="토공(우물통,기타)_"/>
      <sheetName val="인건비_"/>
      <sheetName val="2총괄내역서"/>
      <sheetName val="Sheet1"/>
      <sheetName val="공사비예산서(토목분)"/>
      <sheetName val="기계경비(시간당)"/>
      <sheetName val="램머"/>
      <sheetName val="산출내역(K2)"/>
      <sheetName val="3"/>
      <sheetName val="data"/>
      <sheetName val="공사예산하조서"/>
      <sheetName val="기초"/>
      <sheetName val="기초1"/>
      <sheetName val="계수시트"/>
      <sheetName val="5.정산서"/>
      <sheetName val="일위대가목차"/>
      <sheetName val="내역서01"/>
      <sheetName val="6.관급자재조서"/>
      <sheetName val="9.운반비산출"/>
      <sheetName val="관현간선토공총"/>
      <sheetName val="증감내역서"/>
      <sheetName val="설계명세서"/>
      <sheetName val="XL4Poppy"/>
      <sheetName val="원가계산"/>
      <sheetName val="정부노임단가"/>
      <sheetName val="진주방향"/>
      <sheetName val="마산방향"/>
      <sheetName val="마산방향철근집계"/>
      <sheetName val="소방"/>
      <sheetName val="6호기"/>
      <sheetName val="주요자재단가"/>
      <sheetName val="건축"/>
      <sheetName val="TYPE-B"/>
      <sheetName val="2000년1차"/>
      <sheetName val="기초단가"/>
      <sheetName val="단가산출서"/>
      <sheetName val="도로포장면적산출(1)"/>
      <sheetName val="투찰"/>
      <sheetName val="단가"/>
      <sheetName val="중기"/>
      <sheetName val="물가단가"/>
      <sheetName val="제표일위대가"/>
      <sheetName val="노무비"/>
      <sheetName val="성단물량"/>
      <sheetName val="노임"/>
      <sheetName val="FACTOR"/>
      <sheetName val="TRE TABLE"/>
      <sheetName val="편성절차"/>
      <sheetName val="교각1"/>
      <sheetName val="조명시설"/>
      <sheetName val="JUCKEYK"/>
      <sheetName val="SCHE"/>
      <sheetName val="UPRI"/>
      <sheetName val="투찰금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산화"/>
      <sheetName val="토공(우물통,기타) "/>
      <sheetName val="sum"/>
      <sheetName val="데이터"/>
      <sheetName val="초기화면"/>
      <sheetName val="연결임시"/>
      <sheetName val="내역"/>
      <sheetName val="구조물공"/>
      <sheetName val="배수공"/>
      <sheetName val="부대공"/>
      <sheetName val="토공"/>
      <sheetName val="포장공"/>
      <sheetName val="FOB발"/>
      <sheetName val="안정성검토"/>
      <sheetName val="하중계산"/>
      <sheetName val="설계기준"/>
      <sheetName val="기별(종합)"/>
      <sheetName val="내역서"/>
      <sheetName val="터파기및재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산화"/>
      <sheetName val="내역"/>
      <sheetName val="토공(우물통,기타) "/>
    </sheetNames>
    <sheetDataSet>
      <sheetData sheetId="0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수량산출서"/>
      <sheetName val="기타#9"/>
      <sheetName val="단가일람"/>
      <sheetName val="단위량당중기"/>
      <sheetName val="혜송학교 경제원 제출"/>
      <sheetName val="1000 DB구축 부표"/>
      <sheetName val="조경일람"/>
      <sheetName val="단가(1)"/>
      <sheetName val="Macro1"/>
      <sheetName val="용산1(해보)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집계표"/>
      <sheetName val="수량산출서"/>
      <sheetName val="을지"/>
      <sheetName val="교각별수량"/>
      <sheetName val="암거날개벽재료집계"/>
      <sheetName val="일위대가(가설)"/>
      <sheetName val="수량산출"/>
      <sheetName val="준공내역서(을)"/>
      <sheetName val="직노"/>
      <sheetName val="지수"/>
      <sheetName val="토공(우물통,기타) 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백호우계수"/>
      <sheetName val="수량산출서"/>
      <sheetName val="적용기준"/>
      <sheetName val="노임단가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하수급견적대비"/>
      <sheetName val="을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구조물공"/>
      <sheetName val="부대공"/>
      <sheetName val="배수공"/>
      <sheetName val="토공"/>
      <sheetName val="포장공"/>
      <sheetName val="수량산출"/>
      <sheetName val="견적내역"/>
      <sheetName val="집계표"/>
      <sheetName val="총괄내역서"/>
      <sheetName val="시설물일위"/>
      <sheetName val="식재인부"/>
      <sheetName val="5Strand-장기처짐PCI"/>
      <sheetName val="사업총괄"/>
      <sheetName val="제출내역 (2)"/>
      <sheetName val="DATA 입력부"/>
      <sheetName val="일위대가"/>
      <sheetName val="누가토량"/>
      <sheetName val="단위수량"/>
      <sheetName val="Sheet5"/>
      <sheetName val="건축토목내역"/>
      <sheetName val="철거산출근거"/>
      <sheetName val="#REF"/>
      <sheetName val="지급자재"/>
      <sheetName val="변경내역서"/>
      <sheetName val="초기화면"/>
      <sheetName val="계약내역서"/>
      <sheetName val="룡전상부"/>
      <sheetName val="2경간"/>
      <sheetName val="노임"/>
      <sheetName val="공사비"/>
      <sheetName val="토목설계(배수지+관로)"/>
      <sheetName val="집계표(육상)"/>
      <sheetName val="변경현황"/>
      <sheetName val="노무비"/>
      <sheetName val="일위대가(가설)"/>
      <sheetName val="1"/>
      <sheetName val="철근총괄"/>
      <sheetName val="직접노무비"/>
      <sheetName val="조건표"/>
      <sheetName val="총괄표"/>
      <sheetName val="덕전리"/>
      <sheetName val="일위대가표"/>
      <sheetName val="을지"/>
      <sheetName val="터파기및재료"/>
      <sheetName val="배수공 내역서 적용수량"/>
      <sheetName val="부관맨홀조서"/>
      <sheetName val="내역서(원안분)"/>
      <sheetName val="(포장)BOQ-실적공사"/>
      <sheetName val="개산공사비"/>
      <sheetName val="아포2당초"/>
      <sheetName val="기타backdata"/>
      <sheetName val="공통가설"/>
      <sheetName val="연결관암거"/>
      <sheetName val="실행대비"/>
      <sheetName val="부대내역"/>
      <sheetName val="수수료율표"/>
      <sheetName val="자재목록"/>
      <sheetName val="노임목록"/>
      <sheetName val="L_RPTB~1"/>
      <sheetName val="계약서"/>
      <sheetName val="백룡교차로"/>
      <sheetName val="산정교차로"/>
      <sheetName val="신영교차로"/>
      <sheetName val="중기명"/>
      <sheetName val="내역(설계)"/>
      <sheetName val="수량집계"/>
      <sheetName val="가설건물"/>
      <sheetName val="시노"/>
      <sheetName val="확약서"/>
      <sheetName val="단가산출"/>
      <sheetName val="변경내역"/>
      <sheetName val="공사비집계"/>
      <sheetName val="전산output"/>
      <sheetName val="DATA 입력란"/>
      <sheetName val="SULKEA"/>
      <sheetName val="금리계산"/>
      <sheetName val="투찰내역"/>
      <sheetName val="총공사내역서"/>
      <sheetName val="토공(우물통,기타) "/>
      <sheetName val="신천3호용수로"/>
      <sheetName val="000000"/>
      <sheetName val="DATE"/>
      <sheetName val="인건비"/>
      <sheetName val="비탈면보호공수량산출"/>
      <sheetName val="unit 4"/>
      <sheetName val="내역1"/>
      <sheetName val="견적서"/>
      <sheetName val="기타공"/>
      <sheetName val="MYUN(MAC)"/>
      <sheetName val="토적계산"/>
      <sheetName val="목차"/>
      <sheetName val="전기공사일위대가"/>
      <sheetName val="충주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C627">
            <v>0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비정기소모"/>
      <sheetName val="960318-1"/>
      <sheetName val="ABUT수량-A1"/>
      <sheetName val="일위대가"/>
      <sheetName val="품셈TABLE"/>
      <sheetName val="토공(우물통,기타) "/>
      <sheetName val="설계개요"/>
      <sheetName val="요율"/>
      <sheetName val="기계경비일람"/>
      <sheetName val="별표집계"/>
      <sheetName val="입출재고현황 (2)"/>
      <sheetName val="정부노임"/>
      <sheetName val="수습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집계표"/>
      <sheetName val="수량산출서"/>
      <sheetName val="국산화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4차원가계산서"/>
      <sheetName val="투찰"/>
      <sheetName val="수습"/>
      <sheetName val="코드"/>
      <sheetName val="내역서"/>
      <sheetName val="사업분석"/>
      <sheetName val="일위대가"/>
      <sheetName val="날개벽수량표"/>
      <sheetName val="산출내역서집계표"/>
      <sheetName val="산출내역서"/>
      <sheetName val="신천3호용수로"/>
      <sheetName val="DATE"/>
      <sheetName val="간선토공재집"/>
      <sheetName val="지선토공재집"/>
      <sheetName val="점상송수토공"/>
      <sheetName val="정암송수토공"/>
      <sheetName val="슬래브(PF)(하류)"/>
      <sheetName val="일반부표"/>
      <sheetName val="Sheet1 (2)"/>
      <sheetName val="예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산화"/>
      <sheetName val="표지(1)"/>
      <sheetName val="표지(2)"/>
      <sheetName val="표지(3)"/>
      <sheetName val="적용기준"/>
      <sheetName val="터파기및재료"/>
      <sheetName val="INPUT"/>
      <sheetName val="(A)내역서"/>
      <sheetName val="내역서"/>
      <sheetName val="총괄"/>
      <sheetName val="신우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  <sheetName val="교통대책내역"/>
      <sheetName val="자재일람"/>
      <sheetName val="내역"/>
      <sheetName val="조경내"/>
      <sheetName val="값"/>
      <sheetName val="노무비"/>
      <sheetName val="현장설명"/>
      <sheetName val="재료집계표"/>
      <sheetName val="재료값"/>
      <sheetName val="2000년1차"/>
      <sheetName val="2000전체분"/>
      <sheetName val="약품공급2"/>
      <sheetName val="인건비"/>
      <sheetName val="기존단가 (2)"/>
      <sheetName val="수량산출서 (2)"/>
      <sheetName val="자재"/>
      <sheetName val="퍼스트"/>
      <sheetName val="간접비계산"/>
      <sheetName val="실행철강하도"/>
      <sheetName val="단가비교표"/>
      <sheetName val="2.1  노무비 평균단가산출"/>
      <sheetName val="수량산출"/>
      <sheetName val="날개벽수량표"/>
      <sheetName val="단"/>
      <sheetName val="단가"/>
      <sheetName val="원가계산서구조조정"/>
      <sheetName val="자갈,시멘트,모래산출"/>
      <sheetName val="일위단가"/>
      <sheetName val="갑지1"/>
      <sheetName val="연부97-1"/>
      <sheetName val="CTEMCOST"/>
      <sheetName val="집계표"/>
      <sheetName val="노무단가"/>
      <sheetName val="자재단가"/>
      <sheetName val="잡철물"/>
      <sheetName val="일위목록"/>
      <sheetName val="손익분석"/>
      <sheetName val="원가_(2)"/>
      <sheetName val="기존단가_(2)"/>
      <sheetName val="수량산출서_(2)"/>
      <sheetName val="내역서2안"/>
      <sheetName val="공조기"/>
      <sheetName val="전체"/>
      <sheetName val="자재테이블"/>
      <sheetName val="신림자금"/>
      <sheetName val="진주방향"/>
      <sheetName val="마산방향"/>
      <sheetName val="마산방향철근집계"/>
      <sheetName val="대치판정"/>
      <sheetName val="전산망"/>
      <sheetName val="개소별수량산출"/>
      <sheetName val="공감비"/>
      <sheetName val="상-교대(A1-A2)"/>
      <sheetName val="자단"/>
      <sheetName val="DATA 입력란"/>
      <sheetName val="내역서1"/>
      <sheetName val="9811"/>
      <sheetName val="(A)내역서"/>
      <sheetName val="단가조사서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  <sheetName val="내역서"/>
      <sheetName val="값"/>
      <sheetName val="단가산출"/>
      <sheetName val="수량이동"/>
      <sheetName val="실행(1)"/>
      <sheetName val="수량산출서"/>
      <sheetName val="자료"/>
      <sheetName val="부대비율"/>
      <sheetName val="기계내역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  <sheetName val="값"/>
      <sheetName val="일위"/>
      <sheetName val="정부노임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별표내역"/>
      <sheetName val="원가계산"/>
      <sheetName val="간접경상비"/>
      <sheetName val="별표 "/>
      <sheetName val="품셈표"/>
      <sheetName val="품 셈"/>
      <sheetName val="부표"/>
      <sheetName val="부표 TABLE"/>
      <sheetName val="Sheet4"/>
      <sheetName val="Sheet5"/>
      <sheetName val="Sheet6"/>
      <sheetName val="금액내역서"/>
      <sheetName val="원가계산서(남측)"/>
      <sheetName val="공통가설(현장검토안)"/>
      <sheetName val="노임단가"/>
      <sheetName val="토목"/>
      <sheetName val="TB-내역서"/>
      <sheetName val="3BL공동구 수량"/>
      <sheetName val="자재집계표"/>
      <sheetName val="PIPE(UG)내역"/>
      <sheetName val="EJ"/>
      <sheetName val="자료입력"/>
      <sheetName val="실행내역"/>
      <sheetName val="일위대가표"/>
      <sheetName val="시설물기초"/>
      <sheetName val="견적서"/>
      <sheetName val="도급"/>
      <sheetName val="총괄-1"/>
      <sheetName val="우,오수"/>
      <sheetName val="단가표"/>
      <sheetName val="종단계산"/>
      <sheetName val="별총"/>
      <sheetName val="견적의뢰"/>
      <sheetName val="접속도로1"/>
      <sheetName val="Sheet1"/>
      <sheetName val="노임대가"/>
      <sheetName val="1062-X방향 "/>
      <sheetName val="6-1. 관개량조서"/>
      <sheetName val="플랜트 설치"/>
      <sheetName val="교통대책내역"/>
      <sheetName val="단가 및 재료비"/>
      <sheetName val="일위대가"/>
      <sheetName val="품셈"/>
      <sheetName val="포장(수량)-관로부"/>
      <sheetName val="접속도로"/>
      <sheetName val="내역서"/>
      <sheetName val="일위대가표집계표"/>
      <sheetName val="자재단가조사표-수목"/>
      <sheetName val="DATE"/>
      <sheetName val="가시설(TYPE-A)"/>
      <sheetName val="1-1평균터파기고(1)"/>
      <sheetName val="NYS"/>
      <sheetName val="부대내역"/>
      <sheetName val="부표총괄"/>
      <sheetName val="품셈1-"/>
      <sheetName val="총물량"/>
      <sheetName val="보차도경계석"/>
      <sheetName val="을지"/>
      <sheetName val="시멘트"/>
      <sheetName val="중기"/>
      <sheetName val="2000년1차"/>
      <sheetName val="오억미만"/>
      <sheetName val="단중"/>
      <sheetName val="참조-(1)"/>
      <sheetName val="AABS내역"/>
      <sheetName val="정렬"/>
      <sheetName val="갑지"/>
      <sheetName val="원가계산서"/>
      <sheetName val="전기"/>
      <sheetName val="일위대가목록"/>
      <sheetName val="건축"/>
      <sheetName val="Ⅴ-2.공종별내역"/>
      <sheetName val="LIST"/>
      <sheetName val="6동"/>
      <sheetName val="공사개요"/>
      <sheetName val="평균터파기고(1-2,ASP)"/>
      <sheetName val="인건비"/>
      <sheetName val="투찰(하수)"/>
      <sheetName val="국내"/>
      <sheetName val="토목내역서"/>
      <sheetName val="경비_원본"/>
      <sheetName val="1월"/>
      <sheetName val="지질조사"/>
      <sheetName val="하수급견적대비"/>
      <sheetName val="관계주식"/>
      <sheetName val="sw1"/>
      <sheetName val="NOMUBI"/>
      <sheetName val="단중표"/>
      <sheetName val="PUMP"/>
      <sheetName val="VENDOR LIST"/>
      <sheetName val="공통비"/>
      <sheetName val="표준단면수량(출력안함)"/>
      <sheetName val="노임"/>
      <sheetName val="예산M2"/>
      <sheetName val="구조물"/>
      <sheetName val="내역"/>
      <sheetName val="소방"/>
      <sheetName val="외주비"/>
      <sheetName val="BID"/>
      <sheetName val="대구칠곡5전기"/>
      <sheetName val="별표집계"/>
      <sheetName val="실행"/>
      <sheetName val="프랜트면허"/>
      <sheetName val="기본일위"/>
      <sheetName val="사다리"/>
      <sheetName val="공사내역"/>
      <sheetName val="2002상반기노임기준"/>
      <sheetName val="2.품제O호표"/>
      <sheetName val="설계예산서"/>
      <sheetName val="총괄표"/>
      <sheetName val="T13(P68~72,78)"/>
      <sheetName val="98수문일위"/>
      <sheetName val="부대공(집계)"/>
      <sheetName val="명단"/>
      <sheetName val="기성내역서표지"/>
      <sheetName val="00상노임"/>
      <sheetName val="몰탈재료산출"/>
      <sheetName val="(C)원내역"/>
      <sheetName val="#REF"/>
      <sheetName val="설계기준"/>
      <sheetName val="식재수량표"/>
      <sheetName val="별표 (1)"/>
      <sheetName val="예산명세서"/>
      <sheetName val="설계명세서"/>
      <sheetName val="단위단가"/>
      <sheetName val="설계예시"/>
      <sheetName val="전기단가조사서"/>
      <sheetName val="마감"/>
      <sheetName val="잡설비내역"/>
      <sheetName val="에너지요금"/>
      <sheetName val="토공사"/>
      <sheetName val="제품별절단길이-0628"/>
      <sheetName val="절단길이-CODE4"/>
      <sheetName val="색상코드-CODE5,6,7,8"/>
      <sheetName val="기초일위"/>
      <sheetName val="일위대가목차"/>
      <sheetName val="집계"/>
      <sheetName val="Macro1"/>
      <sheetName val="중소기업"/>
      <sheetName val="포장공사"/>
      <sheetName val="우수맨홀공제단위수량"/>
      <sheetName val="장비별표(오거보링)(Ø400)(12M)"/>
      <sheetName val="guard(mac)"/>
      <sheetName val="물량표"/>
      <sheetName val="정부노임단가"/>
      <sheetName val="원본"/>
      <sheetName val="부대공Ⅱ"/>
      <sheetName val="P.M 별"/>
      <sheetName val="수량산출서"/>
      <sheetName val="접속도로집계"/>
      <sheetName val="내역_ver1.0"/>
      <sheetName val="200"/>
      <sheetName val="data"/>
      <sheetName val="부총"/>
      <sheetName val="합계금액"/>
      <sheetName val="밸브설치"/>
      <sheetName val="갑지(요약)"/>
      <sheetName val="대가표(품셈)"/>
      <sheetName val="청주(철골발주의뢰서)"/>
      <sheetName val="정공공사"/>
      <sheetName val="품목"/>
      <sheetName val="직노"/>
      <sheetName val="A3.공사비 검토"/>
      <sheetName val="잡비"/>
      <sheetName val="6호기"/>
      <sheetName val="터파기및재료"/>
      <sheetName val="공통가설"/>
      <sheetName val="유림골조"/>
      <sheetName val="목차"/>
      <sheetName val="남양내역"/>
      <sheetName val="골조시행"/>
      <sheetName val="설 계"/>
      <sheetName val="토공집계표"/>
      <sheetName val="지급자재"/>
      <sheetName val="기계경비(시간당)"/>
      <sheetName val="이자율"/>
      <sheetName val="이익영"/>
      <sheetName val="I一般比"/>
      <sheetName val="직재"/>
      <sheetName val="건축직"/>
      <sheetName val="분수장비시설수량"/>
      <sheetName val="갑지(추정)"/>
      <sheetName val="입고장부 (4)"/>
      <sheetName val="자재단가"/>
      <sheetName val="평자재단가"/>
      <sheetName val="변경총괄표"/>
      <sheetName val="인건비 "/>
      <sheetName val="06-BATCH "/>
      <sheetName val="품셈목록"/>
      <sheetName val="식재일위"/>
      <sheetName val="조명율표"/>
      <sheetName val="총괄원가계산서"/>
      <sheetName val="견"/>
      <sheetName val="산출(열차무선)"/>
      <sheetName val="산출(역무통신)"/>
      <sheetName val="원가"/>
      <sheetName val="C3.토목_옹벽"/>
      <sheetName val="A6.샤시등"/>
      <sheetName val="내역조적"/>
      <sheetName val="표지"/>
      <sheetName val="101동"/>
      <sheetName val="MOTOR"/>
      <sheetName val="집계표"/>
      <sheetName val="9-1차이내역"/>
      <sheetName val="SIL98"/>
      <sheetName val="laroux"/>
      <sheetName val="전기관급내역서"/>
      <sheetName val="전기관급내역총계"/>
      <sheetName val="전기토목총괄"/>
      <sheetName val="토목내역총계"/>
      <sheetName val="전기내역총계"/>
      <sheetName val="전기내역서"/>
      <sheetName val="일위대가표-1"/>
      <sheetName val="일위대가표-2"/>
      <sheetName val="일위대가표-3"/>
      <sheetName val="일위대가표-4"/>
      <sheetName val="일위대가표-5"/>
      <sheetName val="일위대가표-4 (2)"/>
      <sheetName val="단가산출서"/>
      <sheetName val="재료비 "/>
      <sheetName val="중기총괄"/>
      <sheetName val="중기손료"/>
      <sheetName val="중기단가"/>
      <sheetName val="계수"/>
      <sheetName val="환율"/>
      <sheetName val="유류대"/>
      <sheetName val="중시노임"/>
      <sheetName val="관급내역서"/>
      <sheetName val="관급내역총계"/>
      <sheetName val="Customer Databas"/>
      <sheetName val="재공품"/>
      <sheetName val="제잡비(주공종)"/>
      <sheetName val="건축공사"/>
      <sheetName val="주차구획선수량"/>
      <sheetName val="공주방향"/>
      <sheetName val="SLAB&quot;1&quot;"/>
      <sheetName val="inputdata"/>
      <sheetName val="최종견"/>
      <sheetName val="입력자료(노무비)"/>
      <sheetName val="SG"/>
      <sheetName val="공사비산출내역"/>
      <sheetName val="선수금"/>
      <sheetName val="출자한도"/>
      <sheetName val="MIJIBI"/>
      <sheetName val="인건-측정"/>
      <sheetName val="공사비예산서_(2)"/>
      <sheetName val="설계_내역서_(2)"/>
      <sheetName val="설계_내역서"/>
      <sheetName val="_품셈"/>
      <sheetName val="별표_(2)"/>
      <sheetName val="별_표"/>
      <sheetName val="견적_조건_변경사항"/>
      <sheetName val="3BL공동구_수량"/>
      <sheetName val="별표_"/>
      <sheetName val="품_셈"/>
      <sheetName val="부표_TABLE"/>
      <sheetName val="6-1__관개량조서"/>
      <sheetName val="플랜트_설치"/>
      <sheetName val="Ⅴ-2_공종별내역"/>
      <sheetName val="VENDOR_LIST"/>
      <sheetName val="2_품제O호표"/>
      <sheetName val="P_M_별"/>
      <sheetName val="A3_공사비_검토"/>
      <sheetName val="내역_ver1_0"/>
      <sheetName val="1F"/>
      <sheetName val="Y-WORK"/>
      <sheetName val="세부내역"/>
      <sheetName val="전기일위대가"/>
      <sheetName val="비탈면보호공수량산출"/>
      <sheetName val="가시설흙막이"/>
      <sheetName val="산출내역서"/>
      <sheetName val="부분별수량산출(조합기초)"/>
      <sheetName val="조명시설"/>
      <sheetName val="견적대비"/>
      <sheetName val="빙장비사양"/>
      <sheetName val="장비사양"/>
      <sheetName val="수량산출서 갑지"/>
      <sheetName val="6.이토처리시간"/>
      <sheetName val="별표(1)"/>
      <sheetName val="BEND LOSS"/>
      <sheetName val="견적을지"/>
      <sheetName val="당초"/>
      <sheetName val="토목노임단가"/>
      <sheetName val="용소리교"/>
      <sheetName val="기계설비"/>
      <sheetName val="현장관리비데이타"/>
      <sheetName val="7. 현장관리비 "/>
      <sheetName val="6. 안전관리비"/>
      <sheetName val="단면"/>
      <sheetName val="재료"/>
      <sheetName val="자재단가비교표"/>
      <sheetName val="포장복구집계"/>
      <sheetName val="공정코드"/>
      <sheetName val="#3E1_GCR"/>
      <sheetName val="3.3수량집계"/>
      <sheetName val="하조서"/>
      <sheetName val="MAIN_TABLE"/>
      <sheetName val="대로근거"/>
      <sheetName val="98지급계획"/>
      <sheetName val="연습"/>
      <sheetName val="단양 00 아파트-세부내역"/>
      <sheetName val="견적대비표"/>
      <sheetName val="제잡비"/>
      <sheetName val="AP1"/>
      <sheetName val="배수공 시멘트 및 골재량 산출"/>
      <sheetName val="우수받이"/>
      <sheetName val="우배수"/>
      <sheetName val="#3_일위대가목록"/>
      <sheetName val="SCH"/>
      <sheetName val="입찰"/>
      <sheetName val="현경"/>
      <sheetName val="관리,공감"/>
      <sheetName val="노무비"/>
      <sheetName val="준검 내역서"/>
      <sheetName val="2호맨홀공제수량"/>
      <sheetName val="수량-77m)"/>
      <sheetName val="예정공정-전체"/>
      <sheetName val="총공사내역서"/>
      <sheetName val="-배수구조총재료"/>
      <sheetName val="기초자료입력"/>
      <sheetName val="1.취수장"/>
      <sheetName val="현장"/>
      <sheetName val="개요"/>
      <sheetName val="DB"/>
      <sheetName val="산출근거"/>
      <sheetName val="명세서"/>
      <sheetName val="견적"/>
      <sheetName val="일위목차"/>
      <sheetName val="BOX전기내역"/>
      <sheetName val="Total"/>
      <sheetName val="퇴직금(울산천상)"/>
      <sheetName val="방수"/>
      <sheetName val="손익분석"/>
      <sheetName val="Macro(전선)"/>
      <sheetName val="2002공임"/>
      <sheetName val="2002자재가격"/>
      <sheetName val="95년12월말"/>
      <sheetName val="시중노임단가"/>
      <sheetName val="품셈총괄"/>
      <sheetName val="감가상각"/>
      <sheetName val="품목테이블"/>
      <sheetName val="각종양식"/>
      <sheetName val="개산공사비"/>
      <sheetName val="내역서(기성청구)"/>
      <sheetName val="4.2.1 마루높이 검토"/>
      <sheetName val="주관사업"/>
      <sheetName val="전체내역"/>
      <sheetName val="토공(우물통,기타) "/>
      <sheetName val="산출내역서집계표"/>
      <sheetName val="99노임기준"/>
      <sheetName val="WEIGHT"/>
      <sheetName val="식생블럭단위수량"/>
      <sheetName val="관리비"/>
      <sheetName val="출력X"/>
      <sheetName val="Baby일위대가"/>
      <sheetName val="교각별철근수량집계표"/>
      <sheetName val="동원인원"/>
      <sheetName val="22인공"/>
      <sheetName val="산출표"/>
      <sheetName val="말뚝지지력산정"/>
      <sheetName val="노임단가명세표"/>
      <sheetName val="교대(A1)"/>
      <sheetName val="인부노임"/>
      <sheetName val="대치판정"/>
      <sheetName val="별표"/>
      <sheetName val="평3"/>
      <sheetName val="총집계"/>
      <sheetName val="집계표 (2)"/>
      <sheetName val="VXXXXXXX"/>
      <sheetName val="기계경비목록"/>
      <sheetName val="공사설명서"/>
      <sheetName val="1차증가원가계산"/>
      <sheetName val="중기사용료"/>
      <sheetName val="배수통관(좌)"/>
      <sheetName val="포장연장"/>
      <sheetName val="총괄내역서"/>
      <sheetName val="공예을"/>
      <sheetName val="품목현황"/>
      <sheetName val="경비일반이윤변경"/>
      <sheetName val="재료변경"/>
      <sheetName val="rate"/>
      <sheetName val="설계명세"/>
      <sheetName val="INPUT"/>
      <sheetName val="BD운반거리"/>
      <sheetName val="장비임대료"/>
      <sheetName val="1"/>
      <sheetName val="금융비용"/>
      <sheetName val="여과지동"/>
      <sheetName val="범용개발순소요비용"/>
      <sheetName val="기계경비"/>
      <sheetName val="토공총괄표"/>
      <sheetName val="지구단위계획"/>
      <sheetName val="영창26"/>
      <sheetName val="REINF."/>
      <sheetName val="LOADS"/>
      <sheetName val="SCHEDULE"/>
      <sheetName val="ELECTRIC"/>
      <sheetName val="퇴직공제부금산출근거"/>
      <sheetName val="골조공사"/>
      <sheetName val="DATA 입력란"/>
      <sheetName val="공통부대비"/>
      <sheetName val="장비가동"/>
      <sheetName val="설계내역"/>
      <sheetName val="일위대가1"/>
      <sheetName val="3본사"/>
      <sheetName val="삼보지질"/>
      <sheetName val="기본단가표"/>
      <sheetName val="부대단위수량"/>
      <sheetName val="철집"/>
      <sheetName val="cable산출"/>
      <sheetName val="입찰보고"/>
      <sheetName val="TABLE"/>
      <sheetName val="데이타"/>
      <sheetName val="1.수인터널"/>
      <sheetName val="단가대비표"/>
      <sheetName val="토사(PE)"/>
      <sheetName val="대가호표"/>
      <sheetName val="철골"/>
      <sheetName val="입상내역"/>
      <sheetName val="세골재  T2 변경 현황"/>
      <sheetName val="입찰안"/>
      <sheetName val="토목공사"/>
      <sheetName val="저"/>
      <sheetName val="품목단가"/>
      <sheetName val="내역(가지)"/>
      <sheetName val="관급"/>
      <sheetName val="사본 - b_balju"/>
      <sheetName val="설비"/>
      <sheetName val="fursys"/>
      <sheetName val="설계내역서"/>
      <sheetName val="근로자자료입력"/>
      <sheetName val="참고자료"/>
      <sheetName val="수량명세서"/>
      <sheetName val="년도별시공"/>
      <sheetName val="토적계산서"/>
      <sheetName val="찍기"/>
      <sheetName val="건재양식"/>
      <sheetName val="삭제금지단가"/>
      <sheetName val="기계경비일람"/>
      <sheetName val="DANGA"/>
      <sheetName val="Dae_Jiju"/>
      <sheetName val="총괄"/>
      <sheetName val="단가_및_재료비"/>
      <sheetName val="공사비예산서_(2)1"/>
      <sheetName val="설계_내역서_(2)1"/>
      <sheetName val="설계_내역서1"/>
      <sheetName val="_품셈1"/>
      <sheetName val="별표_(2)1"/>
      <sheetName val="별_표1"/>
      <sheetName val="견적_조건_변경사항1"/>
      <sheetName val="별표_1"/>
      <sheetName val="품_셈1"/>
      <sheetName val="부표_TABLE1"/>
      <sheetName val="3BL공동구_수량1"/>
      <sheetName val="단가_및_재료비1"/>
      <sheetName val="6-1__관개량조서1"/>
      <sheetName val="플랜트_설치1"/>
      <sheetName val="Ⅴ-2_공종별내역1"/>
      <sheetName val="VENDOR_LIST1"/>
      <sheetName val="별첨1"/>
      <sheetName val="산출기초"/>
      <sheetName val="관개"/>
      <sheetName val="실행단가"/>
      <sheetName val="기성2"/>
      <sheetName val="TB_내역서"/>
      <sheetName val="우주화성공장"/>
      <sheetName val="실행철강하도"/>
      <sheetName val="성서방향-교대(A2)"/>
      <sheetName val="천안IP공장자100노100물량110할증"/>
      <sheetName val="입력자료"/>
      <sheetName val="건축비목군분류"/>
      <sheetName val="969910( R)"/>
      <sheetName val="경비공통"/>
      <sheetName val="설계조건"/>
      <sheetName val="말뚝설계"/>
      <sheetName val="전체"/>
      <sheetName val="퍼스트"/>
      <sheetName val="장외반출및폐기물 "/>
      <sheetName val="노무비집계"/>
      <sheetName val="지수"/>
      <sheetName val="인사자료총집계"/>
      <sheetName val="공사비"/>
      <sheetName val="연습장소"/>
      <sheetName val="각종단가"/>
      <sheetName val="잡철물"/>
      <sheetName val="차액보증"/>
      <sheetName val="SRC-B3U2"/>
      <sheetName val="VXXXXX"/>
      <sheetName val="적용토목"/>
      <sheetName val="건축내역서"/>
      <sheetName val="-기성청구내역서.xlsx"/>
      <sheetName val="주요수량증감"/>
      <sheetName val="3.하중산정4.지지력"/>
      <sheetName val="직영2"/>
      <sheetName val="6.일위목록"/>
      <sheetName val="9.단가조사서"/>
      <sheetName val="날개벽(시점좌측)"/>
      <sheetName val="내역서1"/>
      <sheetName val="2축기둥해석"/>
      <sheetName val="대비"/>
      <sheetName val="대가목록"/>
      <sheetName val="요율"/>
      <sheetName val="자단"/>
      <sheetName val="품셈표-환경공사"/>
      <sheetName val="2공구산출내역"/>
      <sheetName val="기본가정"/>
      <sheetName val="ilch"/>
      <sheetName val="코드"/>
      <sheetName val="0217상가미분양자산"/>
      <sheetName val="내용"/>
      <sheetName val="YC구입"/>
      <sheetName val="코드표"/>
      <sheetName val="구조물총"/>
      <sheetName val="단면 (2)"/>
      <sheetName val="증감대비"/>
      <sheetName val="6PILE  (돌출)"/>
      <sheetName val="상하차비용"/>
      <sheetName val="배수장토목공사비"/>
      <sheetName val="기계"/>
      <sheetName val="정화조"/>
      <sheetName val="조경"/>
      <sheetName val="단가비교표"/>
      <sheetName val="중기조종사 단위단가"/>
      <sheetName val="새공통"/>
      <sheetName val="포장공"/>
      <sheetName val="수량산출"/>
      <sheetName val="하수처리장"/>
      <sheetName val="2000전체분"/>
      <sheetName val="견적대비 견적서"/>
      <sheetName val="(A)내역서"/>
      <sheetName val="총수량집계표"/>
      <sheetName val="변화치수"/>
      <sheetName val="지수링 단위수량"/>
      <sheetName val="맨홀천공및반구연결거푸집집계"/>
      <sheetName val="오수맨홀평균높이"/>
      <sheetName val="토공"/>
      <sheetName val="동측급수"/>
      <sheetName val="전신환매도율"/>
      <sheetName val="제잡비계산"/>
      <sheetName val="복갑"/>
      <sheetName val="바닥판"/>
      <sheetName val="입력DATA"/>
      <sheetName val="성과심사(총괄)"/>
      <sheetName val="퇴비산출근거"/>
      <sheetName val="신규일위대가"/>
      <sheetName val="기계시공"/>
      <sheetName val="주beam"/>
      <sheetName val="000000"/>
      <sheetName val="공통가설공사"/>
      <sheetName val="unit 4"/>
      <sheetName val="1,2공구원가계산서"/>
      <sheetName val="1공구산출내역서"/>
      <sheetName val="일위목록"/>
      <sheetName val="자재테이블"/>
      <sheetName val="교각1"/>
      <sheetName val="재료집계표"/>
      <sheetName val="신천3호용수로"/>
      <sheetName val="BOM"/>
      <sheetName val="포장공수량집계표"/>
      <sheetName val="제출내역 (2)"/>
      <sheetName val="내역기준"/>
      <sheetName val="철근량"/>
      <sheetName val="표지 (2)"/>
      <sheetName val="데리네이타현황"/>
      <sheetName val="1호맨홀토공"/>
      <sheetName val="단가비교"/>
      <sheetName val="중로근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DATA"/>
      <sheetName val="입찰안"/>
      <sheetName val="오억미만"/>
      <sheetName val="전기단가조사서"/>
      <sheetName val="손익분석"/>
      <sheetName val="Sheet1 (2)"/>
      <sheetName val="금액내역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내역서"/>
      <sheetName val="건축원가계산서"/>
      <sheetName val="건축집계표"/>
      <sheetName val="내역표지"/>
      <sheetName val="Sheet2"/>
      <sheetName val="견적서"/>
      <sheetName val="증감분석"/>
      <sheetName val="공종목록표"/>
      <sheetName val="기본일위"/>
      <sheetName val="단가표"/>
      <sheetName val="일위대가"/>
      <sheetName val="ABUT수량-A1"/>
      <sheetName val="220 (2)"/>
      <sheetName val="단위수량"/>
      <sheetName val="표지"/>
      <sheetName val="접속도로1"/>
      <sheetName val="기성내역"/>
      <sheetName val="국내"/>
      <sheetName val="수입"/>
      <sheetName val="9GNG운반"/>
      <sheetName val="I一般比"/>
      <sheetName val="설 계"/>
      <sheetName val="원가"/>
      <sheetName val="구분자"/>
      <sheetName val="총괄내역서"/>
      <sheetName val="현대물량"/>
      <sheetName val="조경"/>
      <sheetName val="별표 "/>
      <sheetName val="데이타"/>
      <sheetName val="ETC"/>
      <sheetName val="정렬"/>
      <sheetName val="세부내역"/>
      <sheetName val="식재"/>
      <sheetName val="시설물"/>
      <sheetName val="식재출력용"/>
      <sheetName val="유지관리"/>
      <sheetName val="단가"/>
      <sheetName val="BID"/>
      <sheetName val="총괄집계 "/>
      <sheetName val="969910( R)"/>
      <sheetName val="SUB일위대가"/>
      <sheetName val="일위대가(계측기설치)"/>
      <sheetName val="관급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  <sheetName val="원가계산"/>
      <sheetName val="건축내역"/>
      <sheetName val="수량산출"/>
      <sheetName val="소방"/>
      <sheetName val="각종양식"/>
      <sheetName val="98비정기소모"/>
      <sheetName val="요율"/>
      <sheetName val="내역서"/>
      <sheetName val="도급"/>
      <sheetName val="정부노임"/>
      <sheetName val="단가산출서(가설사무실건)2"/>
      <sheetName val="기초자료입력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98비정기소모"/>
      <sheetName val="내역서"/>
      <sheetName val="설계개요"/>
      <sheetName val="교각1"/>
      <sheetName val="정부노임"/>
      <sheetName val="품셈TABLE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  <sheetName val="sum"/>
      <sheetName val="지수"/>
      <sheetName val="암거공"/>
      <sheetName val="98비정기소모"/>
      <sheetName val="4.COPING검토(CORBEL)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0318-1"/>
      <sheetName val="갑지"/>
      <sheetName val="F5"/>
      <sheetName val="sum"/>
      <sheetName val="1.설계조건"/>
      <sheetName val="4.COPING검토(CORBEL)"/>
      <sheetName val="교각1"/>
      <sheetName val="F3HK견적"/>
      <sheetName val="guard(mac)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  <sheetName val="지수"/>
      <sheetName val="내역서"/>
      <sheetName val="총괄"/>
      <sheetName val="을지"/>
      <sheetName val="단가(1)"/>
      <sheetName val="교대"/>
      <sheetName val="일반공사"/>
      <sheetName val="DS기성최종"/>
      <sheetName val="DS설변내역서"/>
      <sheetName val="인부노임"/>
      <sheetName val="일위대가(가설)"/>
      <sheetName val="노임단가"/>
      <sheetName val="단가조사서"/>
      <sheetName val="직노"/>
      <sheetName val="국공유지및사유지"/>
      <sheetName val="물가시세"/>
      <sheetName val="DATE"/>
      <sheetName val="N賃率-職"/>
      <sheetName val="건축내역"/>
      <sheetName val="일위대가표"/>
      <sheetName val="Baby일위대가"/>
      <sheetName val="원가계산(2)"/>
      <sheetName val="98NS-N"/>
      <sheetName val="2000년1차"/>
      <sheetName val="기둥설계(no)"/>
      <sheetName val="기초판설계(교축직각)"/>
      <sheetName val="자재단가"/>
      <sheetName val="일위대가"/>
      <sheetName val="내역"/>
      <sheetName val="수량산출"/>
      <sheetName val="2공구산출내역"/>
      <sheetName val="덕전리"/>
      <sheetName val="약품설비"/>
      <sheetName val="청천내"/>
      <sheetName val="Total"/>
      <sheetName val="Macro1"/>
      <sheetName val="교대(A1)"/>
      <sheetName val="단가"/>
      <sheetName val="단가산출서"/>
      <sheetName val="Sheet1"/>
      <sheetName val="1.설계조건"/>
      <sheetName val="노무비단가"/>
      <sheetName val="단가비교표"/>
      <sheetName val="일위목록"/>
      <sheetName val="A-4"/>
      <sheetName val="골조시행"/>
      <sheetName val="서식"/>
      <sheetName val="재료표"/>
      <sheetName val="노무비"/>
      <sheetName val="실행예산"/>
      <sheetName val="Sheet17"/>
      <sheetName val="단가 "/>
      <sheetName val="노임"/>
      <sheetName val="APT"/>
      <sheetName val="울산자동제어"/>
      <sheetName val="토공(우물통,기타)_"/>
      <sheetName val="인건비"/>
      <sheetName val="#REF"/>
      <sheetName val="현황보고"/>
      <sheetName val="적용단위길이"/>
      <sheetName val="우각부보강"/>
      <sheetName val="맨홀수량산출(A-LINE)"/>
      <sheetName val="집계표"/>
      <sheetName val="DATA입력"/>
      <sheetName val="부대공Ⅱ"/>
      <sheetName val="960318-1"/>
      <sheetName val="설계조건"/>
      <sheetName val="설계서을"/>
      <sheetName val="약품공급2"/>
      <sheetName val="표층포설및다짐"/>
      <sheetName val="공사비집계"/>
      <sheetName val="을"/>
      <sheetName val="원형맨홀수량"/>
      <sheetName val="산근터빈"/>
      <sheetName val="관람석제출"/>
      <sheetName val="3련 BOX"/>
      <sheetName val="내역서(삼호)"/>
      <sheetName val=" 견적서"/>
      <sheetName val="철거산출근거"/>
      <sheetName val="카렌스센터계량기설치공사"/>
      <sheetName val="BOX-1510"/>
      <sheetName val="부하LOAD"/>
      <sheetName val="안정성검토"/>
      <sheetName val="하중계산"/>
      <sheetName val="설계기준"/>
      <sheetName val=" 냉각수펌프"/>
      <sheetName val="6PILE  (돌출)"/>
      <sheetName val="규준틀"/>
      <sheetName val="역T형옹벽(3.0)"/>
      <sheetName val="흙쌓기도수로설치현황"/>
      <sheetName val="5.공종별예산내역서"/>
      <sheetName val="교각1"/>
      <sheetName val="작성"/>
      <sheetName val="전기혼잡제경비(45)"/>
      <sheetName val="견적대비 견적서"/>
      <sheetName val="ABUT수량-A1"/>
      <sheetName val="데리네이타현황"/>
      <sheetName val="수량산출서"/>
      <sheetName val="부대내역"/>
      <sheetName val="진주방향"/>
      <sheetName val="물가대비표"/>
      <sheetName val="단가 항목표"/>
      <sheetName val="70%"/>
      <sheetName val="산출내역서집계표"/>
      <sheetName val="공종표101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수"/>
      <sheetName val="내역서"/>
      <sheetName val="직노"/>
      <sheetName val="수량산출서"/>
      <sheetName val="수지예산"/>
      <sheetName val="DS설변내역서"/>
      <sheetName val="DS기성최종"/>
      <sheetName val="99총공사내역서"/>
      <sheetName val="기계내역"/>
      <sheetName val="단가산출내역(노임부분수정)"/>
      <sheetName val="FOB발"/>
      <sheetName val="일반공사"/>
      <sheetName val="이름정의"/>
      <sheetName val="원형맨홀수량"/>
      <sheetName val="70%"/>
      <sheetName val="960318-1"/>
      <sheetName val="용산1(해보)"/>
      <sheetName val="일위대가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4"/>
  <sheetViews>
    <sheetView view="pageBreakPreview" topLeftCell="B1" zoomScale="115" zoomScaleNormal="55" zoomScaleSheetLayoutView="115" workbookViewId="0">
      <selection activeCell="F18" sqref="F18"/>
    </sheetView>
  </sheetViews>
  <sheetFormatPr defaultRowHeight="13.5"/>
  <cols>
    <col min="1" max="1" width="7.77734375" style="15" customWidth="1"/>
    <col min="2" max="2" width="9.44140625" style="15" customWidth="1"/>
    <col min="3" max="3" width="20.77734375" style="15" customWidth="1"/>
    <col min="4" max="4" width="10.5546875" style="15" customWidth="1"/>
    <col min="5" max="5" width="4.88671875" style="15" customWidth="1"/>
    <col min="6" max="6" width="16.21875" style="15" customWidth="1"/>
    <col min="7" max="7" width="16.109375" style="15" bestFit="1" customWidth="1"/>
    <col min="8" max="8" width="2.44140625" style="15" bestFit="1" customWidth="1"/>
    <col min="9" max="9" width="9.33203125" style="15" bestFit="1" customWidth="1"/>
    <col min="10" max="10" width="21.6640625" style="15" customWidth="1"/>
    <col min="11" max="16384" width="8.88671875" style="15"/>
  </cols>
  <sheetData>
    <row r="1" spans="1:14" ht="30" customHeight="1">
      <c r="A1" s="256" t="s">
        <v>222</v>
      </c>
      <c r="B1" s="256"/>
      <c r="C1" s="256"/>
      <c r="D1" s="256"/>
      <c r="E1" s="256"/>
      <c r="F1" s="256"/>
      <c r="G1" s="256"/>
      <c r="H1" s="256"/>
      <c r="I1" s="256"/>
      <c r="J1" s="256"/>
    </row>
    <row r="2" spans="1:14" ht="16.5" customHeight="1" thickBot="1">
      <c r="A2" s="219" t="s">
        <v>346</v>
      </c>
      <c r="B2" s="16"/>
      <c r="C2" s="16"/>
      <c r="D2" s="16"/>
      <c r="E2" s="17"/>
      <c r="F2" s="17"/>
      <c r="G2" s="18"/>
      <c r="H2" s="18"/>
      <c r="I2" s="19"/>
    </row>
    <row r="3" spans="1:14" ht="16.5" customHeight="1" thickBot="1">
      <c r="A3" s="278" t="s">
        <v>52</v>
      </c>
      <c r="B3" s="279"/>
      <c r="C3" s="279"/>
      <c r="D3" s="279"/>
      <c r="E3" s="280"/>
      <c r="F3" s="97" t="s">
        <v>53</v>
      </c>
      <c r="G3" s="281" t="s">
        <v>54</v>
      </c>
      <c r="H3" s="282"/>
      <c r="I3" s="282"/>
      <c r="J3" s="98" t="s">
        <v>55</v>
      </c>
    </row>
    <row r="4" spans="1:14" s="28" customFormat="1" ht="16.5" customHeight="1">
      <c r="A4" s="294" t="s">
        <v>56</v>
      </c>
      <c r="B4" s="273" t="s">
        <v>57</v>
      </c>
      <c r="C4" s="20" t="s">
        <v>29</v>
      </c>
      <c r="D4" s="21"/>
      <c r="E4" s="22"/>
      <c r="F4" s="23"/>
      <c r="G4" s="24"/>
      <c r="H4" s="25"/>
      <c r="I4" s="26"/>
      <c r="J4" s="27"/>
    </row>
    <row r="5" spans="1:14" s="28" customFormat="1" ht="16.5" customHeight="1">
      <c r="A5" s="295"/>
      <c r="B5" s="274"/>
      <c r="C5" s="20" t="s">
        <v>58</v>
      </c>
      <c r="D5" s="21"/>
      <c r="E5" s="22"/>
      <c r="F5" s="23"/>
      <c r="G5" s="24"/>
      <c r="H5" s="25"/>
      <c r="I5" s="26"/>
      <c r="J5" s="27"/>
    </row>
    <row r="6" spans="1:14" s="28" customFormat="1" ht="16.5" customHeight="1">
      <c r="A6" s="295"/>
      <c r="B6" s="274"/>
      <c r="C6" s="94" t="s">
        <v>30</v>
      </c>
      <c r="D6" s="95"/>
      <c r="E6" s="96"/>
      <c r="F6" s="29"/>
      <c r="G6" s="30"/>
      <c r="H6" s="31"/>
      <c r="I6" s="32"/>
      <c r="J6" s="33"/>
    </row>
    <row r="7" spans="1:14" s="28" customFormat="1" ht="16.5" customHeight="1">
      <c r="A7" s="295"/>
      <c r="B7" s="275"/>
      <c r="C7" s="283" t="s">
        <v>31</v>
      </c>
      <c r="D7" s="284"/>
      <c r="E7" s="285"/>
      <c r="F7" s="34"/>
      <c r="G7" s="30"/>
      <c r="H7" s="31"/>
      <c r="I7" s="32"/>
      <c r="J7" s="33"/>
    </row>
    <row r="8" spans="1:14" s="28" customFormat="1" ht="16.5" customHeight="1">
      <c r="A8" s="295"/>
      <c r="B8" s="276" t="s">
        <v>59</v>
      </c>
      <c r="C8" s="94" t="s">
        <v>32</v>
      </c>
      <c r="D8" s="95"/>
      <c r="E8" s="96"/>
      <c r="F8" s="35"/>
      <c r="G8" s="30"/>
      <c r="H8" s="31"/>
      <c r="I8" s="32"/>
      <c r="J8" s="33"/>
    </row>
    <row r="9" spans="1:14" s="28" customFormat="1" ht="16.5" customHeight="1">
      <c r="A9" s="295"/>
      <c r="B9" s="274"/>
      <c r="C9" s="94" t="s">
        <v>33</v>
      </c>
      <c r="D9" s="95"/>
      <c r="E9" s="96"/>
      <c r="F9" s="35"/>
      <c r="G9" s="36" t="s">
        <v>60</v>
      </c>
      <c r="H9" s="37" t="s">
        <v>34</v>
      </c>
      <c r="I9" s="38">
        <v>0.08</v>
      </c>
      <c r="J9" s="33"/>
    </row>
    <row r="10" spans="1:14" s="28" customFormat="1" ht="16.5" customHeight="1">
      <c r="A10" s="295"/>
      <c r="B10" s="277"/>
      <c r="C10" s="286" t="s">
        <v>61</v>
      </c>
      <c r="D10" s="287"/>
      <c r="E10" s="288"/>
      <c r="F10" s="34"/>
      <c r="G10" s="30"/>
      <c r="H10" s="31"/>
      <c r="I10" s="32"/>
      <c r="J10" s="33"/>
    </row>
    <row r="11" spans="1:14" s="28" customFormat="1" ht="16.5" customHeight="1">
      <c r="A11" s="295"/>
      <c r="B11" s="291" t="s">
        <v>62</v>
      </c>
      <c r="C11" s="20" t="s">
        <v>14</v>
      </c>
      <c r="D11" s="21"/>
      <c r="E11" s="22"/>
      <c r="F11" s="39"/>
      <c r="G11" s="30"/>
      <c r="H11" s="31"/>
      <c r="I11" s="32"/>
      <c r="J11" s="33"/>
      <c r="N11" s="28" t="s">
        <v>221</v>
      </c>
    </row>
    <row r="12" spans="1:14" s="28" customFormat="1" ht="16.5" customHeight="1">
      <c r="A12" s="295"/>
      <c r="B12" s="292"/>
      <c r="C12" s="40" t="s">
        <v>35</v>
      </c>
      <c r="D12" s="41"/>
      <c r="E12" s="42"/>
      <c r="F12" s="35"/>
      <c r="G12" s="36" t="s">
        <v>63</v>
      </c>
      <c r="H12" s="37" t="s">
        <v>34</v>
      </c>
      <c r="I12" s="38">
        <v>3.73E-2</v>
      </c>
      <c r="J12" s="33" t="s">
        <v>64</v>
      </c>
    </row>
    <row r="13" spans="1:14" s="28" customFormat="1" ht="16.5" customHeight="1">
      <c r="A13" s="295"/>
      <c r="B13" s="292"/>
      <c r="C13" s="20" t="s">
        <v>65</v>
      </c>
      <c r="D13" s="21"/>
      <c r="E13" s="22"/>
      <c r="F13" s="35"/>
      <c r="G13" s="36" t="s">
        <v>63</v>
      </c>
      <c r="H13" s="37" t="s">
        <v>34</v>
      </c>
      <c r="I13" s="38">
        <v>8.6999999999999994E-3</v>
      </c>
      <c r="J13" s="33" t="s">
        <v>64</v>
      </c>
    </row>
    <row r="14" spans="1:14" s="28" customFormat="1" ht="16.5" customHeight="1">
      <c r="A14" s="295"/>
      <c r="B14" s="292"/>
      <c r="C14" s="299" t="s">
        <v>36</v>
      </c>
      <c r="D14" s="297" t="s">
        <v>66</v>
      </c>
      <c r="E14" s="298"/>
      <c r="F14" s="35"/>
      <c r="G14" s="103" t="s">
        <v>67</v>
      </c>
      <c r="H14" s="104" t="s">
        <v>68</v>
      </c>
      <c r="I14" s="38">
        <v>2.93E-2</v>
      </c>
      <c r="J14" s="105" t="s">
        <v>69</v>
      </c>
    </row>
    <row r="15" spans="1:14" s="28" customFormat="1" ht="16.5" customHeight="1">
      <c r="A15" s="295"/>
      <c r="B15" s="292"/>
      <c r="C15" s="299"/>
      <c r="D15" s="298" t="s">
        <v>70</v>
      </c>
      <c r="E15" s="298"/>
      <c r="F15" s="269"/>
      <c r="G15" s="103" t="s">
        <v>71</v>
      </c>
      <c r="H15" s="104" t="s">
        <v>34</v>
      </c>
      <c r="I15" s="38">
        <f>I14</f>
        <v>2.93E-2</v>
      </c>
      <c r="J15" s="271" t="s">
        <v>72</v>
      </c>
    </row>
    <row r="16" spans="1:14" s="28" customFormat="1" ht="16.5" customHeight="1">
      <c r="A16" s="295"/>
      <c r="B16" s="292"/>
      <c r="C16" s="299"/>
      <c r="D16" s="298"/>
      <c r="E16" s="298"/>
      <c r="F16" s="270"/>
      <c r="G16" s="103" t="s">
        <v>73</v>
      </c>
      <c r="H16" s="104" t="s">
        <v>68</v>
      </c>
      <c r="I16" s="38">
        <v>2.93E-2</v>
      </c>
      <c r="J16" s="272"/>
    </row>
    <row r="17" spans="1:10" s="225" customFormat="1" ht="16.5" customHeight="1">
      <c r="A17" s="295"/>
      <c r="B17" s="292"/>
      <c r="C17" s="100" t="s">
        <v>74</v>
      </c>
      <c r="D17" s="101"/>
      <c r="E17" s="102"/>
      <c r="F17" s="224"/>
      <c r="G17" s="103" t="s">
        <v>75</v>
      </c>
      <c r="H17" s="104" t="s">
        <v>34</v>
      </c>
      <c r="I17" s="238">
        <v>3.3349999999999998E-2</v>
      </c>
      <c r="J17" s="105" t="s">
        <v>76</v>
      </c>
    </row>
    <row r="18" spans="1:10" s="225" customFormat="1" ht="16.5" customHeight="1">
      <c r="A18" s="295"/>
      <c r="B18" s="292"/>
      <c r="C18" s="100" t="s">
        <v>77</v>
      </c>
      <c r="D18" s="101"/>
      <c r="E18" s="102"/>
      <c r="F18" s="224"/>
      <c r="G18" s="103" t="s">
        <v>75</v>
      </c>
      <c r="H18" s="104" t="s">
        <v>34</v>
      </c>
      <c r="I18" s="38">
        <v>4.4999999999999998E-2</v>
      </c>
      <c r="J18" s="105" t="s">
        <v>76</v>
      </c>
    </row>
    <row r="19" spans="1:10" s="225" customFormat="1" ht="16.5" customHeight="1">
      <c r="A19" s="295"/>
      <c r="B19" s="292"/>
      <c r="C19" s="257" t="s">
        <v>78</v>
      </c>
      <c r="D19" s="258"/>
      <c r="E19" s="259"/>
      <c r="F19" s="224"/>
      <c r="G19" s="103" t="s">
        <v>79</v>
      </c>
      <c r="H19" s="104" t="s">
        <v>34</v>
      </c>
      <c r="I19" s="38">
        <v>0.10249999999999999</v>
      </c>
      <c r="J19" s="105" t="s">
        <v>76</v>
      </c>
    </row>
    <row r="20" spans="1:10" s="28" customFormat="1" ht="16.5" customHeight="1">
      <c r="A20" s="295"/>
      <c r="B20" s="292"/>
      <c r="C20" s="106" t="s">
        <v>80</v>
      </c>
      <c r="D20" s="101"/>
      <c r="E20" s="102"/>
      <c r="F20" s="107"/>
      <c r="G20" s="103" t="s">
        <v>81</v>
      </c>
      <c r="H20" s="104" t="s">
        <v>34</v>
      </c>
      <c r="I20" s="38">
        <v>3.0000000000000001E-3</v>
      </c>
      <c r="J20" s="105"/>
    </row>
    <row r="21" spans="1:10" s="28" customFormat="1" ht="16.5" customHeight="1">
      <c r="A21" s="295"/>
      <c r="B21" s="292"/>
      <c r="C21" s="260" t="s">
        <v>37</v>
      </c>
      <c r="D21" s="261"/>
      <c r="E21" s="262"/>
      <c r="F21" s="35"/>
      <c r="G21" s="36" t="s">
        <v>38</v>
      </c>
      <c r="H21" s="37" t="s">
        <v>34</v>
      </c>
      <c r="I21" s="38">
        <v>5.6000000000000001E-2</v>
      </c>
      <c r="J21" s="33"/>
    </row>
    <row r="22" spans="1:10" s="28" customFormat="1" ht="16.5" customHeight="1">
      <c r="A22" s="295"/>
      <c r="B22" s="293"/>
      <c r="C22" s="263" t="s">
        <v>82</v>
      </c>
      <c r="D22" s="264"/>
      <c r="E22" s="265"/>
      <c r="F22" s="23"/>
      <c r="G22" s="24"/>
      <c r="H22" s="25"/>
      <c r="I22" s="43"/>
      <c r="J22" s="33"/>
    </row>
    <row r="23" spans="1:10" s="28" customFormat="1" ht="16.5" customHeight="1" thickBot="1">
      <c r="A23" s="296"/>
      <c r="B23" s="266" t="s">
        <v>39</v>
      </c>
      <c r="C23" s="267"/>
      <c r="D23" s="267"/>
      <c r="E23" s="268"/>
      <c r="F23" s="44"/>
      <c r="G23" s="45" t="s">
        <v>83</v>
      </c>
      <c r="H23" s="46"/>
      <c r="I23" s="47"/>
      <c r="J23" s="48"/>
    </row>
    <row r="24" spans="1:10" s="28" customFormat="1" ht="16.5" customHeight="1">
      <c r="A24" s="49"/>
      <c r="B24" s="50" t="s">
        <v>84</v>
      </c>
      <c r="C24" s="50"/>
      <c r="D24" s="50"/>
      <c r="E24" s="51"/>
      <c r="F24" s="52"/>
      <c r="G24" s="53" t="s">
        <v>40</v>
      </c>
      <c r="H24" s="54" t="s">
        <v>34</v>
      </c>
      <c r="I24" s="55">
        <v>0.06</v>
      </c>
      <c r="J24" s="27"/>
    </row>
    <row r="25" spans="1:10" s="28" customFormat="1" ht="16.5" customHeight="1">
      <c r="A25" s="56"/>
      <c r="B25" s="95" t="s">
        <v>85</v>
      </c>
      <c r="C25" s="95"/>
      <c r="D25" s="95"/>
      <c r="E25" s="96"/>
      <c r="F25" s="57"/>
      <c r="G25" s="58" t="s">
        <v>41</v>
      </c>
      <c r="H25" s="59" t="s">
        <v>34</v>
      </c>
      <c r="I25" s="60">
        <v>0.15</v>
      </c>
      <c r="J25" s="33" t="s">
        <v>442</v>
      </c>
    </row>
    <row r="26" spans="1:10" s="28" customFormat="1" ht="16.5" customHeight="1">
      <c r="A26" s="56"/>
      <c r="B26" s="61" t="s">
        <v>86</v>
      </c>
      <c r="C26" s="61"/>
      <c r="D26" s="95"/>
      <c r="E26" s="96"/>
      <c r="F26" s="35"/>
      <c r="G26" s="36"/>
      <c r="H26" s="37"/>
      <c r="I26" s="38"/>
      <c r="J26" s="33"/>
    </row>
    <row r="27" spans="1:10" s="28" customFormat="1" ht="16.5" customHeight="1" thickBot="1">
      <c r="A27" s="62"/>
      <c r="B27" s="63" t="s">
        <v>42</v>
      </c>
      <c r="C27" s="64"/>
      <c r="D27" s="64"/>
      <c r="E27" s="65"/>
      <c r="F27" s="66"/>
      <c r="G27" s="67"/>
      <c r="H27" s="68"/>
      <c r="I27" s="69"/>
      <c r="J27" s="70"/>
    </row>
    <row r="28" spans="1:10" s="28" customFormat="1" ht="16.5" customHeight="1" thickTop="1">
      <c r="A28" s="56"/>
      <c r="B28" s="95" t="s">
        <v>87</v>
      </c>
      <c r="C28" s="95"/>
      <c r="D28" s="95"/>
      <c r="E28" s="96"/>
      <c r="F28" s="35"/>
      <c r="G28" s="36" t="s">
        <v>43</v>
      </c>
      <c r="H28" s="37" t="s">
        <v>34</v>
      </c>
      <c r="I28" s="71">
        <v>0.1</v>
      </c>
      <c r="J28" s="27"/>
    </row>
    <row r="29" spans="1:10" s="28" customFormat="1" ht="16.5" customHeight="1" thickBot="1">
      <c r="A29" s="72"/>
      <c r="B29" s="73" t="s">
        <v>88</v>
      </c>
      <c r="C29" s="74"/>
      <c r="D29" s="74"/>
      <c r="E29" s="75"/>
      <c r="F29" s="76"/>
      <c r="G29" s="77"/>
      <c r="H29" s="74"/>
      <c r="I29" s="78"/>
      <c r="J29" s="79"/>
    </row>
    <row r="30" spans="1:10" s="28" customFormat="1" ht="16.5" customHeight="1" thickTop="1">
      <c r="A30" s="80"/>
      <c r="B30" s="81" t="s">
        <v>89</v>
      </c>
      <c r="C30" s="81"/>
      <c r="D30" s="81"/>
      <c r="E30" s="82"/>
      <c r="F30" s="183"/>
      <c r="G30" s="83"/>
      <c r="H30" s="84"/>
      <c r="I30" s="85"/>
      <c r="J30" s="27"/>
    </row>
    <row r="31" spans="1:10" s="28" customFormat="1" ht="16.5" customHeight="1" thickBot="1">
      <c r="A31" s="289" t="s">
        <v>44</v>
      </c>
      <c r="B31" s="290"/>
      <c r="C31" s="290"/>
      <c r="D31" s="290"/>
      <c r="E31" s="290"/>
      <c r="F31" s="86"/>
      <c r="G31" s="87"/>
      <c r="H31" s="46"/>
      <c r="I31" s="88"/>
      <c r="J31" s="48"/>
    </row>
    <row r="32" spans="1:10" ht="39.950000000000003" customHeight="1">
      <c r="F32" s="113">
        <f>7316/1.1</f>
        <v>6650.9090909090901</v>
      </c>
    </row>
    <row r="33" spans="6:6" ht="39.950000000000003" customHeight="1">
      <c r="F33" s="89"/>
    </row>
    <row r="34" spans="6:6" ht="39.950000000000003" customHeight="1">
      <c r="F34" s="113"/>
    </row>
    <row r="35" spans="6:6" ht="39.950000000000003" customHeight="1">
      <c r="F35" s="89"/>
    </row>
    <row r="36" spans="6:6" ht="39.950000000000003" customHeight="1">
      <c r="F36" s="113"/>
    </row>
    <row r="37" spans="6:6" ht="39.950000000000003" customHeight="1"/>
    <row r="38" spans="6:6" ht="39.950000000000003" customHeight="1"/>
    <row r="39" spans="6:6" ht="39.950000000000003" customHeight="1"/>
    <row r="40" spans="6:6" ht="39.950000000000003" customHeight="1"/>
    <row r="41" spans="6:6" ht="39.950000000000003" customHeight="1"/>
    <row r="42" spans="6:6" ht="39.950000000000003" customHeight="1"/>
    <row r="43" spans="6:6" ht="39.950000000000003" customHeight="1"/>
    <row r="44" spans="6:6" ht="39.950000000000003" customHeight="1"/>
    <row r="45" spans="6:6" ht="39.950000000000003" customHeight="1"/>
    <row r="46" spans="6:6" ht="39.950000000000003" customHeight="1"/>
    <row r="47" spans="6:6" ht="39.950000000000003" customHeight="1"/>
    <row r="48" spans="6:6" ht="39.950000000000003" customHeight="1"/>
    <row r="49" ht="39.950000000000003" customHeight="1"/>
    <row r="50" ht="39.950000000000003" customHeight="1"/>
    <row r="51" ht="39.950000000000003" customHeight="1"/>
    <row r="52" ht="39.950000000000003" customHeight="1"/>
    <row r="53" ht="39.950000000000003" customHeight="1"/>
    <row r="54" ht="39.950000000000003" customHeight="1"/>
    <row r="55" ht="39.950000000000003" customHeight="1"/>
    <row r="56" ht="39.950000000000003" customHeight="1"/>
    <row r="57" ht="39.950000000000003" customHeight="1"/>
    <row r="58" ht="39.950000000000003" customHeight="1"/>
    <row r="59" ht="39.950000000000003" customHeight="1"/>
    <row r="60" ht="39.950000000000003" customHeight="1"/>
    <row r="61" ht="39.950000000000003" customHeight="1"/>
    <row r="62" ht="39.950000000000003" customHeight="1"/>
    <row r="63" ht="39.950000000000003" customHeight="1"/>
    <row r="64" ht="39.950000000000003" customHeight="1"/>
    <row r="65" ht="39.950000000000003" customHeight="1"/>
    <row r="66" ht="39.950000000000003" customHeight="1"/>
    <row r="67" ht="39.950000000000003" customHeight="1"/>
    <row r="68" ht="39.950000000000003" customHeight="1"/>
    <row r="69" ht="39.950000000000003" customHeight="1"/>
    <row r="70" ht="39.950000000000003" customHeight="1"/>
    <row r="71" ht="39.950000000000003" customHeight="1"/>
    <row r="72" ht="39.950000000000003" customHeight="1"/>
    <row r="73" ht="39.950000000000003" customHeight="1"/>
    <row r="74" ht="39.950000000000003" customHeight="1"/>
    <row r="75" ht="39.950000000000003" customHeight="1"/>
    <row r="76" ht="39.950000000000003" customHeight="1"/>
    <row r="77" ht="39.950000000000003" customHeight="1"/>
    <row r="78" ht="39.950000000000003" customHeight="1"/>
    <row r="79" ht="39.950000000000003" customHeight="1"/>
    <row r="80" ht="39.950000000000003" customHeight="1"/>
    <row r="81" ht="39.950000000000003" customHeight="1"/>
    <row r="82" ht="39.950000000000003" customHeight="1"/>
    <row r="83" ht="39.950000000000003" customHeight="1"/>
    <row r="84" ht="39.950000000000003" customHeight="1"/>
    <row r="85" ht="39.950000000000003" customHeight="1"/>
    <row r="86" ht="39.950000000000003" customHeight="1"/>
    <row r="87" ht="39.950000000000003" customHeight="1"/>
    <row r="88" ht="39.950000000000003" customHeight="1"/>
    <row r="89" ht="39.950000000000003" customHeight="1"/>
    <row r="90" ht="39.950000000000003" customHeight="1"/>
    <row r="91" ht="39.950000000000003" customHeight="1"/>
    <row r="92" ht="39.950000000000003" customHeight="1"/>
    <row r="93" ht="39.950000000000003" customHeight="1"/>
    <row r="94" ht="39.950000000000003" customHeight="1"/>
    <row r="95" ht="39.950000000000003" customHeight="1"/>
    <row r="96" ht="39.950000000000003" customHeight="1"/>
    <row r="97" ht="39.950000000000003" customHeight="1"/>
    <row r="98" ht="39.950000000000003" customHeight="1"/>
    <row r="99" ht="39.950000000000003" customHeight="1"/>
    <row r="100" ht="39.950000000000003" customHeight="1"/>
    <row r="101" ht="39.950000000000003" customHeight="1"/>
    <row r="102" ht="39.950000000000003" customHeight="1"/>
    <row r="103" ht="39.950000000000003" customHeight="1"/>
    <row r="104" ht="39.950000000000003" customHeight="1"/>
    <row r="105" ht="39.950000000000003" customHeight="1"/>
    <row r="106" ht="39.950000000000003" customHeight="1"/>
    <row r="107" ht="39.950000000000003" customHeight="1"/>
    <row r="108" ht="39.950000000000003" customHeight="1"/>
    <row r="109" ht="39.950000000000003" customHeight="1"/>
    <row r="110" ht="39.950000000000003" customHeight="1"/>
    <row r="111" ht="39.950000000000003" customHeight="1"/>
    <row r="112" ht="39.950000000000003" customHeight="1"/>
    <row r="113" ht="39.950000000000003" customHeight="1"/>
    <row r="114" ht="39.950000000000003" customHeight="1"/>
    <row r="115" ht="39.950000000000003" customHeight="1"/>
    <row r="116" ht="39.950000000000003" customHeight="1"/>
    <row r="117" ht="39.950000000000003" customHeight="1"/>
    <row r="118" ht="39.950000000000003" customHeight="1"/>
    <row r="119" ht="39.950000000000003" customHeight="1"/>
    <row r="120" ht="39.950000000000003" customHeight="1"/>
    <row r="121" ht="39.950000000000003" customHeight="1"/>
    <row r="122" ht="39.950000000000003" customHeight="1"/>
    <row r="123" ht="39.950000000000003" customHeight="1"/>
    <row r="124" ht="39.950000000000003" customHeight="1"/>
    <row r="125" ht="39.950000000000003" customHeight="1"/>
    <row r="126" ht="39.950000000000003" customHeight="1"/>
    <row r="127" ht="39.950000000000003" customHeight="1"/>
    <row r="128" ht="39.950000000000003" customHeight="1"/>
    <row r="129" ht="39.950000000000003" customHeight="1"/>
    <row r="130" ht="39.950000000000003" customHeight="1"/>
    <row r="131" ht="39.950000000000003" customHeight="1"/>
    <row r="132" ht="39.950000000000003" customHeight="1"/>
    <row r="133" ht="39.950000000000003" customHeight="1"/>
    <row r="134" ht="39.950000000000003" customHeight="1"/>
    <row r="135" ht="39.950000000000003" customHeight="1"/>
    <row r="136" ht="39.950000000000003" customHeight="1"/>
    <row r="137" ht="39.950000000000003" customHeight="1"/>
    <row r="138" ht="39.950000000000003" customHeight="1"/>
    <row r="139" ht="39.950000000000003" customHeight="1"/>
    <row r="140" ht="39.950000000000003" customHeight="1"/>
    <row r="141" ht="39.950000000000003" customHeight="1"/>
    <row r="142" ht="39.950000000000003" customHeight="1"/>
    <row r="143" ht="39.950000000000003" customHeight="1"/>
    <row r="144" ht="39.950000000000003" customHeight="1"/>
    <row r="145" ht="39.950000000000003" customHeight="1"/>
    <row r="146" ht="39.950000000000003" customHeight="1"/>
    <row r="147" ht="39.950000000000003" customHeight="1"/>
    <row r="148" ht="39.950000000000003" customHeight="1"/>
    <row r="149" ht="39.950000000000003" customHeight="1"/>
    <row r="150" ht="39.950000000000003" customHeight="1"/>
    <row r="151" ht="39.950000000000003" customHeight="1"/>
    <row r="152" ht="39.950000000000003" customHeight="1"/>
    <row r="153" ht="39.950000000000003" customHeight="1"/>
    <row r="154" ht="39.950000000000003" customHeight="1"/>
    <row r="155" ht="39.950000000000003" customHeight="1"/>
    <row r="156" ht="39.950000000000003" customHeight="1"/>
    <row r="157" ht="39.950000000000003" customHeight="1"/>
    <row r="158" ht="39.950000000000003" customHeight="1"/>
    <row r="159" ht="39.950000000000003" customHeight="1"/>
    <row r="160" ht="39.950000000000003" customHeight="1"/>
    <row r="161" ht="39.950000000000003" customHeight="1"/>
    <row r="162" ht="39.950000000000003" customHeight="1"/>
    <row r="163" ht="39.950000000000003" customHeight="1"/>
    <row r="164" ht="39.950000000000003" customHeight="1"/>
    <row r="165" ht="39.950000000000003" customHeight="1"/>
    <row r="166" ht="39.950000000000003" customHeight="1"/>
    <row r="167" ht="39.950000000000003" customHeight="1"/>
    <row r="168" ht="39.950000000000003" customHeight="1"/>
    <row r="169" ht="39.950000000000003" customHeight="1"/>
    <row r="170" ht="39.950000000000003" customHeight="1"/>
    <row r="171" ht="39.950000000000003" customHeight="1"/>
    <row r="172" ht="39.950000000000003" customHeight="1"/>
    <row r="173" ht="39.950000000000003" customHeight="1"/>
    <row r="174" ht="39.950000000000003" customHeight="1"/>
    <row r="175" ht="39.950000000000003" customHeight="1"/>
    <row r="176" ht="39.950000000000003" customHeight="1"/>
    <row r="177" ht="39.950000000000003" customHeight="1"/>
    <row r="178" ht="39.950000000000003" customHeight="1"/>
    <row r="179" ht="39.950000000000003" customHeight="1"/>
    <row r="180" ht="39.950000000000003" customHeight="1"/>
    <row r="181" ht="39.950000000000003" customHeight="1"/>
    <row r="182" ht="39.950000000000003" customHeight="1"/>
    <row r="183" ht="39.950000000000003" customHeight="1"/>
    <row r="184" ht="39.950000000000003" customHeight="1"/>
    <row r="185" ht="39.950000000000003" customHeight="1"/>
    <row r="186" ht="39.950000000000003" customHeight="1"/>
    <row r="187" ht="39.950000000000003" customHeight="1"/>
    <row r="188" ht="39.950000000000003" customHeight="1"/>
    <row r="189" ht="39.950000000000003" customHeight="1"/>
    <row r="190" ht="39.950000000000003" customHeight="1"/>
    <row r="191" ht="39.950000000000003" customHeight="1"/>
    <row r="192" ht="39.950000000000003" customHeight="1"/>
    <row r="193" ht="39.950000000000003" customHeight="1"/>
    <row r="194" ht="39.950000000000003" customHeight="1"/>
    <row r="195" ht="39.950000000000003" customHeight="1"/>
    <row r="196" ht="39.950000000000003" customHeight="1"/>
    <row r="197" ht="39.950000000000003" customHeight="1"/>
    <row r="198" ht="39.950000000000003" customHeight="1"/>
    <row r="199" ht="39.950000000000003" customHeight="1"/>
    <row r="200" ht="39.950000000000003" customHeight="1"/>
    <row r="201" ht="39.950000000000003" customHeight="1"/>
    <row r="202" ht="39.950000000000003" customHeight="1"/>
    <row r="203" ht="39.950000000000003" customHeight="1"/>
    <row r="204" ht="39.950000000000003" customHeight="1"/>
    <row r="205" ht="39.950000000000003" customHeight="1"/>
    <row r="206" ht="39.950000000000003" customHeight="1"/>
    <row r="207" ht="39.950000000000003" customHeight="1"/>
    <row r="208" ht="39.950000000000003" customHeight="1"/>
    <row r="209" ht="39.950000000000003" customHeight="1"/>
    <row r="210" ht="39.950000000000003" customHeight="1"/>
    <row r="211" ht="39.950000000000003" customHeight="1"/>
    <row r="212" ht="39.950000000000003" customHeight="1"/>
    <row r="213" ht="39.950000000000003" customHeight="1"/>
    <row r="214" ht="39.950000000000003" customHeight="1"/>
    <row r="215" ht="39.950000000000003" customHeight="1"/>
    <row r="216" ht="39.950000000000003" customHeight="1"/>
    <row r="217" ht="39.950000000000003" customHeight="1"/>
    <row r="218" ht="39.950000000000003" customHeight="1"/>
    <row r="219" ht="39.950000000000003" customHeight="1"/>
    <row r="220" ht="39.950000000000003" customHeight="1"/>
    <row r="221" ht="39.950000000000003" customHeight="1"/>
    <row r="222" ht="39.950000000000003" customHeight="1"/>
    <row r="223" ht="39.950000000000003" customHeight="1"/>
    <row r="224" ht="39.950000000000003" customHeight="1"/>
    <row r="225" ht="39.950000000000003" customHeight="1"/>
    <row r="226" ht="39.950000000000003" customHeight="1"/>
    <row r="227" ht="39.950000000000003" customHeight="1"/>
    <row r="228" ht="39.950000000000003" customHeight="1"/>
    <row r="229" ht="39.950000000000003" customHeight="1"/>
    <row r="230" ht="39.950000000000003" customHeight="1"/>
    <row r="231" ht="39.950000000000003" customHeight="1"/>
    <row r="232" ht="39.950000000000003" customHeight="1"/>
    <row r="233" ht="39.950000000000003" customHeight="1"/>
    <row r="234" ht="39.950000000000003" customHeight="1"/>
    <row r="235" ht="39.950000000000003" customHeight="1"/>
    <row r="236" ht="39.950000000000003" customHeight="1"/>
    <row r="237" ht="39.950000000000003" customHeight="1"/>
    <row r="238" ht="39.950000000000003" customHeight="1"/>
    <row r="239" ht="39.950000000000003" customHeight="1"/>
    <row r="240" ht="39.950000000000003" customHeight="1"/>
    <row r="241" ht="39.950000000000003" customHeight="1"/>
    <row r="242" ht="39.950000000000003" customHeight="1"/>
    <row r="243" ht="39.950000000000003" customHeight="1"/>
    <row r="244" ht="39.950000000000003" customHeight="1"/>
    <row r="245" ht="39.950000000000003" customHeight="1"/>
    <row r="246" ht="39.950000000000003" customHeight="1"/>
    <row r="247" ht="39.950000000000003" customHeight="1"/>
    <row r="248" ht="39.950000000000003" customHeight="1"/>
    <row r="249" ht="39.950000000000003" customHeight="1"/>
    <row r="250" ht="39.950000000000003" customHeight="1"/>
    <row r="251" ht="39.950000000000003" customHeight="1"/>
    <row r="252" ht="39.950000000000003" customHeight="1"/>
    <row r="253" ht="39.950000000000003" customHeight="1"/>
    <row r="254" ht="39.950000000000003" customHeight="1"/>
    <row r="255" ht="39.950000000000003" customHeight="1"/>
    <row r="256" ht="39.950000000000003" customHeight="1"/>
    <row r="257" ht="39.950000000000003" customHeight="1"/>
    <row r="258" ht="39.950000000000003" customHeight="1"/>
    <row r="259" ht="39.950000000000003" customHeight="1"/>
    <row r="260" ht="39.950000000000003" customHeight="1"/>
    <row r="261" ht="39.950000000000003" customHeight="1"/>
    <row r="262" ht="39.950000000000003" customHeight="1"/>
    <row r="263" ht="39.950000000000003" customHeight="1"/>
    <row r="264" ht="39.950000000000003" customHeight="1"/>
    <row r="265" ht="39.950000000000003" customHeight="1"/>
    <row r="266" ht="39.950000000000003" customHeight="1"/>
    <row r="267" ht="39.950000000000003" customHeight="1"/>
    <row r="268" ht="39.950000000000003" customHeight="1"/>
    <row r="269" ht="39.950000000000003" customHeight="1"/>
    <row r="270" ht="39.950000000000003" customHeight="1"/>
    <row r="271" ht="39.950000000000003" customHeight="1"/>
    <row r="272" ht="39.950000000000003" customHeight="1"/>
    <row r="273" ht="39.950000000000003" customHeight="1"/>
    <row r="274" ht="39.950000000000003" customHeight="1"/>
    <row r="275" ht="39.950000000000003" customHeight="1"/>
    <row r="276" ht="39.950000000000003" customHeight="1"/>
    <row r="277" ht="39.950000000000003" customHeight="1"/>
    <row r="278" ht="39.950000000000003" customHeight="1"/>
    <row r="279" ht="39.950000000000003" customHeight="1"/>
    <row r="280" ht="39.950000000000003" customHeight="1"/>
    <row r="281" ht="39.950000000000003" customHeight="1"/>
    <row r="282" ht="39.950000000000003" customHeight="1"/>
    <row r="283" ht="39.950000000000003" customHeight="1"/>
    <row r="284" ht="39.950000000000003" customHeight="1"/>
    <row r="285" ht="39.950000000000003" customHeight="1"/>
    <row r="286" ht="39.950000000000003" customHeight="1"/>
    <row r="287" ht="39.950000000000003" customHeight="1"/>
    <row r="288" ht="39.950000000000003" customHeight="1"/>
    <row r="289" ht="39.950000000000003" customHeight="1"/>
    <row r="290" ht="39.950000000000003" customHeight="1"/>
    <row r="291" ht="39.950000000000003" customHeight="1"/>
    <row r="292" ht="39.950000000000003" customHeight="1"/>
    <row r="293" ht="39.950000000000003" customHeight="1"/>
    <row r="294" ht="39.950000000000003" customHeight="1"/>
    <row r="295" ht="39.950000000000003" customHeight="1"/>
    <row r="296" ht="39.950000000000003" customHeight="1"/>
    <row r="297" ht="39.950000000000003" customHeight="1"/>
    <row r="298" ht="39.950000000000003" customHeight="1"/>
    <row r="299" ht="39.950000000000003" customHeight="1"/>
    <row r="300" ht="39.950000000000003" customHeight="1"/>
    <row r="301" ht="39.950000000000003" customHeight="1"/>
    <row r="302" ht="39.950000000000003" customHeight="1"/>
    <row r="303" ht="39.950000000000003" customHeight="1"/>
    <row r="304" ht="39.950000000000003" customHeight="1"/>
    <row r="305" ht="39.950000000000003" customHeight="1"/>
    <row r="306" ht="39.950000000000003" customHeight="1"/>
    <row r="307" ht="39.950000000000003" customHeight="1"/>
    <row r="308" ht="39.950000000000003" customHeight="1"/>
    <row r="309" ht="39.950000000000003" customHeight="1"/>
    <row r="310" ht="39.950000000000003" customHeight="1"/>
    <row r="311" ht="39.950000000000003" customHeight="1"/>
    <row r="312" ht="39.950000000000003" customHeight="1"/>
    <row r="313" ht="39.950000000000003" customHeight="1"/>
    <row r="314" ht="39.950000000000003" customHeight="1"/>
    <row r="315" ht="39.950000000000003" customHeight="1"/>
    <row r="316" ht="39.950000000000003" customHeight="1"/>
    <row r="317" ht="39.950000000000003" customHeight="1"/>
    <row r="318" ht="39.950000000000003" customHeight="1"/>
    <row r="319" ht="39.950000000000003" customHeight="1"/>
    <row r="320" ht="39.950000000000003" customHeight="1"/>
    <row r="321" ht="39.950000000000003" customHeight="1"/>
    <row r="322" ht="39.950000000000003" customHeight="1"/>
    <row r="323" ht="39.950000000000003" customHeight="1"/>
    <row r="324" ht="39.950000000000003" customHeight="1"/>
    <row r="325" ht="39.950000000000003" customHeight="1"/>
    <row r="326" ht="39.950000000000003" customHeight="1"/>
    <row r="327" ht="39.950000000000003" customHeight="1"/>
    <row r="328" ht="39.950000000000003" customHeight="1"/>
    <row r="329" ht="39.950000000000003" customHeight="1"/>
    <row r="330" ht="39.950000000000003" customHeight="1"/>
    <row r="331" ht="39.950000000000003" customHeight="1"/>
    <row r="332" ht="39.950000000000003" customHeight="1"/>
    <row r="333" ht="39.950000000000003" customHeight="1"/>
    <row r="334" ht="39.950000000000003" customHeight="1"/>
    <row r="335" ht="39.950000000000003" customHeight="1"/>
    <row r="336" ht="39.950000000000003" customHeight="1"/>
    <row r="337" ht="39.950000000000003" customHeight="1"/>
    <row r="338" ht="39.950000000000003" customHeight="1"/>
    <row r="339" ht="39.950000000000003" customHeight="1"/>
    <row r="340" ht="39.950000000000003" customHeight="1"/>
    <row r="341" ht="39.950000000000003" customHeight="1"/>
    <row r="342" ht="39.950000000000003" customHeight="1"/>
    <row r="343" ht="39.950000000000003" customHeight="1"/>
    <row r="344" ht="39.950000000000003" customHeight="1"/>
    <row r="345" ht="39.950000000000003" customHeight="1"/>
    <row r="346" ht="39.950000000000003" customHeight="1"/>
    <row r="347" ht="39.950000000000003" customHeight="1"/>
    <row r="348" ht="39.950000000000003" customHeight="1"/>
    <row r="349" ht="39.950000000000003" customHeight="1"/>
    <row r="350" ht="39.950000000000003" customHeight="1"/>
    <row r="351" ht="39.950000000000003" customHeight="1"/>
    <row r="352" ht="39.950000000000003" customHeight="1"/>
    <row r="353" ht="39.950000000000003" customHeight="1"/>
    <row r="354" ht="39.950000000000003" customHeight="1"/>
    <row r="355" ht="39.950000000000003" customHeight="1"/>
    <row r="356" ht="39.950000000000003" customHeight="1"/>
    <row r="357" ht="39.950000000000003" customHeight="1"/>
    <row r="358" ht="39.950000000000003" customHeight="1"/>
    <row r="359" ht="39.950000000000003" customHeight="1"/>
    <row r="360" ht="39.950000000000003" customHeight="1"/>
    <row r="361" ht="39.950000000000003" customHeight="1"/>
    <row r="362" ht="39.950000000000003" customHeight="1"/>
    <row r="363" ht="39.950000000000003" customHeight="1"/>
    <row r="364" ht="39.950000000000003" customHeight="1"/>
    <row r="365" ht="39.950000000000003" customHeight="1"/>
    <row r="366" ht="39.950000000000003" customHeight="1"/>
    <row r="367" ht="39.950000000000003" customHeight="1"/>
    <row r="368" ht="39.950000000000003" customHeight="1"/>
    <row r="369" ht="39.950000000000003" customHeight="1"/>
    <row r="370" ht="39.950000000000003" customHeight="1"/>
    <row r="371" ht="39.950000000000003" customHeight="1"/>
    <row r="372" ht="39.950000000000003" customHeight="1"/>
    <row r="373" ht="39.950000000000003" customHeight="1"/>
    <row r="374" ht="39.950000000000003" customHeight="1"/>
    <row r="375" ht="39.950000000000003" customHeight="1"/>
    <row r="376" ht="39.950000000000003" customHeight="1"/>
    <row r="377" ht="39.950000000000003" customHeight="1"/>
    <row r="378" ht="39.950000000000003" customHeight="1"/>
    <row r="379" ht="39.950000000000003" customHeight="1"/>
    <row r="380" ht="39.950000000000003" customHeight="1"/>
    <row r="381" ht="39.950000000000003" customHeight="1"/>
    <row r="382" ht="39.950000000000003" customHeight="1"/>
    <row r="383" ht="39.950000000000003" customHeight="1"/>
    <row r="384" ht="39.950000000000003" customHeight="1"/>
    <row r="385" ht="39.950000000000003" customHeight="1"/>
    <row r="386" ht="39.950000000000003" customHeight="1"/>
    <row r="387" ht="39.950000000000003" customHeight="1"/>
    <row r="388" ht="39.950000000000003" customHeight="1"/>
    <row r="389" ht="39.950000000000003" customHeight="1"/>
    <row r="390" ht="39.950000000000003" customHeight="1"/>
    <row r="391" ht="39.950000000000003" customHeight="1"/>
    <row r="392" ht="39.950000000000003" customHeight="1"/>
    <row r="393" ht="39.950000000000003" customHeight="1"/>
    <row r="394" ht="39.950000000000003" customHeight="1"/>
    <row r="395" ht="39.950000000000003" customHeight="1"/>
    <row r="396" ht="39.950000000000003" customHeight="1"/>
    <row r="397" ht="39.950000000000003" customHeight="1"/>
    <row r="398" ht="39.950000000000003" customHeight="1"/>
    <row r="399" ht="39.950000000000003" customHeight="1"/>
    <row r="400" ht="39.950000000000003" customHeight="1"/>
    <row r="401" ht="39.950000000000003" customHeight="1"/>
    <row r="402" ht="39.950000000000003" customHeight="1"/>
    <row r="403" ht="39.950000000000003" customHeight="1"/>
    <row r="404" ht="39.950000000000003" customHeight="1"/>
    <row r="405" ht="39.950000000000003" customHeight="1"/>
    <row r="406" ht="39.950000000000003" customHeight="1"/>
    <row r="407" ht="39.950000000000003" customHeight="1"/>
    <row r="408" ht="39.950000000000003" customHeight="1"/>
    <row r="409" ht="39.950000000000003" customHeight="1"/>
    <row r="410" ht="39.950000000000003" customHeight="1"/>
    <row r="411" ht="39.950000000000003" customHeight="1"/>
    <row r="412" ht="39.950000000000003" customHeight="1"/>
    <row r="413" ht="39.950000000000003" customHeight="1"/>
    <row r="414" ht="39.950000000000003" customHeight="1"/>
    <row r="415" ht="39.950000000000003" customHeight="1"/>
    <row r="416" ht="39.950000000000003" customHeight="1"/>
    <row r="417" ht="39.950000000000003" customHeight="1"/>
    <row r="418" ht="39.950000000000003" customHeight="1"/>
    <row r="419" ht="39.950000000000003" customHeight="1"/>
    <row r="420" ht="39.950000000000003" customHeight="1"/>
    <row r="421" ht="39.950000000000003" customHeight="1"/>
    <row r="422" ht="39.950000000000003" customHeight="1"/>
    <row r="423" ht="39.950000000000003" customHeight="1"/>
    <row r="424" ht="39.950000000000003" customHeight="1"/>
    <row r="425" ht="39.950000000000003" customHeight="1"/>
    <row r="426" ht="39.950000000000003" customHeight="1"/>
    <row r="427" ht="39.950000000000003" customHeight="1"/>
    <row r="428" ht="39.950000000000003" customHeight="1"/>
    <row r="429" ht="39.950000000000003" customHeight="1"/>
    <row r="430" ht="39.950000000000003" customHeight="1"/>
    <row r="431" ht="39.950000000000003" customHeight="1"/>
    <row r="432" ht="39.950000000000003" customHeight="1"/>
    <row r="433" ht="39.950000000000003" customHeight="1"/>
    <row r="434" ht="39.950000000000003" customHeight="1"/>
    <row r="435" ht="39.950000000000003" customHeight="1"/>
    <row r="436" ht="39.950000000000003" customHeight="1"/>
    <row r="437" ht="39.950000000000003" customHeight="1"/>
    <row r="438" ht="39.950000000000003" customHeight="1"/>
    <row r="439" ht="39.950000000000003" customHeight="1"/>
    <row r="440" ht="39.950000000000003" customHeight="1"/>
    <row r="441" ht="39.950000000000003" customHeight="1"/>
    <row r="442" ht="39.950000000000003" customHeight="1"/>
    <row r="443" ht="39.950000000000003" customHeight="1"/>
    <row r="444" ht="39.950000000000003" customHeight="1"/>
    <row r="445" ht="39.950000000000003" customHeight="1"/>
    <row r="446" ht="39.950000000000003" customHeight="1"/>
    <row r="447" ht="39.950000000000003" customHeight="1"/>
    <row r="448" ht="39.950000000000003" customHeight="1"/>
    <row r="449" ht="39.950000000000003" customHeight="1"/>
    <row r="450" ht="39.950000000000003" customHeight="1"/>
    <row r="451" ht="39.950000000000003" customHeight="1"/>
    <row r="452" ht="39.950000000000003" customHeight="1"/>
    <row r="453" ht="39.950000000000003" customHeight="1"/>
    <row r="454" ht="39.950000000000003" customHeight="1"/>
    <row r="455" ht="39.950000000000003" customHeight="1"/>
    <row r="456" ht="39.950000000000003" customHeight="1"/>
    <row r="457" ht="39.950000000000003" customHeight="1"/>
    <row r="458" ht="39.950000000000003" customHeight="1"/>
    <row r="459" ht="39.950000000000003" customHeight="1"/>
    <row r="460" ht="39.950000000000003" customHeight="1"/>
    <row r="461" ht="39.950000000000003" customHeight="1"/>
    <row r="462" ht="39.950000000000003" customHeight="1"/>
    <row r="463" ht="39.950000000000003" customHeight="1"/>
    <row r="464" ht="39.950000000000003" customHeight="1"/>
    <row r="465" ht="39.950000000000003" customHeight="1"/>
    <row r="466" ht="39.950000000000003" customHeight="1"/>
    <row r="467" ht="39.950000000000003" customHeight="1"/>
    <row r="468" ht="39.950000000000003" customHeight="1"/>
    <row r="469" ht="39.950000000000003" customHeight="1"/>
    <row r="470" ht="39.950000000000003" customHeight="1"/>
    <row r="471" ht="39.950000000000003" customHeight="1"/>
    <row r="472" ht="39.950000000000003" customHeight="1"/>
    <row r="473" ht="39.950000000000003" customHeight="1"/>
    <row r="474" ht="39.950000000000003" customHeight="1"/>
    <row r="475" ht="39.950000000000003" customHeight="1"/>
    <row r="476" ht="39.950000000000003" customHeight="1"/>
    <row r="477" ht="39.950000000000003" customHeight="1"/>
    <row r="478" ht="39.950000000000003" customHeight="1"/>
    <row r="479" ht="39.950000000000003" customHeight="1"/>
    <row r="480" ht="39.950000000000003" customHeight="1"/>
    <row r="481" ht="39.950000000000003" customHeight="1"/>
    <row r="482" ht="39.950000000000003" customHeight="1"/>
    <row r="483" ht="39.950000000000003" customHeight="1"/>
    <row r="484" ht="39.950000000000003" customHeight="1"/>
    <row r="485" ht="39.950000000000003" customHeight="1"/>
    <row r="486" ht="39.950000000000003" customHeight="1"/>
    <row r="487" ht="39.950000000000003" customHeight="1"/>
    <row r="488" ht="39.950000000000003" customHeight="1"/>
    <row r="489" ht="39.950000000000003" customHeight="1"/>
    <row r="490" ht="39.950000000000003" customHeight="1"/>
    <row r="491" ht="39.950000000000003" customHeight="1"/>
    <row r="492" ht="39.950000000000003" customHeight="1"/>
    <row r="493" ht="39.950000000000003" customHeight="1"/>
    <row r="494" ht="39.950000000000003" customHeight="1"/>
    <row r="495" ht="39.950000000000003" customHeight="1"/>
    <row r="496" ht="39.950000000000003" customHeight="1"/>
    <row r="497" ht="39.950000000000003" customHeight="1"/>
    <row r="498" ht="39.950000000000003" customHeight="1"/>
    <row r="499" ht="39.950000000000003" customHeight="1"/>
    <row r="500" ht="39.950000000000003" customHeight="1"/>
    <row r="501" ht="39.950000000000003" customHeight="1"/>
    <row r="502" ht="39.950000000000003" customHeight="1"/>
    <row r="503" ht="39.950000000000003" customHeight="1"/>
    <row r="504" ht="39.950000000000003" customHeight="1"/>
    <row r="505" ht="39.950000000000003" customHeight="1"/>
    <row r="506" ht="39.950000000000003" customHeight="1"/>
    <row r="507" ht="39.950000000000003" customHeight="1"/>
    <row r="508" ht="39.950000000000003" customHeight="1"/>
    <row r="509" ht="39.950000000000003" customHeight="1"/>
    <row r="510" ht="39.950000000000003" customHeight="1"/>
    <row r="511" ht="39.950000000000003" customHeight="1"/>
    <row r="512" ht="39.950000000000003" customHeight="1"/>
    <row r="513" ht="39.950000000000003" customHeight="1"/>
    <row r="514" ht="39.950000000000003" customHeight="1"/>
    <row r="515" ht="39.950000000000003" customHeight="1"/>
    <row r="516" ht="39.950000000000003" customHeight="1"/>
    <row r="517" ht="39.950000000000003" customHeight="1"/>
    <row r="518" ht="39.950000000000003" customHeight="1"/>
    <row r="519" ht="39.950000000000003" customHeight="1"/>
    <row r="520" ht="39.950000000000003" customHeight="1"/>
    <row r="521" ht="39.950000000000003" customHeight="1"/>
    <row r="522" ht="39.950000000000003" customHeight="1"/>
    <row r="523" ht="39.950000000000003" customHeight="1"/>
    <row r="524" ht="39.950000000000003" customHeight="1"/>
  </sheetData>
  <mergeCells count="19">
    <mergeCell ref="A31:E31"/>
    <mergeCell ref="B11:B22"/>
    <mergeCell ref="A4:A23"/>
    <mergeCell ref="D14:E14"/>
    <mergeCell ref="C14:C16"/>
    <mergeCell ref="D15:E16"/>
    <mergeCell ref="A1:J1"/>
    <mergeCell ref="C19:E19"/>
    <mergeCell ref="C21:E21"/>
    <mergeCell ref="C22:E22"/>
    <mergeCell ref="B23:E23"/>
    <mergeCell ref="F15:F16"/>
    <mergeCell ref="J15:J16"/>
    <mergeCell ref="B4:B7"/>
    <mergeCell ref="B8:B10"/>
    <mergeCell ref="A3:E3"/>
    <mergeCell ref="G3:I3"/>
    <mergeCell ref="C7:E7"/>
    <mergeCell ref="C10:E10"/>
  </mergeCells>
  <phoneticPr fontId="8" type="noConversion"/>
  <printOptions horizontalCentered="1" verticalCentered="1"/>
  <pageMargins left="0.59055118110236227" right="0.19685039370078741" top="0.39370078740157483" bottom="0.39370078740157483" header="0.5118110236220472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view="pageBreakPreview" zoomScale="115" zoomScaleNormal="85" zoomScaleSheetLayoutView="115" workbookViewId="0">
      <selection activeCell="I21" sqref="I21"/>
    </sheetView>
  </sheetViews>
  <sheetFormatPr defaultRowHeight="9.75"/>
  <cols>
    <col min="1" max="1" width="13" style="109" customWidth="1"/>
    <col min="2" max="2" width="8.5546875" style="109" customWidth="1"/>
    <col min="3" max="3" width="3.88671875" style="9" customWidth="1"/>
    <col min="4" max="4" width="4.21875" style="9" bestFit="1" customWidth="1"/>
    <col min="5" max="12" width="10.44140625" style="8" customWidth="1"/>
    <col min="13" max="13" width="6" style="10" customWidth="1"/>
    <col min="14" max="16384" width="8.88671875" style="109"/>
  </cols>
  <sheetData>
    <row r="1" spans="1:13" ht="25.5">
      <c r="A1" s="300" t="s">
        <v>105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</row>
    <row r="2" spans="1:13" ht="15.95" customHeight="1">
      <c r="A2" s="301"/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</row>
    <row r="3" spans="1:13" ht="15.95" customHeight="1">
      <c r="A3" s="302" t="s">
        <v>27</v>
      </c>
      <c r="B3" s="302" t="s">
        <v>28</v>
      </c>
      <c r="C3" s="302" t="s">
        <v>2</v>
      </c>
      <c r="D3" s="302" t="s">
        <v>16</v>
      </c>
      <c r="E3" s="302" t="s">
        <v>23</v>
      </c>
      <c r="F3" s="302"/>
      <c r="G3" s="302" t="s">
        <v>24</v>
      </c>
      <c r="H3" s="302"/>
      <c r="I3" s="302" t="s">
        <v>25</v>
      </c>
      <c r="J3" s="302"/>
      <c r="K3" s="302" t="s">
        <v>26</v>
      </c>
      <c r="L3" s="302"/>
      <c r="M3" s="302" t="s">
        <v>7</v>
      </c>
    </row>
    <row r="4" spans="1:13" ht="15.95" customHeight="1">
      <c r="A4" s="302"/>
      <c r="B4" s="302"/>
      <c r="C4" s="302"/>
      <c r="D4" s="302"/>
      <c r="E4" s="115" t="s">
        <v>12</v>
      </c>
      <c r="F4" s="115" t="s">
        <v>13</v>
      </c>
      <c r="G4" s="115" t="s">
        <v>12</v>
      </c>
      <c r="H4" s="115" t="s">
        <v>13</v>
      </c>
      <c r="I4" s="115" t="s">
        <v>12</v>
      </c>
      <c r="J4" s="115" t="s">
        <v>13</v>
      </c>
      <c r="K4" s="115" t="s">
        <v>12</v>
      </c>
      <c r="L4" s="115" t="s">
        <v>13</v>
      </c>
      <c r="M4" s="302"/>
    </row>
    <row r="5" spans="1:13" s="163" customFormat="1" ht="15.95" customHeight="1">
      <c r="A5" s="1" t="s">
        <v>160</v>
      </c>
      <c r="B5" s="175"/>
      <c r="C5" s="2"/>
      <c r="D5" s="3"/>
      <c r="E5" s="123"/>
      <c r="F5" s="123"/>
      <c r="G5" s="123"/>
      <c r="H5" s="123"/>
      <c r="I5" s="123"/>
      <c r="J5" s="123"/>
      <c r="K5" s="123"/>
      <c r="L5" s="123"/>
      <c r="M5" s="123"/>
    </row>
    <row r="6" spans="1:13" ht="15.95" customHeight="1">
      <c r="A6" s="157" t="s">
        <v>161</v>
      </c>
      <c r="B6" s="115"/>
      <c r="C6" s="116" t="s">
        <v>106</v>
      </c>
      <c r="D6" s="116">
        <v>1</v>
      </c>
      <c r="E6" s="117"/>
      <c r="F6" s="111"/>
      <c r="G6" s="117"/>
      <c r="H6" s="110"/>
      <c r="I6" s="117"/>
      <c r="J6" s="117"/>
      <c r="K6" s="111"/>
      <c r="L6" s="111"/>
      <c r="M6" s="115"/>
    </row>
    <row r="7" spans="1:13" s="128" customFormat="1" ht="15.95" customHeight="1">
      <c r="A7" s="157" t="s">
        <v>179</v>
      </c>
      <c r="B7" s="171"/>
      <c r="C7" s="172" t="s">
        <v>106</v>
      </c>
      <c r="D7" s="172">
        <v>1</v>
      </c>
      <c r="E7" s="139"/>
      <c r="F7" s="150"/>
      <c r="G7" s="139"/>
      <c r="H7" s="145"/>
      <c r="I7" s="139"/>
      <c r="J7" s="139"/>
      <c r="K7" s="150"/>
      <c r="L7" s="150"/>
      <c r="M7" s="171"/>
    </row>
    <row r="8" spans="1:13" s="128" customFormat="1" ht="15.95" customHeight="1">
      <c r="A8" s="157" t="s">
        <v>343</v>
      </c>
      <c r="B8" s="171"/>
      <c r="C8" s="172" t="s">
        <v>106</v>
      </c>
      <c r="D8" s="172">
        <v>1</v>
      </c>
      <c r="E8" s="139"/>
      <c r="F8" s="150"/>
      <c r="G8" s="139"/>
      <c r="H8" s="145"/>
      <c r="I8" s="139"/>
      <c r="J8" s="139"/>
      <c r="K8" s="150"/>
      <c r="L8" s="150"/>
      <c r="M8" s="171"/>
    </row>
    <row r="9" spans="1:13" s="128" customFormat="1" ht="15.95" customHeight="1">
      <c r="A9" s="157" t="s">
        <v>344</v>
      </c>
      <c r="B9" s="197"/>
      <c r="C9" s="198" t="s">
        <v>106</v>
      </c>
      <c r="D9" s="198">
        <v>1</v>
      </c>
      <c r="E9" s="139"/>
      <c r="F9" s="150"/>
      <c r="G9" s="139"/>
      <c r="H9" s="145"/>
      <c r="I9" s="139"/>
      <c r="J9" s="139"/>
      <c r="K9" s="150"/>
      <c r="L9" s="150"/>
      <c r="M9" s="197"/>
    </row>
    <row r="10" spans="1:13" s="128" customFormat="1" ht="15.95" customHeight="1">
      <c r="A10" s="157" t="s">
        <v>345</v>
      </c>
      <c r="B10" s="171"/>
      <c r="C10" s="172" t="s">
        <v>106</v>
      </c>
      <c r="D10" s="172">
        <v>1</v>
      </c>
      <c r="E10" s="139"/>
      <c r="F10" s="150"/>
      <c r="G10" s="139"/>
      <c r="H10" s="145"/>
      <c r="I10" s="139"/>
      <c r="J10" s="139"/>
      <c r="K10" s="150"/>
      <c r="L10" s="150"/>
      <c r="M10" s="171"/>
    </row>
    <row r="11" spans="1:13" s="128" customFormat="1" ht="15.75" customHeight="1">
      <c r="A11" s="136" t="s">
        <v>107</v>
      </c>
      <c r="B11" s="108"/>
      <c r="C11" s="118"/>
      <c r="D11" s="119"/>
      <c r="E11" s="14"/>
      <c r="F11" s="14"/>
      <c r="G11" s="14"/>
      <c r="H11" s="14"/>
      <c r="I11" s="14"/>
      <c r="J11" s="14"/>
      <c r="K11" s="14"/>
      <c r="L11" s="14"/>
      <c r="M11" s="120"/>
    </row>
    <row r="12" spans="1:13" s="128" customFormat="1" ht="15.95" customHeight="1">
      <c r="A12" s="166"/>
      <c r="B12" s="108"/>
      <c r="C12" s="118"/>
      <c r="D12" s="119"/>
      <c r="E12" s="14"/>
      <c r="F12" s="14"/>
      <c r="G12" s="14"/>
      <c r="H12" s="14"/>
      <c r="I12" s="14"/>
      <c r="J12" s="14"/>
      <c r="K12" s="14"/>
      <c r="L12" s="14"/>
      <c r="M12" s="120"/>
    </row>
    <row r="13" spans="1:13" s="128" customFormat="1" ht="15.95" customHeight="1">
      <c r="A13" s="166"/>
      <c r="B13" s="108"/>
      <c r="C13" s="118"/>
      <c r="D13" s="119"/>
      <c r="E13" s="14"/>
      <c r="F13" s="14"/>
      <c r="G13" s="14"/>
      <c r="H13" s="14"/>
      <c r="I13" s="14"/>
      <c r="J13" s="14"/>
      <c r="K13" s="14"/>
      <c r="L13" s="14"/>
      <c r="M13" s="120"/>
    </row>
    <row r="14" spans="1:13" s="128" customFormat="1" ht="15.95" customHeight="1">
      <c r="A14" s="166"/>
      <c r="B14" s="108"/>
      <c r="C14" s="118"/>
      <c r="D14" s="119"/>
      <c r="E14" s="14"/>
      <c r="F14" s="14"/>
      <c r="G14" s="14"/>
      <c r="H14" s="14"/>
      <c r="I14" s="14"/>
      <c r="J14" s="14"/>
      <c r="K14" s="14"/>
      <c r="L14" s="14"/>
      <c r="M14" s="120"/>
    </row>
    <row r="15" spans="1:13" s="163" customFormat="1" ht="15.95" customHeight="1">
      <c r="A15" s="1" t="s">
        <v>151</v>
      </c>
      <c r="B15" s="175"/>
      <c r="C15" s="2"/>
      <c r="D15" s="3"/>
      <c r="E15" s="123"/>
      <c r="F15" s="123"/>
      <c r="G15" s="123"/>
      <c r="H15" s="123"/>
      <c r="I15" s="123"/>
      <c r="J15" s="123"/>
      <c r="K15" s="123"/>
      <c r="L15" s="123"/>
      <c r="M15" s="123"/>
    </row>
    <row r="16" spans="1:13" s="128" customFormat="1" ht="15.95" customHeight="1">
      <c r="A16" s="157" t="s">
        <v>152</v>
      </c>
      <c r="B16" s="171"/>
      <c r="C16" s="172" t="s">
        <v>106</v>
      </c>
      <c r="D16" s="172">
        <v>1</v>
      </c>
      <c r="E16" s="139"/>
      <c r="F16" s="150"/>
      <c r="G16" s="139"/>
      <c r="H16" s="145"/>
      <c r="I16" s="139"/>
      <c r="J16" s="139"/>
      <c r="K16" s="150"/>
      <c r="L16" s="150"/>
      <c r="M16" s="171"/>
    </row>
    <row r="17" spans="1:13" s="128" customFormat="1" ht="15.75" customHeight="1">
      <c r="A17" s="136" t="s">
        <v>107</v>
      </c>
      <c r="B17" s="108"/>
      <c r="C17" s="118"/>
      <c r="D17" s="119"/>
      <c r="E17" s="14"/>
      <c r="F17" s="14"/>
      <c r="G17" s="14"/>
      <c r="H17" s="14"/>
      <c r="I17" s="14"/>
      <c r="J17" s="14"/>
      <c r="K17" s="14"/>
      <c r="L17" s="14"/>
      <c r="M17" s="120"/>
    </row>
    <row r="18" spans="1:13" s="128" customFormat="1" ht="15.95" customHeight="1">
      <c r="A18" s="166"/>
      <c r="B18" s="108"/>
      <c r="C18" s="118"/>
      <c r="D18" s="119"/>
      <c r="E18" s="14"/>
      <c r="F18" s="14"/>
      <c r="G18" s="14"/>
      <c r="H18" s="14"/>
      <c r="I18" s="14"/>
      <c r="J18" s="14"/>
      <c r="K18" s="14"/>
      <c r="L18" s="14"/>
      <c r="M18" s="120"/>
    </row>
    <row r="19" spans="1:13" s="128" customFormat="1" ht="15.95" customHeight="1">
      <c r="A19" s="166"/>
      <c r="B19" s="108"/>
      <c r="C19" s="118"/>
      <c r="D19" s="119"/>
      <c r="E19" s="14"/>
      <c r="F19" s="14"/>
      <c r="G19" s="14"/>
      <c r="H19" s="14"/>
      <c r="I19" s="14"/>
      <c r="J19" s="14"/>
      <c r="K19" s="14"/>
      <c r="L19" s="14"/>
      <c r="M19" s="120"/>
    </row>
    <row r="20" spans="1:13" s="128" customFormat="1" ht="15.95" customHeight="1">
      <c r="A20" s="166"/>
      <c r="B20" s="108"/>
      <c r="C20" s="118"/>
      <c r="D20" s="119"/>
      <c r="E20" s="14"/>
      <c r="F20" s="14"/>
      <c r="G20" s="14"/>
      <c r="H20" s="14"/>
      <c r="I20" s="14"/>
      <c r="J20" s="14"/>
      <c r="K20" s="14"/>
      <c r="L20" s="14"/>
      <c r="M20" s="120"/>
    </row>
    <row r="21" spans="1:13" s="128" customFormat="1" ht="15.95" customHeight="1">
      <c r="A21" s="166"/>
      <c r="B21" s="108"/>
      <c r="C21" s="118"/>
      <c r="D21" s="119"/>
      <c r="E21" s="14"/>
      <c r="F21" s="14"/>
      <c r="G21" s="14"/>
      <c r="H21" s="14"/>
      <c r="I21" s="14"/>
      <c r="J21" s="14"/>
      <c r="K21" s="14"/>
      <c r="L21" s="14"/>
      <c r="M21" s="120"/>
    </row>
    <row r="22" spans="1:13" s="128" customFormat="1" ht="15.95" customHeight="1">
      <c r="A22" s="166"/>
      <c r="B22" s="108"/>
      <c r="C22" s="118"/>
      <c r="D22" s="119"/>
      <c r="E22" s="14"/>
      <c r="F22" s="14"/>
      <c r="G22" s="14"/>
      <c r="H22" s="14"/>
      <c r="I22" s="14"/>
      <c r="J22" s="14"/>
      <c r="K22" s="14"/>
      <c r="L22" s="14"/>
      <c r="M22" s="120"/>
    </row>
    <row r="23" spans="1:13" s="128" customFormat="1" ht="15.95" customHeight="1">
      <c r="A23" s="166"/>
      <c r="B23" s="108"/>
      <c r="C23" s="118"/>
      <c r="D23" s="119"/>
      <c r="E23" s="14"/>
      <c r="F23" s="14"/>
      <c r="G23" s="14"/>
      <c r="H23" s="14"/>
      <c r="I23" s="14"/>
      <c r="J23" s="14"/>
      <c r="K23" s="14"/>
      <c r="L23" s="14"/>
      <c r="M23" s="120"/>
    </row>
    <row r="24" spans="1:13" s="128" customFormat="1" ht="15.95" customHeight="1">
      <c r="A24" s="166"/>
      <c r="B24" s="108"/>
      <c r="C24" s="118"/>
      <c r="D24" s="119"/>
      <c r="E24" s="14"/>
      <c r="F24" s="14"/>
      <c r="G24" s="14"/>
      <c r="H24" s="14"/>
      <c r="I24" s="14"/>
      <c r="J24" s="14"/>
      <c r="K24" s="14"/>
      <c r="L24" s="14"/>
      <c r="M24" s="120"/>
    </row>
    <row r="25" spans="1:13" s="128" customFormat="1" ht="15.95" customHeight="1">
      <c r="A25" s="166"/>
      <c r="B25" s="108"/>
      <c r="C25" s="118"/>
      <c r="D25" s="119"/>
      <c r="E25" s="14"/>
      <c r="F25" s="14"/>
      <c r="G25" s="14"/>
      <c r="H25" s="14"/>
      <c r="I25" s="14"/>
      <c r="J25" s="14"/>
      <c r="K25" s="14"/>
      <c r="L25" s="14"/>
      <c r="M25" s="120"/>
    </row>
    <row r="26" spans="1:13" s="128" customFormat="1" ht="15.95" customHeight="1">
      <c r="A26" s="166"/>
      <c r="B26" s="108"/>
      <c r="C26" s="118"/>
      <c r="D26" s="119"/>
      <c r="E26" s="14"/>
      <c r="F26" s="14"/>
      <c r="G26" s="14"/>
      <c r="H26" s="14"/>
      <c r="I26" s="14"/>
      <c r="J26" s="14"/>
      <c r="K26" s="14"/>
      <c r="L26" s="14"/>
      <c r="M26" s="120"/>
    </row>
    <row r="27" spans="1:13" s="128" customFormat="1" ht="15.95" customHeight="1">
      <c r="A27" s="166"/>
      <c r="B27" s="108"/>
      <c r="C27" s="118"/>
      <c r="D27" s="119"/>
      <c r="E27" s="14"/>
      <c r="F27" s="14"/>
      <c r="G27" s="14"/>
      <c r="H27" s="14"/>
      <c r="I27" s="14"/>
      <c r="J27" s="14"/>
      <c r="K27" s="14"/>
      <c r="L27" s="14"/>
      <c r="M27" s="120"/>
    </row>
    <row r="28" spans="1:13" s="128" customFormat="1" ht="15.95" customHeight="1">
      <c r="A28" s="166"/>
      <c r="B28" s="108"/>
      <c r="C28" s="118"/>
      <c r="D28" s="119"/>
      <c r="E28" s="14"/>
      <c r="F28" s="14"/>
      <c r="G28" s="14"/>
      <c r="H28" s="14"/>
      <c r="I28" s="14"/>
      <c r="J28" s="14"/>
      <c r="K28" s="14"/>
      <c r="L28" s="14"/>
      <c r="M28" s="120"/>
    </row>
    <row r="29" spans="1:13" s="128" customFormat="1" ht="15.95" customHeight="1">
      <c r="A29" s="166"/>
      <c r="B29" s="108"/>
      <c r="C29" s="118"/>
      <c r="D29" s="119"/>
      <c r="E29" s="14"/>
      <c r="F29" s="14"/>
      <c r="G29" s="14"/>
      <c r="H29" s="14"/>
      <c r="I29" s="14"/>
      <c r="J29" s="14"/>
      <c r="K29" s="14"/>
      <c r="L29" s="14"/>
      <c r="M29" s="120"/>
    </row>
    <row r="30" spans="1:13" s="128" customFormat="1" ht="15.95" customHeight="1">
      <c r="A30" s="166"/>
      <c r="B30" s="108"/>
      <c r="C30" s="118"/>
      <c r="D30" s="119"/>
      <c r="E30" s="14"/>
      <c r="F30" s="14"/>
      <c r="G30" s="14"/>
      <c r="H30" s="14"/>
      <c r="I30" s="14"/>
      <c r="J30" s="14"/>
      <c r="K30" s="14"/>
      <c r="L30" s="14"/>
      <c r="M30" s="120"/>
    </row>
    <row r="31" spans="1:13" s="128" customFormat="1" ht="15.95" customHeight="1">
      <c r="A31" s="166"/>
      <c r="B31" s="108"/>
      <c r="C31" s="118"/>
      <c r="D31" s="119"/>
      <c r="E31" s="14"/>
      <c r="F31" s="14"/>
      <c r="G31" s="14"/>
      <c r="H31" s="14"/>
      <c r="I31" s="14"/>
      <c r="J31" s="14"/>
      <c r="K31" s="14"/>
      <c r="L31" s="14"/>
      <c r="M31" s="120"/>
    </row>
    <row r="32" spans="1:13" s="128" customFormat="1" ht="15.95" customHeight="1">
      <c r="A32" s="166"/>
      <c r="B32" s="108"/>
      <c r="C32" s="118"/>
      <c r="D32" s="119"/>
      <c r="E32" s="14"/>
      <c r="F32" s="14"/>
      <c r="G32" s="14"/>
      <c r="H32" s="14"/>
      <c r="I32" s="14"/>
      <c r="J32" s="14"/>
      <c r="K32" s="14"/>
      <c r="L32" s="14"/>
      <c r="M32" s="120"/>
    </row>
    <row r="33" spans="1:13" s="128" customFormat="1" ht="15.75" customHeight="1">
      <c r="A33" s="166"/>
      <c r="B33" s="108"/>
      <c r="C33" s="118"/>
      <c r="D33" s="119"/>
      <c r="E33" s="14"/>
      <c r="F33" s="14"/>
      <c r="G33" s="14"/>
      <c r="H33" s="14"/>
      <c r="I33" s="14"/>
      <c r="J33" s="14"/>
      <c r="K33" s="14"/>
      <c r="L33" s="14"/>
      <c r="M33" s="120"/>
    </row>
  </sheetData>
  <mergeCells count="11"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  <mergeCell ref="K3:L3"/>
  </mergeCells>
  <phoneticPr fontId="8" type="noConversion"/>
  <printOptions horizontalCentered="1"/>
  <pageMargins left="0.59055118110236227" right="0.19685039370078741" top="0.39370078740157483" bottom="0.39370078740157483" header="0.5118110236220472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0"/>
  <sheetViews>
    <sheetView tabSelected="1" view="pageBreakPreview" zoomScale="115" zoomScaleSheetLayoutView="115" workbookViewId="0">
      <selection activeCell="H11" sqref="H11"/>
    </sheetView>
  </sheetViews>
  <sheetFormatPr defaultRowHeight="10.5"/>
  <cols>
    <col min="1" max="1" width="16" style="147" customWidth="1"/>
    <col min="2" max="2" width="15.5546875" style="90" customWidth="1"/>
    <col min="3" max="3" width="4.21875" style="91" bestFit="1" customWidth="1"/>
    <col min="4" max="4" width="5.44140625" style="92" customWidth="1"/>
    <col min="5" max="12" width="8.77734375" style="92" customWidth="1"/>
    <col min="13" max="13" width="7.109375" style="91" customWidth="1"/>
    <col min="14" max="14" width="8.88671875" style="184"/>
    <col min="15" max="16384" width="8.88671875" style="147"/>
  </cols>
  <sheetData>
    <row r="1" spans="1:14" ht="25.5" customHeight="1">
      <c r="A1" s="256" t="s">
        <v>164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</row>
    <row r="2" spans="1:14" ht="15.95" customHeight="1">
      <c r="A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</row>
    <row r="3" spans="1:14" ht="15.95" customHeight="1">
      <c r="A3" s="305" t="s">
        <v>27</v>
      </c>
      <c r="B3" s="305" t="s">
        <v>28</v>
      </c>
      <c r="C3" s="305" t="s">
        <v>2</v>
      </c>
      <c r="D3" s="305" t="s">
        <v>10</v>
      </c>
      <c r="E3" s="303" t="s">
        <v>23</v>
      </c>
      <c r="F3" s="304"/>
      <c r="G3" s="303" t="s">
        <v>24</v>
      </c>
      <c r="H3" s="304"/>
      <c r="I3" s="303" t="s">
        <v>25</v>
      </c>
      <c r="J3" s="304"/>
      <c r="K3" s="303" t="s">
        <v>26</v>
      </c>
      <c r="L3" s="304"/>
      <c r="M3" s="305" t="s">
        <v>7</v>
      </c>
    </row>
    <row r="4" spans="1:14" ht="15.95" customHeight="1">
      <c r="A4" s="306"/>
      <c r="B4" s="306"/>
      <c r="C4" s="306"/>
      <c r="D4" s="306"/>
      <c r="E4" s="205" t="s">
        <v>12</v>
      </c>
      <c r="F4" s="205" t="s">
        <v>13</v>
      </c>
      <c r="G4" s="205" t="s">
        <v>12</v>
      </c>
      <c r="H4" s="205" t="s">
        <v>13</v>
      </c>
      <c r="I4" s="205" t="s">
        <v>12</v>
      </c>
      <c r="J4" s="205" t="s">
        <v>13</v>
      </c>
      <c r="K4" s="205" t="s">
        <v>12</v>
      </c>
      <c r="L4" s="205" t="s">
        <v>13</v>
      </c>
      <c r="M4" s="306"/>
    </row>
    <row r="5" spans="1:14" s="163" customFormat="1" ht="15.95" customHeight="1">
      <c r="A5" s="135" t="s">
        <v>165</v>
      </c>
      <c r="B5" s="146"/>
      <c r="C5" s="112"/>
      <c r="D5" s="180"/>
      <c r="E5" s="205"/>
      <c r="F5" s="205"/>
      <c r="G5" s="205"/>
      <c r="H5" s="205"/>
      <c r="I5" s="205"/>
      <c r="J5" s="205"/>
      <c r="K5" s="205"/>
      <c r="L5" s="205"/>
      <c r="M5" s="205"/>
      <c r="N5" s="192"/>
    </row>
    <row r="6" spans="1:14" ht="15.95" customHeight="1">
      <c r="A6" s="239" t="s">
        <v>166</v>
      </c>
      <c r="B6" s="240" t="s">
        <v>167</v>
      </c>
      <c r="C6" s="205" t="s">
        <v>168</v>
      </c>
      <c r="D6" s="187">
        <f>수량산출서!D5</f>
        <v>3</v>
      </c>
      <c r="E6" s="154"/>
      <c r="F6" s="156"/>
      <c r="G6" s="154"/>
      <c r="H6" s="156"/>
      <c r="I6" s="154"/>
      <c r="J6" s="152"/>
      <c r="K6" s="156"/>
      <c r="L6" s="156"/>
      <c r="M6" s="161"/>
    </row>
    <row r="7" spans="1:14" ht="15.95" customHeight="1">
      <c r="A7" s="151" t="s">
        <v>169</v>
      </c>
      <c r="B7" s="146" t="s">
        <v>170</v>
      </c>
      <c r="C7" s="205" t="s">
        <v>163</v>
      </c>
      <c r="D7" s="188">
        <f>수량산출서!D6</f>
        <v>403.05</v>
      </c>
      <c r="E7" s="154"/>
      <c r="F7" s="156"/>
      <c r="G7" s="154"/>
      <c r="H7" s="156"/>
      <c r="I7" s="154"/>
      <c r="J7" s="152"/>
      <c r="K7" s="156"/>
      <c r="L7" s="156"/>
      <c r="M7" s="161"/>
    </row>
    <row r="8" spans="1:14" ht="15.95" customHeight="1">
      <c r="A8" s="151" t="s">
        <v>416</v>
      </c>
      <c r="B8" s="146" t="s">
        <v>417</v>
      </c>
      <c r="C8" s="252" t="s">
        <v>163</v>
      </c>
      <c r="D8" s="188">
        <v>664.36</v>
      </c>
      <c r="E8" s="154"/>
      <c r="F8" s="156"/>
      <c r="G8" s="154"/>
      <c r="H8" s="156"/>
      <c r="I8" s="154"/>
      <c r="J8" s="152"/>
      <c r="K8" s="156"/>
      <c r="L8" s="156"/>
      <c r="M8" s="162"/>
      <c r="N8" s="193">
        <f>F8+H8+J8</f>
        <v>0</v>
      </c>
    </row>
    <row r="9" spans="1:14" ht="15.95" customHeight="1">
      <c r="A9" s="153" t="s">
        <v>162</v>
      </c>
      <c r="B9" s="207"/>
      <c r="C9" s="133"/>
      <c r="D9" s="188"/>
      <c r="E9" s="152"/>
      <c r="F9" s="127"/>
      <c r="G9" s="126"/>
      <c r="H9" s="127"/>
      <c r="I9" s="126"/>
      <c r="J9" s="127"/>
      <c r="K9" s="127"/>
      <c r="L9" s="127"/>
      <c r="M9" s="162"/>
    </row>
    <row r="10" spans="1:14" s="163" customFormat="1" ht="15.95" customHeight="1">
      <c r="A10" s="159"/>
      <c r="B10" s="207"/>
      <c r="C10" s="133"/>
      <c r="D10" s="189"/>
      <c r="E10" s="152"/>
      <c r="F10" s="156"/>
      <c r="G10" s="152"/>
      <c r="H10" s="156"/>
      <c r="I10" s="152"/>
      <c r="J10" s="152"/>
      <c r="K10" s="156"/>
      <c r="L10" s="156"/>
      <c r="M10" s="205"/>
      <c r="N10" s="192"/>
    </row>
    <row r="11" spans="1:14" ht="15.95" customHeight="1">
      <c r="A11" s="135" t="s">
        <v>140</v>
      </c>
      <c r="B11" s="146"/>
      <c r="C11" s="112"/>
      <c r="D11" s="180"/>
      <c r="E11" s="252"/>
      <c r="F11" s="252"/>
      <c r="G11" s="252"/>
      <c r="H11" s="252"/>
      <c r="I11" s="252"/>
      <c r="J11" s="252"/>
      <c r="K11" s="252"/>
      <c r="L11" s="252"/>
      <c r="M11" s="161"/>
    </row>
    <row r="12" spans="1:14" ht="15.95" customHeight="1">
      <c r="A12" s="239" t="s">
        <v>261</v>
      </c>
      <c r="B12" s="240" t="s">
        <v>320</v>
      </c>
      <c r="C12" s="130" t="s">
        <v>184</v>
      </c>
      <c r="D12" s="188">
        <v>4.07</v>
      </c>
      <c r="E12" s="154"/>
      <c r="F12" s="156"/>
      <c r="G12" s="154"/>
      <c r="H12" s="156"/>
      <c r="I12" s="154"/>
      <c r="J12" s="152"/>
      <c r="K12" s="156"/>
      <c r="L12" s="156"/>
      <c r="M12" s="161"/>
    </row>
    <row r="13" spans="1:14" ht="15.95" customHeight="1">
      <c r="A13" s="151" t="s">
        <v>189</v>
      </c>
      <c r="B13" s="146" t="s">
        <v>188</v>
      </c>
      <c r="C13" s="252" t="s">
        <v>119</v>
      </c>
      <c r="D13" s="188">
        <f>수량산출서!D12</f>
        <v>103.48</v>
      </c>
      <c r="E13" s="154"/>
      <c r="F13" s="156"/>
      <c r="G13" s="154"/>
      <c r="H13" s="156"/>
      <c r="I13" s="154"/>
      <c r="J13" s="152"/>
      <c r="K13" s="156"/>
      <c r="L13" s="156"/>
      <c r="M13" s="161"/>
    </row>
    <row r="14" spans="1:14" ht="15.95" customHeight="1">
      <c r="A14" s="151" t="s">
        <v>228</v>
      </c>
      <c r="B14" s="146" t="s">
        <v>175</v>
      </c>
      <c r="C14" s="252" t="s">
        <v>119</v>
      </c>
      <c r="D14" s="188">
        <f>수량산출서!D13</f>
        <v>1</v>
      </c>
      <c r="E14" s="154"/>
      <c r="F14" s="156"/>
      <c r="G14" s="154"/>
      <c r="H14" s="156"/>
      <c r="I14" s="154"/>
      <c r="J14" s="152"/>
      <c r="K14" s="156"/>
      <c r="L14" s="156"/>
      <c r="M14" s="161"/>
    </row>
    <row r="15" spans="1:14" ht="15.75" customHeight="1">
      <c r="A15" s="151" t="s">
        <v>436</v>
      </c>
      <c r="B15" s="146" t="s">
        <v>221</v>
      </c>
      <c r="C15" s="254" t="s">
        <v>119</v>
      </c>
      <c r="D15" s="188">
        <f>수량산출서!D14</f>
        <v>169.56</v>
      </c>
      <c r="E15" s="154"/>
      <c r="F15" s="156"/>
      <c r="G15" s="154"/>
      <c r="H15" s="156"/>
      <c r="I15" s="154"/>
      <c r="J15" s="152"/>
      <c r="K15" s="156"/>
      <c r="L15" s="156"/>
      <c r="M15" s="161"/>
    </row>
    <row r="16" spans="1:14" ht="15.75" customHeight="1">
      <c r="A16" s="153" t="s">
        <v>46</v>
      </c>
      <c r="B16" s="207"/>
      <c r="C16" s="133"/>
      <c r="D16" s="189"/>
      <c r="E16" s="152"/>
      <c r="F16" s="127"/>
      <c r="G16" s="126"/>
      <c r="H16" s="127"/>
      <c r="I16" s="126"/>
      <c r="J16" s="127"/>
      <c r="K16" s="127"/>
      <c r="L16" s="127"/>
      <c r="M16" s="161"/>
    </row>
    <row r="17" spans="1:14" ht="15.95" customHeight="1">
      <c r="A17" s="135" t="s">
        <v>231</v>
      </c>
      <c r="B17" s="146"/>
      <c r="C17" s="130"/>
      <c r="D17" s="188"/>
      <c r="E17" s="152"/>
      <c r="F17" s="156"/>
      <c r="G17" s="152"/>
      <c r="H17" s="156"/>
      <c r="I17" s="152"/>
      <c r="J17" s="152"/>
      <c r="K17" s="156"/>
      <c r="L17" s="156"/>
      <c r="M17" s="161"/>
    </row>
    <row r="18" spans="1:14" ht="15.75" customHeight="1">
      <c r="A18" s="151" t="s">
        <v>321</v>
      </c>
      <c r="B18" s="146" t="s">
        <v>427</v>
      </c>
      <c r="C18" s="252" t="s">
        <v>119</v>
      </c>
      <c r="D18" s="188">
        <f>수량산출서!D16</f>
        <v>498.17</v>
      </c>
      <c r="E18" s="154"/>
      <c r="F18" s="156"/>
      <c r="G18" s="154"/>
      <c r="H18" s="156"/>
      <c r="I18" s="154"/>
      <c r="J18" s="152"/>
      <c r="K18" s="156"/>
      <c r="L18" s="156"/>
      <c r="M18" s="161"/>
    </row>
    <row r="19" spans="1:14" ht="15.75" hidden="1" customHeight="1">
      <c r="A19" s="151" t="s">
        <v>322</v>
      </c>
      <c r="B19" s="146" t="s">
        <v>323</v>
      </c>
      <c r="C19" s="252" t="s">
        <v>119</v>
      </c>
      <c r="D19" s="188">
        <v>0</v>
      </c>
      <c r="E19" s="154"/>
      <c r="F19" s="156"/>
      <c r="G19" s="154"/>
      <c r="H19" s="156"/>
      <c r="I19" s="154"/>
      <c r="J19" s="152"/>
      <c r="K19" s="156"/>
      <c r="L19" s="156"/>
      <c r="M19" s="161"/>
    </row>
    <row r="20" spans="1:14" ht="15.95" customHeight="1">
      <c r="A20" s="151" t="s">
        <v>322</v>
      </c>
      <c r="B20" s="146" t="s">
        <v>426</v>
      </c>
      <c r="C20" s="252" t="s">
        <v>119</v>
      </c>
      <c r="D20" s="188">
        <v>649.73</v>
      </c>
      <c r="E20" s="154"/>
      <c r="F20" s="156"/>
      <c r="G20" s="154"/>
      <c r="H20" s="156"/>
      <c r="I20" s="154"/>
      <c r="J20" s="152"/>
      <c r="K20" s="156"/>
      <c r="L20" s="156"/>
      <c r="M20" s="162"/>
      <c r="N20" s="193">
        <f>F20+H20+J20</f>
        <v>0</v>
      </c>
    </row>
    <row r="21" spans="1:14" ht="15.95" customHeight="1">
      <c r="A21" s="151" t="s">
        <v>322</v>
      </c>
      <c r="B21" s="146" t="s">
        <v>325</v>
      </c>
      <c r="C21" s="252" t="s">
        <v>119</v>
      </c>
      <c r="D21" s="188">
        <f>수량산출서!D19</f>
        <v>18</v>
      </c>
      <c r="E21" s="154"/>
      <c r="F21" s="156"/>
      <c r="G21" s="154"/>
      <c r="H21" s="156"/>
      <c r="I21" s="154"/>
      <c r="J21" s="152"/>
      <c r="K21" s="156"/>
      <c r="L21" s="156"/>
      <c r="M21" s="162"/>
    </row>
    <row r="22" spans="1:14" s="163" customFormat="1" ht="15.95" customHeight="1">
      <c r="A22" s="159" t="s">
        <v>326</v>
      </c>
      <c r="B22" s="207" t="s">
        <v>329</v>
      </c>
      <c r="C22" s="252" t="s">
        <v>119</v>
      </c>
      <c r="D22" s="188">
        <f>수량산출서!D20</f>
        <v>576.24</v>
      </c>
      <c r="E22" s="154"/>
      <c r="F22" s="156"/>
      <c r="G22" s="154"/>
      <c r="H22" s="156"/>
      <c r="I22" s="154"/>
      <c r="J22" s="152"/>
      <c r="K22" s="156"/>
      <c r="L22" s="156"/>
      <c r="M22" s="205"/>
      <c r="N22" s="192"/>
    </row>
    <row r="23" spans="1:14" ht="15.95" customHeight="1">
      <c r="A23" s="159" t="s">
        <v>327</v>
      </c>
      <c r="B23" s="207" t="s">
        <v>328</v>
      </c>
      <c r="C23" s="252" t="s">
        <v>119</v>
      </c>
      <c r="D23" s="188">
        <f>수량산출서!D21</f>
        <v>2.5299999999999998</v>
      </c>
      <c r="E23" s="154"/>
      <c r="F23" s="156"/>
      <c r="G23" s="154"/>
      <c r="H23" s="156"/>
      <c r="I23" s="154"/>
      <c r="J23" s="152"/>
      <c r="K23" s="156"/>
      <c r="L23" s="156"/>
      <c r="M23" s="161"/>
    </row>
    <row r="24" spans="1:14" ht="15.95" customHeight="1">
      <c r="A24" s="153" t="s">
        <v>46</v>
      </c>
      <c r="B24" s="207"/>
      <c r="C24" s="133"/>
      <c r="D24" s="189"/>
      <c r="E24" s="152"/>
      <c r="F24" s="127"/>
      <c r="G24" s="126"/>
      <c r="H24" s="127"/>
      <c r="I24" s="126"/>
      <c r="J24" s="127"/>
      <c r="K24" s="127"/>
      <c r="L24" s="127"/>
      <c r="M24" s="161"/>
    </row>
    <row r="25" spans="1:14" ht="15.95" customHeight="1">
      <c r="A25" s="151"/>
      <c r="B25" s="146"/>
      <c r="C25" s="130"/>
      <c r="D25" s="132"/>
      <c r="E25" s="152"/>
      <c r="F25" s="156"/>
      <c r="G25" s="152"/>
      <c r="H25" s="156"/>
      <c r="I25" s="152"/>
      <c r="J25" s="152"/>
      <c r="K25" s="156"/>
      <c r="L25" s="156"/>
      <c r="M25" s="161"/>
    </row>
    <row r="26" spans="1:14" ht="15.95" customHeight="1">
      <c r="A26" s="135" t="s">
        <v>330</v>
      </c>
      <c r="B26" s="146"/>
      <c r="C26" s="252"/>
      <c r="D26" s="188"/>
      <c r="E26" s="152"/>
      <c r="F26" s="156"/>
      <c r="G26" s="152"/>
      <c r="H26" s="156"/>
      <c r="I26" s="152"/>
      <c r="J26" s="152"/>
      <c r="K26" s="156"/>
      <c r="L26" s="156"/>
      <c r="M26" s="161"/>
    </row>
    <row r="27" spans="1:14" ht="15.95" customHeight="1">
      <c r="A27" s="151" t="s">
        <v>251</v>
      </c>
      <c r="B27" s="146" t="s">
        <v>331</v>
      </c>
      <c r="C27" s="252" t="s">
        <v>159</v>
      </c>
      <c r="D27" s="188">
        <v>169.56</v>
      </c>
      <c r="E27" s="154"/>
      <c r="F27" s="156"/>
      <c r="G27" s="154"/>
      <c r="H27" s="156"/>
      <c r="I27" s="154"/>
      <c r="J27" s="152"/>
      <c r="K27" s="156"/>
      <c r="L27" s="156"/>
      <c r="M27" s="161"/>
    </row>
    <row r="28" spans="1:14" ht="15.95" customHeight="1">
      <c r="A28" s="151" t="s">
        <v>252</v>
      </c>
      <c r="B28" s="146" t="s">
        <v>245</v>
      </c>
      <c r="C28" s="252" t="s">
        <v>153</v>
      </c>
      <c r="D28" s="132">
        <f>수량산출서!D26</f>
        <v>10.7</v>
      </c>
      <c r="E28" s="154"/>
      <c r="F28" s="156"/>
      <c r="G28" s="154"/>
      <c r="H28" s="156"/>
      <c r="I28" s="154"/>
      <c r="J28" s="152"/>
      <c r="K28" s="156"/>
      <c r="L28" s="156"/>
      <c r="M28" s="161"/>
    </row>
    <row r="29" spans="1:14" ht="15.95" customHeight="1">
      <c r="A29" s="153" t="s">
        <v>46</v>
      </c>
      <c r="B29" s="207"/>
      <c r="C29" s="133"/>
      <c r="D29" s="189"/>
      <c r="E29" s="152"/>
      <c r="F29" s="127"/>
      <c r="G29" s="126"/>
      <c r="H29" s="127"/>
      <c r="I29" s="126"/>
      <c r="J29" s="127"/>
      <c r="K29" s="127"/>
      <c r="L29" s="127"/>
      <c r="M29" s="161"/>
    </row>
    <row r="30" spans="1:14" ht="15.95" customHeight="1">
      <c r="A30" s="151"/>
      <c r="B30" s="146"/>
      <c r="C30" s="252"/>
      <c r="D30" s="213"/>
      <c r="E30" s="152"/>
      <c r="F30" s="156"/>
      <c r="G30" s="152"/>
      <c r="H30" s="156"/>
      <c r="I30" s="152"/>
      <c r="J30" s="152"/>
      <c r="K30" s="156"/>
      <c r="L30" s="156"/>
      <c r="M30" s="161"/>
    </row>
    <row r="31" spans="1:14" ht="15.95" customHeight="1">
      <c r="A31" s="135" t="s">
        <v>332</v>
      </c>
      <c r="B31" s="240"/>
      <c r="C31" s="252"/>
      <c r="D31" s="213"/>
      <c r="E31" s="152"/>
      <c r="F31" s="156"/>
      <c r="G31" s="152"/>
      <c r="H31" s="156"/>
      <c r="I31" s="152"/>
      <c r="J31" s="152"/>
      <c r="K31" s="156"/>
      <c r="L31" s="156"/>
      <c r="M31" s="162"/>
      <c r="N31" s="193">
        <f>F31+H31+J31</f>
        <v>0</v>
      </c>
    </row>
    <row r="32" spans="1:14" ht="15.95" customHeight="1">
      <c r="A32" s="159" t="s">
        <v>333</v>
      </c>
      <c r="B32" s="207" t="s">
        <v>334</v>
      </c>
      <c r="C32" s="252" t="s">
        <v>119</v>
      </c>
      <c r="D32" s="132">
        <f>수량산출서!D29</f>
        <v>1</v>
      </c>
      <c r="E32" s="154"/>
      <c r="F32" s="156"/>
      <c r="G32" s="154"/>
      <c r="H32" s="156"/>
      <c r="I32" s="154"/>
      <c r="J32" s="152"/>
      <c r="K32" s="156"/>
      <c r="L32" s="156"/>
      <c r="M32" s="161"/>
    </row>
    <row r="33" spans="1:14" s="163" customFormat="1" ht="15.95" customHeight="1">
      <c r="A33" s="151" t="s">
        <v>335</v>
      </c>
      <c r="B33" s="146" t="s">
        <v>336</v>
      </c>
      <c r="C33" s="252" t="s">
        <v>119</v>
      </c>
      <c r="D33" s="132">
        <f>수량산출서!D30</f>
        <v>142</v>
      </c>
      <c r="E33" s="154"/>
      <c r="F33" s="156"/>
      <c r="G33" s="154"/>
      <c r="H33" s="156"/>
      <c r="I33" s="154"/>
      <c r="J33" s="152"/>
      <c r="K33" s="156"/>
      <c r="L33" s="156"/>
      <c r="M33" s="205"/>
      <c r="N33" s="192"/>
    </row>
    <row r="34" spans="1:14" ht="15.95" customHeight="1">
      <c r="A34" s="151" t="s">
        <v>338</v>
      </c>
      <c r="B34" s="146" t="s">
        <v>337</v>
      </c>
      <c r="C34" s="112" t="s">
        <v>106</v>
      </c>
      <c r="D34" s="132">
        <f>수량산출서!D31</f>
        <v>1</v>
      </c>
      <c r="E34" s="154"/>
      <c r="F34" s="156"/>
      <c r="G34" s="154"/>
      <c r="H34" s="156"/>
      <c r="I34" s="154"/>
      <c r="J34" s="152"/>
      <c r="K34" s="156"/>
      <c r="L34" s="156"/>
      <c r="M34" s="161"/>
    </row>
    <row r="35" spans="1:14" ht="15.95" customHeight="1">
      <c r="A35" s="151" t="s">
        <v>339</v>
      </c>
      <c r="B35" s="146" t="s">
        <v>342</v>
      </c>
      <c r="C35" s="252" t="s">
        <v>106</v>
      </c>
      <c r="D35" s="132">
        <f>수량산출서!D32</f>
        <v>1</v>
      </c>
      <c r="E35" s="154"/>
      <c r="F35" s="156"/>
      <c r="G35" s="154"/>
      <c r="H35" s="156"/>
      <c r="I35" s="154"/>
      <c r="J35" s="152"/>
      <c r="K35" s="156"/>
      <c r="L35" s="156"/>
      <c r="M35" s="161"/>
    </row>
    <row r="36" spans="1:14" ht="15.95" customHeight="1">
      <c r="A36" s="151" t="s">
        <v>340</v>
      </c>
      <c r="B36" s="146" t="s">
        <v>259</v>
      </c>
      <c r="C36" s="252" t="s">
        <v>106</v>
      </c>
      <c r="D36" s="132">
        <f>수량산출서!D33</f>
        <v>1</v>
      </c>
      <c r="E36" s="154"/>
      <c r="F36" s="156"/>
      <c r="G36" s="154"/>
      <c r="H36" s="156"/>
      <c r="I36" s="154"/>
      <c r="J36" s="152"/>
      <c r="K36" s="156"/>
      <c r="L36" s="156"/>
      <c r="M36" s="161"/>
    </row>
    <row r="37" spans="1:14" ht="15.95" customHeight="1">
      <c r="A37" s="151" t="s">
        <v>341</v>
      </c>
      <c r="B37" s="211" t="s">
        <v>260</v>
      </c>
      <c r="C37" s="252" t="s">
        <v>106</v>
      </c>
      <c r="D37" s="132">
        <f>수량산출서!D34</f>
        <v>1</v>
      </c>
      <c r="E37" s="154"/>
      <c r="F37" s="156"/>
      <c r="G37" s="154"/>
      <c r="H37" s="156"/>
      <c r="I37" s="154"/>
      <c r="J37" s="152"/>
      <c r="K37" s="156"/>
      <c r="L37" s="156"/>
      <c r="M37" s="161"/>
    </row>
    <row r="38" spans="1:14" ht="15.95" customHeight="1">
      <c r="A38" s="153" t="s">
        <v>46</v>
      </c>
      <c r="B38" s="207"/>
      <c r="C38" s="133"/>
      <c r="D38" s="189"/>
      <c r="E38" s="152"/>
      <c r="F38" s="127"/>
      <c r="G38" s="126"/>
      <c r="H38" s="127"/>
      <c r="I38" s="126"/>
      <c r="J38" s="127"/>
      <c r="K38" s="127"/>
      <c r="L38" s="127"/>
      <c r="M38" s="161"/>
    </row>
    <row r="39" spans="1:14" ht="15.95" customHeight="1">
      <c r="A39" s="144"/>
      <c r="B39" s="146"/>
      <c r="C39" s="252"/>
      <c r="D39" s="196"/>
      <c r="E39" s="152"/>
      <c r="F39" s="156"/>
      <c r="G39" s="152"/>
      <c r="H39" s="156"/>
      <c r="I39" s="152"/>
      <c r="J39" s="152"/>
      <c r="K39" s="156"/>
      <c r="L39" s="156"/>
      <c r="M39" s="161"/>
    </row>
    <row r="40" spans="1:14" ht="15.95" customHeight="1">
      <c r="A40" s="135" t="s">
        <v>151</v>
      </c>
      <c r="B40" s="146"/>
      <c r="C40" s="112"/>
      <c r="D40" s="180"/>
      <c r="E40" s="252"/>
      <c r="F40" s="252"/>
      <c r="G40" s="252"/>
      <c r="H40" s="252"/>
      <c r="I40" s="252"/>
      <c r="J40" s="252"/>
      <c r="K40" s="252"/>
      <c r="L40" s="252"/>
      <c r="M40" s="162"/>
      <c r="N40" s="193">
        <f>F40+H40+J40</f>
        <v>0</v>
      </c>
    </row>
    <row r="41" spans="1:14" ht="15.95" customHeight="1">
      <c r="A41" s="239" t="s">
        <v>176</v>
      </c>
      <c r="B41" s="240" t="s">
        <v>145</v>
      </c>
      <c r="C41" s="130" t="s">
        <v>146</v>
      </c>
      <c r="D41" s="188">
        <f>수량산출서!D37</f>
        <v>15.170000000000002</v>
      </c>
      <c r="E41" s="152"/>
      <c r="F41" s="156"/>
      <c r="G41" s="152"/>
      <c r="H41" s="156"/>
      <c r="I41" s="154"/>
      <c r="J41" s="152"/>
      <c r="K41" s="156"/>
      <c r="L41" s="156"/>
      <c r="M41" s="161"/>
    </row>
    <row r="42" spans="1:14" s="163" customFormat="1" ht="15.95" customHeight="1">
      <c r="A42" s="239" t="s">
        <v>177</v>
      </c>
      <c r="B42" s="240" t="s">
        <v>145</v>
      </c>
      <c r="C42" s="130" t="s">
        <v>146</v>
      </c>
      <c r="D42" s="188">
        <f>수량산출서!D38</f>
        <v>15.170000000000002</v>
      </c>
      <c r="E42" s="152"/>
      <c r="F42" s="156"/>
      <c r="G42" s="152"/>
      <c r="H42" s="156"/>
      <c r="I42" s="154"/>
      <c r="J42" s="152"/>
      <c r="K42" s="156"/>
      <c r="L42" s="156"/>
      <c r="M42" s="205"/>
      <c r="N42" s="192"/>
    </row>
    <row r="43" spans="1:14" ht="15.95" customHeight="1">
      <c r="A43" s="151" t="s">
        <v>178</v>
      </c>
      <c r="B43" s="146" t="s">
        <v>264</v>
      </c>
      <c r="C43" s="130" t="s">
        <v>146</v>
      </c>
      <c r="D43" s="188">
        <f>수량산출서!D39</f>
        <v>6.61</v>
      </c>
      <c r="E43" s="152"/>
      <c r="F43" s="156"/>
      <c r="G43" s="152"/>
      <c r="H43" s="156"/>
      <c r="I43" s="154"/>
      <c r="J43" s="152"/>
      <c r="K43" s="156"/>
      <c r="L43" s="156"/>
      <c r="M43" s="161"/>
      <c r="N43" s="193"/>
    </row>
    <row r="44" spans="1:14" ht="15.95" customHeight="1">
      <c r="A44" s="151" t="s">
        <v>178</v>
      </c>
      <c r="B44" s="146" t="s">
        <v>263</v>
      </c>
      <c r="C44" s="130" t="s">
        <v>146</v>
      </c>
      <c r="D44" s="188">
        <f>수량산출서!D40</f>
        <v>8.56</v>
      </c>
      <c r="E44" s="152"/>
      <c r="F44" s="156"/>
      <c r="G44" s="152"/>
      <c r="H44" s="156"/>
      <c r="I44" s="154"/>
      <c r="J44" s="152"/>
      <c r="K44" s="156"/>
      <c r="L44" s="156"/>
      <c r="M44" s="162"/>
      <c r="N44" s="193"/>
    </row>
    <row r="45" spans="1:14" ht="15.95" customHeight="1">
      <c r="A45" s="153" t="s">
        <v>46</v>
      </c>
      <c r="B45" s="207"/>
      <c r="C45" s="133"/>
      <c r="D45" s="189"/>
      <c r="E45" s="152"/>
      <c r="F45" s="127"/>
      <c r="G45" s="126"/>
      <c r="H45" s="127"/>
      <c r="I45" s="127"/>
      <c r="J45" s="127"/>
      <c r="K45" s="127"/>
      <c r="L45" s="127"/>
      <c r="M45" s="162"/>
      <c r="N45" s="193"/>
    </row>
    <row r="46" spans="1:14" s="163" customFormat="1" ht="15.95" customHeight="1">
      <c r="A46" s="135"/>
      <c r="B46" s="146"/>
      <c r="C46" s="112"/>
      <c r="D46" s="180"/>
      <c r="E46" s="205"/>
      <c r="F46" s="205"/>
      <c r="G46" s="205"/>
      <c r="H46" s="205"/>
      <c r="I46" s="205"/>
      <c r="J46" s="205"/>
      <c r="K46" s="205"/>
      <c r="L46" s="205"/>
      <c r="M46" s="205"/>
      <c r="N46" s="192"/>
    </row>
    <row r="47" spans="1:14" ht="15.95" customHeight="1">
      <c r="A47" s="239"/>
      <c r="B47" s="240"/>
      <c r="C47" s="130"/>
      <c r="D47" s="188"/>
      <c r="E47" s="152"/>
      <c r="F47" s="156"/>
      <c r="G47" s="152"/>
      <c r="H47" s="156"/>
      <c r="I47" s="152"/>
      <c r="J47" s="152"/>
      <c r="K47" s="156"/>
      <c r="L47" s="156"/>
      <c r="M47" s="161"/>
      <c r="N47" s="193"/>
    </row>
    <row r="48" spans="1:14" ht="15.95" customHeight="1">
      <c r="A48" s="239"/>
      <c r="B48" s="240"/>
      <c r="C48" s="130"/>
      <c r="D48" s="188"/>
      <c r="E48" s="152"/>
      <c r="F48" s="156"/>
      <c r="G48" s="152"/>
      <c r="H48" s="156"/>
      <c r="I48" s="152"/>
      <c r="J48" s="152"/>
      <c r="K48" s="156"/>
      <c r="L48" s="156"/>
      <c r="M48" s="161"/>
    </row>
    <row r="49" spans="1:14" ht="15.95" customHeight="1">
      <c r="A49" s="151"/>
      <c r="B49" s="146"/>
      <c r="C49" s="130"/>
      <c r="D49" s="188"/>
      <c r="E49" s="152"/>
      <c r="F49" s="156"/>
      <c r="G49" s="152"/>
      <c r="H49" s="156"/>
      <c r="I49" s="152"/>
      <c r="J49" s="152"/>
      <c r="K49" s="156"/>
      <c r="L49" s="156"/>
      <c r="M49" s="161"/>
    </row>
    <row r="50" spans="1:14" ht="15.95" customHeight="1">
      <c r="A50" s="159"/>
      <c r="B50" s="146"/>
      <c r="C50" s="130"/>
      <c r="D50" s="188"/>
      <c r="E50" s="152"/>
      <c r="F50" s="156"/>
      <c r="G50" s="152"/>
      <c r="H50" s="156"/>
      <c r="I50" s="152"/>
      <c r="J50" s="152"/>
      <c r="K50" s="156"/>
      <c r="L50" s="156"/>
      <c r="M50" s="161"/>
    </row>
    <row r="51" spans="1:14" ht="15.95" customHeight="1">
      <c r="A51" s="151"/>
      <c r="B51" s="146"/>
      <c r="C51" s="130"/>
      <c r="D51" s="188"/>
      <c r="E51" s="152"/>
      <c r="F51" s="156"/>
      <c r="G51" s="152"/>
      <c r="H51" s="156"/>
      <c r="I51" s="152"/>
      <c r="J51" s="152"/>
      <c r="K51" s="156"/>
      <c r="L51" s="156"/>
      <c r="M51" s="161"/>
    </row>
    <row r="52" spans="1:14" ht="15.95" customHeight="1">
      <c r="A52" s="153"/>
      <c r="B52" s="207"/>
      <c r="C52" s="133"/>
      <c r="D52" s="189"/>
      <c r="E52" s="152"/>
      <c r="F52" s="127"/>
      <c r="G52" s="126"/>
      <c r="H52" s="127"/>
      <c r="I52" s="127"/>
      <c r="J52" s="127"/>
      <c r="K52" s="127"/>
      <c r="L52" s="127"/>
      <c r="M52" s="162"/>
      <c r="N52" s="193">
        <f>F52+H52+J52</f>
        <v>0</v>
      </c>
    </row>
    <row r="53" spans="1:14" ht="15.95" customHeight="1">
      <c r="A53" s="151"/>
      <c r="B53" s="146"/>
      <c r="C53" s="205"/>
      <c r="D53" s="188"/>
      <c r="E53" s="152"/>
      <c r="F53" s="156"/>
      <c r="G53" s="152"/>
      <c r="H53" s="156"/>
      <c r="I53" s="152"/>
      <c r="J53" s="152"/>
      <c r="K53" s="156"/>
      <c r="L53" s="156"/>
      <c r="M53" s="161"/>
    </row>
    <row r="54" spans="1:14" ht="15.95" customHeight="1">
      <c r="A54" s="153"/>
      <c r="B54" s="207"/>
      <c r="C54" s="133"/>
      <c r="D54" s="196"/>
      <c r="E54" s="152"/>
      <c r="F54" s="127"/>
      <c r="G54" s="126"/>
      <c r="H54" s="127"/>
      <c r="I54" s="126"/>
      <c r="J54" s="127"/>
      <c r="K54" s="127"/>
      <c r="L54" s="127"/>
      <c r="M54" s="162"/>
      <c r="N54" s="193"/>
    </row>
    <row r="55" spans="1:14" ht="15.95" customHeight="1">
      <c r="A55" s="159"/>
      <c r="B55" s="207"/>
      <c r="C55" s="133"/>
      <c r="D55" s="196"/>
      <c r="E55" s="152"/>
      <c r="F55" s="156"/>
      <c r="G55" s="152"/>
      <c r="H55" s="156"/>
      <c r="I55" s="152"/>
      <c r="J55" s="152"/>
      <c r="K55" s="156"/>
      <c r="L55" s="156"/>
      <c r="M55" s="162"/>
    </row>
    <row r="56" spans="1:14" ht="15.95" customHeight="1">
      <c r="A56" s="151"/>
      <c r="B56" s="146"/>
      <c r="C56" s="205"/>
      <c r="D56" s="188"/>
      <c r="E56" s="152"/>
      <c r="F56" s="156"/>
      <c r="G56" s="152"/>
      <c r="H56" s="156"/>
      <c r="I56" s="152"/>
      <c r="J56" s="152"/>
      <c r="K56" s="156"/>
      <c r="L56" s="156"/>
      <c r="M56" s="161"/>
    </row>
    <row r="57" spans="1:14" ht="15.95" customHeight="1">
      <c r="A57" s="151"/>
      <c r="B57" s="146"/>
      <c r="C57" s="205"/>
      <c r="D57" s="187"/>
      <c r="E57" s="152"/>
      <c r="F57" s="156"/>
      <c r="G57" s="152"/>
      <c r="H57" s="156"/>
      <c r="I57" s="152"/>
      <c r="J57" s="152"/>
      <c r="K57" s="156"/>
      <c r="L57" s="156"/>
      <c r="M57" s="161"/>
    </row>
    <row r="58" spans="1:14" ht="15.95" customHeight="1">
      <c r="A58" s="151"/>
      <c r="B58" s="146"/>
      <c r="C58" s="205"/>
      <c r="D58" s="188"/>
      <c r="E58" s="152"/>
      <c r="F58" s="156"/>
      <c r="G58" s="152"/>
      <c r="H58" s="156"/>
      <c r="I58" s="152"/>
      <c r="J58" s="152"/>
      <c r="K58" s="156"/>
      <c r="L58" s="156"/>
      <c r="M58" s="162"/>
    </row>
    <row r="59" spans="1:14" ht="15.95" customHeight="1">
      <c r="A59" s="151"/>
      <c r="B59" s="207"/>
      <c r="C59" s="204"/>
      <c r="D59" s="196"/>
      <c r="E59" s="152"/>
      <c r="F59" s="156"/>
      <c r="G59" s="152"/>
      <c r="H59" s="156"/>
      <c r="I59" s="152"/>
      <c r="J59" s="152"/>
      <c r="K59" s="156"/>
      <c r="L59" s="156"/>
      <c r="M59" s="162"/>
    </row>
    <row r="60" spans="1:14" ht="15.95" customHeight="1">
      <c r="A60" s="151"/>
      <c r="B60" s="207"/>
      <c r="C60" s="204"/>
      <c r="D60" s="196"/>
      <c r="E60" s="152"/>
      <c r="F60" s="156"/>
      <c r="G60" s="152"/>
      <c r="H60" s="156"/>
      <c r="I60" s="152"/>
      <c r="J60" s="152"/>
      <c r="K60" s="156"/>
      <c r="L60" s="156"/>
      <c r="M60" s="162"/>
    </row>
    <row r="61" spans="1:14" ht="15.95" customHeight="1">
      <c r="A61" s="151"/>
      <c r="B61" s="207"/>
      <c r="C61" s="204"/>
      <c r="D61" s="196"/>
      <c r="E61" s="152"/>
      <c r="F61" s="156"/>
      <c r="G61" s="152"/>
      <c r="H61" s="156"/>
      <c r="I61" s="152"/>
      <c r="J61" s="152"/>
      <c r="K61" s="156"/>
      <c r="L61" s="156"/>
      <c r="M61" s="162"/>
    </row>
    <row r="62" spans="1:14" ht="15.95" customHeight="1">
      <c r="A62" s="151"/>
      <c r="B62" s="207"/>
      <c r="C62" s="204"/>
      <c r="D62" s="196"/>
      <c r="E62" s="152"/>
      <c r="F62" s="156"/>
      <c r="G62" s="152"/>
      <c r="H62" s="156"/>
      <c r="I62" s="152"/>
      <c r="J62" s="152"/>
      <c r="K62" s="156"/>
      <c r="L62" s="156"/>
      <c r="M62" s="162"/>
    </row>
    <row r="63" spans="1:14" ht="15.95" customHeight="1"/>
    <row r="64" spans="1:1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spans="1:14" ht="15.95" customHeight="1"/>
    <row r="338" spans="1:14" ht="15.95" customHeight="1"/>
    <row r="339" spans="1:14" ht="15.95" customHeight="1"/>
    <row r="340" spans="1:14" s="93" customFormat="1" ht="15.95" customHeight="1">
      <c r="A340" s="147"/>
      <c r="B340" s="90"/>
      <c r="C340" s="91"/>
      <c r="D340" s="92"/>
      <c r="E340" s="92"/>
      <c r="F340" s="92"/>
      <c r="G340" s="92"/>
      <c r="H340" s="92"/>
      <c r="I340" s="92"/>
      <c r="J340" s="92"/>
      <c r="K340" s="92"/>
      <c r="L340" s="92"/>
      <c r="M340" s="91"/>
      <c r="N340" s="194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8" type="noConversion"/>
  <printOptions horizontalCentered="1"/>
  <pageMargins left="0.59055118110236227" right="0.19685039370078741" top="0.39370078740157483" bottom="0.39370078740157483" header="0.51181102362204722" footer="0.15748031496062992"/>
  <pageSetup paperSize="9" orientation="landscape" r:id="rId1"/>
  <headerFooter alignWithMargins="0"/>
  <rowBreaks count="1" manualBreakCount="1">
    <brk id="33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view="pageBreakPreview" zoomScale="115" zoomScaleSheetLayoutView="115" workbookViewId="0">
      <selection activeCell="F23" sqref="F23"/>
    </sheetView>
  </sheetViews>
  <sheetFormatPr defaultRowHeight="9.75"/>
  <cols>
    <col min="1" max="1" width="8" style="8" bestFit="1" customWidth="1"/>
    <col min="2" max="2" width="16.88671875" style="7" customWidth="1"/>
    <col min="3" max="3" width="19.109375" style="7" customWidth="1"/>
    <col min="4" max="4" width="3.5546875" style="9" customWidth="1"/>
    <col min="5" max="5" width="3.6640625" style="9" customWidth="1"/>
    <col min="6" max="13" width="8" style="8" customWidth="1"/>
    <col min="14" max="14" width="4.109375" style="10" customWidth="1"/>
    <col min="15" max="16384" width="8.88671875" style="7"/>
  </cols>
  <sheetData>
    <row r="1" spans="1:14" ht="25.5">
      <c r="A1" s="300" t="s">
        <v>45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</row>
    <row r="2" spans="1:14" ht="15.95" customHeight="1">
      <c r="A2" s="308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</row>
    <row r="3" spans="1:14" s="125" customFormat="1" ht="15.95" customHeight="1">
      <c r="A3" s="307" t="s">
        <v>15</v>
      </c>
      <c r="B3" s="307" t="s">
        <v>21</v>
      </c>
      <c r="C3" s="307" t="s">
        <v>22</v>
      </c>
      <c r="D3" s="307" t="s">
        <v>2</v>
      </c>
      <c r="E3" s="307" t="s">
        <v>16</v>
      </c>
      <c r="F3" s="307" t="s">
        <v>17</v>
      </c>
      <c r="G3" s="307"/>
      <c r="H3" s="307" t="s">
        <v>18</v>
      </c>
      <c r="I3" s="307"/>
      <c r="J3" s="307" t="s">
        <v>19</v>
      </c>
      <c r="K3" s="307"/>
      <c r="L3" s="307" t="s">
        <v>20</v>
      </c>
      <c r="M3" s="307"/>
      <c r="N3" s="307" t="s">
        <v>11</v>
      </c>
    </row>
    <row r="4" spans="1:14" s="125" customFormat="1" ht="15.95" customHeight="1">
      <c r="A4" s="307"/>
      <c r="B4" s="307"/>
      <c r="C4" s="307"/>
      <c r="D4" s="307"/>
      <c r="E4" s="307"/>
      <c r="F4" s="140" t="s">
        <v>12</v>
      </c>
      <c r="G4" s="140" t="s">
        <v>13</v>
      </c>
      <c r="H4" s="140" t="s">
        <v>12</v>
      </c>
      <c r="I4" s="140" t="s">
        <v>13</v>
      </c>
      <c r="J4" s="140" t="s">
        <v>12</v>
      </c>
      <c r="K4" s="140" t="s">
        <v>13</v>
      </c>
      <c r="L4" s="140" t="s">
        <v>12</v>
      </c>
      <c r="M4" s="140" t="s">
        <v>13</v>
      </c>
      <c r="N4" s="307"/>
    </row>
    <row r="5" spans="1:14" s="143" customFormat="1" ht="15.95" customHeight="1">
      <c r="A5" s="149">
        <v>1</v>
      </c>
      <c r="B5" s="151" t="s">
        <v>116</v>
      </c>
      <c r="C5" s="146" t="s">
        <v>104</v>
      </c>
      <c r="D5" s="185" t="s">
        <v>114</v>
      </c>
      <c r="E5" s="185">
        <v>1</v>
      </c>
      <c r="F5" s="154">
        <f>일위대가표!F13</f>
        <v>20094</v>
      </c>
      <c r="G5" s="145">
        <f t="shared" ref="G5" si="0">F5*E5</f>
        <v>20094</v>
      </c>
      <c r="H5" s="145">
        <f>일위대가표!H13</f>
        <v>77934</v>
      </c>
      <c r="I5" s="145">
        <f t="shared" ref="I5" si="1">H5*E5</f>
        <v>77934</v>
      </c>
      <c r="J5" s="145">
        <f>일위대가표!J13</f>
        <v>0</v>
      </c>
      <c r="K5" s="145">
        <f t="shared" ref="K5" si="2">E5*J5</f>
        <v>0</v>
      </c>
      <c r="L5" s="145">
        <f t="shared" ref="L5:M5" si="3">F5+H5+J5</f>
        <v>98028</v>
      </c>
      <c r="M5" s="145">
        <f t="shared" si="3"/>
        <v>98028</v>
      </c>
      <c r="N5" s="141"/>
    </row>
    <row r="6" spans="1:14" s="143" customFormat="1" ht="15.95" customHeight="1">
      <c r="A6" s="149">
        <v>2</v>
      </c>
      <c r="B6" s="151" t="s">
        <v>169</v>
      </c>
      <c r="C6" s="146" t="s">
        <v>411</v>
      </c>
      <c r="D6" s="241" t="s">
        <v>119</v>
      </c>
      <c r="E6" s="227">
        <v>1</v>
      </c>
      <c r="F6" s="154">
        <f>일위대가표!F17</f>
        <v>0</v>
      </c>
      <c r="G6" s="145">
        <f t="shared" ref="G6" si="4">F6*E6</f>
        <v>0</v>
      </c>
      <c r="H6" s="145">
        <f>일위대가표!H17</f>
        <v>1161</v>
      </c>
      <c r="I6" s="145">
        <f t="shared" ref="I6" si="5">H6*E6</f>
        <v>1161</v>
      </c>
      <c r="J6" s="145">
        <f>일위대가표!J17</f>
        <v>0</v>
      </c>
      <c r="K6" s="145">
        <f t="shared" ref="K6" si="6">E6*J6</f>
        <v>0</v>
      </c>
      <c r="L6" s="145">
        <f t="shared" ref="L6" si="7">F6+H6+J6</f>
        <v>1161</v>
      </c>
      <c r="M6" s="145">
        <f t="shared" ref="M6" si="8">G6+I6+K6</f>
        <v>1161</v>
      </c>
      <c r="N6" s="141"/>
    </row>
    <row r="7" spans="1:14" s="143" customFormat="1" ht="15.95" customHeight="1">
      <c r="A7" s="149">
        <v>3</v>
      </c>
      <c r="B7" s="151" t="s">
        <v>261</v>
      </c>
      <c r="C7" s="146" t="s">
        <v>224</v>
      </c>
      <c r="D7" s="130" t="s">
        <v>184</v>
      </c>
      <c r="E7" s="241">
        <v>1</v>
      </c>
      <c r="F7" s="154">
        <f>일위대가표!F24</f>
        <v>839</v>
      </c>
      <c r="G7" s="145">
        <f t="shared" ref="G7:G22" si="9">F7*E7</f>
        <v>839</v>
      </c>
      <c r="H7" s="145">
        <f>일위대가표!H24</f>
        <v>83942</v>
      </c>
      <c r="I7" s="145">
        <f t="shared" ref="I7:I22" si="10">H7*E7</f>
        <v>83942</v>
      </c>
      <c r="J7" s="145">
        <f>일위대가표!J24</f>
        <v>544</v>
      </c>
      <c r="K7" s="145">
        <f t="shared" ref="K7:K22" si="11">E7*J7</f>
        <v>544</v>
      </c>
      <c r="L7" s="145">
        <f t="shared" ref="L7:L22" si="12">F7+H7+J7</f>
        <v>85325</v>
      </c>
      <c r="M7" s="145">
        <f t="shared" ref="M7:M22" si="13">G7+I7+K7</f>
        <v>85325</v>
      </c>
      <c r="N7" s="141"/>
    </row>
    <row r="8" spans="1:14" s="143" customFormat="1" ht="15.95" customHeight="1">
      <c r="A8" s="149">
        <v>4</v>
      </c>
      <c r="B8" s="151" t="s">
        <v>187</v>
      </c>
      <c r="C8" s="146" t="s">
        <v>185</v>
      </c>
      <c r="D8" s="241" t="s">
        <v>119</v>
      </c>
      <c r="E8" s="241">
        <v>1</v>
      </c>
      <c r="F8" s="154">
        <f>일위대가표!F28</f>
        <v>0</v>
      </c>
      <c r="G8" s="145">
        <f t="shared" si="9"/>
        <v>0</v>
      </c>
      <c r="H8" s="145">
        <f>일위대가표!H28</f>
        <v>0</v>
      </c>
      <c r="I8" s="145">
        <f t="shared" si="10"/>
        <v>0</v>
      </c>
      <c r="J8" s="145">
        <f>일위대가표!J28</f>
        <v>289</v>
      </c>
      <c r="K8" s="145">
        <f t="shared" si="11"/>
        <v>289</v>
      </c>
      <c r="L8" s="145">
        <f t="shared" si="12"/>
        <v>289</v>
      </c>
      <c r="M8" s="145">
        <f t="shared" si="13"/>
        <v>289</v>
      </c>
      <c r="N8" s="141"/>
    </row>
    <row r="9" spans="1:14" s="143" customFormat="1" ht="15.95" customHeight="1">
      <c r="A9" s="149">
        <v>5</v>
      </c>
      <c r="B9" s="151" t="s">
        <v>189</v>
      </c>
      <c r="C9" s="146" t="s">
        <v>188</v>
      </c>
      <c r="D9" s="241" t="s">
        <v>119</v>
      </c>
      <c r="E9" s="241">
        <v>1</v>
      </c>
      <c r="F9" s="154">
        <f>일위대가표!F33</f>
        <v>0</v>
      </c>
      <c r="G9" s="145">
        <f t="shared" si="9"/>
        <v>0</v>
      </c>
      <c r="H9" s="145">
        <f>일위대가표!H33</f>
        <v>6039</v>
      </c>
      <c r="I9" s="145">
        <f t="shared" si="10"/>
        <v>6039</v>
      </c>
      <c r="J9" s="145">
        <f>일위대가표!J33</f>
        <v>0</v>
      </c>
      <c r="K9" s="145">
        <f t="shared" si="11"/>
        <v>0</v>
      </c>
      <c r="L9" s="145">
        <f t="shared" si="12"/>
        <v>6039</v>
      </c>
      <c r="M9" s="145">
        <f t="shared" si="13"/>
        <v>6039</v>
      </c>
      <c r="N9" s="141"/>
    </row>
    <row r="10" spans="1:14" s="143" customFormat="1" ht="15.95" customHeight="1">
      <c r="A10" s="149">
        <v>6</v>
      </c>
      <c r="B10" s="151" t="s">
        <v>228</v>
      </c>
      <c r="C10" s="146" t="s">
        <v>225</v>
      </c>
      <c r="D10" s="241" t="s">
        <v>119</v>
      </c>
      <c r="E10" s="241">
        <v>1</v>
      </c>
      <c r="F10" s="154">
        <f>일위대가표!F36</f>
        <v>0</v>
      </c>
      <c r="G10" s="145">
        <f t="shared" si="9"/>
        <v>0</v>
      </c>
      <c r="H10" s="145">
        <f>일위대가표!H36</f>
        <v>27658</v>
      </c>
      <c r="I10" s="145">
        <f t="shared" si="10"/>
        <v>27658</v>
      </c>
      <c r="J10" s="145">
        <f>일위대가표!J36</f>
        <v>0</v>
      </c>
      <c r="K10" s="145">
        <f t="shared" si="11"/>
        <v>0</v>
      </c>
      <c r="L10" s="145">
        <f t="shared" si="12"/>
        <v>27658</v>
      </c>
      <c r="M10" s="145">
        <f t="shared" si="13"/>
        <v>27658</v>
      </c>
      <c r="N10" s="141"/>
    </row>
    <row r="11" spans="1:14" s="143" customFormat="1" ht="15.95" customHeight="1">
      <c r="A11" s="149">
        <v>7</v>
      </c>
      <c r="B11" s="151" t="s">
        <v>181</v>
      </c>
      <c r="C11" s="146" t="s">
        <v>269</v>
      </c>
      <c r="D11" s="241" t="s">
        <v>119</v>
      </c>
      <c r="E11" s="241">
        <v>1</v>
      </c>
      <c r="F11" s="154">
        <f>일위대가표!F43</f>
        <v>52</v>
      </c>
      <c r="G11" s="145">
        <f t="shared" si="9"/>
        <v>52</v>
      </c>
      <c r="H11" s="145">
        <f>일위대가표!H43</f>
        <v>2124</v>
      </c>
      <c r="I11" s="145">
        <f t="shared" si="10"/>
        <v>2124</v>
      </c>
      <c r="J11" s="145">
        <f>일위대가표!J43</f>
        <v>0</v>
      </c>
      <c r="K11" s="145">
        <f t="shared" si="11"/>
        <v>0</v>
      </c>
      <c r="L11" s="145">
        <f t="shared" si="12"/>
        <v>2176</v>
      </c>
      <c r="M11" s="145">
        <f t="shared" si="13"/>
        <v>2176</v>
      </c>
      <c r="N11" s="141"/>
    </row>
    <row r="12" spans="1:14" s="143" customFormat="1" ht="15.95" customHeight="1">
      <c r="A12" s="149">
        <v>8</v>
      </c>
      <c r="B12" s="151" t="s">
        <v>182</v>
      </c>
      <c r="C12" s="146" t="s">
        <v>324</v>
      </c>
      <c r="D12" s="241" t="s">
        <v>119</v>
      </c>
      <c r="E12" s="241">
        <v>1</v>
      </c>
      <c r="F12" s="154">
        <f>일위대가표!F50</f>
        <v>308</v>
      </c>
      <c r="G12" s="145">
        <f t="shared" si="9"/>
        <v>308</v>
      </c>
      <c r="H12" s="145">
        <f>일위대가표!H50</f>
        <v>2659</v>
      </c>
      <c r="I12" s="145">
        <f t="shared" si="10"/>
        <v>2659</v>
      </c>
      <c r="J12" s="145">
        <f>일위대가표!J50</f>
        <v>0</v>
      </c>
      <c r="K12" s="145">
        <f t="shared" si="11"/>
        <v>0</v>
      </c>
      <c r="L12" s="145">
        <f t="shared" si="12"/>
        <v>2967</v>
      </c>
      <c r="M12" s="145">
        <f t="shared" si="13"/>
        <v>2967</v>
      </c>
      <c r="N12" s="141"/>
    </row>
    <row r="13" spans="1:14" s="143" customFormat="1" ht="15.95" customHeight="1">
      <c r="A13" s="149">
        <v>9</v>
      </c>
      <c r="B13" s="151" t="s">
        <v>182</v>
      </c>
      <c r="C13" s="146" t="s">
        <v>312</v>
      </c>
      <c r="D13" s="241" t="s">
        <v>119</v>
      </c>
      <c r="E13" s="241">
        <v>1</v>
      </c>
      <c r="F13" s="154">
        <f>일위대가표!F57</f>
        <v>616</v>
      </c>
      <c r="G13" s="145">
        <f t="shared" si="9"/>
        <v>616</v>
      </c>
      <c r="H13" s="145">
        <f>일위대가표!H57</f>
        <v>5319</v>
      </c>
      <c r="I13" s="145">
        <f t="shared" si="10"/>
        <v>5319</v>
      </c>
      <c r="J13" s="145">
        <f>일위대가표!J57</f>
        <v>0</v>
      </c>
      <c r="K13" s="145">
        <f t="shared" si="11"/>
        <v>0</v>
      </c>
      <c r="L13" s="145">
        <f t="shared" si="12"/>
        <v>5935</v>
      </c>
      <c r="M13" s="145">
        <f t="shared" si="13"/>
        <v>5935</v>
      </c>
      <c r="N13" s="141"/>
    </row>
    <row r="14" spans="1:14" s="143" customFormat="1" ht="15.95" customHeight="1">
      <c r="A14" s="149">
        <v>10</v>
      </c>
      <c r="B14" s="151" t="s">
        <v>182</v>
      </c>
      <c r="C14" s="146" t="s">
        <v>313</v>
      </c>
      <c r="D14" s="241" t="s">
        <v>119</v>
      </c>
      <c r="E14" s="241">
        <v>1</v>
      </c>
      <c r="F14" s="154">
        <f>일위대가표!F64</f>
        <v>559</v>
      </c>
      <c r="G14" s="145">
        <f t="shared" si="9"/>
        <v>559</v>
      </c>
      <c r="H14" s="145">
        <f>일위대가표!H64</f>
        <v>5319</v>
      </c>
      <c r="I14" s="145">
        <f t="shared" si="10"/>
        <v>5319</v>
      </c>
      <c r="J14" s="145">
        <f>일위대가표!J64</f>
        <v>0</v>
      </c>
      <c r="K14" s="145">
        <f t="shared" si="11"/>
        <v>0</v>
      </c>
      <c r="L14" s="145">
        <f t="shared" si="12"/>
        <v>5878</v>
      </c>
      <c r="M14" s="145">
        <f t="shared" si="13"/>
        <v>5878</v>
      </c>
      <c r="N14" s="141"/>
    </row>
    <row r="15" spans="1:14" s="143" customFormat="1" ht="15.95" customHeight="1">
      <c r="A15" s="149">
        <v>11</v>
      </c>
      <c r="B15" s="151" t="s">
        <v>314</v>
      </c>
      <c r="C15" s="146" t="s">
        <v>275</v>
      </c>
      <c r="D15" s="241" t="s">
        <v>119</v>
      </c>
      <c r="E15" s="241">
        <v>1</v>
      </c>
      <c r="F15" s="154">
        <f>일위대가표!F71</f>
        <v>1831</v>
      </c>
      <c r="G15" s="145">
        <f t="shared" si="9"/>
        <v>1831</v>
      </c>
      <c r="H15" s="145">
        <f>일위대가표!H71</f>
        <v>3160</v>
      </c>
      <c r="I15" s="145">
        <f t="shared" si="10"/>
        <v>3160</v>
      </c>
      <c r="J15" s="145">
        <f>일위대가표!J71</f>
        <v>0</v>
      </c>
      <c r="K15" s="145">
        <f t="shared" si="11"/>
        <v>0</v>
      </c>
      <c r="L15" s="145">
        <f t="shared" si="12"/>
        <v>4991</v>
      </c>
      <c r="M15" s="145">
        <f t="shared" si="13"/>
        <v>4991</v>
      </c>
      <c r="N15" s="141"/>
    </row>
    <row r="16" spans="1:14" s="143" customFormat="1" ht="15.95" customHeight="1">
      <c r="A16" s="149">
        <v>12</v>
      </c>
      <c r="B16" s="151" t="s">
        <v>315</v>
      </c>
      <c r="C16" s="146" t="s">
        <v>316</v>
      </c>
      <c r="D16" s="130" t="s">
        <v>119</v>
      </c>
      <c r="E16" s="241">
        <v>1</v>
      </c>
      <c r="F16" s="154">
        <f>일위대가표!F80</f>
        <v>2078</v>
      </c>
      <c r="G16" s="145">
        <f t="shared" si="9"/>
        <v>2078</v>
      </c>
      <c r="H16" s="145">
        <f>일위대가표!H80</f>
        <v>14828</v>
      </c>
      <c r="I16" s="145">
        <f t="shared" si="10"/>
        <v>14828</v>
      </c>
      <c r="J16" s="145">
        <f>일위대가표!J80</f>
        <v>0</v>
      </c>
      <c r="K16" s="145">
        <f t="shared" si="11"/>
        <v>0</v>
      </c>
      <c r="L16" s="145">
        <f t="shared" si="12"/>
        <v>16906</v>
      </c>
      <c r="M16" s="145">
        <f t="shared" si="13"/>
        <v>16906</v>
      </c>
      <c r="N16" s="141"/>
    </row>
    <row r="17" spans="1:14" s="143" customFormat="1" ht="15.95" customHeight="1">
      <c r="A17" s="149">
        <v>13</v>
      </c>
      <c r="B17" s="151" t="s">
        <v>317</v>
      </c>
      <c r="C17" s="237" t="s">
        <v>286</v>
      </c>
      <c r="D17" s="241" t="s">
        <v>184</v>
      </c>
      <c r="E17" s="241">
        <v>1</v>
      </c>
      <c r="F17" s="154">
        <f>일위대가표!F85</f>
        <v>96750</v>
      </c>
      <c r="G17" s="145">
        <f t="shared" si="9"/>
        <v>96750</v>
      </c>
      <c r="H17" s="145">
        <f>일위대가표!H85</f>
        <v>0</v>
      </c>
      <c r="I17" s="145">
        <f t="shared" si="10"/>
        <v>0</v>
      </c>
      <c r="J17" s="145">
        <f>일위대가표!J85</f>
        <v>0</v>
      </c>
      <c r="K17" s="145">
        <f t="shared" si="11"/>
        <v>0</v>
      </c>
      <c r="L17" s="145">
        <f t="shared" si="12"/>
        <v>96750</v>
      </c>
      <c r="M17" s="145">
        <f t="shared" si="13"/>
        <v>96750</v>
      </c>
      <c r="N17" s="141"/>
    </row>
    <row r="18" spans="1:14" s="143" customFormat="1" ht="15.95" customHeight="1">
      <c r="A18" s="149">
        <v>14</v>
      </c>
      <c r="B18" s="151" t="s">
        <v>251</v>
      </c>
      <c r="C18" s="146" t="s">
        <v>290</v>
      </c>
      <c r="D18" s="241" t="s">
        <v>119</v>
      </c>
      <c r="E18" s="241">
        <v>1</v>
      </c>
      <c r="F18" s="154">
        <f>일위대가표!F91</f>
        <v>3622</v>
      </c>
      <c r="G18" s="145">
        <f t="shared" si="9"/>
        <v>3622</v>
      </c>
      <c r="H18" s="145">
        <f>일위대가표!H91</f>
        <v>19304</v>
      </c>
      <c r="I18" s="145">
        <f t="shared" si="10"/>
        <v>19304</v>
      </c>
      <c r="J18" s="145">
        <f>일위대가표!J91</f>
        <v>0</v>
      </c>
      <c r="K18" s="145">
        <f t="shared" si="11"/>
        <v>0</v>
      </c>
      <c r="L18" s="145">
        <f t="shared" si="12"/>
        <v>22926</v>
      </c>
      <c r="M18" s="145">
        <f t="shared" si="13"/>
        <v>22926</v>
      </c>
      <c r="N18" s="141"/>
    </row>
    <row r="19" spans="1:14" s="143" customFormat="1" ht="15.95" customHeight="1">
      <c r="A19" s="149">
        <v>15</v>
      </c>
      <c r="B19" s="151" t="s">
        <v>252</v>
      </c>
      <c r="C19" s="146" t="s">
        <v>245</v>
      </c>
      <c r="D19" s="130" t="s">
        <v>141</v>
      </c>
      <c r="E19" s="241">
        <v>1</v>
      </c>
      <c r="F19" s="154">
        <f>일위대가표!F102</f>
        <v>26369</v>
      </c>
      <c r="G19" s="145">
        <f t="shared" si="9"/>
        <v>26369</v>
      </c>
      <c r="H19" s="145">
        <f>일위대가표!H102</f>
        <v>45174</v>
      </c>
      <c r="I19" s="145">
        <f t="shared" si="10"/>
        <v>45174</v>
      </c>
      <c r="J19" s="145">
        <f>일위대가표!J102</f>
        <v>0</v>
      </c>
      <c r="K19" s="145">
        <f t="shared" si="11"/>
        <v>0</v>
      </c>
      <c r="L19" s="145">
        <f t="shared" si="12"/>
        <v>71543</v>
      </c>
      <c r="M19" s="145">
        <f t="shared" si="13"/>
        <v>71543</v>
      </c>
      <c r="N19" s="141"/>
    </row>
    <row r="20" spans="1:14" s="143" customFormat="1" ht="15.95" customHeight="1">
      <c r="A20" s="149">
        <v>16</v>
      </c>
      <c r="B20" s="151" t="s">
        <v>318</v>
      </c>
      <c r="C20" s="146" t="s">
        <v>303</v>
      </c>
      <c r="D20" s="241" t="s">
        <v>119</v>
      </c>
      <c r="E20" s="241">
        <v>1</v>
      </c>
      <c r="F20" s="154">
        <f>일위대가표!F112</f>
        <v>19136</v>
      </c>
      <c r="G20" s="145">
        <f t="shared" si="9"/>
        <v>19136</v>
      </c>
      <c r="H20" s="145">
        <f>일위대가표!H112</f>
        <v>25204</v>
      </c>
      <c r="I20" s="145">
        <f t="shared" si="10"/>
        <v>25204</v>
      </c>
      <c r="J20" s="145">
        <f>일위대가표!J112</f>
        <v>0</v>
      </c>
      <c r="K20" s="145">
        <f t="shared" si="11"/>
        <v>0</v>
      </c>
      <c r="L20" s="145">
        <f t="shared" si="12"/>
        <v>44340</v>
      </c>
      <c r="M20" s="145">
        <f t="shared" si="13"/>
        <v>44340</v>
      </c>
      <c r="N20" s="141"/>
    </row>
    <row r="21" spans="1:14" s="143" customFormat="1" ht="15.95" customHeight="1">
      <c r="A21" s="149">
        <v>17</v>
      </c>
      <c r="B21" s="151" t="s">
        <v>197</v>
      </c>
      <c r="C21" s="146" t="s">
        <v>319</v>
      </c>
      <c r="D21" s="241" t="s">
        <v>119</v>
      </c>
      <c r="E21" s="241">
        <v>1</v>
      </c>
      <c r="F21" s="154">
        <f>일위대가표!F120</f>
        <v>4888</v>
      </c>
      <c r="G21" s="145">
        <f t="shared" si="9"/>
        <v>4888</v>
      </c>
      <c r="H21" s="145">
        <f>일위대가표!H120</f>
        <v>11544</v>
      </c>
      <c r="I21" s="145">
        <f t="shared" si="10"/>
        <v>11544</v>
      </c>
      <c r="J21" s="145">
        <f>일위대가표!J120</f>
        <v>0</v>
      </c>
      <c r="K21" s="145">
        <f t="shared" si="11"/>
        <v>0</v>
      </c>
      <c r="L21" s="145">
        <f t="shared" si="12"/>
        <v>16432</v>
      </c>
      <c r="M21" s="145">
        <f t="shared" si="13"/>
        <v>16432</v>
      </c>
      <c r="N21" s="141"/>
    </row>
    <row r="22" spans="1:14" s="143" customFormat="1" ht="15.95" customHeight="1">
      <c r="A22" s="149">
        <v>18</v>
      </c>
      <c r="B22" s="151" t="s">
        <v>416</v>
      </c>
      <c r="C22" s="146" t="s">
        <v>417</v>
      </c>
      <c r="D22" s="252" t="s">
        <v>119</v>
      </c>
      <c r="E22" s="252">
        <v>1</v>
      </c>
      <c r="F22" s="154">
        <f>일위대가표!F124</f>
        <v>1100</v>
      </c>
      <c r="G22" s="145">
        <f t="shared" si="9"/>
        <v>1100</v>
      </c>
      <c r="H22" s="145">
        <f>일위대가표!H123</f>
        <v>138</v>
      </c>
      <c r="I22" s="145">
        <f t="shared" si="10"/>
        <v>138</v>
      </c>
      <c r="J22" s="145">
        <f>일위대가표!J123</f>
        <v>0</v>
      </c>
      <c r="K22" s="145">
        <f t="shared" si="11"/>
        <v>0</v>
      </c>
      <c r="L22" s="145">
        <f t="shared" si="12"/>
        <v>1238</v>
      </c>
      <c r="M22" s="145">
        <f t="shared" si="13"/>
        <v>1238</v>
      </c>
      <c r="N22" s="141"/>
    </row>
    <row r="23" spans="1:14" s="143" customFormat="1" ht="15.95" customHeight="1">
      <c r="A23" s="149">
        <v>19</v>
      </c>
      <c r="B23" s="151" t="s">
        <v>436</v>
      </c>
      <c r="C23" s="146" t="s">
        <v>221</v>
      </c>
      <c r="D23" s="254" t="s">
        <v>119</v>
      </c>
      <c r="E23" s="254">
        <v>1</v>
      </c>
      <c r="F23" s="154">
        <f>일위대가표!F128</f>
        <v>0</v>
      </c>
      <c r="G23" s="145">
        <f t="shared" ref="G23" si="14">F23*E23</f>
        <v>0</v>
      </c>
      <c r="H23" s="145">
        <f>일위대가표!H128</f>
        <v>1991</v>
      </c>
      <c r="I23" s="145">
        <f t="shared" ref="I23" si="15">H23*E23</f>
        <v>1991</v>
      </c>
      <c r="J23" s="145">
        <f>일위대가표!J128</f>
        <v>0</v>
      </c>
      <c r="K23" s="145">
        <f t="shared" ref="K23" si="16">E23*J23</f>
        <v>0</v>
      </c>
      <c r="L23" s="145">
        <f t="shared" ref="L23" si="17">F23+H23+J23</f>
        <v>1991</v>
      </c>
      <c r="M23" s="145">
        <f t="shared" ref="M23" si="18">G23+I23+K23</f>
        <v>1991</v>
      </c>
      <c r="N23" s="141"/>
    </row>
    <row r="24" spans="1:14" s="143" customFormat="1" ht="15.95" customHeight="1">
      <c r="A24" s="149"/>
      <c r="B24" s="151"/>
      <c r="C24" s="146"/>
      <c r="D24" s="205"/>
      <c r="E24" s="205"/>
      <c r="F24" s="154"/>
      <c r="G24" s="145"/>
      <c r="H24" s="145"/>
      <c r="I24" s="145"/>
      <c r="J24" s="145"/>
      <c r="K24" s="145"/>
      <c r="L24" s="145"/>
      <c r="M24" s="145"/>
      <c r="N24" s="141"/>
    </row>
    <row r="25" spans="1:14" s="143" customFormat="1" ht="15.95" customHeight="1">
      <c r="A25" s="149"/>
      <c r="B25" s="151"/>
      <c r="C25" s="146"/>
      <c r="D25" s="198"/>
      <c r="E25" s="198"/>
      <c r="F25" s="154"/>
      <c r="G25" s="145"/>
      <c r="H25" s="145"/>
      <c r="I25" s="145"/>
      <c r="J25" s="145"/>
      <c r="K25" s="145"/>
      <c r="L25" s="145"/>
      <c r="M25" s="145"/>
      <c r="N25" s="141"/>
    </row>
    <row r="26" spans="1:14" s="143" customFormat="1" ht="15.95" customHeight="1">
      <c r="A26" s="149"/>
      <c r="B26" s="151"/>
      <c r="C26" s="146"/>
      <c r="D26" s="198"/>
      <c r="E26" s="198"/>
      <c r="F26" s="154"/>
      <c r="G26" s="145"/>
      <c r="H26" s="145"/>
      <c r="I26" s="145"/>
      <c r="J26" s="145"/>
      <c r="K26" s="145"/>
      <c r="L26" s="145"/>
      <c r="M26" s="145"/>
      <c r="N26" s="141"/>
    </row>
    <row r="27" spans="1:14" s="143" customFormat="1" ht="15.95" customHeight="1">
      <c r="A27" s="149"/>
      <c r="B27" s="151"/>
      <c r="C27" s="146"/>
      <c r="D27" s="198"/>
      <c r="E27" s="190"/>
      <c r="F27" s="154"/>
      <c r="G27" s="145"/>
      <c r="H27" s="145"/>
      <c r="I27" s="145"/>
      <c r="J27" s="145"/>
      <c r="K27" s="145"/>
      <c r="L27" s="145"/>
      <c r="M27" s="145"/>
      <c r="N27" s="141"/>
    </row>
    <row r="28" spans="1:14" s="143" customFormat="1" ht="15.95" customHeight="1">
      <c r="A28" s="149"/>
      <c r="B28" s="151"/>
      <c r="C28" s="146"/>
      <c r="D28" s="198"/>
      <c r="E28" s="185"/>
      <c r="F28" s="154"/>
      <c r="G28" s="145"/>
      <c r="H28" s="145"/>
      <c r="I28" s="145"/>
      <c r="J28" s="145"/>
      <c r="K28" s="145"/>
      <c r="L28" s="145"/>
      <c r="M28" s="145"/>
      <c r="N28" s="141"/>
    </row>
    <row r="29" spans="1:14" s="143" customFormat="1" ht="15.95" customHeight="1">
      <c r="A29" s="149"/>
      <c r="B29" s="151"/>
      <c r="C29" s="146"/>
      <c r="D29" s="198"/>
      <c r="E29" s="185"/>
      <c r="F29" s="154"/>
      <c r="G29" s="145"/>
      <c r="H29" s="145"/>
      <c r="I29" s="145"/>
      <c r="J29" s="145"/>
      <c r="K29" s="145"/>
      <c r="L29" s="145"/>
      <c r="M29" s="145"/>
      <c r="N29" s="141"/>
    </row>
    <row r="30" spans="1:14" s="143" customFormat="1" ht="15.95" customHeight="1">
      <c r="A30" s="149"/>
      <c r="B30" s="151"/>
      <c r="C30" s="146"/>
      <c r="D30" s="198"/>
      <c r="E30" s="186"/>
      <c r="F30" s="154"/>
      <c r="G30" s="145"/>
      <c r="H30" s="145"/>
      <c r="I30" s="145"/>
      <c r="J30" s="145"/>
      <c r="K30" s="145"/>
      <c r="L30" s="145"/>
      <c r="M30" s="145"/>
      <c r="N30" s="141"/>
    </row>
    <row r="31" spans="1:14" s="143" customFormat="1" ht="15.95" customHeight="1">
      <c r="A31" s="149"/>
      <c r="B31" s="151"/>
      <c r="C31" s="146"/>
      <c r="D31" s="198"/>
      <c r="E31" s="185"/>
      <c r="F31" s="154"/>
      <c r="G31" s="145"/>
      <c r="H31" s="145"/>
      <c r="I31" s="145"/>
      <c r="J31" s="145"/>
      <c r="K31" s="145"/>
      <c r="L31" s="145"/>
      <c r="M31" s="145"/>
      <c r="N31" s="141"/>
    </row>
    <row r="32" spans="1:14" s="143" customFormat="1" ht="15.95" customHeight="1">
      <c r="A32" s="149"/>
      <c r="B32" s="151"/>
      <c r="C32" s="146"/>
      <c r="D32" s="205"/>
      <c r="E32" s="185"/>
      <c r="F32" s="154"/>
      <c r="G32" s="145"/>
      <c r="H32" s="145"/>
      <c r="I32" s="145"/>
      <c r="J32" s="145"/>
      <c r="K32" s="145"/>
      <c r="L32" s="145"/>
      <c r="M32" s="145"/>
      <c r="N32" s="141"/>
    </row>
    <row r="33" spans="1:14" s="143" customFormat="1" ht="15.95" customHeight="1">
      <c r="A33" s="149"/>
      <c r="B33" s="151"/>
      <c r="C33" s="146"/>
      <c r="D33" s="205"/>
      <c r="E33" s="185"/>
      <c r="F33" s="154"/>
      <c r="G33" s="145"/>
      <c r="H33" s="145"/>
      <c r="I33" s="145"/>
      <c r="J33" s="145"/>
      <c r="K33" s="145"/>
      <c r="L33" s="145"/>
      <c r="M33" s="145"/>
      <c r="N33" s="141"/>
    </row>
    <row r="34" spans="1:14" s="143" customFormat="1" ht="15.95" customHeight="1">
      <c r="A34" s="149"/>
      <c r="B34" s="151"/>
      <c r="C34" s="146"/>
      <c r="D34" s="205"/>
      <c r="E34" s="198"/>
      <c r="F34" s="154"/>
      <c r="G34" s="145"/>
      <c r="H34" s="145"/>
      <c r="I34" s="145"/>
      <c r="J34" s="145"/>
      <c r="K34" s="145"/>
      <c r="L34" s="145"/>
      <c r="M34" s="145"/>
      <c r="N34" s="141"/>
    </row>
    <row r="35" spans="1:14" s="143" customFormat="1" ht="15.95" customHeight="1">
      <c r="A35" s="149"/>
      <c r="B35" s="151"/>
      <c r="C35" s="146"/>
      <c r="D35" s="205"/>
      <c r="E35" s="205"/>
      <c r="F35" s="154"/>
      <c r="G35" s="145"/>
      <c r="H35" s="145"/>
      <c r="I35" s="145"/>
      <c r="J35" s="145"/>
      <c r="K35" s="145"/>
      <c r="L35" s="145"/>
      <c r="M35" s="145"/>
      <c r="N35" s="141"/>
    </row>
  </sheetData>
  <mergeCells count="12">
    <mergeCell ref="J3:K3"/>
    <mergeCell ref="L3:M3"/>
    <mergeCell ref="A1:N1"/>
    <mergeCell ref="A2:N2"/>
    <mergeCell ref="A3:A4"/>
    <mergeCell ref="B3:B4"/>
    <mergeCell ref="C3:C4"/>
    <mergeCell ref="D3:D4"/>
    <mergeCell ref="E3:E4"/>
    <mergeCell ref="N3:N4"/>
    <mergeCell ref="F3:G3"/>
    <mergeCell ref="H3:I3"/>
  </mergeCells>
  <phoneticPr fontId="8" type="noConversion"/>
  <printOptions horizontalCentered="1"/>
  <pageMargins left="0.59055118110236227" right="0.19685039370078741" top="0.39370078740157483" bottom="0.39370078740157483" header="0.51181102362204722" footer="0.1574803149606299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236"/>
  <sheetViews>
    <sheetView view="pageBreakPreview" topLeftCell="B1" zoomScale="115" zoomScaleSheetLayoutView="115" workbookViewId="0">
      <pane ySplit="4" topLeftCell="A5" activePane="bottomLeft" state="frozen"/>
      <selection activeCell="G24" sqref="G24"/>
      <selection pane="bottomLeft" activeCell="L13" sqref="L13"/>
    </sheetView>
  </sheetViews>
  <sheetFormatPr defaultRowHeight="9.75"/>
  <cols>
    <col min="1" max="1" width="22" style="143" customWidth="1"/>
    <col min="2" max="2" width="16.77734375" style="4" customWidth="1"/>
    <col min="3" max="3" width="4.6640625" style="5" customWidth="1"/>
    <col min="4" max="4" width="7.44140625" style="6" bestFit="1" customWidth="1"/>
    <col min="5" max="5" width="7.77734375" style="6" customWidth="1"/>
    <col min="6" max="6" width="8" style="6" customWidth="1"/>
    <col min="7" max="9" width="7.77734375" style="6" customWidth="1"/>
    <col min="10" max="10" width="7.44140625" style="6" customWidth="1"/>
    <col min="11" max="11" width="8.109375" style="6" customWidth="1"/>
    <col min="12" max="12" width="8" style="6" customWidth="1"/>
    <col min="13" max="13" width="6.88671875" style="5" customWidth="1"/>
    <col min="14" max="15" width="8.88671875" style="143" customWidth="1"/>
    <col min="16" max="16384" width="8.88671875" style="143"/>
  </cols>
  <sheetData>
    <row r="1" spans="1:14" ht="25.5">
      <c r="A1" s="256" t="s">
        <v>49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</row>
    <row r="2" spans="1:14" ht="15.95" customHeight="1">
      <c r="A2" s="11"/>
      <c r="C2" s="11"/>
      <c r="D2" s="11"/>
      <c r="E2" s="11"/>
      <c r="F2" s="11"/>
      <c r="G2" s="11"/>
      <c r="H2" s="11"/>
      <c r="I2" s="11"/>
      <c r="J2" s="12"/>
      <c r="K2" s="13"/>
      <c r="L2" s="11"/>
      <c r="M2" s="4"/>
    </row>
    <row r="3" spans="1:14" ht="15.95" customHeight="1">
      <c r="A3" s="305" t="s">
        <v>21</v>
      </c>
      <c r="B3" s="305" t="s">
        <v>22</v>
      </c>
      <c r="C3" s="305" t="s">
        <v>2</v>
      </c>
      <c r="D3" s="305" t="s">
        <v>10</v>
      </c>
      <c r="E3" s="303" t="s">
        <v>23</v>
      </c>
      <c r="F3" s="310"/>
      <c r="G3" s="303" t="s">
        <v>24</v>
      </c>
      <c r="H3" s="310"/>
      <c r="I3" s="303" t="s">
        <v>25</v>
      </c>
      <c r="J3" s="310"/>
      <c r="K3" s="303" t="s">
        <v>26</v>
      </c>
      <c r="L3" s="310"/>
      <c r="M3" s="305" t="s">
        <v>11</v>
      </c>
    </row>
    <row r="4" spans="1:14" ht="15.95" customHeight="1">
      <c r="A4" s="309"/>
      <c r="B4" s="309"/>
      <c r="C4" s="309"/>
      <c r="D4" s="309"/>
      <c r="E4" s="205" t="s">
        <v>12</v>
      </c>
      <c r="F4" s="205" t="s">
        <v>13</v>
      </c>
      <c r="G4" s="205" t="s">
        <v>12</v>
      </c>
      <c r="H4" s="205" t="s">
        <v>13</v>
      </c>
      <c r="I4" s="205" t="s">
        <v>12</v>
      </c>
      <c r="J4" s="205" t="s">
        <v>13</v>
      </c>
      <c r="K4" s="205" t="s">
        <v>12</v>
      </c>
      <c r="L4" s="205" t="s">
        <v>13</v>
      </c>
      <c r="M4" s="311"/>
    </row>
    <row r="5" spans="1:14" ht="15.95" customHeight="1">
      <c r="A5" s="129" t="s">
        <v>115</v>
      </c>
      <c r="B5" s="131" t="s">
        <v>104</v>
      </c>
      <c r="C5" s="153" t="s">
        <v>94</v>
      </c>
      <c r="D5" s="129"/>
      <c r="E5" s="108"/>
      <c r="F5" s="108"/>
      <c r="G5" s="108"/>
      <c r="H5" s="108"/>
      <c r="I5" s="108"/>
      <c r="J5" s="108"/>
      <c r="K5" s="108"/>
      <c r="L5" s="108"/>
      <c r="M5" s="160" t="s">
        <v>132</v>
      </c>
    </row>
    <row r="6" spans="1:14" ht="15.95" customHeight="1">
      <c r="A6" s="146" t="s">
        <v>95</v>
      </c>
      <c r="B6" s="146" t="s">
        <v>108</v>
      </c>
      <c r="C6" s="205" t="s">
        <v>96</v>
      </c>
      <c r="D6" s="155">
        <v>0.12</v>
      </c>
      <c r="E6" s="114">
        <v>26500</v>
      </c>
      <c r="F6" s="152">
        <f t="shared" ref="F6:F12" si="0">INT(E6*D6)</f>
        <v>3180</v>
      </c>
      <c r="G6" s="152"/>
      <c r="H6" s="152">
        <f t="shared" ref="H6:H12" si="1">INT(G6*D6)</f>
        <v>0</v>
      </c>
      <c r="I6" s="152"/>
      <c r="J6" s="152">
        <f t="shared" ref="J6:J12" si="2">INT(I6*D6)</f>
        <v>0</v>
      </c>
      <c r="K6" s="152">
        <f t="shared" ref="K6:K12" si="3">SUM(E6,G6,I6)</f>
        <v>26500</v>
      </c>
      <c r="L6" s="152">
        <f t="shared" ref="L6:L12" si="4">SUM(F6,H6,J6)</f>
        <v>3180</v>
      </c>
      <c r="M6" s="205"/>
    </row>
    <row r="7" spans="1:14" ht="15.95" customHeight="1">
      <c r="A7" s="144" t="s">
        <v>97</v>
      </c>
      <c r="B7" s="146" t="s">
        <v>109</v>
      </c>
      <c r="C7" s="130" t="s">
        <v>96</v>
      </c>
      <c r="D7" s="155">
        <v>0.24</v>
      </c>
      <c r="E7" s="114">
        <v>24600</v>
      </c>
      <c r="F7" s="152">
        <f t="shared" si="0"/>
        <v>5904</v>
      </c>
      <c r="G7" s="152"/>
      <c r="H7" s="152">
        <f t="shared" si="1"/>
        <v>0</v>
      </c>
      <c r="I7" s="152"/>
      <c r="J7" s="152">
        <f t="shared" si="2"/>
        <v>0</v>
      </c>
      <c r="K7" s="152">
        <f t="shared" si="3"/>
        <v>24600</v>
      </c>
      <c r="L7" s="152">
        <f t="shared" si="4"/>
        <v>5904</v>
      </c>
      <c r="M7" s="160"/>
    </row>
    <row r="8" spans="1:14" ht="15.95" customHeight="1">
      <c r="A8" s="144" t="s">
        <v>118</v>
      </c>
      <c r="B8" s="146" t="s">
        <v>110</v>
      </c>
      <c r="C8" s="130" t="s">
        <v>96</v>
      </c>
      <c r="D8" s="155">
        <v>0.12</v>
      </c>
      <c r="E8" s="114">
        <v>8000</v>
      </c>
      <c r="F8" s="152">
        <f t="shared" si="0"/>
        <v>960</v>
      </c>
      <c r="G8" s="152"/>
      <c r="H8" s="152">
        <f t="shared" si="1"/>
        <v>0</v>
      </c>
      <c r="I8" s="152"/>
      <c r="J8" s="152">
        <f t="shared" si="2"/>
        <v>0</v>
      </c>
      <c r="K8" s="152">
        <f t="shared" si="3"/>
        <v>8000</v>
      </c>
      <c r="L8" s="152">
        <f t="shared" si="4"/>
        <v>960</v>
      </c>
      <c r="M8" s="160"/>
    </row>
    <row r="9" spans="1:14" ht="15.95" customHeight="1">
      <c r="A9" s="144" t="s">
        <v>98</v>
      </c>
      <c r="B9" s="146" t="s">
        <v>111</v>
      </c>
      <c r="C9" s="130" t="s">
        <v>96</v>
      </c>
      <c r="D9" s="155">
        <v>0.24</v>
      </c>
      <c r="E9" s="114">
        <v>9500</v>
      </c>
      <c r="F9" s="152">
        <f t="shared" si="0"/>
        <v>2280</v>
      </c>
      <c r="G9" s="152"/>
      <c r="H9" s="152">
        <f t="shared" si="1"/>
        <v>0</v>
      </c>
      <c r="I9" s="152"/>
      <c r="J9" s="152">
        <f t="shared" si="2"/>
        <v>0</v>
      </c>
      <c r="K9" s="152">
        <f t="shared" si="3"/>
        <v>9500</v>
      </c>
      <c r="L9" s="152">
        <f t="shared" si="4"/>
        <v>2280</v>
      </c>
      <c r="M9" s="205"/>
    </row>
    <row r="10" spans="1:14" ht="15.95" customHeight="1">
      <c r="A10" s="144" t="s">
        <v>99</v>
      </c>
      <c r="B10" s="146" t="s">
        <v>112</v>
      </c>
      <c r="C10" s="130" t="s">
        <v>96</v>
      </c>
      <c r="D10" s="155">
        <v>0.42</v>
      </c>
      <c r="E10" s="114">
        <v>18500</v>
      </c>
      <c r="F10" s="152">
        <f t="shared" si="0"/>
        <v>7770</v>
      </c>
      <c r="G10" s="152"/>
      <c r="H10" s="152">
        <f t="shared" si="1"/>
        <v>0</v>
      </c>
      <c r="I10" s="152"/>
      <c r="J10" s="152">
        <f t="shared" si="2"/>
        <v>0</v>
      </c>
      <c r="K10" s="152">
        <f t="shared" si="3"/>
        <v>18500</v>
      </c>
      <c r="L10" s="152">
        <f t="shared" si="4"/>
        <v>7770</v>
      </c>
      <c r="M10" s="205"/>
    </row>
    <row r="11" spans="1:14" ht="15.95" customHeight="1">
      <c r="A11" s="144" t="s">
        <v>51</v>
      </c>
      <c r="B11" s="157" t="s">
        <v>100</v>
      </c>
      <c r="C11" s="112" t="s">
        <v>48</v>
      </c>
      <c r="D11" s="155">
        <v>0.25</v>
      </c>
      <c r="E11" s="142"/>
      <c r="F11" s="152">
        <f t="shared" si="0"/>
        <v>0</v>
      </c>
      <c r="G11" s="152">
        <v>234297</v>
      </c>
      <c r="H11" s="152">
        <f t="shared" si="1"/>
        <v>58574</v>
      </c>
      <c r="I11" s="152"/>
      <c r="J11" s="152">
        <f t="shared" si="2"/>
        <v>0</v>
      </c>
      <c r="K11" s="152">
        <f t="shared" si="3"/>
        <v>234297</v>
      </c>
      <c r="L11" s="152">
        <f t="shared" si="4"/>
        <v>58574</v>
      </c>
      <c r="M11" s="205"/>
    </row>
    <row r="12" spans="1:14" ht="15.95" customHeight="1">
      <c r="A12" s="144" t="s">
        <v>51</v>
      </c>
      <c r="B12" s="157" t="s">
        <v>50</v>
      </c>
      <c r="C12" s="112" t="s">
        <v>48</v>
      </c>
      <c r="D12" s="155">
        <v>0.14000000000000001</v>
      </c>
      <c r="E12" s="142"/>
      <c r="F12" s="152">
        <f t="shared" si="0"/>
        <v>0</v>
      </c>
      <c r="G12" s="152">
        <v>138290</v>
      </c>
      <c r="H12" s="152">
        <f t="shared" si="1"/>
        <v>19360</v>
      </c>
      <c r="I12" s="152"/>
      <c r="J12" s="152">
        <f t="shared" si="2"/>
        <v>0</v>
      </c>
      <c r="K12" s="152">
        <f t="shared" si="3"/>
        <v>138290</v>
      </c>
      <c r="L12" s="152">
        <f t="shared" si="4"/>
        <v>19360</v>
      </c>
      <c r="M12" s="205"/>
    </row>
    <row r="13" spans="1:14" s="134" customFormat="1" ht="15.95" customHeight="1">
      <c r="A13" s="153" t="s">
        <v>46</v>
      </c>
      <c r="B13" s="135"/>
      <c r="C13" s="136"/>
      <c r="D13" s="155"/>
      <c r="E13" s="142"/>
      <c r="F13" s="142">
        <f>SUM(F6:F12)</f>
        <v>20094</v>
      </c>
      <c r="G13" s="142"/>
      <c r="H13" s="142">
        <f>SUM(H6:H12)</f>
        <v>77934</v>
      </c>
      <c r="I13" s="142"/>
      <c r="J13" s="142">
        <f>SUM(J6:J12)</f>
        <v>0</v>
      </c>
      <c r="K13" s="142"/>
      <c r="L13" s="142">
        <f>SUM(L6:L12)</f>
        <v>98028</v>
      </c>
      <c r="M13" s="153"/>
      <c r="N13" s="179">
        <f>F13+H13+J13</f>
        <v>98028</v>
      </c>
    </row>
    <row r="14" spans="1:14" s="134" customFormat="1" ht="15.95" customHeight="1">
      <c r="A14" s="153"/>
      <c r="B14" s="135"/>
      <c r="C14" s="136"/>
      <c r="D14" s="155"/>
      <c r="E14" s="142"/>
      <c r="F14" s="142"/>
      <c r="G14" s="142"/>
      <c r="H14" s="142"/>
      <c r="I14" s="142"/>
      <c r="J14" s="142"/>
      <c r="K14" s="142"/>
      <c r="L14" s="142"/>
      <c r="M14" s="153"/>
    </row>
    <row r="15" spans="1:14" s="134" customFormat="1" ht="15.95" customHeight="1">
      <c r="A15" s="129" t="s">
        <v>172</v>
      </c>
      <c r="B15" s="131" t="s">
        <v>157</v>
      </c>
      <c r="C15" s="153" t="s">
        <v>119</v>
      </c>
      <c r="D15" s="170"/>
      <c r="E15" s="142"/>
      <c r="F15" s="142"/>
      <c r="G15" s="142"/>
      <c r="H15" s="142"/>
      <c r="I15" s="142"/>
      <c r="J15" s="142"/>
      <c r="K15" s="142"/>
      <c r="L15" s="142"/>
      <c r="M15" s="160" t="s">
        <v>158</v>
      </c>
      <c r="N15" s="179"/>
    </row>
    <row r="16" spans="1:14" s="134" customFormat="1" ht="15.95" customHeight="1">
      <c r="A16" s="144" t="s">
        <v>155</v>
      </c>
      <c r="B16" s="157" t="s">
        <v>198</v>
      </c>
      <c r="C16" s="205" t="s">
        <v>156</v>
      </c>
      <c r="D16" s="170">
        <v>8.3999999999999995E-3</v>
      </c>
      <c r="E16" s="114"/>
      <c r="F16" s="152">
        <f t="shared" ref="F16" si="5">INT(E16*D16)</f>
        <v>0</v>
      </c>
      <c r="G16" s="152">
        <v>138290</v>
      </c>
      <c r="H16" s="152">
        <f t="shared" ref="H16" si="6">INT(G16*D16)</f>
        <v>1161</v>
      </c>
      <c r="I16" s="152"/>
      <c r="J16" s="152">
        <f t="shared" ref="J16" si="7">INT(I16*D16)</f>
        <v>0</v>
      </c>
      <c r="K16" s="152">
        <f t="shared" ref="K16" si="8">SUM(E16,G16,I16)</f>
        <v>138290</v>
      </c>
      <c r="L16" s="152">
        <f t="shared" ref="L16" si="9">SUM(F16,H16,J16)</f>
        <v>1161</v>
      </c>
      <c r="M16" s="253" t="s">
        <v>431</v>
      </c>
      <c r="N16" s="179"/>
    </row>
    <row r="17" spans="1:14" s="134" customFormat="1" ht="15.95" customHeight="1">
      <c r="A17" s="153" t="s">
        <v>199</v>
      </c>
      <c r="B17" s="135"/>
      <c r="C17" s="136"/>
      <c r="D17" s="137"/>
      <c r="E17" s="142"/>
      <c r="F17" s="142">
        <f>SUM(F16:F16)</f>
        <v>0</v>
      </c>
      <c r="G17" s="142"/>
      <c r="H17" s="142">
        <f>SUM(H16:H16)</f>
        <v>1161</v>
      </c>
      <c r="I17" s="142"/>
      <c r="J17" s="142">
        <f>SUM(J16:J16)</f>
        <v>0</v>
      </c>
      <c r="K17" s="142"/>
      <c r="L17" s="142">
        <f>SUM(L16:L16)</f>
        <v>1161</v>
      </c>
      <c r="M17" s="153"/>
      <c r="N17" s="179">
        <f>F17+H17+J17</f>
        <v>1161</v>
      </c>
    </row>
    <row r="18" spans="1:14" s="134" customFormat="1" ht="15.95" customHeight="1">
      <c r="A18" s="153"/>
      <c r="B18" s="135"/>
      <c r="C18" s="136"/>
      <c r="D18" s="155"/>
      <c r="E18" s="142"/>
      <c r="F18" s="142"/>
      <c r="G18" s="142"/>
      <c r="H18" s="142"/>
      <c r="I18" s="142"/>
      <c r="J18" s="142"/>
      <c r="K18" s="142"/>
      <c r="L18" s="142"/>
      <c r="M18" s="153"/>
    </row>
    <row r="19" spans="1:14" ht="15.95" customHeight="1">
      <c r="A19" s="129" t="s">
        <v>398</v>
      </c>
      <c r="B19" s="131" t="s">
        <v>224</v>
      </c>
      <c r="C19" s="167" t="s">
        <v>184</v>
      </c>
      <c r="D19" s="129"/>
      <c r="E19" s="108"/>
      <c r="F19" s="108"/>
      <c r="G19" s="108"/>
      <c r="H19" s="108"/>
      <c r="I19" s="108"/>
      <c r="J19" s="108"/>
      <c r="K19" s="108"/>
      <c r="L19" s="108"/>
      <c r="M19" s="160" t="s">
        <v>202</v>
      </c>
    </row>
    <row r="20" spans="1:14" s="134" customFormat="1" ht="15.95" customHeight="1">
      <c r="A20" s="199" t="s">
        <v>203</v>
      </c>
      <c r="B20" s="199" t="s">
        <v>204</v>
      </c>
      <c r="C20" s="200" t="s">
        <v>205</v>
      </c>
      <c r="D20" s="155">
        <v>0.39</v>
      </c>
      <c r="E20" s="142"/>
      <c r="F20" s="152">
        <f t="shared" ref="F20:F23" si="10">INT(E20*D20)</f>
        <v>0</v>
      </c>
      <c r="G20" s="152">
        <v>156731</v>
      </c>
      <c r="H20" s="152">
        <f t="shared" ref="H20:H23" si="11">INT(G20*D20)</f>
        <v>61125</v>
      </c>
      <c r="I20" s="152"/>
      <c r="J20" s="152">
        <f t="shared" ref="J20:J23" si="12">INT(I20*D20)</f>
        <v>0</v>
      </c>
      <c r="K20" s="152">
        <f t="shared" ref="K20:K23" si="13">SUM(E20,G20,I20)</f>
        <v>156731</v>
      </c>
      <c r="L20" s="152">
        <f t="shared" ref="L20:L23" si="14">SUM(F20,H20,J20)</f>
        <v>61125</v>
      </c>
      <c r="M20" s="227" t="s">
        <v>350</v>
      </c>
      <c r="N20" s="179"/>
    </row>
    <row r="21" spans="1:14" s="134" customFormat="1" ht="15.95" customHeight="1">
      <c r="A21" s="144" t="s">
        <v>203</v>
      </c>
      <c r="B21" s="199" t="s">
        <v>198</v>
      </c>
      <c r="C21" s="130" t="s">
        <v>205</v>
      </c>
      <c r="D21" s="155">
        <v>0.16500000000000001</v>
      </c>
      <c r="E21" s="142"/>
      <c r="F21" s="152">
        <f t="shared" si="10"/>
        <v>0</v>
      </c>
      <c r="G21" s="152">
        <v>138290</v>
      </c>
      <c r="H21" s="152">
        <f t="shared" si="11"/>
        <v>22817</v>
      </c>
      <c r="I21" s="152"/>
      <c r="J21" s="152">
        <f t="shared" si="12"/>
        <v>0</v>
      </c>
      <c r="K21" s="152">
        <f t="shared" si="13"/>
        <v>138290</v>
      </c>
      <c r="L21" s="152">
        <f t="shared" si="14"/>
        <v>22817</v>
      </c>
      <c r="M21" s="227" t="s">
        <v>351</v>
      </c>
      <c r="N21" s="179">
        <f>F21+H21+J21</f>
        <v>22817</v>
      </c>
    </row>
    <row r="22" spans="1:14" s="134" customFormat="1" ht="15.95" customHeight="1">
      <c r="A22" s="199" t="s">
        <v>183</v>
      </c>
      <c r="B22" s="146" t="s">
        <v>185</v>
      </c>
      <c r="C22" s="200" t="s">
        <v>186</v>
      </c>
      <c r="D22" s="155">
        <v>1.885</v>
      </c>
      <c r="E22" s="142"/>
      <c r="F22" s="152">
        <f t="shared" si="10"/>
        <v>0</v>
      </c>
      <c r="G22" s="152"/>
      <c r="H22" s="152">
        <f t="shared" si="11"/>
        <v>0</v>
      </c>
      <c r="I22" s="152">
        <v>289</v>
      </c>
      <c r="J22" s="152">
        <f t="shared" si="12"/>
        <v>544</v>
      </c>
      <c r="K22" s="152">
        <f t="shared" si="13"/>
        <v>289</v>
      </c>
      <c r="L22" s="152">
        <f t="shared" si="14"/>
        <v>544</v>
      </c>
      <c r="M22" s="255" t="s">
        <v>441</v>
      </c>
    </row>
    <row r="23" spans="1:14" ht="15.95" customHeight="1">
      <c r="A23" s="199" t="s">
        <v>206</v>
      </c>
      <c r="B23" s="199" t="s">
        <v>207</v>
      </c>
      <c r="C23" s="200" t="s">
        <v>106</v>
      </c>
      <c r="D23" s="155">
        <v>1</v>
      </c>
      <c r="E23" s="114">
        <f>INT(SUM(H20:H21)*1%)</f>
        <v>839</v>
      </c>
      <c r="F23" s="152">
        <f t="shared" si="10"/>
        <v>839</v>
      </c>
      <c r="G23" s="152"/>
      <c r="H23" s="152">
        <f t="shared" si="11"/>
        <v>0</v>
      </c>
      <c r="I23" s="152"/>
      <c r="J23" s="152">
        <f t="shared" si="12"/>
        <v>0</v>
      </c>
      <c r="K23" s="152">
        <f t="shared" si="13"/>
        <v>839</v>
      </c>
      <c r="L23" s="152">
        <f t="shared" si="14"/>
        <v>839</v>
      </c>
      <c r="M23" s="160" t="s">
        <v>221</v>
      </c>
    </row>
    <row r="24" spans="1:14" s="134" customFormat="1" ht="15.95" customHeight="1">
      <c r="A24" s="153" t="s">
        <v>162</v>
      </c>
      <c r="B24" s="135"/>
      <c r="C24" s="136"/>
      <c r="D24" s="155"/>
      <c r="E24" s="142"/>
      <c r="F24" s="142">
        <f>SUM(F20:F23)</f>
        <v>839</v>
      </c>
      <c r="G24" s="142"/>
      <c r="H24" s="142">
        <f>SUM(H20:H23)</f>
        <v>83942</v>
      </c>
      <c r="I24" s="142"/>
      <c r="J24" s="142">
        <f>SUM(J20:J23)</f>
        <v>544</v>
      </c>
      <c r="K24" s="142"/>
      <c r="L24" s="142">
        <f>SUM(L20:L23)</f>
        <v>85325</v>
      </c>
      <c r="M24" s="153"/>
      <c r="N24" s="179"/>
    </row>
    <row r="25" spans="1:14" s="134" customFormat="1" ht="15.95" customHeight="1">
      <c r="A25" s="153"/>
      <c r="B25" s="135"/>
      <c r="C25" s="136"/>
      <c r="D25" s="155"/>
      <c r="E25" s="142"/>
      <c r="F25" s="142"/>
      <c r="G25" s="142"/>
      <c r="H25" s="142"/>
      <c r="I25" s="142"/>
      <c r="J25" s="142"/>
      <c r="K25" s="142"/>
      <c r="L25" s="142"/>
      <c r="M25" s="153"/>
      <c r="N25" s="179">
        <f>F25+H25+J25</f>
        <v>0</v>
      </c>
    </row>
    <row r="26" spans="1:14" s="134" customFormat="1" ht="15.95" customHeight="1">
      <c r="A26" s="129" t="s">
        <v>399</v>
      </c>
      <c r="B26" s="131" t="s">
        <v>185</v>
      </c>
      <c r="C26" s="167" t="s">
        <v>186</v>
      </c>
      <c r="D26" s="129"/>
      <c r="E26" s="108"/>
      <c r="F26" s="108"/>
      <c r="G26" s="108"/>
      <c r="H26" s="108"/>
      <c r="I26" s="108"/>
      <c r="J26" s="108"/>
      <c r="K26" s="108"/>
      <c r="L26" s="108"/>
      <c r="M26" s="160" t="s">
        <v>202</v>
      </c>
    </row>
    <row r="27" spans="1:14" ht="15.95" customHeight="1">
      <c r="A27" s="199" t="s">
        <v>208</v>
      </c>
      <c r="B27" s="146" t="s">
        <v>185</v>
      </c>
      <c r="C27" s="200" t="s">
        <v>114</v>
      </c>
      <c r="D27" s="155">
        <v>2.5000000000000001E-4</v>
      </c>
      <c r="E27" s="142"/>
      <c r="F27" s="152">
        <f t="shared" ref="F27" si="15">INT(E27*D27)</f>
        <v>0</v>
      </c>
      <c r="G27" s="152"/>
      <c r="H27" s="152">
        <f t="shared" ref="H27" si="16">INT(G27*D27)</f>
        <v>0</v>
      </c>
      <c r="I27" s="223">
        <v>1159000</v>
      </c>
      <c r="J27" s="152">
        <f t="shared" ref="J27" si="17">INT(I27*D27)</f>
        <v>289</v>
      </c>
      <c r="K27" s="152">
        <f t="shared" ref="K27" si="18">SUM(E27,G27,I27)</f>
        <v>1159000</v>
      </c>
      <c r="L27" s="152">
        <f t="shared" ref="L27" si="19">SUM(F27,H27,J27)</f>
        <v>289</v>
      </c>
      <c r="M27" s="226"/>
    </row>
    <row r="28" spans="1:14" s="134" customFormat="1" ht="15.95" customHeight="1">
      <c r="A28" s="153" t="s">
        <v>162</v>
      </c>
      <c r="B28" s="135"/>
      <c r="C28" s="136"/>
      <c r="D28" s="155"/>
      <c r="E28" s="142"/>
      <c r="F28" s="142">
        <f>SUM(F27)</f>
        <v>0</v>
      </c>
      <c r="G28" s="142"/>
      <c r="H28" s="142">
        <f>SUM(H27)</f>
        <v>0</v>
      </c>
      <c r="I28" s="142"/>
      <c r="J28" s="142">
        <f>SUM(J27)</f>
        <v>289</v>
      </c>
      <c r="K28" s="142"/>
      <c r="L28" s="142">
        <f>SUM(L27)</f>
        <v>289</v>
      </c>
      <c r="M28" s="153"/>
      <c r="N28" s="220">
        <f>0.06*60%</f>
        <v>3.5999999999999997E-2</v>
      </c>
    </row>
    <row r="29" spans="1:14" s="134" customFormat="1" ht="15.95" customHeight="1">
      <c r="A29" s="144"/>
      <c r="B29" s="157"/>
      <c r="C29" s="205"/>
      <c r="D29" s="170"/>
      <c r="E29" s="114"/>
      <c r="F29" s="152"/>
      <c r="G29" s="152"/>
      <c r="H29" s="152"/>
      <c r="I29" s="152"/>
      <c r="J29" s="152"/>
      <c r="K29" s="152"/>
      <c r="L29" s="152"/>
      <c r="M29" s="153"/>
      <c r="N29" s="179"/>
    </row>
    <row r="30" spans="1:14" s="134" customFormat="1" ht="15.95" customHeight="1">
      <c r="A30" s="129" t="s">
        <v>400</v>
      </c>
      <c r="B30" s="131" t="s">
        <v>188</v>
      </c>
      <c r="C30" s="167" t="s">
        <v>119</v>
      </c>
      <c r="D30" s="129"/>
      <c r="E30" s="108"/>
      <c r="F30" s="108"/>
      <c r="G30" s="108"/>
      <c r="H30" s="108"/>
      <c r="I30" s="108"/>
      <c r="J30" s="108"/>
      <c r="K30" s="108"/>
      <c r="L30" s="108"/>
      <c r="M30" s="160" t="s">
        <v>200</v>
      </c>
      <c r="N30" s="179">
        <f>F30+H30+J30</f>
        <v>0</v>
      </c>
    </row>
    <row r="31" spans="1:14" s="134" customFormat="1" ht="15.95" customHeight="1">
      <c r="A31" s="199" t="s">
        <v>203</v>
      </c>
      <c r="B31" s="199" t="s">
        <v>201</v>
      </c>
      <c r="C31" s="200" t="s">
        <v>205</v>
      </c>
      <c r="D31" s="155">
        <v>8.9999999999999993E-3</v>
      </c>
      <c r="E31" s="142"/>
      <c r="F31" s="152">
        <f t="shared" ref="F31:F32" si="20">INT(E31*D31)</f>
        <v>0</v>
      </c>
      <c r="G31" s="152">
        <v>210176</v>
      </c>
      <c r="H31" s="152">
        <f t="shared" ref="H31:H32" si="21">INT(G31*D31)</f>
        <v>1891</v>
      </c>
      <c r="I31" s="152"/>
      <c r="J31" s="152">
        <f t="shared" ref="J31:J32" si="22">INT(I31*D31)</f>
        <v>0</v>
      </c>
      <c r="K31" s="152">
        <f t="shared" ref="K31:K32" si="23">SUM(E31,G31,I31)</f>
        <v>210176</v>
      </c>
      <c r="L31" s="152">
        <f t="shared" ref="L31:L32" si="24">SUM(F31,H31,J31)</f>
        <v>1891</v>
      </c>
      <c r="M31" s="226"/>
      <c r="N31" s="179"/>
    </row>
    <row r="32" spans="1:14" s="134" customFormat="1" ht="15.95" customHeight="1">
      <c r="A32" s="144" t="s">
        <v>203</v>
      </c>
      <c r="B32" s="199" t="s">
        <v>198</v>
      </c>
      <c r="C32" s="130" t="s">
        <v>205</v>
      </c>
      <c r="D32" s="155">
        <v>0.03</v>
      </c>
      <c r="E32" s="142"/>
      <c r="F32" s="152">
        <f t="shared" si="20"/>
        <v>0</v>
      </c>
      <c r="G32" s="152">
        <v>138290</v>
      </c>
      <c r="H32" s="152">
        <f t="shared" si="21"/>
        <v>4148</v>
      </c>
      <c r="I32" s="152"/>
      <c r="J32" s="152">
        <f t="shared" si="22"/>
        <v>0</v>
      </c>
      <c r="K32" s="152">
        <f t="shared" si="23"/>
        <v>138290</v>
      </c>
      <c r="L32" s="152">
        <f t="shared" si="24"/>
        <v>4148</v>
      </c>
      <c r="M32" s="226"/>
      <c r="N32" s="179"/>
    </row>
    <row r="33" spans="1:15" s="134" customFormat="1" ht="15.95" customHeight="1">
      <c r="A33" s="153" t="s">
        <v>162</v>
      </c>
      <c r="B33" s="135"/>
      <c r="C33" s="136"/>
      <c r="D33" s="155"/>
      <c r="E33" s="142"/>
      <c r="F33" s="142">
        <f>SUM(F31:F32)</f>
        <v>0</v>
      </c>
      <c r="G33" s="142"/>
      <c r="H33" s="142">
        <f>SUM(H31:H32)</f>
        <v>6039</v>
      </c>
      <c r="I33" s="142"/>
      <c r="J33" s="142">
        <f>SUM(J31:J32)</f>
        <v>0</v>
      </c>
      <c r="K33" s="142"/>
      <c r="L33" s="142">
        <f>SUM(L31:L32)</f>
        <v>6039</v>
      </c>
      <c r="M33" s="153"/>
      <c r="N33" s="179"/>
    </row>
    <row r="34" spans="1:15" s="134" customFormat="1" ht="15.95" customHeight="1">
      <c r="A34" s="129" t="s">
        <v>401</v>
      </c>
      <c r="B34" s="131" t="s">
        <v>225</v>
      </c>
      <c r="C34" s="167" t="s">
        <v>119</v>
      </c>
      <c r="D34" s="129"/>
      <c r="E34" s="108"/>
      <c r="F34" s="108"/>
      <c r="G34" s="108"/>
      <c r="H34" s="108"/>
      <c r="I34" s="108"/>
      <c r="J34" s="108"/>
      <c r="K34" s="108"/>
      <c r="L34" s="108"/>
      <c r="M34" s="160" t="s">
        <v>200</v>
      </c>
      <c r="N34" s="179"/>
    </row>
    <row r="35" spans="1:15" s="134" customFormat="1" ht="15.95" customHeight="1">
      <c r="A35" s="151" t="s">
        <v>51</v>
      </c>
      <c r="B35" s="146" t="s">
        <v>50</v>
      </c>
      <c r="C35" s="130" t="s">
        <v>48</v>
      </c>
      <c r="D35" s="155">
        <v>0.2</v>
      </c>
      <c r="E35" s="114"/>
      <c r="F35" s="152">
        <f t="shared" ref="F35" si="25">INT(E35*D35)</f>
        <v>0</v>
      </c>
      <c r="G35" s="152">
        <v>138290</v>
      </c>
      <c r="H35" s="152">
        <f t="shared" ref="H35" si="26">INT(G35*D35)</f>
        <v>27658</v>
      </c>
      <c r="I35" s="152"/>
      <c r="J35" s="152">
        <f t="shared" ref="J35" si="27">INT(I35*D35)</f>
        <v>0</v>
      </c>
      <c r="K35" s="152">
        <f t="shared" ref="K35" si="28">SUM(E35,G35,I35)</f>
        <v>138290</v>
      </c>
      <c r="L35" s="152">
        <f t="shared" ref="L35" si="29">SUM(F35,H35,J35)</f>
        <v>27658</v>
      </c>
      <c r="M35" s="241"/>
      <c r="N35" s="179"/>
    </row>
    <row r="36" spans="1:15" s="134" customFormat="1" ht="15.95" customHeight="1">
      <c r="A36" s="153" t="s">
        <v>46</v>
      </c>
      <c r="B36" s="135"/>
      <c r="C36" s="136"/>
      <c r="D36" s="155"/>
      <c r="E36" s="142"/>
      <c r="F36" s="142">
        <f>SUM(F35:F35)</f>
        <v>0</v>
      </c>
      <c r="G36" s="142"/>
      <c r="H36" s="142">
        <f>SUM(H35:H35)</f>
        <v>27658</v>
      </c>
      <c r="I36" s="142"/>
      <c r="J36" s="142">
        <f>SUM(J35:J35)</f>
        <v>0</v>
      </c>
      <c r="K36" s="142"/>
      <c r="L36" s="142">
        <f>SUM(L35:L35)</f>
        <v>27658</v>
      </c>
      <c r="M36" s="241"/>
      <c r="N36" s="179"/>
    </row>
    <row r="37" spans="1:15" s="134" customFormat="1" ht="15.95" customHeight="1">
      <c r="A37" s="153"/>
      <c r="B37" s="135"/>
      <c r="C37" s="136"/>
      <c r="D37" s="155"/>
      <c r="E37" s="142"/>
      <c r="F37" s="142"/>
      <c r="G37" s="142"/>
      <c r="H37" s="142"/>
      <c r="I37" s="142"/>
      <c r="J37" s="142"/>
      <c r="K37" s="142"/>
      <c r="L37" s="142"/>
      <c r="M37" s="226"/>
      <c r="N37" s="179"/>
    </row>
    <row r="38" spans="1:15" s="134" customFormat="1" ht="15.95" customHeight="1">
      <c r="A38" s="129" t="s">
        <v>402</v>
      </c>
      <c r="B38" s="131" t="s">
        <v>269</v>
      </c>
      <c r="C38" s="153" t="s">
        <v>119</v>
      </c>
      <c r="D38" s="155"/>
      <c r="E38" s="108"/>
      <c r="F38" s="108"/>
      <c r="G38" s="108"/>
      <c r="H38" s="108"/>
      <c r="I38" s="108"/>
      <c r="J38" s="108"/>
      <c r="K38" s="108"/>
      <c r="L38" s="108"/>
      <c r="M38" s="160" t="s">
        <v>352</v>
      </c>
      <c r="N38" s="179"/>
    </row>
    <row r="39" spans="1:15" s="134" customFormat="1" ht="15.95" customHeight="1">
      <c r="A39" s="144" t="s">
        <v>120</v>
      </c>
      <c r="B39" s="157" t="s">
        <v>139</v>
      </c>
      <c r="C39" s="130" t="s">
        <v>122</v>
      </c>
      <c r="D39" s="155">
        <v>0.05</v>
      </c>
      <c r="E39" s="114">
        <v>528</v>
      </c>
      <c r="F39" s="152">
        <f t="shared" ref="F39:F42" si="30">INT(E39*D39)</f>
        <v>26</v>
      </c>
      <c r="G39" s="152"/>
      <c r="H39" s="152">
        <f t="shared" ref="H39:H42" si="31">INT(G39*D39)</f>
        <v>0</v>
      </c>
      <c r="I39" s="152"/>
      <c r="J39" s="152">
        <f t="shared" ref="J39:J42" si="32">INT(I39*D39)</f>
        <v>0</v>
      </c>
      <c r="K39" s="152">
        <f t="shared" ref="K39:K42" si="33">SUM(E39,G39,I39)</f>
        <v>528</v>
      </c>
      <c r="L39" s="152">
        <f t="shared" ref="L39:L42" si="34">SUM(F39,H39,J39)</f>
        <v>26</v>
      </c>
      <c r="M39" s="226"/>
      <c r="N39" s="179"/>
    </row>
    <row r="40" spans="1:15" s="134" customFormat="1" ht="15.95" customHeight="1">
      <c r="A40" s="144" t="s">
        <v>121</v>
      </c>
      <c r="B40" s="157" t="s">
        <v>124</v>
      </c>
      <c r="C40" s="130" t="s">
        <v>123</v>
      </c>
      <c r="D40" s="155">
        <v>0.1</v>
      </c>
      <c r="E40" s="114">
        <v>260</v>
      </c>
      <c r="F40" s="152">
        <f t="shared" si="30"/>
        <v>26</v>
      </c>
      <c r="G40" s="152"/>
      <c r="H40" s="152">
        <f t="shared" si="31"/>
        <v>0</v>
      </c>
      <c r="I40" s="152"/>
      <c r="J40" s="152">
        <f t="shared" si="32"/>
        <v>0</v>
      </c>
      <c r="K40" s="152">
        <f t="shared" si="33"/>
        <v>260</v>
      </c>
      <c r="L40" s="152">
        <f t="shared" si="34"/>
        <v>26</v>
      </c>
      <c r="M40" s="226"/>
      <c r="N40" s="179"/>
    </row>
    <row r="41" spans="1:15" s="134" customFormat="1" ht="15.95" customHeight="1">
      <c r="A41" s="144" t="s">
        <v>203</v>
      </c>
      <c r="B41" s="157" t="s">
        <v>213</v>
      </c>
      <c r="C41" s="130" t="s">
        <v>205</v>
      </c>
      <c r="D41" s="155">
        <v>0.01</v>
      </c>
      <c r="E41" s="114"/>
      <c r="F41" s="152">
        <f t="shared" si="30"/>
        <v>0</v>
      </c>
      <c r="G41" s="152">
        <v>198613</v>
      </c>
      <c r="H41" s="152">
        <f t="shared" si="31"/>
        <v>1986</v>
      </c>
      <c r="I41" s="152"/>
      <c r="J41" s="152">
        <f t="shared" si="32"/>
        <v>0</v>
      </c>
      <c r="K41" s="152">
        <f t="shared" si="33"/>
        <v>198613</v>
      </c>
      <c r="L41" s="152">
        <f t="shared" si="34"/>
        <v>1986</v>
      </c>
      <c r="M41" s="226"/>
      <c r="N41" s="179"/>
    </row>
    <row r="42" spans="1:15" s="134" customFormat="1" ht="15.95" customHeight="1">
      <c r="A42" s="144" t="s">
        <v>203</v>
      </c>
      <c r="B42" s="157" t="s">
        <v>198</v>
      </c>
      <c r="C42" s="130" t="s">
        <v>205</v>
      </c>
      <c r="D42" s="155">
        <v>1E-3</v>
      </c>
      <c r="E42" s="114"/>
      <c r="F42" s="152">
        <f t="shared" si="30"/>
        <v>0</v>
      </c>
      <c r="G42" s="152">
        <v>138290</v>
      </c>
      <c r="H42" s="152">
        <f t="shared" si="31"/>
        <v>138</v>
      </c>
      <c r="I42" s="152"/>
      <c r="J42" s="152">
        <f t="shared" si="32"/>
        <v>0</v>
      </c>
      <c r="K42" s="152">
        <f t="shared" si="33"/>
        <v>138290</v>
      </c>
      <c r="L42" s="152">
        <f t="shared" si="34"/>
        <v>138</v>
      </c>
      <c r="M42" s="226"/>
      <c r="N42" s="179"/>
    </row>
    <row r="43" spans="1:15" s="134" customFormat="1" ht="15.95" customHeight="1">
      <c r="A43" s="153" t="s">
        <v>162</v>
      </c>
      <c r="B43" s="135"/>
      <c r="C43" s="136"/>
      <c r="D43" s="137"/>
      <c r="E43" s="142"/>
      <c r="F43" s="142">
        <f>SUM(F39:F42)</f>
        <v>52</v>
      </c>
      <c r="G43" s="142"/>
      <c r="H43" s="142">
        <f>SUM(H39:H42)</f>
        <v>2124</v>
      </c>
      <c r="I43" s="142"/>
      <c r="J43" s="142">
        <f>SUM(J39:J42)</f>
        <v>0</v>
      </c>
      <c r="K43" s="142"/>
      <c r="L43" s="142">
        <f>SUM(L39:L42)</f>
        <v>2176</v>
      </c>
      <c r="M43" s="153"/>
      <c r="N43" s="143"/>
      <c r="O43" s="143"/>
    </row>
    <row r="44" spans="1:15" s="134" customFormat="1" ht="15.95" customHeight="1">
      <c r="A44" s="151"/>
      <c r="B44" s="146"/>
      <c r="C44" s="130"/>
      <c r="D44" s="155"/>
      <c r="E44" s="114"/>
      <c r="F44" s="152"/>
      <c r="G44" s="152"/>
      <c r="H44" s="152"/>
      <c r="I44" s="152"/>
      <c r="J44" s="152"/>
      <c r="K44" s="152"/>
      <c r="L44" s="152"/>
      <c r="M44" s="205"/>
      <c r="N44" s="143">
        <f>0.275</f>
        <v>0.27500000000000002</v>
      </c>
    </row>
    <row r="45" spans="1:15" s="134" customFormat="1" ht="15.95" customHeight="1">
      <c r="A45" s="129" t="s">
        <v>271</v>
      </c>
      <c r="B45" s="131" t="s">
        <v>270</v>
      </c>
      <c r="C45" s="153" t="s">
        <v>119</v>
      </c>
      <c r="D45" s="129"/>
      <c r="E45" s="108"/>
      <c r="F45" s="108"/>
      <c r="G45" s="108"/>
      <c r="H45" s="108"/>
      <c r="I45" s="108"/>
      <c r="J45" s="108"/>
      <c r="K45" s="108"/>
      <c r="L45" s="108"/>
      <c r="M45" s="160" t="s">
        <v>214</v>
      </c>
      <c r="N45" s="143">
        <f>0.065</f>
        <v>6.5000000000000002E-2</v>
      </c>
    </row>
    <row r="46" spans="1:15" s="134" customFormat="1" ht="15.95" customHeight="1">
      <c r="A46" s="144" t="s">
        <v>130</v>
      </c>
      <c r="B46" s="157" t="s">
        <v>125</v>
      </c>
      <c r="C46" s="130" t="s">
        <v>131</v>
      </c>
      <c r="D46" s="155">
        <v>9.8000000000000004E-2</v>
      </c>
      <c r="E46" s="114">
        <v>2972</v>
      </c>
      <c r="F46" s="152">
        <f t="shared" ref="F46:F49" si="35">INT(E46*D46)</f>
        <v>291</v>
      </c>
      <c r="G46" s="152"/>
      <c r="H46" s="152">
        <f t="shared" ref="H46:H49" si="36">INT(G46*D46)</f>
        <v>0</v>
      </c>
      <c r="I46" s="152"/>
      <c r="J46" s="152">
        <f t="shared" ref="J46:J49" si="37">INT(I46*D46)</f>
        <v>0</v>
      </c>
      <c r="K46" s="152">
        <f t="shared" ref="K46:K49" si="38">SUM(E46,G46,I46)</f>
        <v>2972</v>
      </c>
      <c r="L46" s="152">
        <f t="shared" ref="L46:L49" si="39">SUM(F46,H46,J46)</f>
        <v>291</v>
      </c>
      <c r="M46" s="169"/>
      <c r="N46" s="179">
        <f>F46+H46+J46</f>
        <v>291</v>
      </c>
    </row>
    <row r="47" spans="1:15" s="134" customFormat="1" ht="15.95" customHeight="1">
      <c r="A47" s="144" t="s">
        <v>206</v>
      </c>
      <c r="B47" s="157" t="s">
        <v>215</v>
      </c>
      <c r="C47" s="130" t="s">
        <v>106</v>
      </c>
      <c r="D47" s="155">
        <v>1</v>
      </c>
      <c r="E47" s="114">
        <f>INT(F46*6%)</f>
        <v>17</v>
      </c>
      <c r="F47" s="152">
        <f t="shared" si="35"/>
        <v>17</v>
      </c>
      <c r="G47" s="152"/>
      <c r="H47" s="152">
        <f t="shared" si="36"/>
        <v>0</v>
      </c>
      <c r="I47" s="152"/>
      <c r="J47" s="152">
        <f t="shared" si="37"/>
        <v>0</v>
      </c>
      <c r="K47" s="152">
        <f t="shared" si="38"/>
        <v>17</v>
      </c>
      <c r="L47" s="152">
        <f t="shared" si="39"/>
        <v>17</v>
      </c>
      <c r="M47" s="226"/>
      <c r="N47" s="143"/>
    </row>
    <row r="48" spans="1:15" ht="15.95" customHeight="1">
      <c r="A48" s="144" t="s">
        <v>203</v>
      </c>
      <c r="B48" s="157" t="s">
        <v>213</v>
      </c>
      <c r="C48" s="130" t="s">
        <v>205</v>
      </c>
      <c r="D48" s="155">
        <v>1.2E-2</v>
      </c>
      <c r="E48" s="114"/>
      <c r="F48" s="152">
        <f t="shared" si="35"/>
        <v>0</v>
      </c>
      <c r="G48" s="152">
        <v>198613</v>
      </c>
      <c r="H48" s="152">
        <f t="shared" si="36"/>
        <v>2383</v>
      </c>
      <c r="I48" s="152"/>
      <c r="J48" s="152">
        <f t="shared" si="37"/>
        <v>0</v>
      </c>
      <c r="K48" s="152">
        <f t="shared" si="38"/>
        <v>198613</v>
      </c>
      <c r="L48" s="152">
        <f t="shared" si="39"/>
        <v>2383</v>
      </c>
      <c r="M48" s="226"/>
    </row>
    <row r="49" spans="1:14" s="134" customFormat="1" ht="15.95" customHeight="1">
      <c r="A49" s="144" t="s">
        <v>203</v>
      </c>
      <c r="B49" s="157" t="s">
        <v>198</v>
      </c>
      <c r="C49" s="130" t="s">
        <v>205</v>
      </c>
      <c r="D49" s="155">
        <v>2E-3</v>
      </c>
      <c r="E49" s="114"/>
      <c r="F49" s="152">
        <f t="shared" si="35"/>
        <v>0</v>
      </c>
      <c r="G49" s="152">
        <v>138290</v>
      </c>
      <c r="H49" s="152">
        <f t="shared" si="36"/>
        <v>276</v>
      </c>
      <c r="I49" s="152"/>
      <c r="J49" s="152">
        <f t="shared" si="37"/>
        <v>0</v>
      </c>
      <c r="K49" s="152">
        <f t="shared" si="38"/>
        <v>138290</v>
      </c>
      <c r="L49" s="152">
        <f t="shared" si="39"/>
        <v>276</v>
      </c>
      <c r="M49" s="226"/>
      <c r="N49" s="143">
        <f>0.694</f>
        <v>0.69399999999999995</v>
      </c>
    </row>
    <row r="50" spans="1:14" s="134" customFormat="1" ht="15.95" customHeight="1">
      <c r="A50" s="153" t="s">
        <v>162</v>
      </c>
      <c r="B50" s="135"/>
      <c r="C50" s="136"/>
      <c r="D50" s="137"/>
      <c r="E50" s="142"/>
      <c r="F50" s="142">
        <f>SUM(F46:F49)</f>
        <v>308</v>
      </c>
      <c r="G50" s="142"/>
      <c r="H50" s="142">
        <f>SUM(H46:H49)</f>
        <v>2659</v>
      </c>
      <c r="I50" s="142"/>
      <c r="J50" s="142">
        <f>SUM(J46:J49)</f>
        <v>0</v>
      </c>
      <c r="K50" s="142"/>
      <c r="L50" s="142">
        <f>SUM(L46:L49)</f>
        <v>2967</v>
      </c>
      <c r="M50" s="226"/>
      <c r="N50" s="143">
        <f>0.2</f>
        <v>0.2</v>
      </c>
    </row>
    <row r="51" spans="1:14" s="134" customFormat="1" ht="15.95" customHeight="1">
      <c r="A51" s="153"/>
      <c r="B51" s="135"/>
      <c r="C51" s="136"/>
      <c r="D51" s="137"/>
      <c r="E51" s="142"/>
      <c r="F51" s="142"/>
      <c r="G51" s="142"/>
      <c r="H51" s="142"/>
      <c r="I51" s="142"/>
      <c r="J51" s="142"/>
      <c r="K51" s="142"/>
      <c r="L51" s="142"/>
      <c r="M51" s="153"/>
      <c r="N51" s="179">
        <f>F51+H51+J51</f>
        <v>0</v>
      </c>
    </row>
    <row r="52" spans="1:14" s="134" customFormat="1" ht="15.95" customHeight="1">
      <c r="A52" s="129" t="s">
        <v>273</v>
      </c>
      <c r="B52" s="131" t="s">
        <v>272</v>
      </c>
      <c r="C52" s="153" t="s">
        <v>119</v>
      </c>
      <c r="D52" s="129"/>
      <c r="E52" s="108"/>
      <c r="F52" s="108"/>
      <c r="G52" s="108"/>
      <c r="H52" s="108"/>
      <c r="I52" s="108"/>
      <c r="J52" s="108"/>
      <c r="K52" s="108"/>
      <c r="L52" s="108"/>
      <c r="M52" s="160" t="s">
        <v>214</v>
      </c>
      <c r="N52" s="143"/>
    </row>
    <row r="53" spans="1:14" s="134" customFormat="1" ht="15.95" customHeight="1">
      <c r="A53" s="144" t="s">
        <v>130</v>
      </c>
      <c r="B53" s="157" t="s">
        <v>125</v>
      </c>
      <c r="C53" s="130" t="s">
        <v>131</v>
      </c>
      <c r="D53" s="155">
        <v>0.19600000000000001</v>
      </c>
      <c r="E53" s="114">
        <v>2972</v>
      </c>
      <c r="F53" s="152">
        <f t="shared" ref="F53:F56" si="40">INT(E53*D53)</f>
        <v>582</v>
      </c>
      <c r="G53" s="152"/>
      <c r="H53" s="152">
        <f t="shared" ref="H53:H56" si="41">INT(G53*D53)</f>
        <v>0</v>
      </c>
      <c r="I53" s="152"/>
      <c r="J53" s="152">
        <f t="shared" ref="J53:J56" si="42">INT(I53*D53)</f>
        <v>0</v>
      </c>
      <c r="K53" s="152">
        <f t="shared" ref="K53:K56" si="43">SUM(E53,G53,I53)</f>
        <v>2972</v>
      </c>
      <c r="L53" s="152">
        <f t="shared" ref="L53:L56" si="44">SUM(F53,H53,J53)</f>
        <v>582</v>
      </c>
      <c r="M53" s="169"/>
      <c r="N53" s="143"/>
    </row>
    <row r="54" spans="1:14" s="134" customFormat="1" ht="15.95" customHeight="1">
      <c r="A54" s="144" t="s">
        <v>206</v>
      </c>
      <c r="B54" s="157" t="s">
        <v>215</v>
      </c>
      <c r="C54" s="130" t="s">
        <v>106</v>
      </c>
      <c r="D54" s="155">
        <v>1</v>
      </c>
      <c r="E54" s="114">
        <f>INT(F53*6%)</f>
        <v>34</v>
      </c>
      <c r="F54" s="152">
        <f t="shared" si="40"/>
        <v>34</v>
      </c>
      <c r="G54" s="152"/>
      <c r="H54" s="152">
        <f t="shared" si="41"/>
        <v>0</v>
      </c>
      <c r="I54" s="152"/>
      <c r="J54" s="152">
        <f t="shared" si="42"/>
        <v>0</v>
      </c>
      <c r="K54" s="152">
        <f t="shared" si="43"/>
        <v>34</v>
      </c>
      <c r="L54" s="152">
        <f t="shared" si="44"/>
        <v>34</v>
      </c>
      <c r="M54" s="226"/>
      <c r="N54" s="143">
        <f>0.05*60%</f>
        <v>0.03</v>
      </c>
    </row>
    <row r="55" spans="1:14" s="134" customFormat="1" ht="15.95" customHeight="1">
      <c r="A55" s="144" t="s">
        <v>203</v>
      </c>
      <c r="B55" s="157" t="s">
        <v>213</v>
      </c>
      <c r="C55" s="130" t="s">
        <v>205</v>
      </c>
      <c r="D55" s="155">
        <v>2.4E-2</v>
      </c>
      <c r="E55" s="114"/>
      <c r="F55" s="152">
        <f t="shared" si="40"/>
        <v>0</v>
      </c>
      <c r="G55" s="152">
        <v>198613</v>
      </c>
      <c r="H55" s="152">
        <f t="shared" si="41"/>
        <v>4766</v>
      </c>
      <c r="I55" s="152"/>
      <c r="J55" s="152">
        <f t="shared" si="42"/>
        <v>0</v>
      </c>
      <c r="K55" s="152">
        <f t="shared" si="43"/>
        <v>198613</v>
      </c>
      <c r="L55" s="152">
        <f t="shared" si="44"/>
        <v>4766</v>
      </c>
      <c r="M55" s="226"/>
      <c r="N55" s="143"/>
    </row>
    <row r="56" spans="1:14" s="134" customFormat="1" ht="15.95" customHeight="1">
      <c r="A56" s="144" t="s">
        <v>203</v>
      </c>
      <c r="B56" s="157" t="s">
        <v>198</v>
      </c>
      <c r="C56" s="130" t="s">
        <v>205</v>
      </c>
      <c r="D56" s="155">
        <v>4.0000000000000001E-3</v>
      </c>
      <c r="E56" s="114"/>
      <c r="F56" s="152">
        <f t="shared" si="40"/>
        <v>0</v>
      </c>
      <c r="G56" s="152">
        <v>138290</v>
      </c>
      <c r="H56" s="152">
        <f t="shared" si="41"/>
        <v>553</v>
      </c>
      <c r="I56" s="152"/>
      <c r="J56" s="152">
        <f t="shared" si="42"/>
        <v>0</v>
      </c>
      <c r="K56" s="152">
        <f t="shared" si="43"/>
        <v>138290</v>
      </c>
      <c r="L56" s="152">
        <f t="shared" si="44"/>
        <v>553</v>
      </c>
      <c r="M56" s="226"/>
      <c r="N56" s="179">
        <f>F56+H56+J56</f>
        <v>553</v>
      </c>
    </row>
    <row r="57" spans="1:14" s="134" customFormat="1" ht="15.95" customHeight="1">
      <c r="A57" s="153" t="s">
        <v>162</v>
      </c>
      <c r="B57" s="135"/>
      <c r="C57" s="136"/>
      <c r="D57" s="137"/>
      <c r="E57" s="142"/>
      <c r="F57" s="142">
        <f>SUM(F53:F56)</f>
        <v>616</v>
      </c>
      <c r="G57" s="142"/>
      <c r="H57" s="142">
        <f>SUM(H53:H56)</f>
        <v>5319</v>
      </c>
      <c r="I57" s="142"/>
      <c r="J57" s="142">
        <f>SUM(J53:J56)</f>
        <v>0</v>
      </c>
      <c r="K57" s="142"/>
      <c r="L57" s="142">
        <f>SUM(L53:L56)</f>
        <v>5935</v>
      </c>
      <c r="M57" s="226"/>
      <c r="N57" s="143"/>
    </row>
    <row r="58" spans="1:14" s="134" customFormat="1" ht="15.95" customHeight="1">
      <c r="A58" s="129"/>
      <c r="B58" s="131"/>
      <c r="C58" s="167"/>
      <c r="D58" s="129"/>
      <c r="E58" s="108"/>
      <c r="F58" s="108"/>
      <c r="G58" s="108"/>
      <c r="H58" s="108"/>
      <c r="I58" s="108"/>
      <c r="J58" s="108"/>
      <c r="K58" s="108"/>
      <c r="L58" s="108"/>
      <c r="M58" s="160"/>
      <c r="N58" s="143"/>
    </row>
    <row r="59" spans="1:14" s="134" customFormat="1" ht="15.95" customHeight="1">
      <c r="A59" s="129" t="s">
        <v>403</v>
      </c>
      <c r="B59" s="131" t="s">
        <v>272</v>
      </c>
      <c r="C59" s="153" t="s">
        <v>119</v>
      </c>
      <c r="D59" s="129"/>
      <c r="E59" s="108"/>
      <c r="F59" s="108"/>
      <c r="G59" s="108"/>
      <c r="H59" s="108"/>
      <c r="I59" s="108"/>
      <c r="J59" s="108"/>
      <c r="K59" s="108"/>
      <c r="L59" s="108"/>
      <c r="M59" s="160" t="s">
        <v>214</v>
      </c>
      <c r="N59" s="143">
        <f>0.015*60%</f>
        <v>8.9999999999999993E-3</v>
      </c>
    </row>
    <row r="60" spans="1:14" s="134" customFormat="1" ht="15.95" customHeight="1">
      <c r="A60" s="144" t="s">
        <v>130</v>
      </c>
      <c r="B60" s="157" t="s">
        <v>274</v>
      </c>
      <c r="C60" s="130" t="s">
        <v>131</v>
      </c>
      <c r="D60" s="155">
        <v>0.19600000000000001</v>
      </c>
      <c r="E60" s="114">
        <v>2694</v>
      </c>
      <c r="F60" s="152">
        <f t="shared" ref="F60:F63" si="45">INT(E60*D60)</f>
        <v>528</v>
      </c>
      <c r="G60" s="152"/>
      <c r="H60" s="152">
        <f t="shared" ref="H60:H63" si="46">INT(G60*D60)</f>
        <v>0</v>
      </c>
      <c r="I60" s="152"/>
      <c r="J60" s="152">
        <f t="shared" ref="J60:J63" si="47">INT(I60*D60)</f>
        <v>0</v>
      </c>
      <c r="K60" s="152">
        <f t="shared" ref="K60:K63" si="48">SUM(E60,G60,I60)</f>
        <v>2694</v>
      </c>
      <c r="L60" s="152">
        <f t="shared" ref="L60:L63" si="49">SUM(F60,H60,J60)</f>
        <v>528</v>
      </c>
      <c r="M60" s="169"/>
      <c r="N60" s="143"/>
    </row>
    <row r="61" spans="1:14" s="134" customFormat="1" ht="15.95" customHeight="1">
      <c r="A61" s="144" t="s">
        <v>206</v>
      </c>
      <c r="B61" s="157" t="s">
        <v>215</v>
      </c>
      <c r="C61" s="130" t="s">
        <v>106</v>
      </c>
      <c r="D61" s="155">
        <v>1</v>
      </c>
      <c r="E61" s="114">
        <f>INT(F60*6%)</f>
        <v>31</v>
      </c>
      <c r="F61" s="152">
        <f t="shared" si="45"/>
        <v>31</v>
      </c>
      <c r="G61" s="152"/>
      <c r="H61" s="152">
        <f t="shared" si="46"/>
        <v>0</v>
      </c>
      <c r="I61" s="152"/>
      <c r="J61" s="152">
        <f t="shared" si="47"/>
        <v>0</v>
      </c>
      <c r="K61" s="152">
        <f t="shared" si="48"/>
        <v>31</v>
      </c>
      <c r="L61" s="152">
        <f t="shared" si="49"/>
        <v>31</v>
      </c>
      <c r="M61" s="226"/>
      <c r="N61" s="179">
        <f>F61+H61+J61</f>
        <v>31</v>
      </c>
    </row>
    <row r="62" spans="1:14" ht="15.95" customHeight="1">
      <c r="A62" s="144" t="s">
        <v>203</v>
      </c>
      <c r="B62" s="157" t="s">
        <v>213</v>
      </c>
      <c r="C62" s="130" t="s">
        <v>205</v>
      </c>
      <c r="D62" s="155">
        <v>2.4E-2</v>
      </c>
      <c r="E62" s="114"/>
      <c r="F62" s="152">
        <f t="shared" si="45"/>
        <v>0</v>
      </c>
      <c r="G62" s="152">
        <v>198613</v>
      </c>
      <c r="H62" s="152">
        <f t="shared" si="46"/>
        <v>4766</v>
      </c>
      <c r="I62" s="152"/>
      <c r="J62" s="152">
        <f t="shared" si="47"/>
        <v>0</v>
      </c>
      <c r="K62" s="152">
        <f t="shared" si="48"/>
        <v>198613</v>
      </c>
      <c r="L62" s="152">
        <f t="shared" si="49"/>
        <v>4766</v>
      </c>
      <c r="M62" s="226"/>
    </row>
    <row r="63" spans="1:14" s="134" customFormat="1" ht="15.95" customHeight="1">
      <c r="A63" s="144" t="s">
        <v>203</v>
      </c>
      <c r="B63" s="157" t="s">
        <v>198</v>
      </c>
      <c r="C63" s="130" t="s">
        <v>205</v>
      </c>
      <c r="D63" s="155">
        <v>4.0000000000000001E-3</v>
      </c>
      <c r="E63" s="114"/>
      <c r="F63" s="152">
        <f t="shared" si="45"/>
        <v>0</v>
      </c>
      <c r="G63" s="152">
        <v>138290</v>
      </c>
      <c r="H63" s="152">
        <f t="shared" si="46"/>
        <v>553</v>
      </c>
      <c r="I63" s="152"/>
      <c r="J63" s="152">
        <f t="shared" si="47"/>
        <v>0</v>
      </c>
      <c r="K63" s="152">
        <f t="shared" si="48"/>
        <v>138290</v>
      </c>
      <c r="L63" s="152">
        <f t="shared" si="49"/>
        <v>553</v>
      </c>
      <c r="M63" s="226"/>
    </row>
    <row r="64" spans="1:14" s="134" customFormat="1" ht="15.95" customHeight="1">
      <c r="A64" s="153" t="s">
        <v>162</v>
      </c>
      <c r="B64" s="135"/>
      <c r="C64" s="136"/>
      <c r="D64" s="137"/>
      <c r="E64" s="142"/>
      <c r="F64" s="142">
        <f>SUM(F60:F63)</f>
        <v>559</v>
      </c>
      <c r="G64" s="142"/>
      <c r="H64" s="142">
        <f>SUM(H60:H63)</f>
        <v>5319</v>
      </c>
      <c r="I64" s="142"/>
      <c r="J64" s="142">
        <f>SUM(J60:J63)</f>
        <v>0</v>
      </c>
      <c r="K64" s="142"/>
      <c r="L64" s="142">
        <f>SUM(L60:L63)</f>
        <v>5878</v>
      </c>
      <c r="M64" s="226"/>
    </row>
    <row r="65" spans="1:15" s="134" customFormat="1" ht="15.95" customHeight="1">
      <c r="A65" s="151"/>
      <c r="B65" s="146"/>
      <c r="C65" s="130"/>
      <c r="D65" s="195"/>
      <c r="E65" s="114"/>
      <c r="F65" s="152"/>
      <c r="G65" s="152"/>
      <c r="H65" s="152"/>
      <c r="I65" s="152"/>
      <c r="J65" s="152"/>
      <c r="K65" s="152"/>
      <c r="L65" s="152"/>
      <c r="M65" s="205"/>
    </row>
    <row r="66" spans="1:15" s="134" customFormat="1" ht="15.95" customHeight="1">
      <c r="A66" s="129" t="s">
        <v>404</v>
      </c>
      <c r="B66" s="131" t="s">
        <v>275</v>
      </c>
      <c r="C66" s="153" t="s">
        <v>119</v>
      </c>
      <c r="D66" s="129"/>
      <c r="E66" s="108"/>
      <c r="F66" s="108"/>
      <c r="G66" s="108"/>
      <c r="H66" s="108"/>
      <c r="I66" s="108"/>
      <c r="J66" s="108"/>
      <c r="K66" s="108"/>
      <c r="L66" s="108"/>
      <c r="M66" s="160" t="s">
        <v>353</v>
      </c>
    </row>
    <row r="67" spans="1:15" s="134" customFormat="1" ht="15.95" customHeight="1">
      <c r="A67" s="144" t="s">
        <v>355</v>
      </c>
      <c r="B67" s="144" t="s">
        <v>354</v>
      </c>
      <c r="C67" s="226" t="s">
        <v>119</v>
      </c>
      <c r="D67" s="155">
        <v>1</v>
      </c>
      <c r="E67" s="114">
        <v>1800</v>
      </c>
      <c r="F67" s="152">
        <f t="shared" ref="F67:F70" si="50">INT(E67*D67)</f>
        <v>1800</v>
      </c>
      <c r="G67" s="152"/>
      <c r="H67" s="152">
        <f t="shared" ref="H67:H70" si="51">INT(G67*D67)</f>
        <v>0</v>
      </c>
      <c r="I67" s="152"/>
      <c r="J67" s="152">
        <f t="shared" ref="J67:J70" si="52">INT(I67*D67)</f>
        <v>0</v>
      </c>
      <c r="K67" s="152">
        <f t="shared" ref="K67:K70" si="53">SUM(E67,G67,I67)</f>
        <v>1800</v>
      </c>
      <c r="L67" s="152">
        <f t="shared" ref="L67:L70" si="54">SUM(F67,H67,J67)</f>
        <v>1800</v>
      </c>
      <c r="M67" s="169"/>
    </row>
    <row r="68" spans="1:15" s="134" customFormat="1" ht="15.95" customHeight="1">
      <c r="A68" s="144" t="s">
        <v>210</v>
      </c>
      <c r="B68" s="157" t="s">
        <v>276</v>
      </c>
      <c r="C68" s="130" t="s">
        <v>106</v>
      </c>
      <c r="D68" s="155">
        <v>1</v>
      </c>
      <c r="E68" s="114">
        <f>INT(H71*1%)</f>
        <v>31</v>
      </c>
      <c r="F68" s="152">
        <f t="shared" si="50"/>
        <v>31</v>
      </c>
      <c r="G68" s="152"/>
      <c r="H68" s="152">
        <f t="shared" si="51"/>
        <v>0</v>
      </c>
      <c r="I68" s="152"/>
      <c r="J68" s="152">
        <f t="shared" si="52"/>
        <v>0</v>
      </c>
      <c r="K68" s="152">
        <f t="shared" si="53"/>
        <v>31</v>
      </c>
      <c r="L68" s="152">
        <f t="shared" si="54"/>
        <v>31</v>
      </c>
      <c r="M68" s="226"/>
    </row>
    <row r="69" spans="1:15" s="134" customFormat="1" ht="15.95" customHeight="1">
      <c r="A69" s="144" t="s">
        <v>203</v>
      </c>
      <c r="B69" s="157" t="s">
        <v>213</v>
      </c>
      <c r="C69" s="130" t="s">
        <v>205</v>
      </c>
      <c r="D69" s="155">
        <v>1.4E-2</v>
      </c>
      <c r="E69" s="114"/>
      <c r="F69" s="152">
        <f t="shared" si="50"/>
        <v>0</v>
      </c>
      <c r="G69" s="152">
        <v>198613</v>
      </c>
      <c r="H69" s="152">
        <f t="shared" si="51"/>
        <v>2780</v>
      </c>
      <c r="I69" s="152"/>
      <c r="J69" s="152">
        <f t="shared" si="52"/>
        <v>0</v>
      </c>
      <c r="K69" s="152">
        <f t="shared" si="53"/>
        <v>198613</v>
      </c>
      <c r="L69" s="152">
        <f t="shared" si="54"/>
        <v>2780</v>
      </c>
      <c r="M69" s="226" t="s">
        <v>278</v>
      </c>
    </row>
    <row r="70" spans="1:15" s="134" customFormat="1" ht="15.95" customHeight="1">
      <c r="A70" s="144" t="s">
        <v>203</v>
      </c>
      <c r="B70" s="157" t="s">
        <v>198</v>
      </c>
      <c r="C70" s="130" t="s">
        <v>205</v>
      </c>
      <c r="D70" s="155">
        <v>2.7499999999999998E-3</v>
      </c>
      <c r="E70" s="114"/>
      <c r="F70" s="152">
        <f t="shared" si="50"/>
        <v>0</v>
      </c>
      <c r="G70" s="152">
        <v>138290</v>
      </c>
      <c r="H70" s="152">
        <f t="shared" si="51"/>
        <v>380</v>
      </c>
      <c r="I70" s="152"/>
      <c r="J70" s="152">
        <f t="shared" si="52"/>
        <v>0</v>
      </c>
      <c r="K70" s="152">
        <f t="shared" si="53"/>
        <v>138290</v>
      </c>
      <c r="L70" s="152">
        <f t="shared" si="54"/>
        <v>380</v>
      </c>
      <c r="M70" s="226" t="s">
        <v>277</v>
      </c>
      <c r="N70" s="179">
        <f>F70+H70+J70</f>
        <v>380</v>
      </c>
    </row>
    <row r="71" spans="1:15" s="134" customFormat="1" ht="15.95" customHeight="1">
      <c r="A71" s="153" t="s">
        <v>162</v>
      </c>
      <c r="B71" s="135"/>
      <c r="C71" s="136"/>
      <c r="D71" s="137"/>
      <c r="E71" s="142"/>
      <c r="F71" s="142">
        <f>SUM(F67:F70)</f>
        <v>1831</v>
      </c>
      <c r="G71" s="142"/>
      <c r="H71" s="142">
        <f>SUM(H67:H70)</f>
        <v>3160</v>
      </c>
      <c r="I71" s="142"/>
      <c r="J71" s="142">
        <f>SUM(J66:J70)</f>
        <v>0</v>
      </c>
      <c r="K71" s="142"/>
      <c r="L71" s="142">
        <f>SUM(L67:L70)</f>
        <v>4991</v>
      </c>
      <c r="M71" s="226"/>
    </row>
    <row r="72" spans="1:15" s="134" customFormat="1" ht="15.95" customHeight="1">
      <c r="A72" s="129"/>
      <c r="B72" s="131"/>
      <c r="C72" s="153"/>
      <c r="D72" s="137"/>
      <c r="E72" s="142"/>
      <c r="F72" s="142"/>
      <c r="G72" s="142"/>
      <c r="H72" s="142"/>
      <c r="I72" s="142"/>
      <c r="J72" s="142"/>
      <c r="K72" s="142"/>
      <c r="L72" s="142"/>
      <c r="M72" s="160"/>
    </row>
    <row r="73" spans="1:15" s="134" customFormat="1" ht="15.95" customHeight="1">
      <c r="A73" s="129" t="s">
        <v>405</v>
      </c>
      <c r="B73" s="131" t="s">
        <v>356</v>
      </c>
      <c r="C73" s="153" t="s">
        <v>119</v>
      </c>
      <c r="D73" s="129"/>
      <c r="E73" s="108"/>
      <c r="F73" s="108"/>
      <c r="G73" s="108"/>
      <c r="H73" s="108"/>
      <c r="I73" s="108"/>
      <c r="J73" s="108"/>
      <c r="K73" s="108"/>
      <c r="L73" s="108"/>
      <c r="M73" s="160" t="s">
        <v>357</v>
      </c>
      <c r="N73" s="174">
        <f>1/(0.9*1.8)*2*1.05</f>
        <v>1.2962962962962963</v>
      </c>
      <c r="O73" s="143" t="s">
        <v>212</v>
      </c>
    </row>
    <row r="74" spans="1:15" s="134" customFormat="1" ht="15.95" customHeight="1">
      <c r="A74" s="144" t="s">
        <v>279</v>
      </c>
      <c r="B74" s="157" t="s">
        <v>221</v>
      </c>
      <c r="C74" s="130" t="s">
        <v>131</v>
      </c>
      <c r="D74" s="155">
        <v>0.26</v>
      </c>
      <c r="E74" s="114">
        <v>6750</v>
      </c>
      <c r="F74" s="152">
        <f t="shared" ref="F74:F77" si="55">INT(E74*D74)</f>
        <v>1755</v>
      </c>
      <c r="G74" s="152"/>
      <c r="H74" s="152">
        <f t="shared" ref="H74:H75" si="56">INT(G74*D74)</f>
        <v>0</v>
      </c>
      <c r="I74" s="152"/>
      <c r="J74" s="152">
        <f t="shared" ref="J74:J77" si="57">INT(I74*D74)</f>
        <v>0</v>
      </c>
      <c r="K74" s="152">
        <f t="shared" ref="K74:K79" si="58">SUM(E74,G74,I74)</f>
        <v>6750</v>
      </c>
      <c r="L74" s="152">
        <f t="shared" ref="L74:L79" si="59">SUM(F74,H74,J74)</f>
        <v>1755</v>
      </c>
      <c r="M74" s="169"/>
    </row>
    <row r="75" spans="1:15" s="134" customFormat="1" ht="15.95" customHeight="1">
      <c r="A75" s="144" t="s">
        <v>280</v>
      </c>
      <c r="B75" s="157" t="s">
        <v>281</v>
      </c>
      <c r="C75" s="130" t="s">
        <v>131</v>
      </c>
      <c r="D75" s="155">
        <v>0.05</v>
      </c>
      <c r="E75" s="114">
        <v>3250</v>
      </c>
      <c r="F75" s="152">
        <f t="shared" si="55"/>
        <v>162</v>
      </c>
      <c r="G75" s="152"/>
      <c r="H75" s="152">
        <f t="shared" si="56"/>
        <v>0</v>
      </c>
      <c r="I75" s="152"/>
      <c r="J75" s="152">
        <f t="shared" si="57"/>
        <v>0</v>
      </c>
      <c r="K75" s="152">
        <f t="shared" si="58"/>
        <v>3250</v>
      </c>
      <c r="L75" s="152">
        <f t="shared" si="59"/>
        <v>162</v>
      </c>
      <c r="M75" s="226"/>
    </row>
    <row r="76" spans="1:15" s="134" customFormat="1" ht="15.95" customHeight="1">
      <c r="A76" s="144" t="s">
        <v>120</v>
      </c>
      <c r="B76" s="157" t="s">
        <v>139</v>
      </c>
      <c r="C76" s="130" t="s">
        <v>122</v>
      </c>
      <c r="D76" s="155">
        <v>0.06</v>
      </c>
      <c r="E76" s="114">
        <v>528</v>
      </c>
      <c r="F76" s="152">
        <f t="shared" si="55"/>
        <v>31</v>
      </c>
      <c r="G76" s="152" t="s">
        <v>223</v>
      </c>
      <c r="H76" s="152" t="s">
        <v>223</v>
      </c>
      <c r="I76" s="152"/>
      <c r="J76" s="152">
        <f t="shared" si="57"/>
        <v>0</v>
      </c>
      <c r="K76" s="152">
        <f t="shared" si="58"/>
        <v>528</v>
      </c>
      <c r="L76" s="152">
        <f t="shared" si="59"/>
        <v>31</v>
      </c>
      <c r="M76" s="226"/>
    </row>
    <row r="77" spans="1:15" s="134" customFormat="1" ht="15.95" customHeight="1">
      <c r="A77" s="144" t="s">
        <v>121</v>
      </c>
      <c r="B77" s="157" t="s">
        <v>124</v>
      </c>
      <c r="C77" s="130" t="s">
        <v>123</v>
      </c>
      <c r="D77" s="155">
        <v>0.5</v>
      </c>
      <c r="E77" s="114">
        <v>260</v>
      </c>
      <c r="F77" s="152">
        <f t="shared" si="55"/>
        <v>130</v>
      </c>
      <c r="G77" s="152" t="s">
        <v>223</v>
      </c>
      <c r="H77" s="152" t="s">
        <v>223</v>
      </c>
      <c r="I77" s="152"/>
      <c r="J77" s="152">
        <f t="shared" si="57"/>
        <v>0</v>
      </c>
      <c r="K77" s="152">
        <f t="shared" si="58"/>
        <v>260</v>
      </c>
      <c r="L77" s="152">
        <f t="shared" si="59"/>
        <v>130</v>
      </c>
      <c r="M77" s="226"/>
      <c r="N77" s="179" t="e">
        <f>F77+H77+J77</f>
        <v>#VALUE!</v>
      </c>
    </row>
    <row r="78" spans="1:15" s="134" customFormat="1" ht="15.95" customHeight="1">
      <c r="A78" s="146" t="s">
        <v>203</v>
      </c>
      <c r="B78" s="157" t="s">
        <v>282</v>
      </c>
      <c r="C78" s="130" t="s">
        <v>205</v>
      </c>
      <c r="D78" s="231">
        <v>6.7000000000000004E-2</v>
      </c>
      <c r="E78" s="232"/>
      <c r="F78" s="232" t="s">
        <v>223</v>
      </c>
      <c r="G78" s="232">
        <v>198613</v>
      </c>
      <c r="H78" s="152">
        <f t="shared" ref="H78:H79" si="60">INT(G78*D78)</f>
        <v>13307</v>
      </c>
      <c r="I78" s="232"/>
      <c r="J78" s="232">
        <f>SUM(J73:J77)</f>
        <v>0</v>
      </c>
      <c r="K78" s="152">
        <f t="shared" si="58"/>
        <v>198613</v>
      </c>
      <c r="L78" s="152">
        <f t="shared" si="59"/>
        <v>13307</v>
      </c>
      <c r="M78" s="146"/>
    </row>
    <row r="79" spans="1:15" ht="15.95" customHeight="1">
      <c r="A79" s="146" t="s">
        <v>203</v>
      </c>
      <c r="B79" s="146" t="s">
        <v>198</v>
      </c>
      <c r="C79" s="130" t="s">
        <v>205</v>
      </c>
      <c r="D79" s="235">
        <v>1.0999999999999999E-2</v>
      </c>
      <c r="E79" s="233"/>
      <c r="F79" s="233"/>
      <c r="G79" s="232">
        <v>138290</v>
      </c>
      <c r="H79" s="152">
        <f t="shared" si="60"/>
        <v>1521</v>
      </c>
      <c r="I79" s="233"/>
      <c r="J79" s="233"/>
      <c r="K79" s="152">
        <f t="shared" si="58"/>
        <v>138290</v>
      </c>
      <c r="L79" s="152">
        <f t="shared" si="59"/>
        <v>1521</v>
      </c>
      <c r="M79" s="234" t="s">
        <v>221</v>
      </c>
    </row>
    <row r="80" spans="1:15" s="134" customFormat="1" ht="15.95" customHeight="1">
      <c r="A80" s="153" t="s">
        <v>162</v>
      </c>
      <c r="B80" s="135"/>
      <c r="C80" s="136"/>
      <c r="D80" s="155"/>
      <c r="E80" s="142"/>
      <c r="F80" s="142">
        <f>SUM(F74:F79)</f>
        <v>2078</v>
      </c>
      <c r="G80" s="142"/>
      <c r="H80" s="142">
        <f>SUM(H74:H79)</f>
        <v>14828</v>
      </c>
      <c r="I80" s="142"/>
      <c r="J80" s="142">
        <f>SUM(J76:J79)</f>
        <v>0</v>
      </c>
      <c r="K80" s="142"/>
      <c r="L80" s="142">
        <f>SUM(L74:L79)</f>
        <v>16906</v>
      </c>
      <c r="M80" s="205"/>
    </row>
    <row r="81" spans="1:14" s="134" customFormat="1" ht="15.95" customHeight="1">
      <c r="A81" s="151"/>
      <c r="B81" s="146"/>
      <c r="C81" s="205"/>
      <c r="D81" s="155"/>
      <c r="E81" s="114"/>
      <c r="F81" s="152"/>
      <c r="G81" s="152"/>
      <c r="H81" s="152"/>
      <c r="I81" s="152"/>
      <c r="J81" s="152"/>
      <c r="K81" s="152"/>
      <c r="L81" s="152"/>
      <c r="M81" s="205"/>
    </row>
    <row r="82" spans="1:14" s="134" customFormat="1" ht="15.95" customHeight="1">
      <c r="A82" s="129" t="s">
        <v>406</v>
      </c>
      <c r="B82" s="131" t="s">
        <v>286</v>
      </c>
      <c r="C82" s="153" t="s">
        <v>184</v>
      </c>
      <c r="D82" s="129"/>
      <c r="E82" s="108"/>
      <c r="F82" s="108"/>
      <c r="G82" s="108"/>
      <c r="H82" s="108"/>
      <c r="I82" s="108"/>
      <c r="J82" s="108"/>
      <c r="K82" s="108"/>
      <c r="L82" s="108"/>
      <c r="M82" s="160" t="s">
        <v>358</v>
      </c>
    </row>
    <row r="83" spans="1:14" s="134" customFormat="1" ht="15.95" customHeight="1">
      <c r="A83" s="144" t="s">
        <v>283</v>
      </c>
      <c r="B83" s="157" t="s">
        <v>221</v>
      </c>
      <c r="C83" s="227" t="s">
        <v>285</v>
      </c>
      <c r="D83" s="151">
        <v>510</v>
      </c>
      <c r="E83" s="114">
        <v>125</v>
      </c>
      <c r="F83" s="152">
        <f t="shared" ref="F83:F84" si="61">INT(E83*D83)</f>
        <v>63750</v>
      </c>
      <c r="G83" s="152"/>
      <c r="H83" s="152">
        <f t="shared" ref="H83" si="62">INT(G83*D83)</f>
        <v>0</v>
      </c>
      <c r="I83" s="152"/>
      <c r="J83" s="152">
        <f t="shared" ref="J83:J84" si="63">INT(I83*D83)</f>
        <v>0</v>
      </c>
      <c r="K83" s="152">
        <f t="shared" ref="K83:K84" si="64">SUM(E83,G83,I83)</f>
        <v>125</v>
      </c>
      <c r="L83" s="152">
        <f t="shared" ref="L83:L84" si="65">SUM(F83,H83,J83)</f>
        <v>63750</v>
      </c>
      <c r="M83" s="227"/>
    </row>
    <row r="84" spans="1:14" s="134" customFormat="1" ht="15.95" customHeight="1">
      <c r="A84" s="151" t="s">
        <v>284</v>
      </c>
      <c r="B84" s="146" t="s">
        <v>221</v>
      </c>
      <c r="C84" s="227" t="s">
        <v>184</v>
      </c>
      <c r="D84" s="151">
        <v>1.1000000000000001</v>
      </c>
      <c r="E84" s="114">
        <v>30000</v>
      </c>
      <c r="F84" s="152">
        <f t="shared" si="61"/>
        <v>33000</v>
      </c>
      <c r="G84" s="152"/>
      <c r="H84" s="152">
        <f t="shared" ref="H84" si="66">INT(G84*D84)</f>
        <v>0</v>
      </c>
      <c r="I84" s="152"/>
      <c r="J84" s="152">
        <f t="shared" si="63"/>
        <v>0</v>
      </c>
      <c r="K84" s="152">
        <f t="shared" si="64"/>
        <v>30000</v>
      </c>
      <c r="L84" s="152">
        <f t="shared" si="65"/>
        <v>33000</v>
      </c>
      <c r="M84" s="227"/>
      <c r="N84" s="179">
        <f>F84+H84+J84</f>
        <v>33000</v>
      </c>
    </row>
    <row r="85" spans="1:14" s="134" customFormat="1" ht="15.95" customHeight="1">
      <c r="A85" s="153" t="s">
        <v>46</v>
      </c>
      <c r="B85" s="135"/>
      <c r="C85" s="136"/>
      <c r="D85" s="137"/>
      <c r="E85" s="142"/>
      <c r="F85" s="142">
        <f>SUM(F83:F84)</f>
        <v>96750</v>
      </c>
      <c r="G85" s="142"/>
      <c r="H85" s="142">
        <f>SUM(H83:H84)</f>
        <v>0</v>
      </c>
      <c r="I85" s="142"/>
      <c r="J85" s="142">
        <f>SUM(J83:J84)</f>
        <v>0</v>
      </c>
      <c r="K85" s="142"/>
      <c r="L85" s="142">
        <f>SUM(L83:L84)</f>
        <v>96750</v>
      </c>
      <c r="M85" s="153"/>
    </row>
    <row r="86" spans="1:14" ht="15.95" customHeight="1">
      <c r="A86" s="129" t="s">
        <v>407</v>
      </c>
      <c r="B86" s="131" t="s">
        <v>290</v>
      </c>
      <c r="C86" s="153" t="s">
        <v>119</v>
      </c>
      <c r="D86" s="155"/>
      <c r="E86" s="108"/>
      <c r="F86" s="108"/>
      <c r="G86" s="108"/>
      <c r="H86" s="108"/>
      <c r="I86" s="108"/>
      <c r="J86" s="108"/>
      <c r="K86" s="108"/>
      <c r="L86" s="108"/>
      <c r="M86" s="160" t="s">
        <v>358</v>
      </c>
    </row>
    <row r="87" spans="1:14" s="134" customFormat="1" ht="15.95" customHeight="1">
      <c r="A87" s="144" t="s">
        <v>287</v>
      </c>
      <c r="B87" s="146" t="s">
        <v>286</v>
      </c>
      <c r="C87" s="130" t="s">
        <v>184</v>
      </c>
      <c r="D87" s="155">
        <v>2.4E-2</v>
      </c>
      <c r="E87" s="114">
        <v>96750</v>
      </c>
      <c r="F87" s="152">
        <f t="shared" ref="F87:F90" si="67">INT(E87*D87)</f>
        <v>2322</v>
      </c>
      <c r="G87" s="152"/>
      <c r="H87" s="152">
        <f t="shared" ref="H87:H90" si="68">INT(G87*D87)</f>
        <v>0</v>
      </c>
      <c r="I87" s="152"/>
      <c r="J87" s="152">
        <f t="shared" ref="J87:J90" si="69">INT(I87*D87)</f>
        <v>0</v>
      </c>
      <c r="K87" s="152">
        <f t="shared" ref="K87:K90" si="70">SUM(E87,G87,I87)</f>
        <v>96750</v>
      </c>
      <c r="L87" s="152">
        <f t="shared" ref="L87:L90" si="71">SUM(F87,H87,J87)</f>
        <v>2322</v>
      </c>
      <c r="M87" s="241"/>
    </row>
    <row r="88" spans="1:14" s="134" customFormat="1" ht="15.95" customHeight="1">
      <c r="A88" s="144" t="s">
        <v>288</v>
      </c>
      <c r="B88" s="157" t="s">
        <v>289</v>
      </c>
      <c r="C88" s="241" t="s">
        <v>119</v>
      </c>
      <c r="D88" s="155">
        <v>1</v>
      </c>
      <c r="E88" s="114">
        <v>1300</v>
      </c>
      <c r="F88" s="152">
        <f t="shared" si="67"/>
        <v>1300</v>
      </c>
      <c r="G88" s="152"/>
      <c r="H88" s="152">
        <f t="shared" si="68"/>
        <v>0</v>
      </c>
      <c r="I88" s="152"/>
      <c r="J88" s="152">
        <f t="shared" si="69"/>
        <v>0</v>
      </c>
      <c r="K88" s="152">
        <f t="shared" si="70"/>
        <v>1300</v>
      </c>
      <c r="L88" s="152">
        <f t="shared" si="71"/>
        <v>1300</v>
      </c>
      <c r="M88" s="241"/>
    </row>
    <row r="89" spans="1:14" s="134" customFormat="1" ht="15.95" customHeight="1">
      <c r="A89" s="144" t="s">
        <v>51</v>
      </c>
      <c r="B89" s="157" t="s">
        <v>217</v>
      </c>
      <c r="C89" s="130" t="s">
        <v>48</v>
      </c>
      <c r="D89" s="155">
        <v>7.0000000000000007E-2</v>
      </c>
      <c r="E89" s="114"/>
      <c r="F89" s="152">
        <f t="shared" si="67"/>
        <v>0</v>
      </c>
      <c r="G89" s="152">
        <v>216528</v>
      </c>
      <c r="H89" s="152">
        <f t="shared" si="68"/>
        <v>15156</v>
      </c>
      <c r="I89" s="152"/>
      <c r="J89" s="152">
        <f t="shared" si="69"/>
        <v>0</v>
      </c>
      <c r="K89" s="152">
        <f t="shared" si="70"/>
        <v>216528</v>
      </c>
      <c r="L89" s="152">
        <f t="shared" si="71"/>
        <v>15156</v>
      </c>
      <c r="M89" s="241"/>
    </row>
    <row r="90" spans="1:14" s="134" customFormat="1" ht="15.95" customHeight="1">
      <c r="A90" s="144" t="s">
        <v>51</v>
      </c>
      <c r="B90" s="157" t="s">
        <v>50</v>
      </c>
      <c r="C90" s="130" t="s">
        <v>48</v>
      </c>
      <c r="D90" s="155">
        <v>0.03</v>
      </c>
      <c r="E90" s="114"/>
      <c r="F90" s="152">
        <f t="shared" si="67"/>
        <v>0</v>
      </c>
      <c r="G90" s="152">
        <v>138290</v>
      </c>
      <c r="H90" s="152">
        <f t="shared" si="68"/>
        <v>4148</v>
      </c>
      <c r="I90" s="152"/>
      <c r="J90" s="152">
        <f t="shared" si="69"/>
        <v>0</v>
      </c>
      <c r="K90" s="152">
        <f t="shared" si="70"/>
        <v>138290</v>
      </c>
      <c r="L90" s="152">
        <f t="shared" si="71"/>
        <v>4148</v>
      </c>
      <c r="M90" s="241"/>
    </row>
    <row r="91" spans="1:14" s="134" customFormat="1" ht="15.95" customHeight="1">
      <c r="A91" s="153" t="s">
        <v>46</v>
      </c>
      <c r="B91" s="135"/>
      <c r="C91" s="136"/>
      <c r="D91" s="137"/>
      <c r="E91" s="142"/>
      <c r="F91" s="142">
        <f>SUM(F87:F90)</f>
        <v>3622</v>
      </c>
      <c r="G91" s="142"/>
      <c r="H91" s="142">
        <f>SUM(H87:H90)</f>
        <v>19304</v>
      </c>
      <c r="I91" s="142"/>
      <c r="J91" s="142">
        <f>SUM(J87:J90)</f>
        <v>0</v>
      </c>
      <c r="K91" s="142"/>
      <c r="L91" s="142">
        <f>SUM(L87:L90)</f>
        <v>22926</v>
      </c>
      <c r="M91" s="153"/>
      <c r="N91" s="179">
        <f>F91+H91+J91</f>
        <v>22926</v>
      </c>
    </row>
    <row r="92" spans="1:14" s="134" customFormat="1" ht="15.95" customHeight="1">
      <c r="A92" s="129" t="s">
        <v>408</v>
      </c>
      <c r="B92" s="131" t="s">
        <v>245</v>
      </c>
      <c r="C92" s="153" t="s">
        <v>141</v>
      </c>
      <c r="D92" s="129"/>
      <c r="E92" s="108"/>
      <c r="F92" s="108"/>
      <c r="G92" s="108"/>
      <c r="H92" s="108"/>
      <c r="I92" s="108"/>
      <c r="J92" s="108"/>
      <c r="K92" s="108"/>
      <c r="L92" s="108"/>
      <c r="M92" s="160" t="s">
        <v>430</v>
      </c>
    </row>
    <row r="93" spans="1:14" ht="15.95" customHeight="1">
      <c r="A93" s="151" t="s">
        <v>291</v>
      </c>
      <c r="B93" s="146" t="s">
        <v>296</v>
      </c>
      <c r="C93" s="241" t="s">
        <v>216</v>
      </c>
      <c r="D93" s="155">
        <v>0.15</v>
      </c>
      <c r="E93" s="114">
        <v>8000</v>
      </c>
      <c r="F93" s="152">
        <f t="shared" ref="F93:F98" si="72">INT(E93*D93)</f>
        <v>1200</v>
      </c>
      <c r="G93" s="152">
        <v>7911</v>
      </c>
      <c r="H93" s="152">
        <f t="shared" ref="H93" si="73">INT(G93*D93)</f>
        <v>1186</v>
      </c>
      <c r="I93" s="152"/>
      <c r="J93" s="152">
        <f t="shared" ref="J93:J101" si="74">INT(I93*D93)</f>
        <v>0</v>
      </c>
      <c r="K93" s="152">
        <f t="shared" ref="K93:K101" si="75">SUM(E93,G93,I93)</f>
        <v>15911</v>
      </c>
      <c r="L93" s="152">
        <f t="shared" ref="L93:L101" si="76">SUM(F93,H93,J93)</f>
        <v>2386</v>
      </c>
      <c r="M93" s="169" t="s">
        <v>221</v>
      </c>
    </row>
    <row r="94" spans="1:14" ht="15.95" customHeight="1">
      <c r="A94" s="144" t="s">
        <v>292</v>
      </c>
      <c r="B94" s="157" t="s">
        <v>297</v>
      </c>
      <c r="C94" s="241" t="s">
        <v>216</v>
      </c>
      <c r="D94" s="155">
        <v>0.2</v>
      </c>
      <c r="E94" s="114">
        <v>33000</v>
      </c>
      <c r="F94" s="152">
        <f t="shared" si="72"/>
        <v>6600</v>
      </c>
      <c r="G94" s="152"/>
      <c r="H94" s="152" t="s">
        <v>221</v>
      </c>
      <c r="I94" s="152"/>
      <c r="J94" s="152">
        <f t="shared" si="74"/>
        <v>0</v>
      </c>
      <c r="K94" s="152">
        <f t="shared" si="75"/>
        <v>33000</v>
      </c>
      <c r="L94" s="152">
        <f t="shared" si="76"/>
        <v>6600</v>
      </c>
      <c r="M94" s="241"/>
    </row>
    <row r="95" spans="1:14" ht="15.95" customHeight="1">
      <c r="A95" s="144" t="s">
        <v>293</v>
      </c>
      <c r="B95" s="157" t="s">
        <v>298</v>
      </c>
      <c r="C95" s="241" t="s">
        <v>216</v>
      </c>
      <c r="D95" s="155">
        <v>0.5</v>
      </c>
      <c r="E95" s="114">
        <v>18000</v>
      </c>
      <c r="F95" s="152">
        <f t="shared" si="72"/>
        <v>9000</v>
      </c>
      <c r="G95" s="152"/>
      <c r="H95" s="152" t="s">
        <v>221</v>
      </c>
      <c r="I95" s="152"/>
      <c r="J95" s="152">
        <f t="shared" si="74"/>
        <v>0</v>
      </c>
      <c r="K95" s="152">
        <f t="shared" si="75"/>
        <v>18000</v>
      </c>
      <c r="L95" s="152">
        <f t="shared" si="76"/>
        <v>9000</v>
      </c>
      <c r="M95" s="241"/>
    </row>
    <row r="96" spans="1:14" s="134" customFormat="1" ht="15.95" customHeight="1">
      <c r="A96" s="144" t="s">
        <v>294</v>
      </c>
      <c r="B96" s="157" t="s">
        <v>299</v>
      </c>
      <c r="C96" s="241" t="s">
        <v>216</v>
      </c>
      <c r="D96" s="155">
        <v>0.25</v>
      </c>
      <c r="E96" s="114">
        <v>21000</v>
      </c>
      <c r="F96" s="152">
        <f t="shared" si="72"/>
        <v>5250</v>
      </c>
      <c r="G96" s="152" t="s">
        <v>221</v>
      </c>
      <c r="H96" s="152" t="s">
        <v>221</v>
      </c>
      <c r="I96" s="152"/>
      <c r="J96" s="152">
        <f t="shared" si="74"/>
        <v>0</v>
      </c>
      <c r="K96" s="152">
        <f t="shared" si="75"/>
        <v>21000</v>
      </c>
      <c r="L96" s="152">
        <f t="shared" si="76"/>
        <v>5250</v>
      </c>
      <c r="M96" s="241"/>
      <c r="N96" s="143"/>
    </row>
    <row r="97" spans="1:14" s="134" customFormat="1" ht="15.95" customHeight="1">
      <c r="A97" s="144" t="s">
        <v>295</v>
      </c>
      <c r="B97" s="157" t="s">
        <v>300</v>
      </c>
      <c r="C97" s="130" t="s">
        <v>96</v>
      </c>
      <c r="D97" s="155">
        <v>5</v>
      </c>
      <c r="E97" s="114">
        <v>600</v>
      </c>
      <c r="F97" s="152">
        <f t="shared" si="72"/>
        <v>3000</v>
      </c>
      <c r="G97" s="152" t="s">
        <v>221</v>
      </c>
      <c r="H97" s="152" t="s">
        <v>221</v>
      </c>
      <c r="I97" s="152"/>
      <c r="J97" s="152">
        <f t="shared" si="74"/>
        <v>0</v>
      </c>
      <c r="K97" s="152">
        <f t="shared" si="75"/>
        <v>600</v>
      </c>
      <c r="L97" s="152">
        <f t="shared" si="76"/>
        <v>3000</v>
      </c>
      <c r="M97" s="241"/>
      <c r="N97" s="143"/>
    </row>
    <row r="98" spans="1:14" s="134" customFormat="1" ht="15.95" customHeight="1">
      <c r="A98" s="151" t="s">
        <v>210</v>
      </c>
      <c r="B98" s="146" t="s">
        <v>301</v>
      </c>
      <c r="C98" s="241" t="s">
        <v>106</v>
      </c>
      <c r="D98" s="155">
        <v>1</v>
      </c>
      <c r="E98" s="114">
        <v>1319</v>
      </c>
      <c r="F98" s="152">
        <f t="shared" si="72"/>
        <v>1319</v>
      </c>
      <c r="G98" s="152" t="s">
        <v>221</v>
      </c>
      <c r="H98" s="152" t="s">
        <v>221</v>
      </c>
      <c r="I98" s="152"/>
      <c r="J98" s="152">
        <f t="shared" si="74"/>
        <v>0</v>
      </c>
      <c r="K98" s="152">
        <f t="shared" si="75"/>
        <v>1319</v>
      </c>
      <c r="L98" s="152">
        <f t="shared" si="76"/>
        <v>1319</v>
      </c>
      <c r="M98" s="153"/>
      <c r="N98" s="179" t="e">
        <f>F98+H98+J98</f>
        <v>#VALUE!</v>
      </c>
    </row>
    <row r="99" spans="1:14" s="134" customFormat="1" ht="15.95" customHeight="1">
      <c r="A99" s="151" t="s">
        <v>51</v>
      </c>
      <c r="B99" s="146" t="s">
        <v>302</v>
      </c>
      <c r="C99" s="241" t="s">
        <v>48</v>
      </c>
      <c r="D99" s="155">
        <v>0.15</v>
      </c>
      <c r="E99" s="114" t="s">
        <v>221</v>
      </c>
      <c r="F99" s="152" t="s">
        <v>221</v>
      </c>
      <c r="G99" s="152">
        <v>158594</v>
      </c>
      <c r="H99" s="152">
        <f t="shared" ref="H99:H101" si="77">INT(G99*D99)</f>
        <v>23789</v>
      </c>
      <c r="I99" s="152"/>
      <c r="J99" s="152">
        <f t="shared" si="74"/>
        <v>0</v>
      </c>
      <c r="K99" s="152">
        <f t="shared" si="75"/>
        <v>158594</v>
      </c>
      <c r="L99" s="152">
        <f t="shared" si="76"/>
        <v>23789</v>
      </c>
      <c r="M99" s="169" t="s">
        <v>221</v>
      </c>
      <c r="N99" s="179"/>
    </row>
    <row r="100" spans="1:14" ht="15.95" customHeight="1">
      <c r="A100" s="144" t="s">
        <v>51</v>
      </c>
      <c r="B100" s="157" t="s">
        <v>209</v>
      </c>
      <c r="C100" s="130" t="s">
        <v>48</v>
      </c>
      <c r="D100" s="155">
        <v>0.08</v>
      </c>
      <c r="E100" s="114" t="s">
        <v>221</v>
      </c>
      <c r="F100" s="152" t="s">
        <v>221</v>
      </c>
      <c r="G100" s="152">
        <v>166063</v>
      </c>
      <c r="H100" s="152">
        <f t="shared" si="77"/>
        <v>13285</v>
      </c>
      <c r="I100" s="152"/>
      <c r="J100" s="152">
        <f t="shared" si="74"/>
        <v>0</v>
      </c>
      <c r="K100" s="152">
        <f t="shared" si="75"/>
        <v>166063</v>
      </c>
      <c r="L100" s="152">
        <f t="shared" si="76"/>
        <v>13285</v>
      </c>
      <c r="M100" s="241"/>
    </row>
    <row r="101" spans="1:14" ht="15.95" customHeight="1">
      <c r="A101" s="144" t="s">
        <v>51</v>
      </c>
      <c r="B101" s="157" t="s">
        <v>50</v>
      </c>
      <c r="C101" s="130" t="s">
        <v>48</v>
      </c>
      <c r="D101" s="155">
        <v>0.05</v>
      </c>
      <c r="E101" s="114" t="s">
        <v>221</v>
      </c>
      <c r="F101" s="152" t="s">
        <v>221</v>
      </c>
      <c r="G101" s="152">
        <v>138290</v>
      </c>
      <c r="H101" s="152">
        <f t="shared" si="77"/>
        <v>6914</v>
      </c>
      <c r="I101" s="152"/>
      <c r="J101" s="152">
        <f t="shared" si="74"/>
        <v>0</v>
      </c>
      <c r="K101" s="152">
        <f t="shared" si="75"/>
        <v>138290</v>
      </c>
      <c r="L101" s="152">
        <f t="shared" si="76"/>
        <v>6914</v>
      </c>
      <c r="M101" s="241"/>
    </row>
    <row r="102" spans="1:14" ht="15.95" customHeight="1">
      <c r="A102" s="153" t="s">
        <v>46</v>
      </c>
      <c r="B102" s="135"/>
      <c r="C102" s="136"/>
      <c r="D102" s="137"/>
      <c r="E102" s="142"/>
      <c r="F102" s="142">
        <f>SUM(F93:F101)</f>
        <v>26369</v>
      </c>
      <c r="G102" s="142"/>
      <c r="H102" s="142">
        <f>SUM(H93:H101)</f>
        <v>45174</v>
      </c>
      <c r="I102" s="142"/>
      <c r="J102" s="142">
        <f>SUM(J97:J101)</f>
        <v>0</v>
      </c>
      <c r="K102" s="142"/>
      <c r="L102" s="142">
        <f>SUM(L93:L101)</f>
        <v>71543</v>
      </c>
      <c r="M102" s="241"/>
    </row>
    <row r="103" spans="1:14" ht="15.95" customHeight="1">
      <c r="A103" s="144"/>
      <c r="B103" s="157"/>
      <c r="C103" s="130"/>
      <c r="D103" s="155"/>
      <c r="E103" s="114"/>
      <c r="F103" s="152"/>
      <c r="G103" s="152"/>
      <c r="H103" s="152"/>
      <c r="I103" s="152"/>
      <c r="J103" s="152"/>
      <c r="K103" s="152"/>
      <c r="L103" s="152"/>
      <c r="M103" s="241"/>
    </row>
    <row r="104" spans="1:14" s="134" customFormat="1" ht="15.95" customHeight="1">
      <c r="A104" s="129" t="s">
        <v>409</v>
      </c>
      <c r="B104" s="131" t="s">
        <v>303</v>
      </c>
      <c r="C104" s="167" t="s">
        <v>119</v>
      </c>
      <c r="D104" s="137"/>
      <c r="E104" s="142"/>
      <c r="F104" s="142"/>
      <c r="G104" s="142"/>
      <c r="H104" s="142"/>
      <c r="I104" s="142"/>
      <c r="J104" s="142"/>
      <c r="K104" s="142"/>
      <c r="L104" s="142"/>
      <c r="M104" s="160" t="s">
        <v>359</v>
      </c>
      <c r="N104" s="143"/>
    </row>
    <row r="105" spans="1:14" s="134" customFormat="1" ht="15.95" customHeight="1">
      <c r="A105" s="144" t="s">
        <v>304</v>
      </c>
      <c r="B105" s="146" t="s">
        <v>305</v>
      </c>
      <c r="C105" s="130" t="s">
        <v>119</v>
      </c>
      <c r="D105" s="155">
        <v>1.03</v>
      </c>
      <c r="E105" s="152">
        <v>15000</v>
      </c>
      <c r="F105" s="152">
        <f>INT(E105*D105)</f>
        <v>15450</v>
      </c>
      <c r="G105" s="152"/>
      <c r="H105" s="152">
        <f>INT(G105*D105)</f>
        <v>0</v>
      </c>
      <c r="I105" s="152"/>
      <c r="J105" s="152">
        <f t="shared" ref="J105:J111" si="78">INT(I105*D105)</f>
        <v>0</v>
      </c>
      <c r="K105" s="152">
        <f t="shared" ref="K105:K111" si="79">SUM(E105,G105,I105)</f>
        <v>15000</v>
      </c>
      <c r="L105" s="152">
        <f t="shared" ref="L105:L111" si="80">SUM(F105,H105,J105)</f>
        <v>15450</v>
      </c>
      <c r="M105" s="241"/>
      <c r="N105" s="143"/>
    </row>
    <row r="106" spans="1:14" s="134" customFormat="1" ht="15.95" customHeight="1">
      <c r="A106" s="144" t="s">
        <v>134</v>
      </c>
      <c r="B106" s="146" t="s">
        <v>306</v>
      </c>
      <c r="C106" s="241" t="s">
        <v>216</v>
      </c>
      <c r="D106" s="155">
        <v>1.71</v>
      </c>
      <c r="E106" s="152">
        <v>1500</v>
      </c>
      <c r="F106" s="152">
        <f t="shared" ref="F106:F110" si="81">INT(E106*D106)</f>
        <v>2565</v>
      </c>
      <c r="G106" s="152"/>
      <c r="H106" s="152">
        <f t="shared" ref="H106:H111" si="82">INT(G106*D106)</f>
        <v>0</v>
      </c>
      <c r="I106" s="152"/>
      <c r="J106" s="152">
        <f t="shared" si="78"/>
        <v>0</v>
      </c>
      <c r="K106" s="152">
        <f t="shared" si="79"/>
        <v>1500</v>
      </c>
      <c r="L106" s="152">
        <f t="shared" si="80"/>
        <v>2565</v>
      </c>
      <c r="M106" s="241"/>
      <c r="N106" s="179">
        <f>F106+H106+J106</f>
        <v>2565</v>
      </c>
    </row>
    <row r="107" spans="1:14" s="134" customFormat="1" ht="15.95" customHeight="1">
      <c r="A107" s="144" t="s">
        <v>283</v>
      </c>
      <c r="B107" s="146" t="s">
        <v>307</v>
      </c>
      <c r="C107" s="241" t="s">
        <v>216</v>
      </c>
      <c r="D107" s="155">
        <v>1.48</v>
      </c>
      <c r="E107" s="152">
        <v>247</v>
      </c>
      <c r="F107" s="152">
        <f t="shared" si="81"/>
        <v>365</v>
      </c>
      <c r="G107" s="152"/>
      <c r="H107" s="152">
        <f t="shared" si="82"/>
        <v>0</v>
      </c>
      <c r="I107" s="152"/>
      <c r="J107" s="152">
        <f t="shared" si="78"/>
        <v>0</v>
      </c>
      <c r="K107" s="152">
        <f t="shared" si="79"/>
        <v>247</v>
      </c>
      <c r="L107" s="152">
        <f t="shared" si="80"/>
        <v>365</v>
      </c>
      <c r="M107" s="241"/>
      <c r="N107" s="143"/>
    </row>
    <row r="108" spans="1:14" s="134" customFormat="1" ht="15.95" customHeight="1">
      <c r="A108" s="144" t="s">
        <v>51</v>
      </c>
      <c r="B108" s="146" t="s">
        <v>308</v>
      </c>
      <c r="C108" s="241" t="s">
        <v>48</v>
      </c>
      <c r="D108" s="155">
        <v>8.2000000000000003E-2</v>
      </c>
      <c r="E108" s="152"/>
      <c r="F108" s="152">
        <f t="shared" si="81"/>
        <v>0</v>
      </c>
      <c r="G108" s="152">
        <v>210086</v>
      </c>
      <c r="H108" s="152">
        <f t="shared" si="82"/>
        <v>17227</v>
      </c>
      <c r="I108" s="152"/>
      <c r="J108" s="152">
        <f t="shared" si="78"/>
        <v>0</v>
      </c>
      <c r="K108" s="152">
        <f t="shared" si="79"/>
        <v>210086</v>
      </c>
      <c r="L108" s="152">
        <f t="shared" si="80"/>
        <v>17227</v>
      </c>
      <c r="M108" s="241"/>
      <c r="N108" s="143"/>
    </row>
    <row r="109" spans="1:14" s="134" customFormat="1" ht="15.95" customHeight="1">
      <c r="A109" s="144" t="s">
        <v>51</v>
      </c>
      <c r="B109" s="146" t="s">
        <v>50</v>
      </c>
      <c r="C109" s="241" t="s">
        <v>48</v>
      </c>
      <c r="D109" s="155">
        <v>3.5000000000000003E-2</v>
      </c>
      <c r="E109" s="152"/>
      <c r="F109" s="152">
        <f t="shared" si="81"/>
        <v>0</v>
      </c>
      <c r="G109" s="152">
        <v>138290</v>
      </c>
      <c r="H109" s="152">
        <f t="shared" si="82"/>
        <v>4840</v>
      </c>
      <c r="I109" s="152"/>
      <c r="J109" s="152">
        <f t="shared" si="78"/>
        <v>0</v>
      </c>
      <c r="K109" s="152">
        <f t="shared" si="79"/>
        <v>138290</v>
      </c>
      <c r="L109" s="152">
        <f t="shared" si="80"/>
        <v>4840</v>
      </c>
      <c r="M109" s="241"/>
      <c r="N109" s="173">
        <f>1/(1.22*2.44)*0.1*1.04</f>
        <v>3.4936844934157489E-2</v>
      </c>
    </row>
    <row r="110" spans="1:14" s="134" customFormat="1" ht="15.95" customHeight="1">
      <c r="A110" s="144" t="s">
        <v>210</v>
      </c>
      <c r="B110" s="146" t="s">
        <v>301</v>
      </c>
      <c r="C110" s="241" t="s">
        <v>106</v>
      </c>
      <c r="D110" s="155">
        <v>1</v>
      </c>
      <c r="E110" s="152">
        <v>756</v>
      </c>
      <c r="F110" s="152">
        <f t="shared" si="81"/>
        <v>756</v>
      </c>
      <c r="G110" s="152"/>
      <c r="H110" s="152">
        <f t="shared" si="82"/>
        <v>0</v>
      </c>
      <c r="I110" s="142"/>
      <c r="J110" s="142">
        <f t="shared" si="78"/>
        <v>0</v>
      </c>
      <c r="K110" s="152">
        <f t="shared" si="79"/>
        <v>756</v>
      </c>
      <c r="L110" s="152">
        <f t="shared" si="80"/>
        <v>756</v>
      </c>
      <c r="M110" s="241"/>
      <c r="N110" s="174">
        <f>1.1*0.1</f>
        <v>0.11000000000000001</v>
      </c>
    </row>
    <row r="111" spans="1:14" s="134" customFormat="1" ht="15.95" customHeight="1">
      <c r="A111" s="144" t="s">
        <v>51</v>
      </c>
      <c r="B111" s="146" t="s">
        <v>309</v>
      </c>
      <c r="C111" s="241" t="s">
        <v>48</v>
      </c>
      <c r="D111" s="155">
        <v>0.02</v>
      </c>
      <c r="E111" s="152" t="s">
        <v>221</v>
      </c>
      <c r="F111" s="152" t="s">
        <v>221</v>
      </c>
      <c r="G111" s="152">
        <v>156858</v>
      </c>
      <c r="H111" s="152">
        <f t="shared" si="82"/>
        <v>3137</v>
      </c>
      <c r="I111" s="142"/>
      <c r="J111" s="142">
        <f t="shared" si="78"/>
        <v>0</v>
      </c>
      <c r="K111" s="152">
        <f t="shared" si="79"/>
        <v>156858</v>
      </c>
      <c r="L111" s="152">
        <f t="shared" si="80"/>
        <v>3137</v>
      </c>
      <c r="M111" s="153"/>
    </row>
    <row r="112" spans="1:14" s="134" customFormat="1" ht="15.95" customHeight="1">
      <c r="A112" s="153" t="s">
        <v>46</v>
      </c>
      <c r="B112" s="131"/>
      <c r="C112" s="153"/>
      <c r="D112" s="168"/>
      <c r="E112" s="142"/>
      <c r="F112" s="142">
        <f>SUM(F105:F111)</f>
        <v>19136</v>
      </c>
      <c r="G112" s="142"/>
      <c r="H112" s="142">
        <f>SUM(H105:H111)</f>
        <v>25204</v>
      </c>
      <c r="I112" s="142"/>
      <c r="J112" s="142">
        <f>SUM(J106:J111)</f>
        <v>0</v>
      </c>
      <c r="K112" s="142"/>
      <c r="L112" s="142">
        <f>SUM(L105:L111)</f>
        <v>44340</v>
      </c>
      <c r="M112" s="241"/>
    </row>
    <row r="113" spans="1:15" s="134" customFormat="1" ht="15.95" customHeight="1">
      <c r="A113" s="153"/>
      <c r="B113" s="131"/>
      <c r="C113" s="153"/>
      <c r="D113" s="168"/>
      <c r="E113" s="142"/>
      <c r="F113" s="142"/>
      <c r="G113" s="142"/>
      <c r="H113" s="142"/>
      <c r="I113" s="142"/>
      <c r="J113" s="142"/>
      <c r="K113" s="142"/>
      <c r="L113" s="142"/>
      <c r="M113" s="153"/>
    </row>
    <row r="114" spans="1:15" s="134" customFormat="1" ht="15.95" customHeight="1">
      <c r="A114" s="129" t="s">
        <v>410</v>
      </c>
      <c r="B114" s="131" t="s">
        <v>311</v>
      </c>
      <c r="C114" s="153" t="s">
        <v>119</v>
      </c>
      <c r="D114" s="201"/>
      <c r="E114" s="114"/>
      <c r="F114" s="114"/>
      <c r="G114" s="114"/>
      <c r="H114" s="114"/>
      <c r="I114" s="114"/>
      <c r="J114" s="114"/>
      <c r="K114" s="114"/>
      <c r="L114" s="114"/>
      <c r="M114" s="160" t="s">
        <v>219</v>
      </c>
    </row>
    <row r="115" spans="1:15" s="134" customFormat="1" ht="15.95" customHeight="1">
      <c r="A115" s="144" t="s">
        <v>188</v>
      </c>
      <c r="B115" s="146" t="s">
        <v>310</v>
      </c>
      <c r="C115" s="241" t="s">
        <v>119</v>
      </c>
      <c r="D115" s="155">
        <v>1.05</v>
      </c>
      <c r="E115" s="114">
        <v>4200</v>
      </c>
      <c r="F115" s="114">
        <f>INT(E115*D115)</f>
        <v>4410</v>
      </c>
      <c r="G115" s="114"/>
      <c r="H115" s="114">
        <f>INT(G115*D115)</f>
        <v>0</v>
      </c>
      <c r="I115" s="114"/>
      <c r="J115" s="114">
        <f>INT(I115*D115)</f>
        <v>0</v>
      </c>
      <c r="K115" s="114">
        <f t="shared" ref="K115:K119" si="83">SUM(E115,G115,I115)</f>
        <v>4200</v>
      </c>
      <c r="L115" s="114">
        <f t="shared" ref="L115:L119" si="84">SUM(F115,H115,J115)</f>
        <v>4410</v>
      </c>
      <c r="M115" s="131"/>
      <c r="N115" s="179">
        <f>F115+H115+J115</f>
        <v>4410</v>
      </c>
    </row>
    <row r="116" spans="1:15" s="134" customFormat="1" ht="15.95" customHeight="1">
      <c r="A116" s="144" t="s">
        <v>51</v>
      </c>
      <c r="B116" s="146" t="s">
        <v>136</v>
      </c>
      <c r="C116" s="241" t="s">
        <v>48</v>
      </c>
      <c r="D116" s="155">
        <v>0.05</v>
      </c>
      <c r="E116" s="114"/>
      <c r="F116" s="114">
        <f>INT(E116*D116)</f>
        <v>0</v>
      </c>
      <c r="G116" s="152">
        <v>203246</v>
      </c>
      <c r="H116" s="114">
        <f>INT(G116*D116)</f>
        <v>10162</v>
      </c>
      <c r="I116" s="114"/>
      <c r="J116" s="114">
        <f>INT(I116*D116)</f>
        <v>0</v>
      </c>
      <c r="K116" s="114">
        <f t="shared" si="83"/>
        <v>203246</v>
      </c>
      <c r="L116" s="114">
        <f t="shared" si="84"/>
        <v>10162</v>
      </c>
      <c r="M116" s="131"/>
      <c r="N116" s="143"/>
    </row>
    <row r="117" spans="1:15" s="134" customFormat="1" ht="15.95" customHeight="1">
      <c r="A117" s="144" t="s">
        <v>51</v>
      </c>
      <c r="B117" s="146" t="s">
        <v>50</v>
      </c>
      <c r="C117" s="241" t="s">
        <v>48</v>
      </c>
      <c r="D117" s="155">
        <v>0.01</v>
      </c>
      <c r="E117" s="114"/>
      <c r="F117" s="114">
        <f>INT(E117*D117)</f>
        <v>0</v>
      </c>
      <c r="G117" s="152">
        <v>138290</v>
      </c>
      <c r="H117" s="114">
        <f>INT(G117*D117)</f>
        <v>1382</v>
      </c>
      <c r="I117" s="114"/>
      <c r="J117" s="114">
        <f>INT(I117*D117)</f>
        <v>0</v>
      </c>
      <c r="K117" s="114">
        <f t="shared" si="83"/>
        <v>138290</v>
      </c>
      <c r="L117" s="114">
        <f t="shared" si="84"/>
        <v>1382</v>
      </c>
      <c r="M117" s="131"/>
      <c r="N117" s="143"/>
    </row>
    <row r="118" spans="1:15" s="134" customFormat="1" ht="15.95" customHeight="1">
      <c r="A118" s="144" t="s">
        <v>210</v>
      </c>
      <c r="B118" s="146" t="s">
        <v>211</v>
      </c>
      <c r="C118" s="241" t="s">
        <v>106</v>
      </c>
      <c r="D118" s="155">
        <v>1</v>
      </c>
      <c r="E118" s="114">
        <f>INT(SUM(H116:H117)*3%)</f>
        <v>346</v>
      </c>
      <c r="F118" s="114">
        <f>INT(E118*D118)</f>
        <v>346</v>
      </c>
      <c r="G118" s="114"/>
      <c r="H118" s="114">
        <f>INT(G118*D118)</f>
        <v>0</v>
      </c>
      <c r="I118" s="114"/>
      <c r="J118" s="114">
        <f>INT(I118*D118)</f>
        <v>0</v>
      </c>
      <c r="K118" s="114">
        <f t="shared" si="83"/>
        <v>346</v>
      </c>
      <c r="L118" s="114">
        <f t="shared" si="84"/>
        <v>346</v>
      </c>
      <c r="M118" s="131"/>
      <c r="N118" s="143"/>
    </row>
    <row r="119" spans="1:15" s="134" customFormat="1" ht="15.95" customHeight="1">
      <c r="A119" s="144" t="s">
        <v>206</v>
      </c>
      <c r="B119" s="146" t="s">
        <v>220</v>
      </c>
      <c r="C119" s="241" t="s">
        <v>106</v>
      </c>
      <c r="D119" s="155">
        <v>1</v>
      </c>
      <c r="E119" s="114">
        <f>INT(SUM(F115)*3%)</f>
        <v>132</v>
      </c>
      <c r="F119" s="114">
        <f>INT(E119*D119)</f>
        <v>132</v>
      </c>
      <c r="G119" s="114"/>
      <c r="H119" s="114">
        <f>INT(G119*D119)</f>
        <v>0</v>
      </c>
      <c r="I119" s="114"/>
      <c r="J119" s="114">
        <f>INT(I119*D119)</f>
        <v>0</v>
      </c>
      <c r="K119" s="114">
        <f t="shared" si="83"/>
        <v>132</v>
      </c>
      <c r="L119" s="114">
        <f t="shared" si="84"/>
        <v>132</v>
      </c>
      <c r="M119" s="131"/>
      <c r="N119" s="143"/>
    </row>
    <row r="120" spans="1:15" s="134" customFormat="1" ht="15.95" customHeight="1">
      <c r="A120" s="153" t="s">
        <v>46</v>
      </c>
      <c r="B120" s="135"/>
      <c r="C120" s="136"/>
      <c r="D120" s="155"/>
      <c r="E120" s="142"/>
      <c r="F120" s="142">
        <f>SUM(F115:F119)</f>
        <v>4888</v>
      </c>
      <c r="G120" s="142"/>
      <c r="H120" s="142">
        <f>SUM(H115:H119)</f>
        <v>11544</v>
      </c>
      <c r="I120" s="142"/>
      <c r="J120" s="142">
        <f>SUM(J115:J119)</f>
        <v>0</v>
      </c>
      <c r="K120" s="142"/>
      <c r="L120" s="142">
        <f>SUM(L115:L119)</f>
        <v>16432</v>
      </c>
      <c r="M120" s="153"/>
      <c r="N120" s="143"/>
    </row>
    <row r="121" spans="1:15" s="134" customFormat="1" ht="15.95" customHeight="1">
      <c r="A121" s="129" t="s">
        <v>418</v>
      </c>
      <c r="B121" s="131" t="s">
        <v>417</v>
      </c>
      <c r="C121" s="153" t="s">
        <v>119</v>
      </c>
      <c r="D121" s="170"/>
      <c r="E121" s="142"/>
      <c r="F121" s="142"/>
      <c r="G121" s="142"/>
      <c r="H121" s="142"/>
      <c r="I121" s="142"/>
      <c r="J121" s="142"/>
      <c r="K121" s="142"/>
      <c r="L121" s="142"/>
      <c r="M121" s="160" t="s">
        <v>420</v>
      </c>
      <c r="N121" s="143">
        <v>2.18E-2</v>
      </c>
      <c r="O121" s="134">
        <f>N121*50%</f>
        <v>1.09E-2</v>
      </c>
    </row>
    <row r="122" spans="1:15" s="134" customFormat="1" ht="15.75" customHeight="1">
      <c r="A122" s="144" t="s">
        <v>421</v>
      </c>
      <c r="B122" s="157" t="s">
        <v>419</v>
      </c>
      <c r="C122" s="252" t="s">
        <v>119</v>
      </c>
      <c r="D122" s="170">
        <v>1</v>
      </c>
      <c r="E122" s="114">
        <v>1100</v>
      </c>
      <c r="F122" s="152">
        <f t="shared" ref="F122" si="85">INT(E122*D122)</f>
        <v>1100</v>
      </c>
      <c r="G122" s="152" t="s">
        <v>425</v>
      </c>
      <c r="H122" s="152" t="s">
        <v>425</v>
      </c>
      <c r="I122" s="152"/>
      <c r="J122" s="152">
        <f t="shared" ref="J122" si="86">INT(I122*D122)</f>
        <v>0</v>
      </c>
      <c r="K122" s="152">
        <f t="shared" ref="K122" si="87">SUM(E122,G122,I122)</f>
        <v>1100</v>
      </c>
      <c r="L122" s="152">
        <f t="shared" ref="L122" si="88">SUM(F122,H122,J122)</f>
        <v>1100</v>
      </c>
      <c r="M122" s="252" t="s">
        <v>419</v>
      </c>
      <c r="N122" s="143">
        <v>5.5999999999999995E-4</v>
      </c>
      <c r="O122" s="134">
        <f>N122*50%</f>
        <v>2.7999999999999998E-4</v>
      </c>
    </row>
    <row r="123" spans="1:15" s="134" customFormat="1" ht="15.95" customHeight="1">
      <c r="A123" s="144" t="s">
        <v>155</v>
      </c>
      <c r="B123" s="157" t="s">
        <v>198</v>
      </c>
      <c r="C123" s="252" t="s">
        <v>156</v>
      </c>
      <c r="D123" s="170">
        <v>1E-3</v>
      </c>
      <c r="E123" s="114"/>
      <c r="F123" s="152">
        <f t="shared" ref="F123" si="89">INT(E123*D123)</f>
        <v>0</v>
      </c>
      <c r="G123" s="152">
        <v>138290</v>
      </c>
      <c r="H123" s="152">
        <f t="shared" ref="H123" si="90">INT(G123*D123)</f>
        <v>138</v>
      </c>
      <c r="I123" s="152"/>
      <c r="J123" s="152">
        <f t="shared" ref="J123" si="91">INT(I123*D123)</f>
        <v>0</v>
      </c>
      <c r="K123" s="152">
        <f t="shared" ref="K123" si="92">SUM(E123,G123,I123)</f>
        <v>138290</v>
      </c>
      <c r="L123" s="152">
        <f t="shared" ref="L123" si="93">SUM(F123,H123,J123)</f>
        <v>138</v>
      </c>
      <c r="M123" s="254" t="s">
        <v>439</v>
      </c>
      <c r="N123" s="143">
        <v>2.2100000000000002E-3</v>
      </c>
      <c r="O123" s="134">
        <f>N123*50%</f>
        <v>1.1050000000000001E-3</v>
      </c>
    </row>
    <row r="124" spans="1:15" s="134" customFormat="1" ht="15.95" customHeight="1">
      <c r="A124" s="153" t="s">
        <v>199</v>
      </c>
      <c r="B124" s="135"/>
      <c r="C124" s="136"/>
      <c r="D124" s="137"/>
      <c r="E124" s="142"/>
      <c r="F124" s="142">
        <f>SUM(F122:F123)</f>
        <v>1100</v>
      </c>
      <c r="G124" s="142"/>
      <c r="H124" s="142">
        <f>SUM(H122:H123)</f>
        <v>138</v>
      </c>
      <c r="I124" s="142"/>
      <c r="J124" s="142">
        <f>SUM(J123:J123)</f>
        <v>0</v>
      </c>
      <c r="K124" s="142"/>
      <c r="L124" s="142">
        <f>SUM(L122:L123)</f>
        <v>1238</v>
      </c>
      <c r="M124" s="153"/>
      <c r="N124" s="143">
        <v>6.3000000000000003E-4</v>
      </c>
      <c r="O124" s="134">
        <f>N124*50%</f>
        <v>3.1500000000000001E-4</v>
      </c>
    </row>
    <row r="125" spans="1:15" s="134" customFormat="1" ht="15.95" customHeight="1">
      <c r="A125" s="151"/>
      <c r="B125" s="146"/>
      <c r="C125" s="205"/>
      <c r="D125" s="202"/>
      <c r="E125" s="114"/>
      <c r="F125" s="152"/>
      <c r="G125" s="152"/>
      <c r="H125" s="152"/>
      <c r="I125" s="152"/>
      <c r="J125" s="152"/>
      <c r="K125" s="152"/>
      <c r="L125" s="152"/>
      <c r="M125" s="153"/>
      <c r="N125" s="143"/>
    </row>
    <row r="126" spans="1:15" s="134" customFormat="1" ht="15.75" customHeight="1">
      <c r="A126" s="129" t="s">
        <v>435</v>
      </c>
      <c r="B126" s="131" t="s">
        <v>221</v>
      </c>
      <c r="C126" s="153" t="s">
        <v>119</v>
      </c>
      <c r="D126" s="170"/>
      <c r="E126" s="142"/>
      <c r="F126" s="142"/>
      <c r="G126" s="142"/>
      <c r="H126" s="142"/>
      <c r="I126" s="142"/>
      <c r="J126" s="142"/>
      <c r="K126" s="142"/>
      <c r="L126" s="142"/>
      <c r="M126" s="160" t="s">
        <v>420</v>
      </c>
      <c r="N126" s="179">
        <f>F126+H126+J126</f>
        <v>0</v>
      </c>
    </row>
    <row r="127" spans="1:15" s="134" customFormat="1" ht="15.95" customHeight="1">
      <c r="A127" s="144" t="s">
        <v>155</v>
      </c>
      <c r="B127" s="157" t="s">
        <v>50</v>
      </c>
      <c r="C127" s="254" t="s">
        <v>156</v>
      </c>
      <c r="D127" s="170">
        <v>1.44E-2</v>
      </c>
      <c r="E127" s="114"/>
      <c r="F127" s="152">
        <f t="shared" ref="F127" si="94">INT(E127*D127)</f>
        <v>0</v>
      </c>
      <c r="G127" s="152">
        <v>138290</v>
      </c>
      <c r="H127" s="152">
        <f t="shared" ref="H127" si="95">INT(G127*D127)</f>
        <v>1991</v>
      </c>
      <c r="I127" s="152"/>
      <c r="J127" s="152">
        <f t="shared" ref="J127" si="96">INT(I127*D127)</f>
        <v>0</v>
      </c>
      <c r="K127" s="152">
        <f t="shared" ref="K127" si="97">SUM(E127,G127,I127)</f>
        <v>138290</v>
      </c>
      <c r="L127" s="152">
        <f t="shared" ref="L127" si="98">SUM(F127,H127,J127)</f>
        <v>1991</v>
      </c>
      <c r="M127" s="254" t="s">
        <v>437</v>
      </c>
      <c r="N127" s="143"/>
    </row>
    <row r="128" spans="1:15" s="134" customFormat="1" ht="15.95" customHeight="1">
      <c r="A128" s="153" t="s">
        <v>46</v>
      </c>
      <c r="B128" s="135"/>
      <c r="C128" s="136"/>
      <c r="D128" s="137"/>
      <c r="E128" s="142"/>
      <c r="F128" s="142">
        <f>SUM(F127:F127)</f>
        <v>0</v>
      </c>
      <c r="G128" s="142"/>
      <c r="H128" s="142">
        <f>SUM(H127:H127)</f>
        <v>1991</v>
      </c>
      <c r="I128" s="142"/>
      <c r="J128" s="142">
        <f>SUM(J127:J127)</f>
        <v>0</v>
      </c>
      <c r="K128" s="142"/>
      <c r="L128" s="142">
        <f>SUM(L127:L127)</f>
        <v>1991</v>
      </c>
      <c r="M128" s="153"/>
      <c r="N128" s="143"/>
    </row>
    <row r="129" spans="1:16" s="134" customFormat="1" ht="15.95" customHeight="1">
      <c r="A129" s="153"/>
      <c r="B129" s="135"/>
      <c r="C129" s="136"/>
      <c r="D129" s="137"/>
      <c r="E129" s="142"/>
      <c r="F129" s="142"/>
      <c r="G129" s="142"/>
      <c r="H129" s="142"/>
      <c r="I129" s="142"/>
      <c r="J129" s="142"/>
      <c r="K129" s="142"/>
      <c r="L129" s="142"/>
      <c r="M129" s="153"/>
      <c r="N129" s="143">
        <f>4.66*2+2.1*2+3*6</f>
        <v>31.52</v>
      </c>
      <c r="O129" s="143">
        <f>N129*(0.15+0.04)*2*1</f>
        <v>11.977600000000001</v>
      </c>
      <c r="P129" s="134">
        <f>O129*9.45</f>
        <v>113.18832</v>
      </c>
    </row>
    <row r="130" spans="1:16" s="134" customFormat="1" ht="15.95" customHeight="1">
      <c r="A130" s="151"/>
      <c r="B130" s="146"/>
      <c r="C130" s="205"/>
      <c r="D130" s="155"/>
      <c r="E130" s="114"/>
      <c r="F130" s="152"/>
      <c r="G130" s="152"/>
      <c r="H130" s="152"/>
      <c r="I130" s="152"/>
      <c r="J130" s="152"/>
      <c r="K130" s="152"/>
      <c r="L130" s="152"/>
      <c r="M130" s="205"/>
      <c r="N130" s="143"/>
    </row>
    <row r="131" spans="1:16" s="134" customFormat="1" ht="15.95" customHeight="1">
      <c r="A131" s="151"/>
      <c r="B131" s="146"/>
      <c r="C131" s="205"/>
      <c r="D131" s="155"/>
      <c r="E131" s="152"/>
      <c r="F131" s="152"/>
      <c r="G131" s="152"/>
      <c r="H131" s="152"/>
      <c r="I131" s="152"/>
      <c r="J131" s="152"/>
      <c r="K131" s="152"/>
      <c r="L131" s="152"/>
      <c r="M131" s="169"/>
      <c r="N131" s="143"/>
    </row>
    <row r="132" spans="1:16" s="134" customFormat="1" ht="15.95" customHeight="1">
      <c r="A132" s="151"/>
      <c r="B132" s="146"/>
      <c r="C132" s="205"/>
      <c r="D132" s="155"/>
      <c r="E132" s="152"/>
      <c r="F132" s="152"/>
      <c r="G132" s="152"/>
      <c r="H132" s="152"/>
      <c r="I132" s="152"/>
      <c r="J132" s="152"/>
      <c r="K132" s="152"/>
      <c r="L132" s="152"/>
      <c r="M132" s="169"/>
      <c r="N132" s="143">
        <f>6.88+3*2</f>
        <v>12.879999999999999</v>
      </c>
    </row>
    <row r="133" spans="1:16" s="134" customFormat="1" ht="15.75" customHeight="1">
      <c r="A133" s="153"/>
      <c r="B133" s="135"/>
      <c r="C133" s="136"/>
      <c r="D133" s="155"/>
      <c r="E133" s="142"/>
      <c r="F133" s="142"/>
      <c r="G133" s="142"/>
      <c r="H133" s="142"/>
      <c r="I133" s="142"/>
      <c r="J133" s="142"/>
      <c r="K133" s="142"/>
      <c r="L133" s="142"/>
      <c r="M133" s="153"/>
      <c r="N133" s="179">
        <f>F133+H133+J133</f>
        <v>0</v>
      </c>
    </row>
    <row r="134" spans="1:16" s="134" customFormat="1" ht="15.75" customHeight="1">
      <c r="A134" s="153"/>
      <c r="B134" s="135"/>
      <c r="C134" s="136"/>
      <c r="D134" s="155"/>
      <c r="E134" s="142"/>
      <c r="F134" s="142"/>
      <c r="G134" s="142"/>
      <c r="H134" s="142"/>
      <c r="I134" s="142"/>
      <c r="J134" s="142"/>
      <c r="K134" s="142"/>
      <c r="L134" s="142"/>
      <c r="M134" s="153"/>
      <c r="N134" s="143"/>
    </row>
    <row r="135" spans="1:16" s="134" customFormat="1" ht="15.75" customHeight="1">
      <c r="A135" s="129"/>
      <c r="B135" s="131"/>
      <c r="C135" s="153"/>
      <c r="D135" s="129"/>
      <c r="E135" s="108"/>
      <c r="F135" s="108"/>
      <c r="G135" s="108"/>
      <c r="H135" s="108"/>
      <c r="I135" s="108"/>
      <c r="J135" s="108"/>
      <c r="K135" s="108"/>
      <c r="L135" s="108"/>
      <c r="M135" s="160"/>
      <c r="N135" s="143"/>
    </row>
    <row r="136" spans="1:16" s="134" customFormat="1" ht="15.75" customHeight="1">
      <c r="A136" s="144"/>
      <c r="B136" s="146"/>
      <c r="C136" s="212"/>
      <c r="D136" s="155"/>
      <c r="E136" s="114"/>
      <c r="F136" s="152"/>
      <c r="G136" s="152"/>
      <c r="H136" s="152"/>
      <c r="I136" s="152"/>
      <c r="J136" s="152"/>
      <c r="K136" s="152"/>
      <c r="L136" s="152"/>
      <c r="M136" s="205"/>
      <c r="N136" s="143"/>
    </row>
    <row r="137" spans="1:16" s="134" customFormat="1" ht="15.75" customHeight="1">
      <c r="A137" s="151"/>
      <c r="B137" s="146"/>
      <c r="C137" s="130"/>
      <c r="D137" s="155"/>
      <c r="E137" s="114"/>
      <c r="F137" s="152"/>
      <c r="G137" s="152"/>
      <c r="H137" s="152"/>
      <c r="I137" s="152"/>
      <c r="J137" s="152"/>
      <c r="K137" s="152"/>
      <c r="L137" s="152"/>
      <c r="M137" s="205"/>
      <c r="N137" s="143"/>
    </row>
    <row r="138" spans="1:16" s="134" customFormat="1" ht="15.75" customHeight="1">
      <c r="A138" s="151"/>
      <c r="B138" s="146"/>
      <c r="C138" s="130"/>
      <c r="D138" s="155"/>
      <c r="E138" s="114"/>
      <c r="F138" s="152"/>
      <c r="G138" s="152"/>
      <c r="H138" s="152"/>
      <c r="I138" s="152"/>
      <c r="J138" s="152"/>
      <c r="K138" s="152"/>
      <c r="L138" s="152"/>
      <c r="M138" s="205"/>
      <c r="N138" s="143"/>
    </row>
    <row r="139" spans="1:16" s="134" customFormat="1" ht="15.75" customHeight="1">
      <c r="A139" s="151"/>
      <c r="B139" s="146"/>
      <c r="C139" s="130"/>
      <c r="D139" s="155"/>
      <c r="E139" s="114"/>
      <c r="F139" s="152"/>
      <c r="G139" s="152"/>
      <c r="H139" s="152"/>
      <c r="I139" s="152"/>
      <c r="J139" s="152"/>
      <c r="K139" s="152"/>
      <c r="L139" s="152"/>
      <c r="M139" s="205"/>
      <c r="N139" s="143"/>
    </row>
    <row r="140" spans="1:16" s="134" customFormat="1" ht="15.75" customHeight="1">
      <c r="A140" s="151"/>
      <c r="B140" s="146"/>
      <c r="C140" s="205"/>
      <c r="D140" s="155"/>
      <c r="E140" s="114"/>
      <c r="F140" s="152"/>
      <c r="G140" s="152"/>
      <c r="H140" s="152"/>
      <c r="I140" s="152"/>
      <c r="J140" s="152"/>
      <c r="K140" s="152"/>
      <c r="L140" s="152"/>
      <c r="M140" s="169"/>
      <c r="N140" s="143">
        <f>0.9+2.1*2</f>
        <v>5.1000000000000005</v>
      </c>
    </row>
    <row r="141" spans="1:16" s="134" customFormat="1" ht="15.75" customHeight="1">
      <c r="A141" s="153"/>
      <c r="B141" s="135"/>
      <c r="C141" s="136"/>
      <c r="D141" s="137"/>
      <c r="E141" s="142"/>
      <c r="F141" s="142"/>
      <c r="G141" s="142"/>
      <c r="H141" s="142"/>
      <c r="I141" s="142"/>
      <c r="J141" s="142"/>
      <c r="K141" s="142"/>
      <c r="L141" s="142"/>
      <c r="M141" s="153"/>
      <c r="N141" s="179">
        <f>F141+H141+J141</f>
        <v>0</v>
      </c>
    </row>
    <row r="142" spans="1:16" s="134" customFormat="1" ht="15.75" customHeight="1">
      <c r="A142" s="153"/>
      <c r="B142" s="135"/>
      <c r="C142" s="136"/>
      <c r="D142" s="155"/>
      <c r="E142" s="142"/>
      <c r="F142" s="142"/>
      <c r="G142" s="142"/>
      <c r="H142" s="142"/>
      <c r="I142" s="142"/>
      <c r="J142" s="142"/>
      <c r="K142" s="142"/>
      <c r="L142" s="142"/>
      <c r="M142" s="153"/>
      <c r="N142" s="143"/>
    </row>
    <row r="143" spans="1:16" s="134" customFormat="1" ht="15.95" customHeight="1">
      <c r="A143" s="129"/>
      <c r="B143" s="131"/>
      <c r="C143" s="153"/>
      <c r="D143" s="137"/>
      <c r="E143" s="142"/>
      <c r="F143" s="142"/>
      <c r="G143" s="142"/>
      <c r="H143" s="142"/>
      <c r="I143" s="142"/>
      <c r="J143" s="142"/>
      <c r="K143" s="142"/>
      <c r="L143" s="142"/>
      <c r="M143" s="160"/>
      <c r="N143" s="179"/>
    </row>
    <row r="144" spans="1:16" s="134" customFormat="1" ht="15.95" customHeight="1">
      <c r="A144" s="151"/>
      <c r="B144" s="146"/>
      <c r="C144" s="130"/>
      <c r="D144" s="155"/>
      <c r="E144" s="114"/>
      <c r="F144" s="152"/>
      <c r="G144" s="152"/>
      <c r="H144" s="152"/>
      <c r="I144" s="152"/>
      <c r="J144" s="152"/>
      <c r="K144" s="152"/>
      <c r="L144" s="152"/>
      <c r="M144" s="205"/>
      <c r="N144" s="143">
        <f>(0.15*0.04)*1</f>
        <v>6.0000000000000001E-3</v>
      </c>
      <c r="O144" s="143">
        <f>N144*(0.1+0.04)*2*1</f>
        <v>1.6800000000000003E-3</v>
      </c>
      <c r="P144" s="134">
        <f>O144*9.45</f>
        <v>1.5876000000000001E-2</v>
      </c>
    </row>
    <row r="145" spans="1:16" s="134" customFormat="1" ht="15.95" customHeight="1">
      <c r="A145" s="151"/>
      <c r="B145" s="146"/>
      <c r="C145" s="130"/>
      <c r="D145" s="155"/>
      <c r="E145" s="114"/>
      <c r="F145" s="152"/>
      <c r="G145" s="152"/>
      <c r="H145" s="152"/>
      <c r="I145" s="152"/>
      <c r="J145" s="152"/>
      <c r="K145" s="152"/>
      <c r="L145" s="152"/>
      <c r="M145" s="205"/>
      <c r="N145" s="143">
        <f>ROUNDDOWN((6.88*3)-(2.56*2.1),2)</f>
        <v>15.26</v>
      </c>
    </row>
    <row r="146" spans="1:16" s="134" customFormat="1" ht="15.95" customHeight="1">
      <c r="A146" s="151"/>
      <c r="B146" s="146"/>
      <c r="C146" s="130"/>
      <c r="D146" s="155"/>
      <c r="E146" s="114"/>
      <c r="F146" s="152"/>
      <c r="G146" s="152"/>
      <c r="H146" s="152"/>
      <c r="I146" s="152"/>
      <c r="J146" s="152"/>
      <c r="K146" s="152"/>
      <c r="L146" s="152"/>
      <c r="M146" s="205"/>
      <c r="N146" s="143">
        <f>D144+D145</f>
        <v>0</v>
      </c>
    </row>
    <row r="147" spans="1:16" s="134" customFormat="1" ht="15.75" customHeight="1">
      <c r="A147" s="153"/>
      <c r="B147" s="135"/>
      <c r="C147" s="136"/>
      <c r="D147" s="155"/>
      <c r="E147" s="142"/>
      <c r="F147" s="142"/>
      <c r="G147" s="142"/>
      <c r="H147" s="142"/>
      <c r="I147" s="142"/>
      <c r="J147" s="142"/>
      <c r="K147" s="142"/>
      <c r="L147" s="142"/>
      <c r="M147" s="153"/>
      <c r="N147" s="179">
        <f>F147+H147+J147</f>
        <v>0</v>
      </c>
    </row>
    <row r="148" spans="1:16" s="134" customFormat="1" ht="15.95" customHeight="1">
      <c r="A148" s="151"/>
      <c r="B148" s="146"/>
      <c r="C148" s="130"/>
      <c r="D148" s="155"/>
      <c r="E148" s="114"/>
      <c r="F148" s="152"/>
      <c r="G148" s="152"/>
      <c r="H148" s="152"/>
      <c r="I148" s="152"/>
      <c r="J148" s="152"/>
      <c r="K148" s="152"/>
      <c r="L148" s="152"/>
      <c r="M148" s="205"/>
      <c r="N148" s="143"/>
    </row>
    <row r="149" spans="1:16" ht="15.95" customHeight="1">
      <c r="A149" s="129"/>
      <c r="B149" s="131"/>
      <c r="C149" s="153"/>
      <c r="D149" s="129"/>
      <c r="E149" s="108"/>
      <c r="F149" s="108"/>
      <c r="G149" s="108"/>
      <c r="H149" s="108"/>
      <c r="I149" s="108"/>
      <c r="J149" s="108"/>
      <c r="K149" s="108"/>
      <c r="L149" s="108"/>
      <c r="M149" s="160"/>
    </row>
    <row r="150" spans="1:16" ht="15.95" customHeight="1">
      <c r="A150" s="144"/>
      <c r="B150" s="157"/>
      <c r="C150" s="205"/>
      <c r="D150" s="151"/>
      <c r="E150" s="114"/>
      <c r="F150" s="152"/>
      <c r="G150" s="152"/>
      <c r="H150" s="152"/>
      <c r="I150" s="152"/>
      <c r="J150" s="152"/>
      <c r="K150" s="152"/>
      <c r="L150" s="152"/>
      <c r="M150" s="205"/>
    </row>
    <row r="151" spans="1:16" ht="15.95" customHeight="1">
      <c r="A151" s="151"/>
      <c r="B151" s="146"/>
      <c r="C151" s="205"/>
      <c r="D151" s="151"/>
      <c r="E151" s="114"/>
      <c r="F151" s="152"/>
      <c r="G151" s="152"/>
      <c r="H151" s="152"/>
      <c r="I151" s="152"/>
      <c r="J151" s="152"/>
      <c r="K151" s="152"/>
      <c r="L151" s="152"/>
      <c r="M151" s="205"/>
    </row>
    <row r="152" spans="1:16" s="134" customFormat="1" ht="15.95" customHeight="1">
      <c r="A152" s="153"/>
      <c r="B152" s="135"/>
      <c r="C152" s="136"/>
      <c r="D152" s="137"/>
      <c r="E152" s="142"/>
      <c r="F152" s="142"/>
      <c r="G152" s="142"/>
      <c r="H152" s="142"/>
      <c r="I152" s="142"/>
      <c r="J152" s="142"/>
      <c r="K152" s="142"/>
      <c r="L152" s="142"/>
      <c r="M152" s="153"/>
      <c r="N152" s="179">
        <f>F152+H152+J152</f>
        <v>0</v>
      </c>
    </row>
    <row r="153" spans="1:16" s="134" customFormat="1" ht="15.95" customHeight="1">
      <c r="A153" s="153"/>
      <c r="B153" s="135"/>
      <c r="C153" s="136"/>
      <c r="D153" s="137"/>
      <c r="E153" s="142"/>
      <c r="F153" s="142"/>
      <c r="G153" s="142"/>
      <c r="H153" s="142"/>
      <c r="I153" s="142"/>
      <c r="J153" s="142"/>
      <c r="K153" s="142"/>
      <c r="L153" s="142"/>
      <c r="M153" s="153"/>
      <c r="N153" s="179"/>
    </row>
    <row r="154" spans="1:16" ht="15.95" customHeight="1">
      <c r="A154" s="129"/>
      <c r="B154" s="131"/>
      <c r="C154" s="153"/>
      <c r="D154" s="129"/>
      <c r="E154" s="108"/>
      <c r="F154" s="108"/>
      <c r="G154" s="108"/>
      <c r="H154" s="108"/>
      <c r="I154" s="108"/>
      <c r="J154" s="108"/>
      <c r="K154" s="108"/>
      <c r="L154" s="108"/>
      <c r="M154" s="160"/>
    </row>
    <row r="155" spans="1:16" s="134" customFormat="1" ht="15.95" customHeight="1">
      <c r="A155" s="144"/>
      <c r="B155" s="157"/>
      <c r="C155" s="205"/>
      <c r="D155" s="155"/>
      <c r="E155" s="114"/>
      <c r="F155" s="152"/>
      <c r="G155" s="152"/>
      <c r="H155" s="152"/>
      <c r="I155" s="152"/>
      <c r="J155" s="152"/>
      <c r="K155" s="152"/>
      <c r="L155" s="152"/>
      <c r="M155" s="205"/>
      <c r="N155" s="134">
        <f>((6.5/0.45+1)*1.8+(6.5*3))*0.1</f>
        <v>4.7299999999999995</v>
      </c>
      <c r="O155" s="134">
        <f>6.5*1.7</f>
        <v>11.049999999999999</v>
      </c>
      <c r="P155" s="134">
        <f>N155/O155</f>
        <v>0.42805429864253391</v>
      </c>
    </row>
    <row r="156" spans="1:16" s="134" customFormat="1" ht="15.95" customHeight="1">
      <c r="A156" s="144"/>
      <c r="B156" s="157"/>
      <c r="C156" s="130"/>
      <c r="D156" s="155"/>
      <c r="E156" s="114"/>
      <c r="F156" s="152"/>
      <c r="G156" s="152"/>
      <c r="H156" s="152"/>
      <c r="I156" s="152"/>
      <c r="J156" s="152"/>
      <c r="K156" s="152"/>
      <c r="L156" s="152"/>
      <c r="M156" s="205"/>
    </row>
    <row r="157" spans="1:16" s="134" customFormat="1" ht="15.95" customHeight="1">
      <c r="A157" s="144"/>
      <c r="B157" s="157"/>
      <c r="C157" s="130"/>
      <c r="D157" s="155"/>
      <c r="E157" s="114"/>
      <c r="F157" s="152"/>
      <c r="G157" s="152"/>
      <c r="H157" s="152"/>
      <c r="I157" s="152"/>
      <c r="J157" s="152"/>
      <c r="K157" s="152"/>
      <c r="L157" s="152"/>
      <c r="M157" s="205"/>
    </row>
    <row r="158" spans="1:16" s="134" customFormat="1" ht="15.95" customHeight="1">
      <c r="A158" s="144"/>
      <c r="B158" s="157"/>
      <c r="C158" s="130"/>
      <c r="D158" s="155"/>
      <c r="E158" s="114"/>
      <c r="F158" s="152"/>
      <c r="G158" s="152"/>
      <c r="H158" s="152"/>
      <c r="I158" s="152"/>
      <c r="J158" s="152"/>
      <c r="K158" s="152"/>
      <c r="L158" s="152"/>
      <c r="M158" s="205"/>
    </row>
    <row r="159" spans="1:16" s="134" customFormat="1" ht="15.95" customHeight="1">
      <c r="A159" s="144"/>
      <c r="B159" s="157"/>
      <c r="C159" s="130"/>
      <c r="D159" s="155"/>
      <c r="E159" s="114"/>
      <c r="F159" s="152"/>
      <c r="G159" s="152"/>
      <c r="H159" s="152"/>
      <c r="I159" s="152"/>
      <c r="J159" s="152"/>
      <c r="K159" s="152"/>
      <c r="L159" s="152"/>
      <c r="M159" s="205"/>
    </row>
    <row r="160" spans="1:16" s="134" customFormat="1" ht="15.95" customHeight="1">
      <c r="A160" s="153"/>
      <c r="B160" s="131"/>
      <c r="C160" s="153"/>
      <c r="D160" s="168"/>
      <c r="E160" s="142"/>
      <c r="F160" s="142"/>
      <c r="G160" s="142"/>
      <c r="H160" s="142"/>
      <c r="I160" s="142"/>
      <c r="J160" s="142"/>
      <c r="K160" s="142"/>
      <c r="L160" s="142"/>
      <c r="M160" s="153"/>
      <c r="N160" s="179">
        <f>F160+H160+J160</f>
        <v>0</v>
      </c>
    </row>
    <row r="161" spans="1:15" s="134" customFormat="1" ht="15.95" customHeight="1">
      <c r="A161" s="144"/>
      <c r="B161" s="157"/>
      <c r="C161" s="130"/>
      <c r="D161" s="155"/>
      <c r="E161" s="114"/>
      <c r="F161" s="152"/>
      <c r="G161" s="152"/>
      <c r="H161" s="152"/>
      <c r="I161" s="152"/>
      <c r="J161" s="152"/>
      <c r="K161" s="152"/>
      <c r="L161" s="152"/>
      <c r="M161" s="205"/>
    </row>
    <row r="162" spans="1:15" s="134" customFormat="1" ht="15.95" customHeight="1">
      <c r="A162" s="129"/>
      <c r="B162" s="131"/>
      <c r="C162" s="153"/>
      <c r="D162" s="137"/>
      <c r="E162" s="142"/>
      <c r="F162" s="142"/>
      <c r="G162" s="142"/>
      <c r="H162" s="142"/>
      <c r="I162" s="142"/>
      <c r="J162" s="142"/>
      <c r="K162" s="142"/>
      <c r="L162" s="142"/>
      <c r="M162" s="160"/>
    </row>
    <row r="163" spans="1:15" s="134" customFormat="1" ht="15.95" customHeight="1">
      <c r="A163" s="144"/>
      <c r="B163" s="146"/>
      <c r="C163" s="205"/>
      <c r="D163" s="155"/>
      <c r="E163" s="114"/>
      <c r="F163" s="152"/>
      <c r="G163" s="152"/>
      <c r="H163" s="152"/>
      <c r="I163" s="152"/>
      <c r="J163" s="152"/>
      <c r="K163" s="152"/>
      <c r="L163" s="152"/>
      <c r="M163" s="205"/>
      <c r="N163" s="174">
        <f>1/(0.9*1.8)*1.05</f>
        <v>0.64814814814814814</v>
      </c>
      <c r="O163" s="143" t="s">
        <v>212</v>
      </c>
    </row>
    <row r="164" spans="1:15" s="134" customFormat="1" ht="15.95" customHeight="1">
      <c r="A164" s="151"/>
      <c r="B164" s="146"/>
      <c r="C164" s="130"/>
      <c r="D164" s="155"/>
      <c r="E164" s="114"/>
      <c r="F164" s="152"/>
      <c r="G164" s="152"/>
      <c r="H164" s="152"/>
      <c r="I164" s="152"/>
      <c r="J164" s="152"/>
      <c r="K164" s="152"/>
      <c r="L164" s="152"/>
      <c r="M164" s="205"/>
    </row>
    <row r="165" spans="1:15" s="134" customFormat="1" ht="15.95" customHeight="1">
      <c r="A165" s="151"/>
      <c r="B165" s="146"/>
      <c r="C165" s="130"/>
      <c r="D165" s="155"/>
      <c r="E165" s="114"/>
      <c r="F165" s="152"/>
      <c r="G165" s="152"/>
      <c r="H165" s="152"/>
      <c r="I165" s="152"/>
      <c r="J165" s="152"/>
      <c r="K165" s="152"/>
      <c r="L165" s="152"/>
      <c r="M165" s="205"/>
    </row>
    <row r="166" spans="1:15" s="134" customFormat="1" ht="15.95" customHeight="1">
      <c r="A166" s="151"/>
      <c r="B166" s="146"/>
      <c r="C166" s="130"/>
      <c r="D166" s="155"/>
      <c r="E166" s="114"/>
      <c r="F166" s="152"/>
      <c r="G166" s="114"/>
      <c r="H166" s="152"/>
      <c r="I166" s="152"/>
      <c r="J166" s="152"/>
      <c r="K166" s="152"/>
      <c r="L166" s="152"/>
      <c r="M166" s="205"/>
    </row>
    <row r="167" spans="1:15" s="134" customFormat="1" ht="15.95" customHeight="1">
      <c r="A167" s="153"/>
      <c r="B167" s="131"/>
      <c r="C167" s="153"/>
      <c r="D167" s="168"/>
      <c r="E167" s="142"/>
      <c r="F167" s="142"/>
      <c r="G167" s="142"/>
      <c r="H167" s="142"/>
      <c r="I167" s="142"/>
      <c r="J167" s="142"/>
      <c r="K167" s="142"/>
      <c r="L167" s="142"/>
      <c r="M167" s="153"/>
      <c r="N167" s="179">
        <f>F167+H167+J167</f>
        <v>0</v>
      </c>
    </row>
    <row r="168" spans="1:15" s="134" customFormat="1" ht="15.95" customHeight="1">
      <c r="A168" s="153"/>
      <c r="B168" s="135"/>
      <c r="C168" s="136"/>
      <c r="D168" s="155"/>
      <c r="E168" s="142"/>
      <c r="F168" s="142"/>
      <c r="G168" s="142"/>
      <c r="H168" s="142"/>
      <c r="I168" s="142"/>
      <c r="J168" s="142"/>
      <c r="K168" s="142"/>
      <c r="L168" s="142"/>
      <c r="M168" s="153"/>
    </row>
    <row r="169" spans="1:15" s="134" customFormat="1" ht="15.95" customHeight="1">
      <c r="A169" s="129"/>
      <c r="B169" s="131"/>
      <c r="C169" s="153"/>
      <c r="D169" s="137"/>
      <c r="E169" s="142"/>
      <c r="F169" s="142"/>
      <c r="G169" s="142"/>
      <c r="H169" s="142"/>
      <c r="I169" s="142"/>
      <c r="J169" s="142"/>
      <c r="K169" s="142"/>
      <c r="L169" s="142"/>
      <c r="M169" s="160"/>
    </row>
    <row r="170" spans="1:15" s="134" customFormat="1" ht="15.95" customHeight="1">
      <c r="A170" s="144"/>
      <c r="B170" s="146"/>
      <c r="C170" s="130"/>
      <c r="D170" s="155"/>
      <c r="E170" s="152"/>
      <c r="F170" s="152"/>
      <c r="G170" s="152"/>
      <c r="H170" s="152"/>
      <c r="I170" s="152"/>
      <c r="J170" s="152"/>
      <c r="K170" s="152"/>
      <c r="L170" s="152"/>
      <c r="M170" s="205"/>
      <c r="N170" s="173">
        <f>1/(1.22*2.44)*0.1*1.04</f>
        <v>3.4936844934157489E-2</v>
      </c>
      <c r="O170" s="143"/>
    </row>
    <row r="171" spans="1:15" s="134" customFormat="1" ht="15.95" customHeight="1">
      <c r="A171" s="144"/>
      <c r="B171" s="146"/>
      <c r="C171" s="130"/>
      <c r="D171" s="155"/>
      <c r="E171" s="152"/>
      <c r="F171" s="152"/>
      <c r="G171" s="152"/>
      <c r="H171" s="152"/>
      <c r="I171" s="152"/>
      <c r="J171" s="152"/>
      <c r="K171" s="152"/>
      <c r="L171" s="152"/>
      <c r="M171" s="205"/>
      <c r="N171" s="174"/>
      <c r="O171" s="143" t="s">
        <v>218</v>
      </c>
    </row>
    <row r="172" spans="1:15" s="134" customFormat="1" ht="15.95" customHeight="1">
      <c r="A172" s="144"/>
      <c r="B172" s="146"/>
      <c r="C172" s="205"/>
      <c r="D172" s="155"/>
      <c r="E172" s="152"/>
      <c r="F172" s="152"/>
      <c r="G172" s="152"/>
      <c r="H172" s="152"/>
      <c r="I172" s="152"/>
      <c r="J172" s="152"/>
      <c r="K172" s="152"/>
      <c r="L172" s="152"/>
      <c r="M172" s="205"/>
      <c r="N172" s="174"/>
      <c r="O172" s="143"/>
    </row>
    <row r="173" spans="1:15" s="134" customFormat="1" ht="15.95" customHeight="1">
      <c r="A173" s="151"/>
      <c r="B173" s="146"/>
      <c r="C173" s="130"/>
      <c r="D173" s="155"/>
      <c r="E173" s="114"/>
      <c r="F173" s="152"/>
      <c r="G173" s="152"/>
      <c r="H173" s="152"/>
      <c r="I173" s="152"/>
      <c r="J173" s="152"/>
      <c r="K173" s="152"/>
      <c r="L173" s="152"/>
      <c r="M173" s="205"/>
    </row>
    <row r="174" spans="1:15" s="134" customFormat="1" ht="15.95" customHeight="1">
      <c r="A174" s="151"/>
      <c r="B174" s="146"/>
      <c r="C174" s="130"/>
      <c r="D174" s="155"/>
      <c r="E174" s="114"/>
      <c r="F174" s="152"/>
      <c r="G174" s="152"/>
      <c r="H174" s="152"/>
      <c r="I174" s="152"/>
      <c r="J174" s="152"/>
      <c r="K174" s="152"/>
      <c r="L174" s="152"/>
      <c r="M174" s="205"/>
    </row>
    <row r="175" spans="1:15" s="134" customFormat="1" ht="15.95" customHeight="1">
      <c r="A175" s="151"/>
      <c r="B175" s="146"/>
      <c r="C175" s="130"/>
      <c r="D175" s="155"/>
      <c r="E175" s="114"/>
      <c r="F175" s="152"/>
      <c r="G175" s="114"/>
      <c r="H175" s="152"/>
      <c r="I175" s="152"/>
      <c r="J175" s="152"/>
      <c r="K175" s="152"/>
      <c r="L175" s="152"/>
      <c r="M175" s="205"/>
    </row>
    <row r="176" spans="1:15" s="134" customFormat="1" ht="15.95" customHeight="1">
      <c r="A176" s="153"/>
      <c r="B176" s="131"/>
      <c r="C176" s="153"/>
      <c r="D176" s="168"/>
      <c r="E176" s="142"/>
      <c r="F176" s="142"/>
      <c r="G176" s="142"/>
      <c r="H176" s="142"/>
      <c r="I176" s="142"/>
      <c r="J176" s="142"/>
      <c r="K176" s="142"/>
      <c r="L176" s="142"/>
      <c r="M176" s="153"/>
      <c r="N176" s="179">
        <f>F176+H176+J176</f>
        <v>0</v>
      </c>
    </row>
    <row r="177" spans="1:14" s="134" customFormat="1" ht="15.95" customHeight="1">
      <c r="A177" s="144"/>
      <c r="B177" s="157"/>
      <c r="C177" s="130"/>
      <c r="D177" s="170"/>
      <c r="E177" s="114"/>
      <c r="F177" s="152"/>
      <c r="G177" s="152"/>
      <c r="H177" s="152"/>
      <c r="I177" s="152"/>
      <c r="J177" s="152"/>
      <c r="K177" s="152"/>
      <c r="L177" s="152"/>
      <c r="M177" s="205"/>
      <c r="N177" s="179"/>
    </row>
    <row r="178" spans="1:14" s="134" customFormat="1" ht="15.95" customHeight="1">
      <c r="A178" s="129"/>
      <c r="B178" s="131"/>
      <c r="C178" s="153"/>
      <c r="D178" s="170"/>
      <c r="E178" s="114"/>
      <c r="F178" s="152"/>
      <c r="G178" s="152"/>
      <c r="H178" s="152"/>
      <c r="I178" s="152"/>
      <c r="J178" s="152"/>
      <c r="K178" s="152"/>
      <c r="L178" s="152"/>
      <c r="M178" s="205"/>
      <c r="N178" s="179"/>
    </row>
    <row r="179" spans="1:14" s="134" customFormat="1" ht="15.95" customHeight="1">
      <c r="A179" s="151"/>
      <c r="B179" s="146"/>
      <c r="C179" s="205"/>
      <c r="D179" s="155"/>
      <c r="E179" s="114"/>
      <c r="F179" s="152"/>
      <c r="G179" s="152"/>
      <c r="H179" s="152"/>
      <c r="I179" s="152"/>
      <c r="J179" s="152"/>
      <c r="K179" s="152"/>
      <c r="L179" s="152"/>
      <c r="M179" s="169"/>
      <c r="N179" s="179"/>
    </row>
    <row r="180" spans="1:14" s="134" customFormat="1" ht="15.95" customHeight="1">
      <c r="A180" s="151"/>
      <c r="B180" s="146"/>
      <c r="C180" s="205"/>
      <c r="D180" s="155"/>
      <c r="E180" s="114"/>
      <c r="F180" s="152"/>
      <c r="G180" s="152"/>
      <c r="H180" s="152"/>
      <c r="I180" s="152"/>
      <c r="J180" s="152"/>
      <c r="K180" s="152"/>
      <c r="L180" s="152"/>
      <c r="M180" s="169"/>
      <c r="N180" s="179"/>
    </row>
    <row r="181" spans="1:14" ht="15.95" customHeight="1">
      <c r="A181" s="151"/>
      <c r="B181" s="146"/>
      <c r="C181" s="205"/>
      <c r="D181" s="155"/>
      <c r="E181" s="114"/>
      <c r="F181" s="152"/>
      <c r="G181" s="152"/>
      <c r="H181" s="152"/>
      <c r="I181" s="152"/>
      <c r="J181" s="152"/>
      <c r="K181" s="152"/>
      <c r="L181" s="152"/>
      <c r="M181" s="169"/>
    </row>
    <row r="182" spans="1:14" s="134" customFormat="1" ht="15.95" customHeight="1">
      <c r="A182" s="153"/>
      <c r="B182" s="131"/>
      <c r="C182" s="153"/>
      <c r="D182" s="168"/>
      <c r="E182" s="142"/>
      <c r="F182" s="142"/>
      <c r="G182" s="142"/>
      <c r="H182" s="142"/>
      <c r="I182" s="142"/>
      <c r="J182" s="142"/>
      <c r="K182" s="142"/>
      <c r="L182" s="142"/>
      <c r="M182" s="153"/>
      <c r="N182" s="179">
        <f>F182+H182+J182</f>
        <v>0</v>
      </c>
    </row>
    <row r="183" spans="1:14" s="134" customFormat="1" ht="15.95" customHeight="1">
      <c r="A183" s="151"/>
      <c r="B183" s="178"/>
      <c r="C183" s="205"/>
      <c r="D183" s="170"/>
      <c r="E183" s="114"/>
      <c r="F183" s="152"/>
      <c r="G183" s="152"/>
      <c r="H183" s="152"/>
      <c r="I183" s="152"/>
      <c r="J183" s="152"/>
      <c r="K183" s="152"/>
      <c r="L183" s="152"/>
      <c r="M183" s="169"/>
      <c r="N183" s="179"/>
    </row>
    <row r="184" spans="1:14" s="134" customFormat="1" ht="15.95" customHeight="1">
      <c r="A184" s="129"/>
      <c r="B184" s="131"/>
      <c r="C184" s="153"/>
      <c r="D184" s="201"/>
      <c r="E184" s="114"/>
      <c r="F184" s="114"/>
      <c r="G184" s="114"/>
      <c r="H184" s="114"/>
      <c r="I184" s="114"/>
      <c r="J184" s="114"/>
      <c r="K184" s="114"/>
      <c r="L184" s="114"/>
      <c r="M184" s="160"/>
    </row>
    <row r="185" spans="1:14" s="134" customFormat="1" ht="15.95" customHeight="1">
      <c r="A185" s="144"/>
      <c r="B185" s="157"/>
      <c r="C185" s="130"/>
      <c r="D185" s="155"/>
      <c r="E185" s="114"/>
      <c r="F185" s="114"/>
      <c r="G185" s="152"/>
      <c r="H185" s="114"/>
      <c r="I185" s="114"/>
      <c r="J185" s="114"/>
      <c r="K185" s="114"/>
      <c r="L185" s="114"/>
      <c r="M185" s="153"/>
    </row>
    <row r="186" spans="1:14" s="134" customFormat="1" ht="15.95" customHeight="1">
      <c r="A186" s="144"/>
      <c r="B186" s="146"/>
      <c r="C186" s="205"/>
      <c r="D186" s="155"/>
      <c r="E186" s="114"/>
      <c r="F186" s="114"/>
      <c r="G186" s="152"/>
      <c r="H186" s="114"/>
      <c r="I186" s="114"/>
      <c r="J186" s="114"/>
      <c r="K186" s="114"/>
      <c r="L186" s="114"/>
      <c r="M186" s="205"/>
    </row>
    <row r="187" spans="1:14" s="134" customFormat="1" ht="15.95" customHeight="1">
      <c r="A187" s="144"/>
      <c r="B187" s="146"/>
      <c r="C187" s="205"/>
      <c r="D187" s="155"/>
      <c r="E187" s="114"/>
      <c r="F187" s="114"/>
      <c r="G187" s="114"/>
      <c r="H187" s="114"/>
      <c r="I187" s="114"/>
      <c r="J187" s="114"/>
      <c r="K187" s="114"/>
      <c r="L187" s="114"/>
      <c r="M187" s="205"/>
    </row>
    <row r="188" spans="1:14" s="134" customFormat="1" ht="15.95" customHeight="1">
      <c r="A188" s="153"/>
      <c r="B188" s="135"/>
      <c r="C188" s="136"/>
      <c r="D188" s="155"/>
      <c r="E188" s="142"/>
      <c r="F188" s="142"/>
      <c r="G188" s="142"/>
      <c r="H188" s="142"/>
      <c r="I188" s="142"/>
      <c r="J188" s="142"/>
      <c r="K188" s="142"/>
      <c r="L188" s="142"/>
      <c r="M188" s="153"/>
      <c r="N188" s="179">
        <f>F188+H188+J188</f>
        <v>0</v>
      </c>
    </row>
    <row r="189" spans="1:14" s="134" customFormat="1" ht="15.95" customHeight="1">
      <c r="A189" s="151"/>
      <c r="B189" s="146"/>
      <c r="C189" s="130"/>
      <c r="D189" s="155"/>
      <c r="E189" s="114"/>
      <c r="F189" s="152"/>
      <c r="G189" s="152"/>
      <c r="H189" s="152"/>
      <c r="I189" s="152"/>
      <c r="J189" s="152"/>
      <c r="K189" s="152"/>
      <c r="L189" s="152"/>
      <c r="M189" s="205"/>
    </row>
    <row r="190" spans="1:14" s="134" customFormat="1" ht="15.95" customHeight="1">
      <c r="A190" s="129"/>
      <c r="B190" s="131"/>
      <c r="C190" s="153"/>
      <c r="D190" s="201"/>
      <c r="E190" s="114"/>
      <c r="F190" s="114"/>
      <c r="G190" s="114"/>
      <c r="H190" s="114"/>
      <c r="I190" s="114"/>
      <c r="J190" s="114"/>
      <c r="K190" s="114"/>
      <c r="L190" s="114"/>
      <c r="M190" s="169"/>
    </row>
    <row r="191" spans="1:14" s="134" customFormat="1" ht="15.95" customHeight="1">
      <c r="A191" s="211"/>
      <c r="B191" s="211"/>
      <c r="C191" s="212"/>
      <c r="D191" s="195"/>
      <c r="E191" s="114"/>
      <c r="F191" s="114"/>
      <c r="G191" s="114"/>
      <c r="H191" s="114"/>
      <c r="I191" s="114"/>
      <c r="J191" s="114"/>
      <c r="K191" s="114"/>
      <c r="L191" s="114"/>
      <c r="M191" s="169"/>
    </row>
    <row r="192" spans="1:14" s="134" customFormat="1" ht="15.95" customHeight="1">
      <c r="A192" s="211"/>
      <c r="B192" s="211"/>
      <c r="C192" s="212"/>
      <c r="D192" s="195"/>
      <c r="E192" s="114"/>
      <c r="F192" s="114"/>
      <c r="G192" s="114"/>
      <c r="H192" s="114"/>
      <c r="I192" s="114"/>
      <c r="J192" s="114"/>
      <c r="K192" s="114"/>
      <c r="L192" s="114"/>
      <c r="M192" s="169"/>
    </row>
    <row r="193" spans="1:13" s="134" customFormat="1" ht="15.95" customHeight="1">
      <c r="A193" s="211"/>
      <c r="B193" s="211"/>
      <c r="C193" s="212"/>
      <c r="D193" s="195"/>
      <c r="E193" s="114"/>
      <c r="F193" s="114"/>
      <c r="G193" s="114"/>
      <c r="H193" s="114"/>
      <c r="I193" s="114"/>
      <c r="J193" s="114"/>
      <c r="K193" s="114"/>
      <c r="L193" s="114"/>
      <c r="M193" s="169"/>
    </row>
    <row r="194" spans="1:13" s="134" customFormat="1" ht="15.95" customHeight="1">
      <c r="A194" s="211"/>
      <c r="B194" s="211"/>
      <c r="C194" s="212"/>
      <c r="D194" s="195"/>
      <c r="E194" s="114"/>
      <c r="F194" s="114"/>
      <c r="G194" s="114"/>
      <c r="H194" s="114"/>
      <c r="I194" s="114"/>
      <c r="J194" s="114"/>
      <c r="K194" s="114"/>
      <c r="L194" s="114"/>
      <c r="M194" s="169"/>
    </row>
    <row r="195" spans="1:13" s="134" customFormat="1" ht="15.95" customHeight="1">
      <c r="A195" s="211"/>
      <c r="B195" s="211"/>
      <c r="C195" s="215"/>
      <c r="D195" s="195"/>
      <c r="E195" s="114"/>
      <c r="F195" s="114"/>
      <c r="G195" s="114"/>
      <c r="H195" s="114"/>
      <c r="I195" s="114"/>
      <c r="J195" s="114"/>
      <c r="K195" s="114"/>
      <c r="L195" s="114"/>
      <c r="M195" s="169"/>
    </row>
    <row r="196" spans="1:13" s="134" customFormat="1" ht="15.95" customHeight="1">
      <c r="A196" s="211"/>
      <c r="B196" s="211"/>
      <c r="C196" s="215"/>
      <c r="D196" s="195"/>
      <c r="E196" s="114"/>
      <c r="F196" s="114"/>
      <c r="G196" s="114"/>
      <c r="H196" s="114"/>
      <c r="I196" s="114"/>
      <c r="J196" s="114"/>
      <c r="K196" s="114"/>
      <c r="L196" s="114"/>
      <c r="M196" s="169"/>
    </row>
    <row r="197" spans="1:13" s="134" customFormat="1" ht="15.95" customHeight="1">
      <c r="A197" s="211"/>
      <c r="B197" s="211"/>
      <c r="C197" s="212"/>
      <c r="D197" s="195"/>
      <c r="E197" s="114"/>
      <c r="F197" s="114"/>
      <c r="G197" s="114"/>
      <c r="H197" s="114"/>
      <c r="I197" s="114"/>
      <c r="J197" s="114"/>
      <c r="K197" s="114"/>
      <c r="L197" s="114"/>
      <c r="M197" s="169"/>
    </row>
    <row r="198" spans="1:13" s="134" customFormat="1" ht="15.95" customHeight="1">
      <c r="A198" s="211"/>
      <c r="B198" s="211"/>
      <c r="C198" s="212"/>
      <c r="D198" s="195"/>
      <c r="E198" s="114"/>
      <c r="F198" s="114"/>
      <c r="G198" s="114"/>
      <c r="H198" s="114"/>
      <c r="I198" s="114"/>
      <c r="J198" s="114"/>
      <c r="K198" s="114"/>
      <c r="L198" s="114"/>
      <c r="M198" s="169"/>
    </row>
    <row r="199" spans="1:13" s="134" customFormat="1" ht="15.95" customHeight="1">
      <c r="A199" s="211"/>
      <c r="B199" s="211"/>
      <c r="C199" s="212"/>
      <c r="D199" s="195"/>
      <c r="E199" s="114"/>
      <c r="F199" s="114"/>
      <c r="G199" s="114"/>
      <c r="H199" s="114"/>
      <c r="I199" s="114"/>
      <c r="J199" s="114"/>
      <c r="K199" s="114"/>
      <c r="L199" s="114"/>
      <c r="M199" s="169"/>
    </row>
    <row r="200" spans="1:13" s="134" customFormat="1" ht="15.95" customHeight="1">
      <c r="A200" s="211"/>
      <c r="B200" s="211"/>
      <c r="C200" s="212"/>
      <c r="D200" s="195"/>
      <c r="E200" s="114"/>
      <c r="F200" s="114"/>
      <c r="G200" s="114"/>
      <c r="H200" s="114"/>
      <c r="I200" s="114"/>
      <c r="J200" s="114"/>
      <c r="K200" s="114"/>
      <c r="L200" s="114"/>
      <c r="M200" s="169"/>
    </row>
    <row r="201" spans="1:13" s="134" customFormat="1" ht="15.95" customHeight="1">
      <c r="A201" s="144"/>
      <c r="B201" s="157"/>
      <c r="C201" s="130"/>
      <c r="D201" s="216"/>
      <c r="E201" s="114"/>
      <c r="F201" s="114"/>
      <c r="G201" s="114"/>
      <c r="H201" s="114"/>
      <c r="I201" s="114"/>
      <c r="J201" s="114"/>
      <c r="K201" s="114"/>
      <c r="L201" s="114"/>
      <c r="M201" s="169"/>
    </row>
    <row r="202" spans="1:13" s="134" customFormat="1" ht="15.95" customHeight="1">
      <c r="A202" s="153"/>
      <c r="B202" s="131"/>
      <c r="C202" s="153"/>
      <c r="D202" s="168"/>
      <c r="E202" s="142"/>
      <c r="F202" s="142"/>
      <c r="G202" s="142"/>
      <c r="H202" s="142"/>
      <c r="I202" s="142"/>
      <c r="J202" s="142"/>
      <c r="K202" s="142"/>
      <c r="L202" s="142"/>
      <c r="M202" s="131"/>
    </row>
    <row r="203" spans="1:13" s="134" customFormat="1" ht="15.95" customHeight="1">
      <c r="A203" s="151"/>
      <c r="B203" s="146"/>
      <c r="C203" s="130"/>
      <c r="D203" s="155"/>
      <c r="E203" s="114"/>
      <c r="F203" s="152"/>
      <c r="G203" s="152"/>
      <c r="H203" s="152"/>
      <c r="I203" s="152"/>
      <c r="J203" s="152"/>
      <c r="K203" s="152"/>
      <c r="L203" s="152"/>
      <c r="M203" s="205"/>
    </row>
    <row r="204" spans="1:13" s="134" customFormat="1" ht="15.95" customHeight="1">
      <c r="A204" s="129"/>
      <c r="B204" s="131"/>
      <c r="C204" s="153"/>
      <c r="D204" s="201"/>
      <c r="E204" s="114"/>
      <c r="F204" s="114"/>
      <c r="G204" s="114"/>
      <c r="H204" s="114"/>
      <c r="I204" s="114"/>
      <c r="J204" s="114"/>
      <c r="K204" s="114"/>
      <c r="L204" s="114"/>
      <c r="M204" s="160"/>
    </row>
    <row r="205" spans="1:13" s="134" customFormat="1" ht="15.95" customHeight="1">
      <c r="A205" s="144"/>
      <c r="B205" s="146"/>
      <c r="C205" s="205"/>
      <c r="D205" s="155"/>
      <c r="E205" s="114"/>
      <c r="F205" s="114"/>
      <c r="G205" s="114"/>
      <c r="H205" s="114"/>
      <c r="I205" s="114"/>
      <c r="J205" s="114"/>
      <c r="K205" s="114"/>
      <c r="L205" s="114"/>
      <c r="M205" s="131"/>
    </row>
    <row r="206" spans="1:13" s="134" customFormat="1" ht="15.95" customHeight="1">
      <c r="A206" s="144"/>
      <c r="B206" s="146"/>
      <c r="C206" s="205"/>
      <c r="D206" s="155"/>
      <c r="E206" s="114"/>
      <c r="F206" s="114"/>
      <c r="G206" s="152"/>
      <c r="H206" s="114"/>
      <c r="I206" s="114"/>
      <c r="J206" s="114"/>
      <c r="K206" s="114"/>
      <c r="L206" s="114"/>
      <c r="M206" s="131"/>
    </row>
    <row r="207" spans="1:13" s="134" customFormat="1" ht="15.95" customHeight="1">
      <c r="A207" s="144"/>
      <c r="B207" s="146"/>
      <c r="C207" s="205"/>
      <c r="D207" s="155"/>
      <c r="E207" s="114"/>
      <c r="F207" s="114"/>
      <c r="G207" s="152"/>
      <c r="H207" s="114"/>
      <c r="I207" s="114"/>
      <c r="J207" s="114"/>
      <c r="K207" s="114"/>
      <c r="L207" s="114"/>
      <c r="M207" s="131"/>
    </row>
    <row r="208" spans="1:13" s="134" customFormat="1" ht="15.95" customHeight="1">
      <c r="A208" s="144"/>
      <c r="B208" s="146"/>
      <c r="C208" s="205"/>
      <c r="D208" s="155"/>
      <c r="E208" s="114"/>
      <c r="F208" s="114"/>
      <c r="G208" s="114"/>
      <c r="H208" s="114"/>
      <c r="I208" s="114"/>
      <c r="J208" s="114"/>
      <c r="K208" s="114"/>
      <c r="L208" s="114"/>
      <c r="M208" s="131"/>
    </row>
    <row r="209" spans="1:16" s="134" customFormat="1" ht="15.95" customHeight="1">
      <c r="A209" s="144"/>
      <c r="B209" s="146"/>
      <c r="C209" s="205"/>
      <c r="D209" s="155"/>
      <c r="E209" s="114"/>
      <c r="F209" s="114"/>
      <c r="G209" s="114"/>
      <c r="H209" s="114"/>
      <c r="I209" s="114"/>
      <c r="J209" s="114"/>
      <c r="K209" s="114"/>
      <c r="L209" s="114"/>
      <c r="M209" s="131"/>
    </row>
    <row r="210" spans="1:16" s="134" customFormat="1" ht="15.95" customHeight="1">
      <c r="A210" s="153"/>
      <c r="B210" s="135"/>
      <c r="C210" s="136"/>
      <c r="D210" s="155"/>
      <c r="E210" s="142"/>
      <c r="F210" s="142"/>
      <c r="G210" s="142"/>
      <c r="H210" s="142"/>
      <c r="I210" s="142"/>
      <c r="J210" s="142"/>
      <c r="K210" s="142"/>
      <c r="L210" s="142"/>
      <c r="M210" s="153"/>
      <c r="N210" s="179">
        <f>F210+H210+J210</f>
        <v>0</v>
      </c>
    </row>
    <row r="211" spans="1:16" s="134" customFormat="1" ht="15.95" customHeight="1">
      <c r="A211" s="153"/>
      <c r="B211" s="135"/>
      <c r="C211" s="136"/>
      <c r="D211" s="155"/>
      <c r="E211" s="142"/>
      <c r="F211" s="142"/>
      <c r="G211" s="142"/>
      <c r="H211" s="142"/>
      <c r="I211" s="142"/>
      <c r="J211" s="142"/>
      <c r="K211" s="142"/>
      <c r="L211" s="142"/>
      <c r="M211" s="153"/>
      <c r="N211" s="179"/>
    </row>
    <row r="212" spans="1:16" s="134" customFormat="1" ht="15.95" customHeight="1">
      <c r="A212" s="129"/>
      <c r="B212" s="131"/>
      <c r="C212" s="153"/>
      <c r="D212" s="137"/>
      <c r="E212" s="142"/>
      <c r="F212" s="142"/>
      <c r="G212" s="142"/>
      <c r="H212" s="142"/>
      <c r="I212" s="142"/>
      <c r="J212" s="142"/>
      <c r="K212" s="142"/>
      <c r="L212" s="142"/>
      <c r="M212" s="160"/>
      <c r="N212" s="179"/>
    </row>
    <row r="213" spans="1:16" s="134" customFormat="1" ht="15.95" customHeight="1">
      <c r="A213" s="151"/>
      <c r="B213" s="146"/>
      <c r="C213" s="130"/>
      <c r="D213" s="155"/>
      <c r="E213" s="114"/>
      <c r="F213" s="152"/>
      <c r="G213" s="152"/>
      <c r="H213" s="152"/>
      <c r="I213" s="152"/>
      <c r="J213" s="152"/>
      <c r="K213" s="152"/>
      <c r="L213" s="152"/>
      <c r="M213" s="205"/>
      <c r="N213" s="143">
        <f>(0.15*0.04)*1</f>
        <v>6.0000000000000001E-3</v>
      </c>
      <c r="O213" s="143">
        <f>N213*(0.1+0.04)*2*1</f>
        <v>1.6800000000000003E-3</v>
      </c>
      <c r="P213" s="134">
        <f>O213*9.45</f>
        <v>1.5876000000000001E-2</v>
      </c>
    </row>
    <row r="214" spans="1:16" s="134" customFormat="1" ht="15.95" customHeight="1">
      <c r="A214" s="151"/>
      <c r="B214" s="146"/>
      <c r="C214" s="130"/>
      <c r="D214" s="155"/>
      <c r="E214" s="114"/>
      <c r="F214" s="152"/>
      <c r="G214" s="152"/>
      <c r="H214" s="152"/>
      <c r="I214" s="152"/>
      <c r="J214" s="152"/>
      <c r="K214" s="152"/>
      <c r="L214" s="152"/>
      <c r="M214" s="205"/>
      <c r="N214" s="143">
        <f>ROUNDDOWN((6.88*3)-(2.56*2.1),2)</f>
        <v>15.26</v>
      </c>
    </row>
    <row r="215" spans="1:16" s="134" customFormat="1" ht="15.95" customHeight="1">
      <c r="A215" s="151"/>
      <c r="B215" s="146"/>
      <c r="C215" s="130"/>
      <c r="D215" s="155"/>
      <c r="E215" s="114"/>
      <c r="F215" s="152"/>
      <c r="G215" s="152"/>
      <c r="H215" s="152"/>
      <c r="I215" s="152"/>
      <c r="J215" s="152"/>
      <c r="K215" s="152"/>
      <c r="L215" s="152"/>
      <c r="M215" s="205"/>
      <c r="N215" s="143">
        <f>D213+D214</f>
        <v>0</v>
      </c>
    </row>
    <row r="216" spans="1:16" s="134" customFormat="1" ht="15.75" customHeight="1">
      <c r="A216" s="153"/>
      <c r="B216" s="135"/>
      <c r="C216" s="136"/>
      <c r="D216" s="155"/>
      <c r="E216" s="142"/>
      <c r="F216" s="142"/>
      <c r="G216" s="142"/>
      <c r="H216" s="142"/>
      <c r="I216" s="142"/>
      <c r="J216" s="142"/>
      <c r="K216" s="142"/>
      <c r="L216" s="142"/>
      <c r="M216" s="153"/>
      <c r="N216" s="179">
        <f>F216+H216+J216</f>
        <v>0</v>
      </c>
    </row>
    <row r="217" spans="1:16" s="134" customFormat="1" ht="15.95" customHeight="1">
      <c r="A217" s="151"/>
      <c r="B217" s="146"/>
      <c r="C217" s="130"/>
      <c r="D217" s="155"/>
      <c r="E217" s="114"/>
      <c r="F217" s="152"/>
      <c r="G217" s="152"/>
      <c r="H217" s="152"/>
      <c r="I217" s="152"/>
      <c r="J217" s="152"/>
      <c r="K217" s="152"/>
      <c r="L217" s="152"/>
      <c r="M217" s="205"/>
      <c r="N217" s="143"/>
    </row>
    <row r="218" spans="1:16" s="134" customFormat="1" ht="15.95" customHeight="1">
      <c r="A218" s="153"/>
      <c r="B218" s="135"/>
      <c r="C218" s="136"/>
      <c r="D218" s="137"/>
      <c r="E218" s="142"/>
      <c r="F218" s="142"/>
      <c r="G218" s="142"/>
      <c r="H218" s="142"/>
      <c r="I218" s="142"/>
      <c r="J218" s="142"/>
      <c r="K218" s="142"/>
      <c r="L218" s="142"/>
      <c r="M218" s="153"/>
      <c r="N218" s="179"/>
    </row>
    <row r="219" spans="1:16" s="134" customFormat="1" ht="15.95" customHeight="1">
      <c r="A219" s="153"/>
      <c r="B219" s="135"/>
      <c r="C219" s="136"/>
      <c r="D219" s="137"/>
      <c r="E219" s="142"/>
      <c r="F219" s="142"/>
      <c r="G219" s="142"/>
      <c r="H219" s="142"/>
      <c r="I219" s="142"/>
      <c r="J219" s="142"/>
      <c r="K219" s="142"/>
      <c r="L219" s="142"/>
      <c r="M219" s="153"/>
      <c r="N219" s="179"/>
    </row>
    <row r="220" spans="1:16" s="134" customFormat="1" ht="15.95" customHeight="1">
      <c r="A220" s="153"/>
      <c r="B220" s="135"/>
      <c r="C220" s="136"/>
      <c r="D220" s="137"/>
      <c r="E220" s="142"/>
      <c r="F220" s="142"/>
      <c r="G220" s="142"/>
      <c r="H220" s="142"/>
      <c r="I220" s="142"/>
      <c r="J220" s="142"/>
      <c r="K220" s="142"/>
      <c r="L220" s="142"/>
      <c r="M220" s="153"/>
      <c r="N220" s="179"/>
    </row>
    <row r="221" spans="1:16" s="134" customFormat="1" ht="15.95" customHeight="1">
      <c r="A221" s="153"/>
      <c r="B221" s="135"/>
      <c r="C221" s="136"/>
      <c r="D221" s="137"/>
      <c r="E221" s="142"/>
      <c r="F221" s="142"/>
      <c r="G221" s="142"/>
      <c r="H221" s="142"/>
      <c r="I221" s="142"/>
      <c r="J221" s="142"/>
      <c r="K221" s="142"/>
      <c r="L221" s="142"/>
      <c r="M221" s="153"/>
      <c r="N221" s="179"/>
    </row>
    <row r="222" spans="1:16" s="134" customFormat="1" ht="15.95" customHeight="1">
      <c r="A222" s="153"/>
      <c r="B222" s="135"/>
      <c r="C222" s="136"/>
      <c r="D222" s="137"/>
      <c r="E222" s="142"/>
      <c r="F222" s="142"/>
      <c r="G222" s="142"/>
      <c r="H222" s="142"/>
      <c r="I222" s="142"/>
      <c r="J222" s="142"/>
      <c r="K222" s="142"/>
      <c r="L222" s="142"/>
      <c r="M222" s="153"/>
      <c r="N222" s="179"/>
    </row>
    <row r="223" spans="1:16" s="134" customFormat="1" ht="15.95" customHeight="1">
      <c r="A223" s="153"/>
      <c r="B223" s="135"/>
      <c r="C223" s="136"/>
      <c r="D223" s="137"/>
      <c r="E223" s="142"/>
      <c r="F223" s="142"/>
      <c r="G223" s="142"/>
      <c r="H223" s="142"/>
      <c r="I223" s="142"/>
      <c r="J223" s="142"/>
      <c r="K223" s="142"/>
      <c r="L223" s="142"/>
      <c r="M223" s="153"/>
      <c r="N223" s="179"/>
    </row>
    <row r="224" spans="1:16" s="134" customFormat="1" ht="15.95" customHeight="1">
      <c r="A224" s="153"/>
      <c r="B224" s="135"/>
      <c r="C224" s="136"/>
      <c r="D224" s="137"/>
      <c r="E224" s="142"/>
      <c r="F224" s="142"/>
      <c r="G224" s="142"/>
      <c r="H224" s="142"/>
      <c r="I224" s="142"/>
      <c r="J224" s="142"/>
      <c r="K224" s="142"/>
      <c r="L224" s="142"/>
      <c r="M224" s="153"/>
      <c r="N224" s="179"/>
    </row>
    <row r="225" spans="1:14" s="134" customFormat="1" ht="15.95" customHeight="1">
      <c r="A225" s="153"/>
      <c r="B225" s="135"/>
      <c r="C225" s="136"/>
      <c r="D225" s="137"/>
      <c r="E225" s="142"/>
      <c r="F225" s="142"/>
      <c r="G225" s="142"/>
      <c r="H225" s="142"/>
      <c r="I225" s="142"/>
      <c r="J225" s="142"/>
      <c r="K225" s="142"/>
      <c r="L225" s="142"/>
      <c r="M225" s="153"/>
      <c r="N225" s="179"/>
    </row>
    <row r="226" spans="1:14" s="134" customFormat="1" ht="15.95" customHeight="1">
      <c r="A226" s="153"/>
      <c r="B226" s="135"/>
      <c r="C226" s="136"/>
      <c r="D226" s="137"/>
      <c r="E226" s="142"/>
      <c r="F226" s="142"/>
      <c r="G226" s="142"/>
      <c r="H226" s="142"/>
      <c r="I226" s="142"/>
      <c r="J226" s="142"/>
      <c r="K226" s="142"/>
      <c r="L226" s="142"/>
      <c r="M226" s="153"/>
      <c r="N226" s="179"/>
    </row>
    <row r="227" spans="1:14" s="134" customFormat="1" ht="15.95" customHeight="1">
      <c r="A227" s="153"/>
      <c r="B227" s="135"/>
      <c r="C227" s="136"/>
      <c r="D227" s="155"/>
      <c r="E227" s="142"/>
      <c r="F227" s="142"/>
      <c r="G227" s="142"/>
      <c r="H227" s="142"/>
      <c r="I227" s="142"/>
      <c r="J227" s="142"/>
      <c r="K227" s="142"/>
      <c r="L227" s="142"/>
      <c r="M227" s="153"/>
      <c r="N227" s="179"/>
    </row>
    <row r="228" spans="1:14" ht="15.95" customHeight="1">
      <c r="A228" s="129"/>
      <c r="B228" s="131"/>
      <c r="C228" s="153"/>
      <c r="D228" s="129"/>
      <c r="E228" s="108"/>
      <c r="F228" s="108"/>
      <c r="G228" s="108"/>
      <c r="H228" s="108"/>
      <c r="I228" s="108"/>
      <c r="J228" s="108"/>
      <c r="K228" s="108"/>
      <c r="L228" s="108"/>
      <c r="M228" s="160"/>
    </row>
    <row r="229" spans="1:14" s="134" customFormat="1" ht="15.95" customHeight="1">
      <c r="A229" s="151"/>
      <c r="B229" s="178"/>
      <c r="C229" s="205"/>
      <c r="D229" s="155"/>
      <c r="E229" s="114"/>
      <c r="F229" s="152"/>
      <c r="G229" s="152"/>
      <c r="H229" s="152"/>
      <c r="I229" s="152"/>
      <c r="J229" s="152"/>
      <c r="K229" s="152"/>
      <c r="L229" s="152"/>
      <c r="M229" s="169"/>
      <c r="N229" s="179"/>
    </row>
    <row r="230" spans="1:14" s="134" customFormat="1" ht="15.95" customHeight="1">
      <c r="A230" s="151"/>
      <c r="B230" s="178"/>
      <c r="C230" s="205"/>
      <c r="D230" s="155"/>
      <c r="E230" s="114"/>
      <c r="F230" s="152"/>
      <c r="G230" s="152"/>
      <c r="H230" s="152"/>
      <c r="I230" s="152"/>
      <c r="J230" s="152"/>
      <c r="K230" s="152"/>
      <c r="L230" s="152"/>
      <c r="M230" s="169"/>
      <c r="N230" s="179"/>
    </row>
    <row r="231" spans="1:14" s="134" customFormat="1" ht="15.95" customHeight="1">
      <c r="A231" s="151"/>
      <c r="B231" s="178"/>
      <c r="C231" s="205"/>
      <c r="D231" s="155"/>
      <c r="E231" s="114"/>
      <c r="F231" s="152"/>
      <c r="G231" s="152"/>
      <c r="H231" s="152"/>
      <c r="I231" s="152"/>
      <c r="J231" s="152"/>
      <c r="K231" s="152"/>
      <c r="L231" s="152"/>
      <c r="M231" s="169"/>
      <c r="N231" s="179"/>
    </row>
    <row r="232" spans="1:14" s="134" customFormat="1" ht="15.95" customHeight="1">
      <c r="A232" s="144"/>
      <c r="B232" s="157"/>
      <c r="C232" s="204"/>
      <c r="D232" s="155"/>
      <c r="E232" s="114"/>
      <c r="F232" s="152"/>
      <c r="G232" s="152"/>
      <c r="H232" s="152"/>
      <c r="I232" s="152"/>
      <c r="J232" s="152"/>
      <c r="K232" s="152"/>
      <c r="L232" s="152"/>
      <c r="M232" s="153"/>
      <c r="N232" s="179"/>
    </row>
    <row r="233" spans="1:14" s="134" customFormat="1" ht="15.95" customHeight="1">
      <c r="A233" s="144"/>
      <c r="B233" s="146"/>
      <c r="C233" s="204"/>
      <c r="D233" s="155"/>
      <c r="E233" s="114"/>
      <c r="F233" s="152"/>
      <c r="G233" s="152"/>
      <c r="H233" s="152"/>
      <c r="I233" s="152"/>
      <c r="J233" s="152"/>
      <c r="K233" s="152"/>
      <c r="L233" s="152"/>
      <c r="M233" s="153"/>
      <c r="N233" s="179"/>
    </row>
    <row r="234" spans="1:14" s="134" customFormat="1" ht="15.95" customHeight="1">
      <c r="A234" s="144"/>
      <c r="B234" s="157"/>
      <c r="C234" s="204"/>
      <c r="D234" s="155"/>
      <c r="E234" s="114"/>
      <c r="F234" s="152"/>
      <c r="G234" s="152"/>
      <c r="H234" s="152"/>
      <c r="I234" s="152"/>
      <c r="J234" s="152"/>
      <c r="K234" s="152"/>
      <c r="L234" s="152"/>
      <c r="M234" s="153"/>
      <c r="N234" s="179"/>
    </row>
    <row r="235" spans="1:14" s="134" customFormat="1" ht="15.95" customHeight="1">
      <c r="A235" s="144"/>
      <c r="B235" s="157"/>
      <c r="C235" s="204"/>
      <c r="D235" s="170"/>
      <c r="E235" s="114"/>
      <c r="F235" s="152"/>
      <c r="G235" s="152"/>
      <c r="H235" s="152"/>
      <c r="I235" s="152"/>
      <c r="J235" s="152"/>
      <c r="K235" s="152"/>
      <c r="L235" s="152"/>
      <c r="M235" s="153"/>
      <c r="N235" s="179"/>
    </row>
    <row r="236" spans="1:14" s="134" customFormat="1" ht="15.95" customHeight="1">
      <c r="A236" s="153"/>
      <c r="B236" s="135"/>
      <c r="C236" s="136"/>
      <c r="D236" s="137"/>
      <c r="E236" s="142"/>
      <c r="F236" s="142"/>
      <c r="G236" s="142"/>
      <c r="H236" s="142"/>
      <c r="I236" s="142"/>
      <c r="J236" s="142"/>
      <c r="K236" s="142"/>
      <c r="L236" s="142"/>
      <c r="M236" s="153"/>
      <c r="N236" s="179"/>
    </row>
  </sheetData>
  <mergeCells count="10">
    <mergeCell ref="A1:M1"/>
    <mergeCell ref="A3:A4"/>
    <mergeCell ref="B3:B4"/>
    <mergeCell ref="C3:C4"/>
    <mergeCell ref="D3:D4"/>
    <mergeCell ref="E3:F3"/>
    <mergeCell ref="G3:H3"/>
    <mergeCell ref="I3:J3"/>
    <mergeCell ref="K3:L3"/>
    <mergeCell ref="M3:M4"/>
  </mergeCells>
  <phoneticPr fontId="8" type="noConversion"/>
  <printOptions horizontalCentered="1"/>
  <pageMargins left="0.59055118110236227" right="0.19685039370078741" top="0.39370078740157483" bottom="0.39370078740157483" header="0.51181102362204722" footer="0.1574803149606299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view="pageBreakPreview" zoomScale="115" zoomScaleSheetLayoutView="115" workbookViewId="0">
      <selection activeCell="E21" sqref="E21"/>
    </sheetView>
  </sheetViews>
  <sheetFormatPr defaultRowHeight="10.5"/>
  <cols>
    <col min="1" max="1" width="15.21875" style="147" bestFit="1" customWidth="1"/>
    <col min="2" max="2" width="22.109375" style="147" bestFit="1" customWidth="1"/>
    <col min="3" max="3" width="4.44140625" style="91" customWidth="1"/>
    <col min="4" max="4" width="3.21875" style="92" customWidth="1"/>
    <col min="5" max="5" width="9.33203125" style="92" customWidth="1"/>
    <col min="6" max="6" width="3.21875" style="92" customWidth="1"/>
    <col min="7" max="7" width="9.33203125" style="92" customWidth="1"/>
    <col min="8" max="8" width="3.21875" style="92" customWidth="1"/>
    <col min="9" max="11" width="9.33203125" style="92" customWidth="1"/>
    <col min="12" max="12" width="10.33203125" style="92" customWidth="1"/>
    <col min="13" max="13" width="7.77734375" style="90" customWidth="1"/>
    <col min="14" max="14" width="7.77734375" style="90" hidden="1" customWidth="1"/>
    <col min="15" max="16" width="8.88671875" style="147" hidden="1" customWidth="1"/>
    <col min="17" max="17" width="0" style="147" hidden="1" customWidth="1"/>
    <col min="18" max="16384" width="8.88671875" style="147"/>
  </cols>
  <sheetData>
    <row r="1" spans="1:16" ht="25.5">
      <c r="A1" s="256" t="s">
        <v>47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03"/>
    </row>
    <row r="2" spans="1:16" ht="15.95" customHeight="1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206"/>
    </row>
    <row r="3" spans="1:16" ht="15.95" customHeight="1">
      <c r="A3" s="307" t="s">
        <v>0</v>
      </c>
      <c r="B3" s="307" t="s">
        <v>1</v>
      </c>
      <c r="C3" s="307" t="s">
        <v>2</v>
      </c>
      <c r="D3" s="307" t="s">
        <v>3</v>
      </c>
      <c r="E3" s="307"/>
      <c r="F3" s="307" t="s">
        <v>4</v>
      </c>
      <c r="G3" s="307"/>
      <c r="H3" s="307" t="s">
        <v>5</v>
      </c>
      <c r="I3" s="307"/>
      <c r="J3" s="205" t="s">
        <v>102</v>
      </c>
      <c r="K3" s="205" t="s">
        <v>103</v>
      </c>
      <c r="L3" s="307" t="s">
        <v>6</v>
      </c>
      <c r="M3" s="307" t="s">
        <v>7</v>
      </c>
      <c r="N3" s="177"/>
    </row>
    <row r="4" spans="1:16" ht="15.95" customHeight="1">
      <c r="A4" s="307"/>
      <c r="B4" s="307"/>
      <c r="C4" s="307"/>
      <c r="D4" s="205" t="s">
        <v>8</v>
      </c>
      <c r="E4" s="205" t="s">
        <v>9</v>
      </c>
      <c r="F4" s="205" t="s">
        <v>8</v>
      </c>
      <c r="G4" s="205" t="s">
        <v>9</v>
      </c>
      <c r="H4" s="205" t="s">
        <v>8</v>
      </c>
      <c r="I4" s="205" t="s">
        <v>9</v>
      </c>
      <c r="J4" s="205" t="s">
        <v>9</v>
      </c>
      <c r="K4" s="205" t="s">
        <v>9</v>
      </c>
      <c r="L4" s="307"/>
      <c r="M4" s="307"/>
      <c r="N4" s="177"/>
    </row>
    <row r="5" spans="1:16" ht="15.95" customHeight="1">
      <c r="A5" s="242" t="s">
        <v>118</v>
      </c>
      <c r="B5" s="240" t="s">
        <v>142</v>
      </c>
      <c r="C5" s="130" t="s">
        <v>113</v>
      </c>
      <c r="D5" s="205" t="s">
        <v>101</v>
      </c>
      <c r="E5" s="152">
        <v>8000</v>
      </c>
      <c r="F5" s="148" t="s">
        <v>171</v>
      </c>
      <c r="G5" s="154">
        <v>8700</v>
      </c>
      <c r="H5" s="205"/>
      <c r="I5" s="138"/>
      <c r="J5" s="152"/>
      <c r="K5" s="152"/>
      <c r="L5" s="156">
        <f>MIN(E5, G5, I5, J5, K5)</f>
        <v>8000</v>
      </c>
      <c r="M5" s="146"/>
      <c r="N5" s="208"/>
    </row>
    <row r="6" spans="1:16" ht="15.95" hidden="1" customHeight="1">
      <c r="A6" s="242"/>
      <c r="B6" s="243"/>
      <c r="C6" s="130"/>
      <c r="D6" s="205"/>
      <c r="E6" s="152"/>
      <c r="F6" s="148"/>
      <c r="G6" s="154"/>
      <c r="H6" s="205"/>
      <c r="I6" s="138"/>
      <c r="J6" s="152"/>
      <c r="K6" s="152"/>
      <c r="L6" s="156"/>
      <c r="M6" s="146"/>
      <c r="N6" s="208"/>
    </row>
    <row r="7" spans="1:16" ht="15.95" hidden="1" customHeight="1">
      <c r="A7" s="242"/>
      <c r="B7" s="243"/>
      <c r="C7" s="205"/>
      <c r="D7" s="205"/>
      <c r="E7" s="152"/>
      <c r="F7" s="148"/>
      <c r="G7" s="154"/>
      <c r="H7" s="205"/>
      <c r="I7" s="138"/>
      <c r="J7" s="152"/>
      <c r="K7" s="152"/>
      <c r="L7" s="156"/>
      <c r="M7" s="205"/>
      <c r="N7" s="177" t="s">
        <v>191</v>
      </c>
      <c r="O7" s="214" t="s">
        <v>192</v>
      </c>
      <c r="P7" s="147">
        <f>15.8/(0.914*1.829)</f>
        <v>9.4514226783896209</v>
      </c>
    </row>
    <row r="8" spans="1:16" ht="15.95" customHeight="1">
      <c r="A8" s="242" t="s">
        <v>391</v>
      </c>
      <c r="B8" s="243" t="s">
        <v>392</v>
      </c>
      <c r="C8" s="205" t="s">
        <v>154</v>
      </c>
      <c r="D8" s="236" t="s">
        <v>393</v>
      </c>
      <c r="E8" s="152">
        <v>12000</v>
      </c>
      <c r="F8" s="236" t="s">
        <v>394</v>
      </c>
      <c r="G8" s="154">
        <v>10000</v>
      </c>
      <c r="H8" s="205"/>
      <c r="I8" s="138"/>
      <c r="J8" s="152"/>
      <c r="K8" s="152"/>
      <c r="L8" s="154">
        <f t="shared" ref="L8:L9" si="0">MIN(E8, G8, I8, J8, K8)</f>
        <v>10000</v>
      </c>
      <c r="M8" s="146"/>
      <c r="N8" s="208"/>
    </row>
    <row r="9" spans="1:16" ht="15.95" customHeight="1">
      <c r="A9" s="242" t="s">
        <v>99</v>
      </c>
      <c r="B9" s="240" t="s">
        <v>143</v>
      </c>
      <c r="C9" s="130" t="s">
        <v>113</v>
      </c>
      <c r="D9" s="205" t="s">
        <v>101</v>
      </c>
      <c r="E9" s="154">
        <v>18500</v>
      </c>
      <c r="F9" s="205"/>
      <c r="G9" s="154"/>
      <c r="H9" s="205">
        <v>168</v>
      </c>
      <c r="I9" s="138">
        <v>18500</v>
      </c>
      <c r="J9" s="152"/>
      <c r="K9" s="152"/>
      <c r="L9" s="154">
        <f t="shared" si="0"/>
        <v>18500</v>
      </c>
      <c r="M9" s="146"/>
      <c r="N9" s="208"/>
    </row>
    <row r="10" spans="1:16" ht="15.95" customHeight="1">
      <c r="A10" s="239" t="s">
        <v>376</v>
      </c>
      <c r="B10" s="240" t="s">
        <v>378</v>
      </c>
      <c r="C10" s="205" t="s">
        <v>190</v>
      </c>
      <c r="D10" s="236" t="s">
        <v>380</v>
      </c>
      <c r="E10" s="154">
        <v>104</v>
      </c>
      <c r="F10" s="236" t="s">
        <v>383</v>
      </c>
      <c r="G10" s="154">
        <v>107</v>
      </c>
      <c r="H10" s="236" t="s">
        <v>381</v>
      </c>
      <c r="I10" s="138" t="s">
        <v>381</v>
      </c>
      <c r="J10" s="152"/>
      <c r="K10" s="152"/>
      <c r="L10" s="154">
        <v>104</v>
      </c>
      <c r="M10" s="236" t="s">
        <v>382</v>
      </c>
      <c r="N10" s="177"/>
    </row>
    <row r="11" spans="1:16" ht="15.95" customHeight="1">
      <c r="A11" s="244" t="s">
        <v>377</v>
      </c>
      <c r="B11" s="244" t="s">
        <v>379</v>
      </c>
      <c r="C11" s="212" t="s">
        <v>184</v>
      </c>
      <c r="D11" s="236" t="s">
        <v>384</v>
      </c>
      <c r="E11" s="154">
        <v>24000</v>
      </c>
      <c r="F11" s="148" t="s">
        <v>196</v>
      </c>
      <c r="G11" s="154">
        <v>25000</v>
      </c>
      <c r="H11" s="205"/>
      <c r="I11" s="138"/>
      <c r="J11" s="152"/>
      <c r="K11" s="152"/>
      <c r="L11" s="154">
        <f t="shared" ref="L11:L12" si="1">MIN(E11, G11, I11, J11, K11)</f>
        <v>24000</v>
      </c>
      <c r="M11" s="146"/>
      <c r="N11" s="177"/>
    </row>
    <row r="12" spans="1:16" ht="15.95" customHeight="1">
      <c r="A12" s="244" t="s">
        <v>134</v>
      </c>
      <c r="B12" s="244" t="s">
        <v>385</v>
      </c>
      <c r="C12" s="236" t="s">
        <v>122</v>
      </c>
      <c r="D12" s="236" t="s">
        <v>135</v>
      </c>
      <c r="E12" s="154">
        <v>1500</v>
      </c>
      <c r="F12" s="236" t="s">
        <v>383</v>
      </c>
      <c r="G12" s="154">
        <v>1500</v>
      </c>
      <c r="H12" s="205"/>
      <c r="I12" s="138"/>
      <c r="J12" s="152"/>
      <c r="K12" s="152"/>
      <c r="L12" s="154">
        <f t="shared" si="1"/>
        <v>1500</v>
      </c>
      <c r="M12" s="146"/>
      <c r="N12" s="177"/>
    </row>
    <row r="13" spans="1:16" ht="15.95" customHeight="1">
      <c r="A13" s="239" t="s">
        <v>376</v>
      </c>
      <c r="B13" s="240" t="s">
        <v>386</v>
      </c>
      <c r="C13" s="236" t="s">
        <v>122</v>
      </c>
      <c r="D13" s="236" t="s">
        <v>135</v>
      </c>
      <c r="E13" s="154">
        <v>247</v>
      </c>
      <c r="F13" s="236" t="s">
        <v>383</v>
      </c>
      <c r="G13" s="154">
        <v>247</v>
      </c>
      <c r="H13" s="205"/>
      <c r="I13" s="138"/>
      <c r="J13" s="152"/>
      <c r="K13" s="152"/>
      <c r="L13" s="154">
        <f t="shared" ref="L13:L16" si="2">MIN(E13, G13, I13, J13, K13)</f>
        <v>247</v>
      </c>
      <c r="M13" s="146"/>
      <c r="N13" s="208"/>
    </row>
    <row r="14" spans="1:16" ht="15.95" customHeight="1">
      <c r="A14" s="239" t="s">
        <v>387</v>
      </c>
      <c r="B14" s="240" t="s">
        <v>388</v>
      </c>
      <c r="C14" s="236" t="s">
        <v>154</v>
      </c>
      <c r="D14" s="236" t="s">
        <v>395</v>
      </c>
      <c r="E14" s="154">
        <v>1300</v>
      </c>
      <c r="F14" s="148" t="s">
        <v>382</v>
      </c>
      <c r="G14" s="154" t="s">
        <v>374</v>
      </c>
      <c r="H14" s="205"/>
      <c r="I14" s="138"/>
      <c r="J14" s="152"/>
      <c r="K14" s="152"/>
      <c r="L14" s="154">
        <f t="shared" si="2"/>
        <v>1300</v>
      </c>
      <c r="M14" s="217"/>
      <c r="N14" s="218"/>
    </row>
    <row r="15" spans="1:16" ht="15.95" customHeight="1">
      <c r="A15" s="242" t="s">
        <v>389</v>
      </c>
      <c r="B15" s="240" t="s">
        <v>390</v>
      </c>
      <c r="C15" s="205" t="s">
        <v>195</v>
      </c>
      <c r="D15" s="247" t="s">
        <v>397</v>
      </c>
      <c r="E15" s="248">
        <v>4200</v>
      </c>
      <c r="F15" s="249"/>
      <c r="G15" s="248"/>
      <c r="H15" s="247">
        <v>662</v>
      </c>
      <c r="I15" s="251">
        <v>4200</v>
      </c>
      <c r="J15" s="152"/>
      <c r="K15" s="152"/>
      <c r="L15" s="154">
        <f t="shared" si="2"/>
        <v>4200</v>
      </c>
      <c r="M15" s="146"/>
      <c r="N15" s="218"/>
    </row>
    <row r="16" spans="1:16" ht="15.95" customHeight="1">
      <c r="A16" s="242" t="s">
        <v>130</v>
      </c>
      <c r="B16" s="243" t="s">
        <v>360</v>
      </c>
      <c r="C16" s="130" t="s">
        <v>131</v>
      </c>
      <c r="D16" s="236" t="s">
        <v>361</v>
      </c>
      <c r="E16" s="154">
        <v>2694</v>
      </c>
      <c r="F16" s="236" t="s">
        <v>362</v>
      </c>
      <c r="G16" s="154">
        <v>2694</v>
      </c>
      <c r="H16" s="236"/>
      <c r="I16" s="138"/>
      <c r="J16" s="152"/>
      <c r="K16" s="152"/>
      <c r="L16" s="154">
        <f t="shared" si="2"/>
        <v>2694</v>
      </c>
      <c r="M16" s="146"/>
      <c r="N16" s="208"/>
    </row>
    <row r="17" spans="1:16" ht="15.95" customHeight="1">
      <c r="A17" s="242" t="s">
        <v>130</v>
      </c>
      <c r="B17" s="243" t="s">
        <v>125</v>
      </c>
      <c r="C17" s="130" t="s">
        <v>131</v>
      </c>
      <c r="D17" s="236" t="s">
        <v>361</v>
      </c>
      <c r="E17" s="154">
        <v>2972</v>
      </c>
      <c r="F17" s="236" t="s">
        <v>362</v>
      </c>
      <c r="G17" s="154">
        <v>2972</v>
      </c>
      <c r="H17" s="205"/>
      <c r="I17" s="138"/>
      <c r="J17" s="152"/>
      <c r="K17" s="152"/>
      <c r="L17" s="154">
        <f t="shared" ref="L17:L23" si="3">MIN(E17, G17, I17, J17, K17)</f>
        <v>2972</v>
      </c>
      <c r="M17" s="150"/>
      <c r="N17" s="210"/>
      <c r="O17" s="147">
        <f>INT(53500/18)</f>
        <v>2972</v>
      </c>
      <c r="P17" s="147">
        <f>INT(53500/18)</f>
        <v>2972</v>
      </c>
    </row>
    <row r="18" spans="1:16" ht="15.95" customHeight="1">
      <c r="A18" s="240" t="s">
        <v>95</v>
      </c>
      <c r="B18" s="240" t="s">
        <v>108</v>
      </c>
      <c r="C18" s="130" t="s">
        <v>113</v>
      </c>
      <c r="D18" s="205" t="s">
        <v>101</v>
      </c>
      <c r="E18" s="154">
        <v>26500</v>
      </c>
      <c r="F18" s="148" t="s">
        <v>171</v>
      </c>
      <c r="G18" s="154">
        <v>29900</v>
      </c>
      <c r="H18" s="205"/>
      <c r="I18" s="138"/>
      <c r="J18" s="152"/>
      <c r="K18" s="152"/>
      <c r="L18" s="154">
        <f t="shared" si="3"/>
        <v>26500</v>
      </c>
      <c r="M18" s="146"/>
      <c r="N18" s="208"/>
    </row>
    <row r="19" spans="1:16" ht="15.95" customHeight="1">
      <c r="A19" s="242" t="s">
        <v>97</v>
      </c>
      <c r="B19" s="240" t="s">
        <v>109</v>
      </c>
      <c r="C19" s="130" t="s">
        <v>113</v>
      </c>
      <c r="D19" s="205" t="s">
        <v>101</v>
      </c>
      <c r="E19" s="152">
        <v>25500</v>
      </c>
      <c r="F19" s="148" t="s">
        <v>171</v>
      </c>
      <c r="G19" s="154">
        <v>24600</v>
      </c>
      <c r="H19" s="205"/>
      <c r="I19" s="138"/>
      <c r="J19" s="152"/>
      <c r="K19" s="152"/>
      <c r="L19" s="156">
        <f t="shared" si="3"/>
        <v>24600</v>
      </c>
      <c r="M19" s="146"/>
      <c r="N19" s="208"/>
    </row>
    <row r="20" spans="1:16" ht="15.95" customHeight="1">
      <c r="A20" s="242" t="s">
        <v>363</v>
      </c>
      <c r="B20" s="243" t="s">
        <v>366</v>
      </c>
      <c r="C20" s="236" t="s">
        <v>119</v>
      </c>
      <c r="D20" s="236" t="s">
        <v>365</v>
      </c>
      <c r="E20" s="154">
        <v>2520</v>
      </c>
      <c r="F20" s="236" t="s">
        <v>180</v>
      </c>
      <c r="G20" s="154">
        <v>1800</v>
      </c>
      <c r="H20" s="236"/>
      <c r="I20" s="138"/>
      <c r="J20" s="152"/>
      <c r="K20" s="152"/>
      <c r="L20" s="154">
        <f t="shared" si="3"/>
        <v>1800</v>
      </c>
      <c r="M20" s="236" t="s">
        <v>364</v>
      </c>
      <c r="N20" s="177"/>
    </row>
    <row r="21" spans="1:16" ht="15.95" customHeight="1">
      <c r="A21" s="242" t="s">
        <v>367</v>
      </c>
      <c r="B21" s="240" t="s">
        <v>370</v>
      </c>
      <c r="C21" s="130" t="s">
        <v>131</v>
      </c>
      <c r="D21" s="236" t="s">
        <v>373</v>
      </c>
      <c r="E21" s="154">
        <v>6750</v>
      </c>
      <c r="F21" s="236" t="s">
        <v>375</v>
      </c>
      <c r="G21" s="154">
        <v>7400</v>
      </c>
      <c r="H21" s="236" t="s">
        <v>374</v>
      </c>
      <c r="I21" s="138" t="s">
        <v>374</v>
      </c>
      <c r="J21" s="152"/>
      <c r="K21" s="152"/>
      <c r="L21" s="156">
        <f t="shared" ref="L21" si="4">MIN(E21, G21, I21, J21, K21)</f>
        <v>6750</v>
      </c>
      <c r="M21" s="146"/>
      <c r="N21" s="208"/>
      <c r="O21" s="147">
        <f>25000+8000</f>
        <v>33000</v>
      </c>
      <c r="P21" s="147">
        <f>25000+8000</f>
        <v>33000</v>
      </c>
    </row>
    <row r="22" spans="1:16" ht="15.95" customHeight="1">
      <c r="A22" s="242" t="s">
        <v>121</v>
      </c>
      <c r="B22" s="240" t="s">
        <v>124</v>
      </c>
      <c r="C22" s="130" t="s">
        <v>113</v>
      </c>
      <c r="D22" s="205" t="s">
        <v>128</v>
      </c>
      <c r="E22" s="152">
        <v>260</v>
      </c>
      <c r="F22" s="148" t="s">
        <v>129</v>
      </c>
      <c r="G22" s="154">
        <v>319</v>
      </c>
      <c r="H22" s="205"/>
      <c r="I22" s="138"/>
      <c r="J22" s="152"/>
      <c r="K22" s="152"/>
      <c r="L22" s="156">
        <f t="shared" si="3"/>
        <v>260</v>
      </c>
      <c r="M22" s="146"/>
      <c r="N22" s="208"/>
    </row>
    <row r="23" spans="1:16" ht="15.95" customHeight="1">
      <c r="A23" s="242" t="s">
        <v>368</v>
      </c>
      <c r="B23" s="245" t="s">
        <v>369</v>
      </c>
      <c r="C23" s="236" t="s">
        <v>131</v>
      </c>
      <c r="D23" s="236" t="s">
        <v>371</v>
      </c>
      <c r="E23" s="152">
        <v>2946</v>
      </c>
      <c r="F23" s="236" t="s">
        <v>372</v>
      </c>
      <c r="G23" s="154">
        <v>2946</v>
      </c>
      <c r="H23" s="205"/>
      <c r="I23" s="138"/>
      <c r="J23" s="152"/>
      <c r="K23" s="152"/>
      <c r="L23" s="156">
        <f t="shared" si="3"/>
        <v>2946</v>
      </c>
      <c r="M23" s="146"/>
      <c r="N23" s="208"/>
    </row>
    <row r="24" spans="1:16" ht="15.95" hidden="1" customHeight="1">
      <c r="A24" s="239"/>
      <c r="B24" s="240"/>
      <c r="C24" s="205"/>
      <c r="D24" s="205"/>
      <c r="E24" s="154"/>
      <c r="F24" s="148"/>
      <c r="G24" s="154"/>
      <c r="H24" s="205"/>
      <c r="I24" s="138"/>
      <c r="J24" s="152"/>
      <c r="K24" s="152"/>
      <c r="L24" s="154"/>
      <c r="M24" s="146"/>
      <c r="N24" s="208"/>
    </row>
    <row r="25" spans="1:16" ht="15.95" hidden="1" customHeight="1">
      <c r="A25" s="239"/>
      <c r="B25" s="240"/>
      <c r="C25" s="205"/>
      <c r="D25" s="205"/>
      <c r="E25" s="152"/>
      <c r="F25" s="148"/>
      <c r="G25" s="154"/>
      <c r="H25" s="205"/>
      <c r="I25" s="138"/>
      <c r="J25" s="152"/>
      <c r="K25" s="152"/>
      <c r="L25" s="156"/>
      <c r="M25" s="146"/>
      <c r="N25" s="208"/>
    </row>
    <row r="26" spans="1:16" ht="15.95" hidden="1" customHeight="1">
      <c r="A26" s="239"/>
      <c r="B26" s="240"/>
      <c r="C26" s="130"/>
      <c r="D26" s="205"/>
      <c r="E26" s="154"/>
      <c r="F26" s="148"/>
      <c r="G26" s="154"/>
      <c r="H26" s="205"/>
      <c r="I26" s="158"/>
      <c r="J26" s="152"/>
      <c r="K26" s="152"/>
      <c r="L26" s="154"/>
      <c r="M26" s="146"/>
      <c r="N26" s="209"/>
      <c r="O26" s="147">
        <f>INT(6800/0.75)</f>
        <v>9066</v>
      </c>
      <c r="P26" s="147">
        <f>INT(6800/0.75)</f>
        <v>9066</v>
      </c>
    </row>
    <row r="27" spans="1:16" ht="15.95" hidden="1" customHeight="1">
      <c r="A27" s="244"/>
      <c r="B27" s="244"/>
      <c r="C27" s="212"/>
      <c r="D27" s="205"/>
      <c r="E27" s="152"/>
      <c r="F27" s="148"/>
      <c r="G27" s="154"/>
      <c r="H27" s="205"/>
      <c r="I27" s="138"/>
      <c r="J27" s="152"/>
      <c r="K27" s="152"/>
      <c r="L27" s="156"/>
      <c r="M27" s="146"/>
      <c r="N27" s="209"/>
    </row>
    <row r="28" spans="1:16" ht="15.95" hidden="1" customHeight="1">
      <c r="A28" s="244"/>
      <c r="B28" s="244"/>
      <c r="C28" s="205"/>
      <c r="D28" s="205"/>
      <c r="E28" s="152"/>
      <c r="F28" s="148"/>
      <c r="G28" s="154"/>
      <c r="H28" s="205"/>
      <c r="I28" s="145"/>
      <c r="J28" s="155"/>
      <c r="K28" s="155"/>
      <c r="L28" s="154"/>
      <c r="M28" s="157"/>
      <c r="N28" s="209"/>
    </row>
    <row r="29" spans="1:16" ht="15.95" hidden="1" customHeight="1">
      <c r="A29" s="244"/>
      <c r="B29" s="244"/>
      <c r="C29" s="205"/>
      <c r="D29" s="205"/>
      <c r="E29" s="152"/>
      <c r="F29" s="148"/>
      <c r="G29" s="154"/>
      <c r="H29" s="205"/>
      <c r="I29" s="145"/>
      <c r="J29" s="152"/>
      <c r="K29" s="152"/>
      <c r="L29" s="154"/>
      <c r="M29" s="157"/>
      <c r="N29" s="209"/>
    </row>
    <row r="30" spans="1:16" ht="15.95" customHeight="1">
      <c r="A30" s="242" t="s">
        <v>98</v>
      </c>
      <c r="B30" s="240" t="s">
        <v>111</v>
      </c>
      <c r="C30" s="130" t="s">
        <v>113</v>
      </c>
      <c r="D30" s="205" t="s">
        <v>101</v>
      </c>
      <c r="E30" s="152">
        <v>9500</v>
      </c>
      <c r="F30" s="148" t="s">
        <v>171</v>
      </c>
      <c r="G30" s="154">
        <v>10800</v>
      </c>
      <c r="H30" s="205"/>
      <c r="I30" s="138"/>
      <c r="J30" s="152"/>
      <c r="K30" s="152"/>
      <c r="L30" s="154">
        <f t="shared" ref="L30:L39" si="5">MIN(E30, G30, I30, J30, K30)</f>
        <v>9500</v>
      </c>
      <c r="M30" s="146"/>
      <c r="N30" s="208"/>
    </row>
    <row r="31" spans="1:16" ht="15.95" hidden="1" customHeight="1">
      <c r="A31" s="242"/>
      <c r="B31" s="240"/>
      <c r="C31" s="205"/>
      <c r="D31" s="205"/>
      <c r="E31" s="152"/>
      <c r="F31" s="148"/>
      <c r="G31" s="154"/>
      <c r="H31" s="205"/>
      <c r="I31" s="138"/>
      <c r="J31" s="152"/>
      <c r="K31" s="152"/>
      <c r="L31" s="154"/>
      <c r="M31" s="146"/>
      <c r="N31" s="208"/>
      <c r="O31" s="147">
        <f>INT(24000/10)</f>
        <v>2400</v>
      </c>
      <c r="P31" s="147">
        <f>INT(24000/10)</f>
        <v>2400</v>
      </c>
    </row>
    <row r="32" spans="1:16" ht="15.95" hidden="1" customHeight="1">
      <c r="A32" s="244"/>
      <c r="B32" s="244"/>
      <c r="C32" s="212"/>
      <c r="D32" s="205"/>
      <c r="E32" s="152"/>
      <c r="F32" s="148"/>
      <c r="G32" s="154"/>
      <c r="H32" s="205"/>
      <c r="I32" s="138"/>
      <c r="J32" s="152"/>
      <c r="K32" s="152"/>
      <c r="L32" s="154"/>
      <c r="M32" s="146"/>
      <c r="N32" s="208"/>
    </row>
    <row r="33" spans="1:16" ht="15.95" hidden="1" customHeight="1">
      <c r="A33" s="244"/>
      <c r="B33" s="244"/>
      <c r="C33" s="212"/>
      <c r="D33" s="205"/>
      <c r="E33" s="152"/>
      <c r="F33" s="148"/>
      <c r="G33" s="154"/>
      <c r="H33" s="205"/>
      <c r="I33" s="138"/>
      <c r="J33" s="152"/>
      <c r="K33" s="152"/>
      <c r="L33" s="154"/>
      <c r="M33" s="146"/>
      <c r="N33" s="208"/>
    </row>
    <row r="34" spans="1:16" ht="15.95" customHeight="1">
      <c r="A34" s="242" t="s">
        <v>120</v>
      </c>
      <c r="B34" s="243" t="s">
        <v>139</v>
      </c>
      <c r="C34" s="130" t="s">
        <v>122</v>
      </c>
      <c r="D34" s="205" t="s">
        <v>126</v>
      </c>
      <c r="E34" s="154">
        <v>528</v>
      </c>
      <c r="F34" s="148" t="s">
        <v>127</v>
      </c>
      <c r="G34" s="154">
        <v>528</v>
      </c>
      <c r="H34" s="205"/>
      <c r="I34" s="158"/>
      <c r="J34" s="152"/>
      <c r="K34" s="152"/>
      <c r="L34" s="154">
        <f t="shared" si="5"/>
        <v>528</v>
      </c>
      <c r="M34" s="146"/>
      <c r="N34" s="208"/>
      <c r="O34" s="147">
        <f>INT(13200/25)</f>
        <v>528</v>
      </c>
      <c r="P34" s="147">
        <f>INT(13200/25)</f>
        <v>528</v>
      </c>
    </row>
    <row r="35" spans="1:16" ht="15.95" customHeight="1">
      <c r="A35" s="211" t="s">
        <v>421</v>
      </c>
      <c r="B35" s="211" t="s">
        <v>422</v>
      </c>
      <c r="C35" s="252" t="s">
        <v>119</v>
      </c>
      <c r="D35" s="252" t="s">
        <v>423</v>
      </c>
      <c r="E35" s="152">
        <v>1100</v>
      </c>
      <c r="F35" s="252" t="s">
        <v>424</v>
      </c>
      <c r="G35" s="154">
        <v>2100</v>
      </c>
      <c r="H35" s="205"/>
      <c r="I35" s="138"/>
      <c r="J35" s="152"/>
      <c r="K35" s="152"/>
      <c r="L35" s="154">
        <f t="shared" si="5"/>
        <v>1100</v>
      </c>
      <c r="M35" s="146"/>
      <c r="N35" s="208"/>
    </row>
    <row r="36" spans="1:16" ht="15.95" customHeight="1">
      <c r="A36" s="144" t="s">
        <v>396</v>
      </c>
      <c r="B36" s="146" t="s">
        <v>337</v>
      </c>
      <c r="C36" s="112" t="s">
        <v>106</v>
      </c>
      <c r="D36" s="205"/>
      <c r="E36" s="154"/>
      <c r="F36" s="148"/>
      <c r="G36" s="154"/>
      <c r="H36" s="205"/>
      <c r="I36" s="158"/>
      <c r="J36" s="152">
        <v>3064000</v>
      </c>
      <c r="K36" s="152">
        <v>3442000</v>
      </c>
      <c r="L36" s="154">
        <f t="shared" si="5"/>
        <v>3064000</v>
      </c>
      <c r="M36" s="146"/>
      <c r="N36" s="147"/>
    </row>
    <row r="37" spans="1:16" ht="15.95" customHeight="1">
      <c r="A37" s="151" t="s">
        <v>339</v>
      </c>
      <c r="B37" s="146" t="s">
        <v>342</v>
      </c>
      <c r="C37" s="236" t="s">
        <v>106</v>
      </c>
      <c r="D37" s="205"/>
      <c r="E37" s="154"/>
      <c r="F37" s="148"/>
      <c r="G37" s="154"/>
      <c r="H37" s="205"/>
      <c r="I37" s="158"/>
      <c r="J37" s="152">
        <v>1385000</v>
      </c>
      <c r="K37" s="152">
        <v>1963000</v>
      </c>
      <c r="L37" s="154">
        <f t="shared" si="5"/>
        <v>1385000</v>
      </c>
      <c r="M37" s="146"/>
      <c r="N37" s="147"/>
      <c r="O37" s="147">
        <f>INT(42100/(1.22*2.44))</f>
        <v>14142</v>
      </c>
      <c r="P37" s="147">
        <f>INT(49020/(1.22*2.44))</f>
        <v>16467</v>
      </c>
    </row>
    <row r="38" spans="1:16" ht="15.95" customHeight="1">
      <c r="A38" s="151" t="s">
        <v>340</v>
      </c>
      <c r="B38" s="146" t="s">
        <v>259</v>
      </c>
      <c r="C38" s="236" t="s">
        <v>106</v>
      </c>
      <c r="D38" s="205"/>
      <c r="E38" s="154"/>
      <c r="F38" s="148"/>
      <c r="G38" s="154"/>
      <c r="H38" s="205"/>
      <c r="I38" s="158"/>
      <c r="J38" s="152">
        <v>952000</v>
      </c>
      <c r="K38" s="152">
        <v>1040000</v>
      </c>
      <c r="L38" s="154">
        <f t="shared" si="5"/>
        <v>952000</v>
      </c>
      <c r="M38" s="146"/>
      <c r="N38" s="147"/>
    </row>
    <row r="39" spans="1:16" ht="15.95" customHeight="1">
      <c r="A39" s="151" t="s">
        <v>341</v>
      </c>
      <c r="B39" s="211" t="s">
        <v>260</v>
      </c>
      <c r="C39" s="236" t="s">
        <v>106</v>
      </c>
      <c r="D39" s="205"/>
      <c r="E39" s="154"/>
      <c r="F39" s="148"/>
      <c r="G39" s="154"/>
      <c r="H39" s="205"/>
      <c r="I39" s="158"/>
      <c r="J39" s="152">
        <v>1270000</v>
      </c>
      <c r="K39" s="152">
        <v>1456000</v>
      </c>
      <c r="L39" s="154">
        <f t="shared" si="5"/>
        <v>1270000</v>
      </c>
      <c r="M39" s="146"/>
      <c r="N39" s="147"/>
    </row>
    <row r="40" spans="1:16" ht="15.95" customHeight="1">
      <c r="A40" s="211"/>
      <c r="B40" s="211"/>
      <c r="C40" s="212"/>
      <c r="D40" s="205"/>
      <c r="E40" s="154"/>
      <c r="F40" s="148"/>
      <c r="G40" s="154"/>
      <c r="H40" s="205"/>
      <c r="I40" s="158"/>
      <c r="J40" s="152"/>
      <c r="K40" s="152"/>
      <c r="L40" s="154"/>
      <c r="M40" s="146"/>
      <c r="N40" s="147"/>
    </row>
    <row r="41" spans="1:16" ht="15.95" hidden="1" customHeight="1">
      <c r="A41" s="211"/>
      <c r="B41" s="146"/>
      <c r="C41" s="212"/>
      <c r="D41" s="205"/>
      <c r="E41" s="154"/>
      <c r="F41" s="148"/>
      <c r="G41" s="154"/>
      <c r="H41" s="205"/>
      <c r="I41" s="158"/>
      <c r="J41" s="152"/>
      <c r="K41" s="152"/>
      <c r="L41" s="154"/>
      <c r="M41" s="146"/>
      <c r="N41" s="208"/>
    </row>
    <row r="42" spans="1:16" ht="15.95" hidden="1" customHeight="1">
      <c r="A42" s="151"/>
      <c r="B42" s="146"/>
      <c r="C42" s="130"/>
      <c r="D42" s="205"/>
      <c r="E42" s="156"/>
      <c r="F42" s="148"/>
      <c r="G42" s="154"/>
      <c r="H42" s="205"/>
      <c r="I42" s="158"/>
      <c r="J42" s="152"/>
      <c r="K42" s="152"/>
      <c r="L42" s="154"/>
      <c r="M42" s="146"/>
      <c r="N42" s="208"/>
    </row>
    <row r="43" spans="1:16" ht="15.95" hidden="1" customHeight="1">
      <c r="A43" s="211"/>
      <c r="B43" s="211"/>
      <c r="C43" s="212"/>
      <c r="D43" s="205"/>
      <c r="E43" s="154"/>
      <c r="F43" s="148"/>
      <c r="G43" s="154"/>
      <c r="H43" s="205"/>
      <c r="I43" s="138"/>
      <c r="J43" s="152"/>
      <c r="K43" s="152"/>
      <c r="L43" s="154"/>
      <c r="M43" s="146"/>
      <c r="N43" s="208"/>
    </row>
    <row r="44" spans="1:16" ht="15.95" hidden="1" customHeight="1">
      <c r="A44" s="151"/>
      <c r="B44" s="146"/>
      <c r="C44" s="130"/>
      <c r="D44" s="205"/>
      <c r="E44" s="156"/>
      <c r="F44" s="148"/>
      <c r="G44" s="154"/>
      <c r="H44" s="205"/>
      <c r="I44" s="158"/>
      <c r="J44" s="152"/>
      <c r="K44" s="152"/>
      <c r="L44" s="154"/>
      <c r="M44" s="146"/>
      <c r="N44" s="208"/>
    </row>
    <row r="45" spans="1:16" ht="15.95" customHeight="1">
      <c r="A45" s="246" t="s">
        <v>144</v>
      </c>
      <c r="B45" s="240" t="s">
        <v>145</v>
      </c>
      <c r="C45" s="130" t="s">
        <v>146</v>
      </c>
      <c r="D45" s="247" t="s">
        <v>147</v>
      </c>
      <c r="E45" s="248">
        <v>2016</v>
      </c>
      <c r="F45" s="249"/>
      <c r="G45" s="248"/>
      <c r="H45" s="247">
        <v>1593</v>
      </c>
      <c r="I45" s="248">
        <v>2016</v>
      </c>
      <c r="J45" s="155"/>
      <c r="K45" s="155"/>
      <c r="L45" s="154">
        <f t="shared" ref="L45:L49" si="6">MIN(E45, G45, I45, J45, K45)</f>
        <v>2016</v>
      </c>
      <c r="M45" s="146"/>
      <c r="N45" s="208"/>
    </row>
    <row r="46" spans="1:16" ht="15.95" customHeight="1">
      <c r="A46" s="246" t="s">
        <v>148</v>
      </c>
      <c r="B46" s="240" t="s">
        <v>145</v>
      </c>
      <c r="C46" s="130" t="s">
        <v>146</v>
      </c>
      <c r="D46" s="247" t="s">
        <v>147</v>
      </c>
      <c r="E46" s="248">
        <v>11562</v>
      </c>
      <c r="F46" s="247"/>
      <c r="G46" s="248"/>
      <c r="H46" s="247">
        <v>1593</v>
      </c>
      <c r="I46" s="248">
        <v>11562</v>
      </c>
      <c r="J46" s="155"/>
      <c r="K46" s="155"/>
      <c r="L46" s="154">
        <f t="shared" si="6"/>
        <v>11562</v>
      </c>
      <c r="M46" s="146"/>
      <c r="N46" s="208"/>
    </row>
    <row r="47" spans="1:16" ht="15.95" customHeight="1">
      <c r="A47" s="246" t="s">
        <v>149</v>
      </c>
      <c r="B47" s="243" t="s">
        <v>264</v>
      </c>
      <c r="C47" s="130" t="s">
        <v>146</v>
      </c>
      <c r="D47" s="247" t="s">
        <v>150</v>
      </c>
      <c r="E47" s="250">
        <v>141759</v>
      </c>
      <c r="F47" s="249"/>
      <c r="G47" s="248"/>
      <c r="H47" s="247">
        <v>1592</v>
      </c>
      <c r="I47" s="250">
        <v>141759</v>
      </c>
      <c r="J47" s="155"/>
      <c r="K47" s="155"/>
      <c r="L47" s="154">
        <f t="shared" si="6"/>
        <v>141759</v>
      </c>
      <c r="M47" s="146"/>
      <c r="N47" s="208"/>
    </row>
    <row r="48" spans="1:16" ht="15.95" hidden="1" customHeight="1">
      <c r="A48" s="246"/>
      <c r="B48" s="243"/>
      <c r="C48" s="130"/>
      <c r="D48" s="247"/>
      <c r="E48" s="250"/>
      <c r="F48" s="249"/>
      <c r="G48" s="248"/>
      <c r="H48" s="247"/>
      <c r="I48" s="250"/>
      <c r="J48" s="155"/>
      <c r="K48" s="155"/>
      <c r="L48" s="154"/>
      <c r="M48" s="146"/>
      <c r="N48" s="208"/>
    </row>
    <row r="49" spans="1:14" ht="15.95" customHeight="1">
      <c r="A49" s="246" t="s">
        <v>149</v>
      </c>
      <c r="B49" s="243" t="s">
        <v>347</v>
      </c>
      <c r="C49" s="130" t="s">
        <v>146</v>
      </c>
      <c r="D49" s="247" t="s">
        <v>150</v>
      </c>
      <c r="E49" s="250">
        <v>23593</v>
      </c>
      <c r="F49" s="249"/>
      <c r="G49" s="248"/>
      <c r="H49" s="247">
        <v>1592</v>
      </c>
      <c r="I49" s="250">
        <v>23593</v>
      </c>
      <c r="J49" s="155"/>
      <c r="K49" s="155"/>
      <c r="L49" s="154">
        <f t="shared" si="6"/>
        <v>23593</v>
      </c>
      <c r="M49" s="146"/>
      <c r="N49" s="208"/>
    </row>
    <row r="50" spans="1:14" ht="15.95" customHeight="1">
      <c r="A50" s="151"/>
      <c r="B50" s="146"/>
      <c r="C50" s="130"/>
      <c r="D50" s="205"/>
      <c r="E50" s="156"/>
      <c r="F50" s="148"/>
      <c r="G50" s="154"/>
      <c r="H50" s="205"/>
      <c r="I50" s="158"/>
      <c r="J50" s="152"/>
      <c r="K50" s="152"/>
      <c r="L50" s="154"/>
      <c r="M50" s="146"/>
      <c r="N50" s="208"/>
    </row>
    <row r="51" spans="1:14" ht="15.95" customHeight="1">
      <c r="A51" s="151"/>
      <c r="B51" s="146"/>
      <c r="C51" s="130"/>
      <c r="D51" s="205"/>
      <c r="E51" s="156"/>
      <c r="F51" s="148"/>
      <c r="G51" s="154"/>
      <c r="H51" s="205"/>
      <c r="I51" s="158"/>
      <c r="J51" s="152"/>
      <c r="K51" s="152"/>
      <c r="L51" s="154"/>
      <c r="M51" s="146"/>
      <c r="N51" s="208"/>
    </row>
    <row r="52" spans="1:14" ht="15.95" customHeight="1">
      <c r="A52" s="151"/>
      <c r="B52" s="146"/>
      <c r="C52" s="130"/>
      <c r="D52" s="205"/>
      <c r="E52" s="156"/>
      <c r="F52" s="148"/>
      <c r="G52" s="154"/>
      <c r="H52" s="205"/>
      <c r="I52" s="158"/>
      <c r="J52" s="152"/>
      <c r="K52" s="152"/>
      <c r="L52" s="154"/>
      <c r="M52" s="146"/>
      <c r="N52" s="208"/>
    </row>
    <row r="53" spans="1:14" ht="15.95" customHeight="1">
      <c r="A53" s="151"/>
      <c r="B53" s="146"/>
      <c r="C53" s="130"/>
      <c r="D53" s="205"/>
      <c r="E53" s="156"/>
      <c r="F53" s="148"/>
      <c r="G53" s="154"/>
      <c r="H53" s="205"/>
      <c r="I53" s="158"/>
      <c r="J53" s="152"/>
      <c r="K53" s="152"/>
      <c r="L53" s="154"/>
      <c r="M53" s="146"/>
      <c r="N53" s="208"/>
    </row>
    <row r="54" spans="1:14" ht="15.95" customHeight="1">
      <c r="A54" s="151"/>
      <c r="B54" s="146"/>
      <c r="C54" s="130"/>
      <c r="D54" s="205"/>
      <c r="E54" s="156"/>
      <c r="F54" s="148"/>
      <c r="G54" s="154"/>
      <c r="H54" s="205"/>
      <c r="I54" s="158"/>
      <c r="J54" s="152"/>
      <c r="K54" s="152"/>
      <c r="L54" s="154"/>
      <c r="M54" s="146"/>
      <c r="N54" s="208"/>
    </row>
    <row r="55" spans="1:14" ht="15.95" customHeight="1">
      <c r="A55" s="151"/>
      <c r="B55" s="146"/>
      <c r="C55" s="130"/>
      <c r="D55" s="205"/>
      <c r="E55" s="156"/>
      <c r="F55" s="148"/>
      <c r="G55" s="154"/>
      <c r="H55" s="205"/>
      <c r="I55" s="158"/>
      <c r="J55" s="152"/>
      <c r="K55" s="152"/>
      <c r="L55" s="154"/>
      <c r="M55" s="146"/>
      <c r="N55" s="208"/>
    </row>
    <row r="56" spans="1:14" ht="15.95" customHeight="1">
      <c r="A56" s="151"/>
      <c r="B56" s="146"/>
      <c r="C56" s="130"/>
      <c r="D56" s="205"/>
      <c r="E56" s="156"/>
      <c r="F56" s="148"/>
      <c r="G56" s="154"/>
      <c r="H56" s="205"/>
      <c r="I56" s="158"/>
      <c r="J56" s="152"/>
      <c r="K56" s="152"/>
      <c r="L56" s="154"/>
      <c r="M56" s="146"/>
      <c r="N56" s="208"/>
    </row>
    <row r="57" spans="1:14" ht="15.95" customHeight="1">
      <c r="A57" s="151"/>
      <c r="B57" s="146"/>
      <c r="C57" s="130"/>
      <c r="D57" s="205"/>
      <c r="E57" s="156"/>
      <c r="F57" s="148"/>
      <c r="G57" s="154"/>
      <c r="H57" s="205"/>
      <c r="I57" s="158"/>
      <c r="J57" s="152"/>
      <c r="K57" s="152"/>
      <c r="L57" s="154"/>
      <c r="M57" s="146"/>
      <c r="N57" s="208"/>
    </row>
    <row r="58" spans="1:14" ht="15.95" customHeight="1">
      <c r="A58" s="151"/>
      <c r="B58" s="146"/>
      <c r="C58" s="130"/>
      <c r="D58" s="205"/>
      <c r="E58" s="156"/>
      <c r="F58" s="148"/>
      <c r="G58" s="154"/>
      <c r="H58" s="205"/>
      <c r="I58" s="158"/>
      <c r="J58" s="152"/>
      <c r="K58" s="152"/>
      <c r="L58" s="154"/>
      <c r="M58" s="146"/>
      <c r="N58" s="208"/>
    </row>
    <row r="59" spans="1:14" ht="15.95" customHeight="1">
      <c r="A59" s="151"/>
      <c r="B59" s="146"/>
      <c r="C59" s="130"/>
      <c r="D59" s="205"/>
      <c r="E59" s="156"/>
      <c r="F59" s="148"/>
      <c r="G59" s="154"/>
      <c r="H59" s="205"/>
      <c r="I59" s="158"/>
      <c r="J59" s="152"/>
      <c r="K59" s="152"/>
      <c r="L59" s="154"/>
      <c r="M59" s="146"/>
      <c r="N59" s="208"/>
    </row>
    <row r="60" spans="1:14" ht="15.95" customHeight="1">
      <c r="A60" s="151"/>
      <c r="B60" s="146"/>
      <c r="C60" s="130"/>
      <c r="D60" s="205"/>
      <c r="E60" s="156"/>
      <c r="F60" s="148"/>
      <c r="G60" s="154"/>
      <c r="H60" s="205"/>
      <c r="I60" s="158"/>
      <c r="J60" s="152"/>
      <c r="K60" s="152"/>
      <c r="L60" s="154"/>
      <c r="M60" s="146"/>
      <c r="N60" s="208"/>
    </row>
    <row r="61" spans="1:14" ht="15.95" customHeight="1">
      <c r="A61" s="151"/>
      <c r="B61" s="146"/>
      <c r="C61" s="130"/>
      <c r="D61" s="205"/>
      <c r="E61" s="156"/>
      <c r="F61" s="148"/>
      <c r="G61" s="154"/>
      <c r="H61" s="205"/>
      <c r="I61" s="158"/>
      <c r="J61" s="152"/>
      <c r="K61" s="152"/>
      <c r="L61" s="154"/>
      <c r="M61" s="146"/>
      <c r="N61" s="208"/>
    </row>
    <row r="62" spans="1:14" ht="15.95" customHeight="1">
      <c r="A62" s="151"/>
      <c r="B62" s="146"/>
      <c r="C62" s="130"/>
      <c r="D62" s="205"/>
      <c r="E62" s="156"/>
      <c r="F62" s="148"/>
      <c r="G62" s="154"/>
      <c r="H62" s="205"/>
      <c r="I62" s="158"/>
      <c r="J62" s="152"/>
      <c r="K62" s="152"/>
      <c r="L62" s="154"/>
      <c r="M62" s="146"/>
      <c r="N62" s="208"/>
    </row>
    <row r="63" spans="1:14" ht="15.95" customHeight="1"/>
    <row r="64" spans="1:1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</sheetData>
  <mergeCells count="10">
    <mergeCell ref="A1:M1"/>
    <mergeCell ref="A2:M2"/>
    <mergeCell ref="A3:A4"/>
    <mergeCell ref="B3:B4"/>
    <mergeCell ref="C3:C4"/>
    <mergeCell ref="L3:L4"/>
    <mergeCell ref="M3:M4"/>
    <mergeCell ref="D3:E3"/>
    <mergeCell ref="F3:G3"/>
    <mergeCell ref="H3:I3"/>
  </mergeCells>
  <phoneticPr fontId="8" type="noConversion"/>
  <printOptions horizontalCentered="1"/>
  <pageMargins left="0.59055118110236227" right="0.19685039370078741" top="0.39370078740157483" bottom="0.39370078740157483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66"/>
  <sheetViews>
    <sheetView view="pageBreakPreview" topLeftCell="A4" zoomScale="115" zoomScaleNormal="85" zoomScaleSheetLayoutView="115" workbookViewId="0">
      <selection activeCell="E25" sqref="E25"/>
    </sheetView>
  </sheetViews>
  <sheetFormatPr defaultRowHeight="15.95" customHeight="1"/>
  <cols>
    <col min="1" max="1" width="22.21875" style="147" customWidth="1"/>
    <col min="2" max="2" width="18.21875" style="90" customWidth="1"/>
    <col min="3" max="3" width="7.109375" style="147" customWidth="1"/>
    <col min="4" max="4" width="7.109375" style="99" customWidth="1"/>
    <col min="5" max="5" width="64.109375" style="147" customWidth="1"/>
    <col min="6" max="6" width="8.88671875" style="221"/>
    <col min="7" max="16384" width="8.88671875" style="147"/>
  </cols>
  <sheetData>
    <row r="1" spans="1:8" ht="24.95" customHeight="1">
      <c r="A1" s="256" t="s">
        <v>133</v>
      </c>
      <c r="B1" s="256"/>
      <c r="C1" s="256"/>
      <c r="D1" s="256"/>
      <c r="E1" s="256"/>
    </row>
    <row r="2" spans="1:8" ht="15.95" customHeight="1">
      <c r="A2" s="121"/>
      <c r="B2" s="176"/>
      <c r="C2" s="121"/>
      <c r="D2" s="122"/>
      <c r="E2" s="121"/>
    </row>
    <row r="3" spans="1:8" ht="15.95" customHeight="1">
      <c r="A3" s="112" t="s">
        <v>90</v>
      </c>
      <c r="B3" s="205" t="s">
        <v>137</v>
      </c>
      <c r="C3" s="112" t="s">
        <v>138</v>
      </c>
      <c r="D3" s="180" t="s">
        <v>91</v>
      </c>
      <c r="E3" s="112" t="s">
        <v>92</v>
      </c>
    </row>
    <row r="4" spans="1:8" s="163" customFormat="1" ht="15.95" customHeight="1">
      <c r="A4" s="1" t="s">
        <v>93</v>
      </c>
      <c r="B4" s="175"/>
      <c r="C4" s="2"/>
      <c r="D4" s="3"/>
      <c r="E4" s="123"/>
      <c r="F4" s="222"/>
      <c r="G4" s="164"/>
      <c r="H4" s="164"/>
    </row>
    <row r="5" spans="1:8" ht="15.95" customHeight="1">
      <c r="A5" s="151" t="s">
        <v>117</v>
      </c>
      <c r="B5" s="146" t="s">
        <v>104</v>
      </c>
      <c r="C5" s="205" t="s">
        <v>94</v>
      </c>
      <c r="D5" s="181">
        <v>3</v>
      </c>
      <c r="E5" s="157">
        <v>3</v>
      </c>
      <c r="H5" s="165"/>
    </row>
    <row r="6" spans="1:8" ht="15.95" customHeight="1">
      <c r="A6" s="151" t="s">
        <v>169</v>
      </c>
      <c r="B6" s="146" t="s">
        <v>221</v>
      </c>
      <c r="C6" s="130" t="s">
        <v>119</v>
      </c>
      <c r="D6" s="132">
        <v>403.05</v>
      </c>
      <c r="E6" s="157" t="s">
        <v>438</v>
      </c>
      <c r="F6" s="221" t="s">
        <v>173</v>
      </c>
      <c r="H6" s="165"/>
    </row>
    <row r="7" spans="1:8" ht="15.95" customHeight="1">
      <c r="A7" s="151" t="s">
        <v>416</v>
      </c>
      <c r="B7" s="146" t="s">
        <v>221</v>
      </c>
      <c r="C7" s="130" t="s">
        <v>119</v>
      </c>
      <c r="D7" s="132">
        <v>591.28</v>
      </c>
      <c r="E7" s="157" t="s">
        <v>440</v>
      </c>
    </row>
    <row r="8" spans="1:8" s="163" customFormat="1" ht="15.95" customHeight="1">
      <c r="A8" s="151"/>
      <c r="B8" s="146"/>
      <c r="C8" s="130"/>
      <c r="D8" s="132"/>
      <c r="E8" s="157"/>
      <c r="F8" s="222"/>
      <c r="G8" s="164"/>
      <c r="H8" s="164"/>
    </row>
    <row r="9" spans="1:8" ht="15.95" customHeight="1">
      <c r="A9" s="1" t="s">
        <v>140</v>
      </c>
      <c r="B9" s="175"/>
      <c r="C9" s="2"/>
      <c r="D9" s="3"/>
      <c r="E9" s="123"/>
      <c r="F9" s="221" t="s">
        <v>232</v>
      </c>
    </row>
    <row r="10" spans="1:8" ht="15.95" customHeight="1">
      <c r="A10" s="151" t="s">
        <v>261</v>
      </c>
      <c r="B10" s="146" t="s">
        <v>224</v>
      </c>
      <c r="C10" s="130" t="s">
        <v>184</v>
      </c>
      <c r="D10" s="132">
        <v>2.1</v>
      </c>
      <c r="E10" s="230" t="s">
        <v>226</v>
      </c>
    </row>
    <row r="11" spans="1:8" ht="15.95" customHeight="1">
      <c r="A11" s="151" t="s">
        <v>221</v>
      </c>
      <c r="B11" s="146" t="s">
        <v>221</v>
      </c>
      <c r="C11" s="130" t="s">
        <v>184</v>
      </c>
      <c r="D11" s="132">
        <v>1.97</v>
      </c>
      <c r="E11" s="230" t="s">
        <v>227</v>
      </c>
      <c r="F11" s="221" t="s">
        <v>193</v>
      </c>
    </row>
    <row r="12" spans="1:8" ht="15.95" customHeight="1">
      <c r="A12" s="151" t="s">
        <v>189</v>
      </c>
      <c r="B12" s="146" t="s">
        <v>236</v>
      </c>
      <c r="C12" s="130" t="s">
        <v>119</v>
      </c>
      <c r="D12" s="132">
        <v>103.48</v>
      </c>
      <c r="E12" s="124" t="s">
        <v>413</v>
      </c>
      <c r="F12" s="221" t="s">
        <v>174</v>
      </c>
    </row>
    <row r="13" spans="1:8" ht="15.95" customHeight="1">
      <c r="A13" s="151" t="s">
        <v>228</v>
      </c>
      <c r="B13" s="146" t="s">
        <v>229</v>
      </c>
      <c r="C13" s="130" t="s">
        <v>119</v>
      </c>
      <c r="D13" s="132">
        <v>1</v>
      </c>
      <c r="E13" s="124" t="s">
        <v>230</v>
      </c>
      <c r="F13" s="221" t="s">
        <v>194</v>
      </c>
    </row>
    <row r="14" spans="1:8" ht="15.95" customHeight="1">
      <c r="A14" s="151" t="s">
        <v>432</v>
      </c>
      <c r="B14" s="146" t="s">
        <v>433</v>
      </c>
      <c r="C14" s="130" t="s">
        <v>119</v>
      </c>
      <c r="D14" s="132">
        <v>169.56</v>
      </c>
      <c r="E14" s="124" t="s">
        <v>434</v>
      </c>
    </row>
    <row r="15" spans="1:8" ht="15.95" customHeight="1">
      <c r="A15" s="1" t="s">
        <v>231</v>
      </c>
      <c r="B15" s="175"/>
      <c r="C15" s="2"/>
      <c r="D15" s="3"/>
      <c r="E15" s="123"/>
      <c r="F15" s="221" t="s">
        <v>193</v>
      </c>
    </row>
    <row r="16" spans="1:8" ht="15.95" customHeight="1">
      <c r="A16" s="151" t="s">
        <v>181</v>
      </c>
      <c r="B16" s="146" t="s">
        <v>243</v>
      </c>
      <c r="C16" s="130" t="s">
        <v>119</v>
      </c>
      <c r="D16" s="132">
        <v>498.17</v>
      </c>
      <c r="E16" s="124" t="s">
        <v>429</v>
      </c>
      <c r="F16" s="221" t="s">
        <v>174</v>
      </c>
    </row>
    <row r="17" spans="1:8" ht="15.95" customHeight="1">
      <c r="A17" s="151" t="s">
        <v>253</v>
      </c>
      <c r="B17" s="146" t="s">
        <v>348</v>
      </c>
      <c r="C17" s="130" t="s">
        <v>119</v>
      </c>
      <c r="D17" s="132">
        <v>576.24</v>
      </c>
      <c r="E17" s="124" t="s">
        <v>240</v>
      </c>
      <c r="F17" s="221" t="s">
        <v>194</v>
      </c>
    </row>
    <row r="18" spans="1:8" ht="15.95" customHeight="1">
      <c r="A18" s="151" t="s">
        <v>253</v>
      </c>
      <c r="B18" s="146" t="s">
        <v>349</v>
      </c>
      <c r="C18" s="130" t="s">
        <v>119</v>
      </c>
      <c r="D18" s="132">
        <v>73.489999999999995</v>
      </c>
      <c r="E18" s="124" t="s">
        <v>241</v>
      </c>
      <c r="F18" s="221" t="s">
        <v>233</v>
      </c>
    </row>
    <row r="19" spans="1:8" ht="15.95" customHeight="1">
      <c r="A19" s="151" t="s">
        <v>253</v>
      </c>
      <c r="B19" s="157" t="s">
        <v>237</v>
      </c>
      <c r="C19" s="130" t="s">
        <v>119</v>
      </c>
      <c r="D19" s="132">
        <v>18</v>
      </c>
      <c r="E19" s="124" t="s">
        <v>428</v>
      </c>
      <c r="F19" s="221" t="s">
        <v>234</v>
      </c>
    </row>
    <row r="20" spans="1:8" ht="15.95" customHeight="1">
      <c r="A20" s="229" t="s">
        <v>254</v>
      </c>
      <c r="B20" s="157" t="s">
        <v>238</v>
      </c>
      <c r="C20" s="130" t="s">
        <v>119</v>
      </c>
      <c r="D20" s="132">
        <v>576.24</v>
      </c>
      <c r="E20" s="124" t="s">
        <v>240</v>
      </c>
      <c r="F20" s="221" t="s">
        <v>235</v>
      </c>
    </row>
    <row r="21" spans="1:8" ht="15.95" customHeight="1">
      <c r="A21" s="157" t="s">
        <v>255</v>
      </c>
      <c r="B21" s="157" t="s">
        <v>239</v>
      </c>
      <c r="C21" s="130" t="s">
        <v>119</v>
      </c>
      <c r="D21" s="132">
        <v>2.5299999999999998</v>
      </c>
      <c r="E21" s="124" t="s">
        <v>242</v>
      </c>
    </row>
    <row r="22" spans="1:8" ht="15.95" customHeight="1">
      <c r="A22" s="157" t="s">
        <v>221</v>
      </c>
      <c r="B22" s="157" t="s">
        <v>221</v>
      </c>
      <c r="C22" s="130" t="s">
        <v>221</v>
      </c>
      <c r="D22" s="132" t="s">
        <v>223</v>
      </c>
      <c r="E22" s="124" t="s">
        <v>221</v>
      </c>
    </row>
    <row r="23" spans="1:8" ht="15.95" customHeight="1">
      <c r="A23" s="1" t="s">
        <v>244</v>
      </c>
      <c r="B23" s="175"/>
      <c r="C23" s="2"/>
      <c r="D23" s="3"/>
      <c r="E23" s="123"/>
    </row>
    <row r="24" spans="1:8" ht="15.95" customHeight="1">
      <c r="A24" s="229" t="s">
        <v>251</v>
      </c>
      <c r="B24" s="157" t="s">
        <v>246</v>
      </c>
      <c r="C24" s="252" t="s">
        <v>119</v>
      </c>
      <c r="D24" s="132">
        <v>87.36</v>
      </c>
      <c r="E24" s="230" t="s">
        <v>247</v>
      </c>
    </row>
    <row r="25" spans="1:8" s="163" customFormat="1" ht="15.95" customHeight="1">
      <c r="A25" s="151" t="s">
        <v>221</v>
      </c>
      <c r="B25" s="146" t="s">
        <v>221</v>
      </c>
      <c r="C25" s="252" t="s">
        <v>119</v>
      </c>
      <c r="D25" s="132">
        <v>82.2</v>
      </c>
      <c r="E25" s="230" t="s">
        <v>227</v>
      </c>
      <c r="F25" s="222"/>
      <c r="G25" s="164"/>
      <c r="H25" s="164"/>
    </row>
    <row r="26" spans="1:8" s="163" customFormat="1" ht="15.95" customHeight="1">
      <c r="A26" s="151" t="s">
        <v>252</v>
      </c>
      <c r="B26" s="146" t="s">
        <v>245</v>
      </c>
      <c r="C26" s="252" t="s">
        <v>141</v>
      </c>
      <c r="D26" s="132">
        <v>10.7</v>
      </c>
      <c r="E26" s="230" t="s">
        <v>248</v>
      </c>
      <c r="F26" s="221"/>
      <c r="G26" s="177"/>
      <c r="H26" s="177"/>
    </row>
    <row r="27" spans="1:8" s="163" customFormat="1" ht="15.95" customHeight="1">
      <c r="A27" s="151"/>
      <c r="B27" s="157"/>
      <c r="C27" s="130"/>
      <c r="D27" s="132"/>
      <c r="E27" s="124"/>
      <c r="F27" s="221" t="s">
        <v>221</v>
      </c>
      <c r="G27" s="177"/>
      <c r="H27" s="177"/>
    </row>
    <row r="28" spans="1:8" s="163" customFormat="1" ht="15.95" customHeight="1">
      <c r="A28" s="1" t="s">
        <v>249</v>
      </c>
      <c r="B28" s="175"/>
      <c r="C28" s="2"/>
      <c r="D28" s="3"/>
      <c r="E28" s="123"/>
      <c r="F28" s="221" t="s">
        <v>221</v>
      </c>
      <c r="G28" s="177"/>
      <c r="H28" s="177"/>
    </row>
    <row r="29" spans="1:8" ht="15.95" customHeight="1">
      <c r="A29" s="157" t="s">
        <v>250</v>
      </c>
      <c r="B29" s="157" t="s">
        <v>221</v>
      </c>
      <c r="C29" s="252" t="s">
        <v>119</v>
      </c>
      <c r="D29" s="132">
        <v>1</v>
      </c>
      <c r="E29" s="124" t="s">
        <v>256</v>
      </c>
    </row>
    <row r="30" spans="1:8" ht="15.95" customHeight="1">
      <c r="A30" s="151" t="s">
        <v>197</v>
      </c>
      <c r="B30" s="157"/>
      <c r="C30" s="252" t="s">
        <v>119</v>
      </c>
      <c r="D30" s="132">
        <v>142</v>
      </c>
      <c r="E30" s="124" t="s">
        <v>412</v>
      </c>
      <c r="F30" s="221" t="s">
        <v>221</v>
      </c>
    </row>
    <row r="31" spans="1:8" ht="15.95" customHeight="1">
      <c r="A31" s="229" t="s">
        <v>265</v>
      </c>
      <c r="B31" s="157" t="s">
        <v>257</v>
      </c>
      <c r="C31" s="112" t="s">
        <v>106</v>
      </c>
      <c r="D31" s="132">
        <v>1</v>
      </c>
      <c r="E31" s="124">
        <v>1</v>
      </c>
      <c r="F31" s="221" t="s">
        <v>221</v>
      </c>
    </row>
    <row r="32" spans="1:8" ht="15.95" customHeight="1">
      <c r="A32" s="229" t="s">
        <v>266</v>
      </c>
      <c r="B32" s="157" t="s">
        <v>258</v>
      </c>
      <c r="C32" s="112" t="s">
        <v>106</v>
      </c>
      <c r="D32" s="132">
        <v>1</v>
      </c>
      <c r="E32" s="124">
        <v>1</v>
      </c>
      <c r="F32" s="221" t="s">
        <v>221</v>
      </c>
    </row>
    <row r="33" spans="1:8" ht="15.95" customHeight="1">
      <c r="A33" s="151" t="s">
        <v>267</v>
      </c>
      <c r="B33" s="146" t="s">
        <v>259</v>
      </c>
      <c r="C33" s="252" t="s">
        <v>106</v>
      </c>
      <c r="D33" s="132">
        <v>1</v>
      </c>
      <c r="E33" s="124">
        <v>1</v>
      </c>
    </row>
    <row r="34" spans="1:8" ht="15.95" customHeight="1">
      <c r="A34" s="151" t="s">
        <v>268</v>
      </c>
      <c r="B34" s="146" t="s">
        <v>260</v>
      </c>
      <c r="C34" s="252" t="s">
        <v>106</v>
      </c>
      <c r="D34" s="132">
        <v>1</v>
      </c>
      <c r="E34" s="124">
        <v>1</v>
      </c>
    </row>
    <row r="35" spans="1:8" ht="15.95" customHeight="1">
      <c r="A35" s="151"/>
      <c r="B35" s="146"/>
      <c r="C35" s="252"/>
      <c r="D35" s="132"/>
      <c r="E35" s="124"/>
    </row>
    <row r="36" spans="1:8" ht="15.95" customHeight="1">
      <c r="A36" s="1" t="s">
        <v>151</v>
      </c>
      <c r="B36" s="175"/>
      <c r="C36" s="2"/>
      <c r="D36" s="3"/>
      <c r="E36" s="123"/>
      <c r="F36" s="221" t="s">
        <v>221</v>
      </c>
    </row>
    <row r="37" spans="1:8" ht="15.95" customHeight="1">
      <c r="A37" s="151" t="s">
        <v>176</v>
      </c>
      <c r="B37" s="146" t="s">
        <v>145</v>
      </c>
      <c r="C37" s="130" t="s">
        <v>146</v>
      </c>
      <c r="D37" s="132">
        <f>D38</f>
        <v>15.170000000000002</v>
      </c>
      <c r="E37" s="124" t="s">
        <v>415</v>
      </c>
      <c r="F37" s="221" t="s">
        <v>221</v>
      </c>
    </row>
    <row r="38" spans="1:8" ht="15.95" customHeight="1">
      <c r="A38" s="151" t="s">
        <v>177</v>
      </c>
      <c r="B38" s="146" t="s">
        <v>145</v>
      </c>
      <c r="C38" s="130" t="s">
        <v>146</v>
      </c>
      <c r="D38" s="132">
        <f>D39+D40+D41</f>
        <v>15.170000000000002</v>
      </c>
      <c r="E38" s="124" t="s">
        <v>415</v>
      </c>
    </row>
    <row r="39" spans="1:8" ht="15.95" customHeight="1">
      <c r="A39" s="151" t="s">
        <v>178</v>
      </c>
      <c r="B39" s="146" t="s">
        <v>264</v>
      </c>
      <c r="C39" s="130" t="s">
        <v>146</v>
      </c>
      <c r="D39" s="132">
        <v>6.61</v>
      </c>
      <c r="E39" s="124" t="s">
        <v>414</v>
      </c>
    </row>
    <row r="40" spans="1:8" ht="15.95" customHeight="1">
      <c r="A40" s="151" t="s">
        <v>178</v>
      </c>
      <c r="B40" s="146" t="s">
        <v>263</v>
      </c>
      <c r="C40" s="130" t="s">
        <v>146</v>
      </c>
      <c r="D40" s="132">
        <v>8.56</v>
      </c>
      <c r="E40" s="124" t="s">
        <v>262</v>
      </c>
    </row>
    <row r="41" spans="1:8" ht="15.95" customHeight="1">
      <c r="A41" s="151"/>
      <c r="B41" s="146"/>
      <c r="C41" s="205"/>
      <c r="D41" s="132"/>
      <c r="E41" s="124"/>
    </row>
    <row r="42" spans="1:8" s="163" customFormat="1" ht="15.95" customHeight="1">
      <c r="A42" s="151"/>
      <c r="B42" s="146"/>
      <c r="C42" s="130"/>
      <c r="D42" s="132"/>
      <c r="E42" s="124"/>
      <c r="F42" s="222"/>
      <c r="G42" s="164"/>
      <c r="H42" s="164"/>
    </row>
    <row r="43" spans="1:8" ht="15.95" customHeight="1">
      <c r="A43" s="151"/>
      <c r="B43" s="146"/>
      <c r="C43" s="130"/>
      <c r="D43" s="132"/>
      <c r="E43" s="124"/>
    </row>
    <row r="44" spans="1:8" ht="15.95" customHeight="1">
      <c r="A44" s="151"/>
      <c r="B44" s="146"/>
      <c r="C44" s="130"/>
      <c r="D44" s="132"/>
      <c r="E44" s="124"/>
    </row>
    <row r="45" spans="1:8" ht="15.95" customHeight="1">
      <c r="A45" s="151"/>
      <c r="B45" s="146"/>
      <c r="C45" s="130"/>
      <c r="D45" s="132"/>
      <c r="E45" s="124"/>
    </row>
    <row r="46" spans="1:8" ht="15.95" customHeight="1">
      <c r="A46" s="151"/>
      <c r="B46" s="146"/>
      <c r="C46" s="130"/>
      <c r="D46" s="132"/>
      <c r="E46" s="124"/>
    </row>
    <row r="47" spans="1:8" ht="15.95" customHeight="1">
      <c r="A47" s="151"/>
      <c r="B47" s="146"/>
      <c r="C47" s="130"/>
      <c r="D47" s="132"/>
      <c r="E47" s="124"/>
    </row>
    <row r="48" spans="1:8" ht="15.95" customHeight="1">
      <c r="A48" s="151"/>
      <c r="B48" s="146"/>
      <c r="C48" s="205"/>
      <c r="D48" s="196"/>
      <c r="E48" s="157"/>
    </row>
    <row r="49" spans="1:8" ht="15.95" customHeight="1">
      <c r="A49" s="151"/>
      <c r="B49" s="146"/>
      <c r="C49" s="205"/>
      <c r="D49" s="132"/>
      <c r="E49" s="124"/>
    </row>
    <row r="50" spans="1:8" s="163" customFormat="1" ht="15.95" customHeight="1">
      <c r="A50" s="144"/>
      <c r="B50" s="146"/>
      <c r="C50" s="226"/>
      <c r="D50" s="196"/>
      <c r="E50" s="157"/>
      <c r="F50" s="222"/>
      <c r="G50" s="164"/>
      <c r="H50" s="164"/>
    </row>
    <row r="51" spans="1:8" ht="15.95" customHeight="1">
      <c r="A51" s="157" t="s">
        <v>221</v>
      </c>
      <c r="B51" s="157" t="s">
        <v>221</v>
      </c>
      <c r="C51" s="112" t="s">
        <v>221</v>
      </c>
      <c r="D51" s="132"/>
      <c r="E51" s="124"/>
    </row>
    <row r="52" spans="1:8" ht="15.95" customHeight="1">
      <c r="A52" s="228"/>
      <c r="B52" s="157"/>
      <c r="C52" s="112"/>
      <c r="D52" s="132"/>
      <c r="E52" s="124"/>
      <c r="F52" s="221" t="s">
        <v>221</v>
      </c>
    </row>
    <row r="53" spans="1:8" ht="15.95" customHeight="1">
      <c r="A53" s="228"/>
      <c r="B53" s="157"/>
      <c r="C53" s="112"/>
      <c r="D53" s="132"/>
      <c r="E53" s="124"/>
      <c r="F53" s="221" t="s">
        <v>221</v>
      </c>
    </row>
    <row r="54" spans="1:8" ht="15.95" customHeight="1">
      <c r="A54" s="151"/>
      <c r="B54" s="146"/>
      <c r="C54" s="205"/>
      <c r="D54" s="181"/>
      <c r="E54" s="182"/>
    </row>
    <row r="55" spans="1:8" s="163" customFormat="1" ht="15.95" customHeight="1">
      <c r="A55" s="228"/>
      <c r="B55" s="157"/>
      <c r="C55" s="112"/>
      <c r="D55" s="132"/>
      <c r="E55" s="124"/>
      <c r="F55" s="164"/>
      <c r="G55" s="164"/>
      <c r="H55" s="164"/>
    </row>
    <row r="56" spans="1:8" ht="15.95" customHeight="1">
      <c r="A56" s="151"/>
      <c r="B56" s="146"/>
      <c r="C56" s="130"/>
      <c r="D56" s="132"/>
      <c r="E56" s="124"/>
      <c r="F56" s="147"/>
    </row>
    <row r="57" spans="1:8" ht="15.95" customHeight="1">
      <c r="A57" s="151"/>
      <c r="B57" s="146"/>
      <c r="C57" s="130"/>
      <c r="D57" s="132"/>
      <c r="E57" s="124"/>
      <c r="F57" s="147"/>
    </row>
    <row r="58" spans="1:8" ht="15.95" customHeight="1">
      <c r="A58" s="151"/>
      <c r="B58" s="146"/>
      <c r="C58" s="130"/>
      <c r="D58" s="132"/>
      <c r="E58" s="124"/>
      <c r="F58" s="147"/>
    </row>
    <row r="59" spans="1:8" ht="15.95" customHeight="1">
      <c r="A59" s="151"/>
      <c r="B59" s="146"/>
      <c r="C59" s="130"/>
      <c r="D59" s="132"/>
      <c r="E59" s="124"/>
      <c r="F59" s="147"/>
    </row>
    <row r="60" spans="1:8" s="163" customFormat="1" ht="15.95" customHeight="1">
      <c r="A60" s="151"/>
      <c r="B60" s="146"/>
      <c r="C60" s="130"/>
      <c r="D60" s="132"/>
      <c r="E60" s="124"/>
      <c r="F60" s="208"/>
      <c r="G60" s="177"/>
      <c r="H60" s="177"/>
    </row>
    <row r="61" spans="1:8" s="163" customFormat="1" ht="15.95" customHeight="1">
      <c r="A61" s="151"/>
      <c r="B61" s="146"/>
      <c r="C61" s="130"/>
      <c r="D61" s="132"/>
      <c r="E61" s="124"/>
      <c r="F61" s="208"/>
      <c r="G61" s="177"/>
      <c r="H61" s="177"/>
    </row>
    <row r="62" spans="1:8" s="163" customFormat="1" ht="15.95" customHeight="1">
      <c r="A62" s="151"/>
      <c r="B62" s="146"/>
      <c r="C62" s="130"/>
      <c r="D62" s="132"/>
      <c r="E62" s="124"/>
      <c r="F62" s="208"/>
      <c r="G62" s="177"/>
      <c r="H62" s="177"/>
    </row>
    <row r="63" spans="1:8" s="163" customFormat="1" ht="15.95" customHeight="1">
      <c r="A63" s="151"/>
      <c r="B63" s="146"/>
      <c r="C63" s="130"/>
      <c r="D63" s="132"/>
      <c r="E63" s="124"/>
      <c r="F63" s="208"/>
      <c r="G63" s="177"/>
      <c r="H63" s="177"/>
    </row>
    <row r="66" spans="5:5" ht="15.95" customHeight="1">
      <c r="E66" s="191"/>
    </row>
  </sheetData>
  <mergeCells count="1">
    <mergeCell ref="A1:E1"/>
  </mergeCells>
  <phoneticPr fontId="8" type="noConversion"/>
  <printOptions horizontalCentered="1"/>
  <pageMargins left="0.59055118110236227" right="0.19685039370078741" top="0.39370078740157483" bottom="0.39370078740157483" header="0.51181102362204722" footer="0.15748031496062992"/>
  <pageSetup paperSize="9" orientation="landscape" r:id="rId1"/>
  <headerFooter alignWithMargins="0"/>
  <rowBreaks count="1" manualBreakCount="1">
    <brk id="3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13</vt:i4>
      </vt:variant>
    </vt:vector>
  </HeadingPairs>
  <TitlesOfParts>
    <vt:vector size="20" baseType="lpstr">
      <vt:lpstr>원가계산서</vt:lpstr>
      <vt:lpstr>내역서</vt:lpstr>
      <vt:lpstr>내역명세서</vt:lpstr>
      <vt:lpstr>일위대가목록</vt:lpstr>
      <vt:lpstr>일위대가표</vt:lpstr>
      <vt:lpstr>자재단가대비표</vt:lpstr>
      <vt:lpstr>수량산출서</vt:lpstr>
      <vt:lpstr>내역명세서!Print_Area</vt:lpstr>
      <vt:lpstr>내역서!Print_Area</vt:lpstr>
      <vt:lpstr>수량산출서!Print_Area</vt:lpstr>
      <vt:lpstr>원가계산서!Print_Area</vt:lpstr>
      <vt:lpstr>일위대가목록!Print_Area</vt:lpstr>
      <vt:lpstr>일위대가표!Print_Area</vt:lpstr>
      <vt:lpstr>자재단가대비표!Print_Area</vt:lpstr>
      <vt:lpstr>내역명세서!Print_Titles</vt:lpstr>
      <vt:lpstr>내역서!Print_Titles</vt:lpstr>
      <vt:lpstr>수량산출서!Print_Titles</vt:lpstr>
      <vt:lpstr>일위대가목록!Print_Titles</vt:lpstr>
      <vt:lpstr>일위대가표!Print_Titles</vt:lpstr>
      <vt:lpstr>자재단가대비표!Print_Titles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user01</cp:lastModifiedBy>
  <cp:lastPrinted>2020-01-16T00:45:10Z</cp:lastPrinted>
  <dcterms:created xsi:type="dcterms:W3CDTF">2013-02-18T05:15:07Z</dcterms:created>
  <dcterms:modified xsi:type="dcterms:W3CDTF">2020-02-03T04:41:05Z</dcterms:modified>
</cp:coreProperties>
</file>