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4955" windowHeight="7320" tabRatio="886"/>
  </bookViews>
  <sheets>
    <sheet name="내역서" sheetId="74" r:id="rId1"/>
    <sheet name="원가계산서" sheetId="72" r:id="rId2"/>
    <sheet name="내역서총괄표" sheetId="7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123Graph_B" localSheetId="0" hidden="1">[1]집계표!#REF!</definedName>
    <definedName name="__123Graph_B" localSheetId="2" hidden="1">[1]집계표!#REF!</definedName>
    <definedName name="__123Graph_B" localSheetId="1" hidden="1">[1]집계표!#REF!</definedName>
    <definedName name="__123Graph_B" hidden="1">[1]집계표!#REF!</definedName>
    <definedName name="__123Graph_D" localSheetId="0" hidden="1">[1]집계표!#REF!</definedName>
    <definedName name="__123Graph_D" localSheetId="2" hidden="1">[1]집계표!#REF!</definedName>
    <definedName name="__123Graph_D" localSheetId="1" hidden="1">[1]집계표!#REF!</definedName>
    <definedName name="__123Graph_D" hidden="1">[1]집계표!#REF!</definedName>
    <definedName name="__123Graph_F" localSheetId="0" hidden="1">[1]집계표!#REF!</definedName>
    <definedName name="__123Graph_F" localSheetId="2" hidden="1">[1]집계표!#REF!</definedName>
    <definedName name="__123Graph_F" localSheetId="1" hidden="1">[1]집계표!#REF!</definedName>
    <definedName name="__123Graph_F" hidden="1">[1]집계표!#REF!</definedName>
    <definedName name="__123Graph_X" localSheetId="0" hidden="1">[1]집계표!#REF!</definedName>
    <definedName name="__123Graph_X" localSheetId="2" hidden="1">[1]집계표!#REF!</definedName>
    <definedName name="__123Graph_X" localSheetId="1" hidden="1">[1]집계표!#REF!</definedName>
    <definedName name="__123Graph_X" hidden="1">[1]집계표!#REF!</definedName>
    <definedName name="_11G_0Extr" localSheetId="0">#REF!</definedName>
    <definedName name="_11G_0Extr" localSheetId="2">#REF!</definedName>
    <definedName name="_11G_0Extr" localSheetId="1">#REF!</definedName>
    <definedName name="_11G_0Extr">#REF!</definedName>
    <definedName name="_12G_0Extr" localSheetId="0">#REF!</definedName>
    <definedName name="_12G_0Extr" localSheetId="2">#REF!</definedName>
    <definedName name="_12G_0Extr" localSheetId="1">#REF!</definedName>
    <definedName name="_12G_0Extr">#REF!</definedName>
    <definedName name="_15G_0Extract" localSheetId="0">#REF!</definedName>
    <definedName name="_15G_0Extract" localSheetId="2">#REF!</definedName>
    <definedName name="_15G_0Extract" localSheetId="1">#REF!</definedName>
    <definedName name="_15G_0Extract">#REF!</definedName>
    <definedName name="_16G_0Extract" localSheetId="0">#REF!</definedName>
    <definedName name="_16G_0Extract" localSheetId="2">#REF!</definedName>
    <definedName name="_16G_0Extract" localSheetId="1">#REF!</definedName>
    <definedName name="_16G_0Extract">#REF!</definedName>
    <definedName name="_3_3_0Crite" localSheetId="0">#REF!</definedName>
    <definedName name="_3_3_0Crite" localSheetId="2">#REF!</definedName>
    <definedName name="_3_3_0Crite" localSheetId="1">#REF!</definedName>
    <definedName name="_3_3_0Crite">#REF!</definedName>
    <definedName name="_4_3_0Crite" localSheetId="0">#REF!</definedName>
    <definedName name="_4_3_0Crite" localSheetId="2">#REF!</definedName>
    <definedName name="_4_3_0Crite" localSheetId="1">#REF!</definedName>
    <definedName name="_4_3_0Crite">#REF!</definedName>
    <definedName name="_7_3_0Criteria" localSheetId="0">#REF!</definedName>
    <definedName name="_7_3_0Criteria" localSheetId="2">#REF!</definedName>
    <definedName name="_7_3_0Criteria" localSheetId="1">#REF!</definedName>
    <definedName name="_7_3_0Criteria">#REF!</definedName>
    <definedName name="_8_3_0Criteria" localSheetId="0">#REF!</definedName>
    <definedName name="_8_3_0Criteria" localSheetId="2">#REF!</definedName>
    <definedName name="_8_3_0Criteria" localSheetId="1">#REF!</definedName>
    <definedName name="_8_3_0Criteria">#REF!</definedName>
    <definedName name="_Fill" localSheetId="0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0" hidden="1">내역서!$A$1:$P$76</definedName>
    <definedName name="_Key1" localSheetId="0" hidden="1">#REF!</definedName>
    <definedName name="_Key1" localSheetId="2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2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localSheetId="2" hidden="1">#REF!</definedName>
    <definedName name="_Sort" localSheetId="1" hidden="1">#REF!</definedName>
    <definedName name="_Sort" hidden="1">#REF!</definedName>
    <definedName name="CODE" localSheetId="0">#REF!</definedName>
    <definedName name="CODE" localSheetId="2">#REF!</definedName>
    <definedName name="CODE" localSheetId="1">#REF!</definedName>
    <definedName name="CODE">#REF!</definedName>
    <definedName name="DANGA" localSheetId="0">#REF!,#REF!</definedName>
    <definedName name="DANGA" localSheetId="2">#REF!,#REF!</definedName>
    <definedName name="DANGA" localSheetId="1">#REF!,#REF!</definedName>
    <definedName name="DANGA">#REF!,#REF!</definedName>
    <definedName name="_xlnm.Database" localSheetId="0">#REF!</definedName>
    <definedName name="_xlnm.Database" localSheetId="2">#REF!</definedName>
    <definedName name="_xlnm.Database" localSheetId="1">#REF!</definedName>
    <definedName name="_xlnm.Database">#REF!</definedName>
    <definedName name="ID" localSheetId="0">#REF!,#REF!</definedName>
    <definedName name="ID" localSheetId="2">#REF!,#REF!</definedName>
    <definedName name="ID" localSheetId="1">#REF!,#REF!</definedName>
    <definedName name="ID">#REF!,#REF!</definedName>
    <definedName name="KA" localSheetId="0">[2]MOTOR!$B$61:$E$68</definedName>
    <definedName name="KA" localSheetId="2">[2]MOTOR!$B$61:$E$68</definedName>
    <definedName name="KA" localSheetId="1">[2]MOTOR!$B$61:$E$68</definedName>
    <definedName name="KA">[3]MOTOR!$B$61:$E$68</definedName>
    <definedName name="Macro10">[4]!Macro10</definedName>
    <definedName name="Macro12">[4]!Macro12</definedName>
    <definedName name="Macro13">[4]!Macro13</definedName>
    <definedName name="Macro14">[4]!Macro14</definedName>
    <definedName name="Macro2">[4]!Macro2</definedName>
    <definedName name="Macro5">[4]!Macro5</definedName>
    <definedName name="Macro6">[4]!Macro6</definedName>
    <definedName name="Macro7">[4]!Macro7</definedName>
    <definedName name="Macro8">[4]!Macro8</definedName>
    <definedName name="Macro9">[4]!Macro9</definedName>
    <definedName name="MONEY" localSheetId="0">#REF!,#REF!</definedName>
    <definedName name="MONEY" localSheetId="2">#REF!,#REF!</definedName>
    <definedName name="MONEY" localSheetId="1">#REF!,#REF!</definedName>
    <definedName name="MONEY">#REF!,#REF!</definedName>
    <definedName name="_xlnm.Print_Area" localSheetId="0">내역서!$B$1:$P$76</definedName>
    <definedName name="_xlnm.Print_Area" localSheetId="1">원가계산서!$B$1:$H$33</definedName>
    <definedName name="_xlnm.Print_Titles" localSheetId="0">#REF!</definedName>
    <definedName name="_xlnm.Print_Titles" localSheetId="2">#REF!</definedName>
    <definedName name="_xlnm.Print_Titles" localSheetId="1">#REF!</definedName>
    <definedName name="_xlnm.Print_Titles">#REF!</definedName>
    <definedName name="공사명" localSheetId="0">#REF!</definedName>
    <definedName name="공사명" localSheetId="2">#REF!</definedName>
    <definedName name="공사명" localSheetId="1">#REF!</definedName>
    <definedName name="공사명">#REF!</definedName>
    <definedName name="공통복사">[4]!Macro13</definedName>
    <definedName name="관급" localSheetId="0">#REF!,#REF!,#REF!</definedName>
    <definedName name="관급" localSheetId="2">#REF!,#REF!,#REF!</definedName>
    <definedName name="관급" localSheetId="1">#REF!,#REF!,#REF!</definedName>
    <definedName name="관급">#REF!,#REF!,#REF!</definedName>
    <definedName name="내역서" localSheetId="0">#REF!</definedName>
    <definedName name="내역서" localSheetId="2">#REF!</definedName>
    <definedName name="내역서" localSheetId="1">#REF!</definedName>
    <definedName name="내역서">#REF!</definedName>
    <definedName name="니여" localSheetId="0">#REF!,#REF!</definedName>
    <definedName name="니여" localSheetId="2">#REF!,#REF!</definedName>
    <definedName name="니여" localSheetId="1">#REF!,#REF!</definedName>
    <definedName name="니여">#REF!,#REF!</definedName>
    <definedName name="단가비교표" localSheetId="0">#REF!,#REF!</definedName>
    <definedName name="단가비교표" localSheetId="2">#REF!,#REF!</definedName>
    <definedName name="단가비교표" localSheetId="1">#REF!,#REF!</definedName>
    <definedName name="단가비교표">#REF!,#REF!</definedName>
    <definedName name="단가산출복사">#REF!</definedName>
    <definedName name="비목1" localSheetId="0">#REF!</definedName>
    <definedName name="비목1" localSheetId="2">#REF!</definedName>
    <definedName name="비목1" localSheetId="1">#REF!</definedName>
    <definedName name="비목1">#REF!</definedName>
    <definedName name="비목2" localSheetId="0">#REF!</definedName>
    <definedName name="비목2" localSheetId="2">#REF!</definedName>
    <definedName name="비목2" localSheetId="1">#REF!</definedName>
    <definedName name="비목2">#REF!</definedName>
    <definedName name="비목3" localSheetId="0">#REF!</definedName>
    <definedName name="비목3" localSheetId="2">#REF!</definedName>
    <definedName name="비목3" localSheetId="1">#REF!</definedName>
    <definedName name="비목3">#REF!</definedName>
    <definedName name="비목4" localSheetId="0">#REF!</definedName>
    <definedName name="비목4" localSheetId="2">#REF!</definedName>
    <definedName name="비목4" localSheetId="1">#REF!</definedName>
    <definedName name="비목4">#REF!</definedName>
    <definedName name="샘플">[5]내역서!$A$1:$IV$4</definedName>
    <definedName name="위치도" localSheetId="0">#REF!</definedName>
    <definedName name="위치도" localSheetId="2">#REF!</definedName>
    <definedName name="위치도" localSheetId="1">#REF!</definedName>
    <definedName name="위치도">#REF!</definedName>
    <definedName name="일위" localSheetId="0">#REF!,#REF!</definedName>
    <definedName name="일위" localSheetId="2">#REF!,#REF!</definedName>
    <definedName name="일위" localSheetId="1">#REF!,#REF!</definedName>
    <definedName name="일위">#REF!,#REF!</definedName>
    <definedName name="ㅈㅈㅈ">[4]!Macro12</definedName>
    <definedName name="장성" localSheetId="0">#REF!,#REF!</definedName>
    <definedName name="장성" localSheetId="2">#REF!,#REF!</definedName>
    <definedName name="장성" localSheetId="1">#REF!,#REF!</definedName>
    <definedName name="장성">#REF!,#REF!</definedName>
  </definedNames>
  <calcPr calcId="124519"/>
</workbook>
</file>

<file path=xl/calcChain.xml><?xml version="1.0" encoding="utf-8"?>
<calcChain xmlns="http://schemas.openxmlformats.org/spreadsheetml/2006/main">
  <c r="J73" i="74"/>
  <c r="J70"/>
  <c r="J68"/>
  <c r="J66"/>
  <c r="J64"/>
  <c r="I63"/>
  <c r="J62"/>
  <c r="I61"/>
  <c r="J60"/>
  <c r="I59"/>
  <c r="K63" s="1"/>
  <c r="J58"/>
  <c r="J56"/>
  <c r="J54"/>
  <c r="J51"/>
  <c r="O48"/>
  <c r="O49" s="1"/>
  <c r="M48"/>
  <c r="M49" s="1"/>
  <c r="I5" i="73" s="1"/>
  <c r="K48" i="74"/>
  <c r="H45"/>
  <c r="F45"/>
  <c r="K45" s="1"/>
  <c r="H44"/>
  <c r="F44"/>
  <c r="O44" s="1"/>
  <c r="H43"/>
  <c r="F43"/>
  <c r="K43" s="1"/>
  <c r="H42"/>
  <c r="F42"/>
  <c r="O42" s="1"/>
  <c r="H41"/>
  <c r="F40"/>
  <c r="F39"/>
  <c r="H38"/>
  <c r="F38"/>
  <c r="K38" s="1"/>
  <c r="H37"/>
  <c r="F37"/>
  <c r="O37" s="1"/>
  <c r="H36"/>
  <c r="F36"/>
  <c r="K36" s="1"/>
  <c r="H35"/>
  <c r="F35"/>
  <c r="O35" s="1"/>
  <c r="H34"/>
  <c r="F34"/>
  <c r="K34" s="1"/>
  <c r="K33"/>
  <c r="H33"/>
  <c r="F33"/>
  <c r="O33" s="1"/>
  <c r="F32"/>
  <c r="F31"/>
  <c r="H30"/>
  <c r="F30"/>
  <c r="O30" s="1"/>
  <c r="H29"/>
  <c r="F29"/>
  <c r="K29" s="1"/>
  <c r="F28"/>
  <c r="F27"/>
  <c r="H26"/>
  <c r="F26"/>
  <c r="K26" s="1"/>
  <c r="H25"/>
  <c r="F25"/>
  <c r="O25" s="1"/>
  <c r="H24"/>
  <c r="F24"/>
  <c r="K24" s="1"/>
  <c r="H23"/>
  <c r="F23"/>
  <c r="O23" s="1"/>
  <c r="H22"/>
  <c r="F22"/>
  <c r="K22" s="1"/>
  <c r="H21"/>
  <c r="F21"/>
  <c r="O21" s="1"/>
  <c r="H20"/>
  <c r="F20"/>
  <c r="K20" s="1"/>
  <c r="H19"/>
  <c r="F19"/>
  <c r="O19" s="1"/>
  <c r="H12"/>
  <c r="F12"/>
  <c r="K12" s="1"/>
  <c r="H11"/>
  <c r="F11"/>
  <c r="O11" s="1"/>
  <c r="H10"/>
  <c r="F10"/>
  <c r="M10" s="1"/>
  <c r="H9"/>
  <c r="F9"/>
  <c r="M9" s="1"/>
  <c r="H8"/>
  <c r="F8"/>
  <c r="M8" s="1"/>
  <c r="H7"/>
  <c r="F7"/>
  <c r="M7" s="1"/>
  <c r="H6"/>
  <c r="F6"/>
  <c r="M6" s="1"/>
  <c r="H5"/>
  <c r="F5"/>
  <c r="M5" s="1"/>
  <c r="G12" i="73"/>
  <c r="G11"/>
  <c r="G10"/>
  <c r="J5"/>
  <c r="H5"/>
  <c r="K6" i="74" l="1"/>
  <c r="K23"/>
  <c r="O29"/>
  <c r="O26"/>
  <c r="O20"/>
  <c r="K21"/>
  <c r="K30"/>
  <c r="K5"/>
  <c r="I48"/>
  <c r="O43"/>
  <c r="O8"/>
  <c r="O9"/>
  <c r="O10"/>
  <c r="O36"/>
  <c r="K8"/>
  <c r="I8" s="1"/>
  <c r="K9"/>
  <c r="I9" s="1"/>
  <c r="K10"/>
  <c r="I10" s="1"/>
  <c r="K11"/>
  <c r="O5"/>
  <c r="I5" s="1"/>
  <c r="O6"/>
  <c r="I6" s="1"/>
  <c r="O12"/>
  <c r="K42"/>
  <c r="O24"/>
  <c r="K25"/>
  <c r="K37"/>
  <c r="O7"/>
  <c r="O22"/>
  <c r="O34"/>
  <c r="O38"/>
  <c r="K44"/>
  <c r="K7"/>
  <c r="I7" s="1"/>
  <c r="K19"/>
  <c r="K35"/>
  <c r="O45"/>
  <c r="P63"/>
  <c r="G5" i="73"/>
  <c r="M11" i="74"/>
  <c r="I11" s="1"/>
  <c r="M19"/>
  <c r="M21"/>
  <c r="I21" s="1"/>
  <c r="M23"/>
  <c r="M25"/>
  <c r="M30"/>
  <c r="M33"/>
  <c r="I33" s="1"/>
  <c r="M35"/>
  <c r="I35" s="1"/>
  <c r="M37"/>
  <c r="I37" s="1"/>
  <c r="M42"/>
  <c r="I42" s="1"/>
  <c r="M44"/>
  <c r="I44" s="1"/>
  <c r="M12"/>
  <c r="M20"/>
  <c r="M22"/>
  <c r="I22" s="1"/>
  <c r="M24"/>
  <c r="M26"/>
  <c r="I26" s="1"/>
  <c r="M29"/>
  <c r="I29" s="1"/>
  <c r="M34"/>
  <c r="M36"/>
  <c r="I36" s="1"/>
  <c r="M38"/>
  <c r="I38" s="1"/>
  <c r="M43"/>
  <c r="I43" s="1"/>
  <c r="M45"/>
  <c r="I45" s="1"/>
  <c r="K49"/>
  <c r="I49" s="1"/>
  <c r="I20" l="1"/>
  <c r="I24"/>
  <c r="I23"/>
  <c r="I34"/>
  <c r="I12"/>
  <c r="I25"/>
  <c r="I30"/>
  <c r="I19"/>
  <c r="F41"/>
  <c r="K41" l="1"/>
  <c r="O41"/>
  <c r="M41"/>
  <c r="I41" l="1"/>
  <c r="H4" i="73" l="1"/>
  <c r="K50" i="74"/>
  <c r="M50"/>
  <c r="K61" l="1"/>
  <c r="P61" s="1"/>
  <c r="K59"/>
  <c r="P59" s="1"/>
  <c r="H6" i="73"/>
  <c r="F8" i="72" s="1"/>
  <c r="K52" i="74"/>
  <c r="O52" s="1"/>
  <c r="I52" s="1"/>
  <c r="I4" i="73"/>
  <c r="I6"/>
  <c r="K65" i="74"/>
  <c r="O65" s="1"/>
  <c r="I65" s="1"/>
  <c r="F9" i="72" l="1"/>
  <c r="F10" s="1"/>
  <c r="K57" i="74"/>
  <c r="O57" s="1"/>
  <c r="I57" s="1"/>
  <c r="G9" i="73" s="1"/>
  <c r="K67" i="74"/>
  <c r="O67" s="1"/>
  <c r="I67" s="1"/>
  <c r="G14" i="73" s="1"/>
  <c r="K55" i="74"/>
  <c r="O55" s="1"/>
  <c r="I55" s="1"/>
  <c r="G7" i="73"/>
  <c r="F4" i="72"/>
  <c r="F7" s="1"/>
  <c r="G13" i="73"/>
  <c r="F13" i="72" l="1"/>
  <c r="F12"/>
  <c r="I53" i="74"/>
  <c r="G8" i="73"/>
  <c r="O50" i="74"/>
  <c r="J4" i="73"/>
  <c r="G4" s="1"/>
  <c r="F19" i="72"/>
  <c r="F23"/>
  <c r="J6" i="73" l="1"/>
  <c r="I50" i="74"/>
  <c r="F11" i="72" l="1"/>
  <c r="F24" s="1"/>
  <c r="F25" s="1"/>
  <c r="F26" s="1"/>
  <c r="G6" i="73"/>
  <c r="K69" i="74"/>
  <c r="O69" l="1"/>
  <c r="I69" s="1"/>
  <c r="G15" i="73"/>
  <c r="K71" i="74" l="1"/>
  <c r="O71" s="1"/>
  <c r="I71" s="1"/>
  <c r="G16" i="73"/>
  <c r="I72" i="74" l="1"/>
  <c r="F27" i="72" l="1"/>
  <c r="F28" s="1"/>
  <c r="B52" s="1"/>
  <c r="F29" s="1"/>
  <c r="F30" s="1"/>
  <c r="F33" s="1"/>
  <c r="G17" i="73"/>
  <c r="G18"/>
  <c r="K74" i="74"/>
  <c r="O74" s="1"/>
  <c r="I74" s="1"/>
  <c r="G19" i="73" s="1"/>
  <c r="I75" i="74" l="1"/>
  <c r="G20" i="73" s="1"/>
  <c r="I76" i="74" l="1"/>
  <c r="G21" i="73" s="1"/>
</calcChain>
</file>

<file path=xl/sharedStrings.xml><?xml version="1.0" encoding="utf-8"?>
<sst xmlns="http://schemas.openxmlformats.org/spreadsheetml/2006/main" count="450" uniqueCount="193">
  <si>
    <t>노  무  비</t>
    <phoneticPr fontId="2" type="noConversion"/>
  </si>
  <si>
    <t>재  료  비</t>
    <phoneticPr fontId="2" type="noConversion"/>
  </si>
  <si>
    <t>비  고</t>
    <phoneticPr fontId="2" type="noConversion"/>
  </si>
  <si>
    <t>횡단보도</t>
    <phoneticPr fontId="2" type="noConversion"/>
  </si>
  <si>
    <t>청색</t>
    <phoneticPr fontId="2" type="noConversion"/>
  </si>
  <si>
    <t>황색</t>
    <phoneticPr fontId="2" type="noConversion"/>
  </si>
  <si>
    <t>백색</t>
    <phoneticPr fontId="2" type="noConversion"/>
  </si>
  <si>
    <t>P4-R5</t>
    <phoneticPr fontId="2" type="noConversion"/>
  </si>
  <si>
    <t>P4-R4</t>
    <phoneticPr fontId="2" type="noConversion"/>
  </si>
  <si>
    <t>차선제거</t>
    <phoneticPr fontId="2" type="noConversion"/>
  </si>
  <si>
    <t>식</t>
    <phoneticPr fontId="2" type="noConversion"/>
  </si>
  <si>
    <t>산재보험료</t>
    <phoneticPr fontId="2" type="noConversion"/>
  </si>
  <si>
    <t>고용보험료</t>
    <phoneticPr fontId="2" type="noConversion"/>
  </si>
  <si>
    <t>국민건강보험료</t>
    <phoneticPr fontId="2" type="noConversion"/>
  </si>
  <si>
    <t>산업안전보건관리비</t>
    <phoneticPr fontId="2" type="noConversion"/>
  </si>
  <si>
    <t>기타경비</t>
    <phoneticPr fontId="2" type="noConversion"/>
  </si>
  <si>
    <t>부가가치세</t>
    <phoneticPr fontId="2" type="noConversion"/>
  </si>
  <si>
    <t>도 급 액</t>
    <phoneticPr fontId="2" type="noConversion"/>
  </si>
  <si>
    <t>공급가액</t>
    <phoneticPr fontId="2" type="noConversion"/>
  </si>
  <si>
    <t>원 수</t>
    <phoneticPr fontId="2" type="noConversion"/>
  </si>
  <si>
    <t>단 위</t>
    <phoneticPr fontId="2" type="noConversion"/>
  </si>
  <si>
    <t>원가계산서</t>
  </si>
  <si>
    <t>비            목</t>
  </si>
  <si>
    <t>구분</t>
  </si>
  <si>
    <t>금    액</t>
  </si>
  <si>
    <t>요율</t>
  </si>
  <si>
    <t>산   출   근   거</t>
  </si>
  <si>
    <t/>
  </si>
  <si>
    <t>재</t>
  </si>
  <si>
    <t>직   접   재   료   비</t>
  </si>
  <si>
    <t>1</t>
  </si>
  <si>
    <t>료</t>
  </si>
  <si>
    <t>간   접   재   료   비</t>
  </si>
  <si>
    <t>2</t>
  </si>
  <si>
    <t>비</t>
  </si>
  <si>
    <t>작업설.부산물등(△)</t>
  </si>
  <si>
    <t>3</t>
  </si>
  <si>
    <t>소                  계</t>
  </si>
  <si>
    <t>A</t>
  </si>
  <si>
    <t>( 1 + 2 + 3 )</t>
    <phoneticPr fontId="2" type="noConversion"/>
  </si>
  <si>
    <t xml:space="preserve"> </t>
  </si>
  <si>
    <t>노</t>
  </si>
  <si>
    <t>직   접   노   무   비</t>
  </si>
  <si>
    <t>4</t>
  </si>
  <si>
    <t>순</t>
  </si>
  <si>
    <t>무</t>
  </si>
  <si>
    <t>간   접   노   무   비</t>
  </si>
  <si>
    <t>5</t>
  </si>
  <si>
    <t>B</t>
  </si>
  <si>
    <t>( 4 + 5 )</t>
  </si>
  <si>
    <t>공</t>
  </si>
  <si>
    <t>산     출     경    비</t>
  </si>
  <si>
    <t>6</t>
  </si>
  <si>
    <t>산   재   보   험   료</t>
  </si>
  <si>
    <t>7</t>
  </si>
  <si>
    <t>사</t>
  </si>
  <si>
    <t>고   용   보   험   료</t>
  </si>
  <si>
    <t>8</t>
  </si>
  <si>
    <t>0.87%</t>
  </si>
  <si>
    <t>( B ) × 0.0087</t>
    <phoneticPr fontId="2" type="noConversion"/>
  </si>
  <si>
    <t>경</t>
  </si>
  <si>
    <t>건   강   보   험   료</t>
  </si>
  <si>
    <t>9</t>
  </si>
  <si>
    <t>원</t>
  </si>
  <si>
    <t>연   금   보   험   료</t>
  </si>
  <si>
    <t>10</t>
  </si>
  <si>
    <t>노인장기요양  보 험 료</t>
  </si>
  <si>
    <t>11</t>
  </si>
  <si>
    <t>가</t>
  </si>
  <si>
    <t>퇴 직  공 제  부 금 비</t>
  </si>
  <si>
    <t>12</t>
  </si>
  <si>
    <t>건설기계대여금지급보증서발급액</t>
  </si>
  <si>
    <t>13</t>
  </si>
  <si>
    <t>산 업 안 전 보건관리비</t>
  </si>
  <si>
    <t>14</t>
  </si>
  <si>
    <t>환   경   보   전   비</t>
  </si>
  <si>
    <t>15</t>
  </si>
  <si>
    <t>공 사 이 행 보증수수료</t>
  </si>
  <si>
    <t>16</t>
  </si>
  <si>
    <t>하도급대금지급보증수수료</t>
  </si>
  <si>
    <t>17</t>
  </si>
  <si>
    <t>기     타     경    비</t>
  </si>
  <si>
    <t>18</t>
  </si>
  <si>
    <t>( A + B ) × 0.079</t>
    <phoneticPr fontId="2" type="noConversion"/>
  </si>
  <si>
    <t>C</t>
  </si>
  <si>
    <t>( 6:18 )</t>
    <phoneticPr fontId="2" type="noConversion"/>
  </si>
  <si>
    <t>순   공  사    원   가</t>
  </si>
  <si>
    <t>D</t>
  </si>
  <si>
    <t>( A + B + C )</t>
    <phoneticPr fontId="2" type="noConversion"/>
  </si>
  <si>
    <t>일   반   관   리   비</t>
  </si>
  <si>
    <t>E</t>
  </si>
  <si>
    <t>6%</t>
  </si>
  <si>
    <t>( D ) × 0.06</t>
    <phoneticPr fontId="2" type="noConversion"/>
  </si>
  <si>
    <t>이                  윤</t>
  </si>
  <si>
    <t>F</t>
  </si>
  <si>
    <t>( B + C + E )  ×0.15</t>
    <phoneticPr fontId="2" type="noConversion"/>
  </si>
  <si>
    <t>총        원        가</t>
  </si>
  <si>
    <t>G</t>
  </si>
  <si>
    <t>( D + E + F )</t>
    <phoneticPr fontId="2" type="noConversion"/>
  </si>
  <si>
    <t>부   가   가   치   세</t>
  </si>
  <si>
    <t>H</t>
  </si>
  <si>
    <t>10%</t>
  </si>
  <si>
    <t>( G ) × 0.1</t>
    <phoneticPr fontId="2" type="noConversion"/>
  </si>
  <si>
    <t>도        급        액</t>
  </si>
  <si>
    <t>I</t>
  </si>
  <si>
    <t>( G + H )</t>
    <phoneticPr fontId="2" type="noConversion"/>
  </si>
  <si>
    <t>관   급   자   재   대</t>
  </si>
  <si>
    <t>J</t>
  </si>
  <si>
    <t>폐  기  물  처  리  비</t>
  </si>
  <si>
    <t>K</t>
  </si>
  <si>
    <t>총     공    사     비</t>
  </si>
  <si>
    <t>L</t>
  </si>
  <si>
    <t>(I + J + K) (1,000원 이하 절사)</t>
    <phoneticPr fontId="2" type="noConversion"/>
  </si>
  <si>
    <t>내역서총괄표</t>
  </si>
  <si>
    <t>공종</t>
  </si>
  <si>
    <t>품    명</t>
  </si>
  <si>
    <t>규   격</t>
  </si>
  <si>
    <t>수 량</t>
  </si>
  <si>
    <t>단위</t>
  </si>
  <si>
    <t>합    계</t>
  </si>
  <si>
    <t>노무비</t>
  </si>
  <si>
    <t>재료비</t>
  </si>
  <si>
    <t>경    비</t>
  </si>
  <si>
    <t>비    고</t>
  </si>
  <si>
    <t>노면표시 도색 및 제거</t>
    <phoneticPr fontId="2" type="noConversion"/>
  </si>
  <si>
    <t>부대공</t>
    <phoneticPr fontId="2" type="noConversion"/>
  </si>
  <si>
    <t>순 공 사 비</t>
  </si>
  <si>
    <t>간접노무비</t>
  </si>
  <si>
    <t>%</t>
  </si>
  <si>
    <t>산재보험료</t>
  </si>
  <si>
    <t>고용보험료</t>
  </si>
  <si>
    <t>국민연금보험료</t>
    <phoneticPr fontId="2" type="noConversion"/>
  </si>
  <si>
    <t>노인장기요양보험료</t>
  </si>
  <si>
    <t>산업안전보건관리비</t>
  </si>
  <si>
    <t>기타경비</t>
  </si>
  <si>
    <t>순공사원가</t>
  </si>
  <si>
    <t>일반관리비</t>
  </si>
  <si>
    <t>이윤</t>
  </si>
  <si>
    <t>총원가</t>
  </si>
  <si>
    <t>부가가치세</t>
  </si>
  <si>
    <t>도급액</t>
  </si>
  <si>
    <t>총공사비</t>
  </si>
  <si>
    <t>1,000원이하 절사</t>
    <phoneticPr fontId="2" type="noConversion"/>
  </si>
  <si>
    <t>자재</t>
    <phoneticPr fontId="2" type="noConversion"/>
  </si>
  <si>
    <t>규격</t>
    <phoneticPr fontId="2" type="noConversion"/>
  </si>
  <si>
    <t>색상</t>
    <phoneticPr fontId="2" type="noConversion"/>
  </si>
  <si>
    <t>종류</t>
    <phoneticPr fontId="2" type="noConversion"/>
  </si>
  <si>
    <t>총      액</t>
    <phoneticPr fontId="2" type="noConversion"/>
  </si>
  <si>
    <t>산  출  경  비</t>
    <phoneticPr fontId="2" type="noConversion"/>
  </si>
  <si>
    <t>단  가</t>
    <phoneticPr fontId="2" type="noConversion"/>
  </si>
  <si>
    <t>금   액</t>
    <phoneticPr fontId="2" type="noConversion"/>
  </si>
  <si>
    <t>가. 노면표시 도색 및 제거</t>
    <phoneticPr fontId="2" type="noConversion"/>
  </si>
  <si>
    <t>융착성
도료
신설</t>
    <phoneticPr fontId="2" type="noConversion"/>
  </si>
  <si>
    <t>P3-R5</t>
    <phoneticPr fontId="2" type="noConversion"/>
  </si>
  <si>
    <t>실  선</t>
    <phoneticPr fontId="2" type="noConversion"/>
  </si>
  <si>
    <t>m</t>
    <phoneticPr fontId="2" type="noConversion"/>
  </si>
  <si>
    <t>제1호표</t>
    <phoneticPr fontId="2" type="noConversion"/>
  </si>
  <si>
    <t>파  선</t>
    <phoneticPr fontId="2" type="noConversion"/>
  </si>
  <si>
    <t>제2호표</t>
    <phoneticPr fontId="2" type="noConversion"/>
  </si>
  <si>
    <t>제3호표</t>
  </si>
  <si>
    <t>문자,기호</t>
    <phoneticPr fontId="2" type="noConversion"/>
  </si>
  <si>
    <t>제4호표</t>
  </si>
  <si>
    <t>P3-R4</t>
    <phoneticPr fontId="2" type="noConversion"/>
  </si>
  <si>
    <t>제5호표</t>
  </si>
  <si>
    <t>제6호표</t>
  </si>
  <si>
    <t>제7호표</t>
  </si>
  <si>
    <t>제8호표</t>
  </si>
  <si>
    <t>융착성
도료
재도색</t>
    <phoneticPr fontId="2" type="noConversion"/>
  </si>
  <si>
    <t>제15호표</t>
  </si>
  <si>
    <t>제16호표</t>
  </si>
  <si>
    <t>상온
경화형
신설</t>
    <phoneticPr fontId="2" type="noConversion"/>
  </si>
  <si>
    <t>P7-R5</t>
    <phoneticPr fontId="2" type="noConversion"/>
  </si>
  <si>
    <t>P7-R4</t>
    <phoneticPr fontId="2" type="noConversion"/>
  </si>
  <si>
    <t>상온
경화형
재도색</t>
    <phoneticPr fontId="2" type="noConversion"/>
  </si>
  <si>
    <t>수용성
페인트
재도색</t>
    <phoneticPr fontId="2" type="noConversion"/>
  </si>
  <si>
    <t>공종계</t>
    <phoneticPr fontId="2" type="noConversion"/>
  </si>
  <si>
    <t>나. 부대공</t>
    <phoneticPr fontId="2" type="noConversion"/>
  </si>
  <si>
    <t>현수막(0.9*6)</t>
    <phoneticPr fontId="2" type="noConversion"/>
  </si>
  <si>
    <t>EA</t>
    <phoneticPr fontId="2" type="noConversion"/>
  </si>
  <si>
    <t>소계</t>
    <phoneticPr fontId="2" type="noConversion"/>
  </si>
  <si>
    <t>다. 간접노무비</t>
    <phoneticPr fontId="2" type="noConversion"/>
  </si>
  <si>
    <t>X</t>
    <phoneticPr fontId="37" type="noConversion"/>
  </si>
  <si>
    <t>=</t>
    <phoneticPr fontId="37" type="noConversion"/>
  </si>
  <si>
    <t>라. 경비</t>
    <phoneticPr fontId="2" type="noConversion"/>
  </si>
  <si>
    <t>노인장기요양보험료</t>
    <phoneticPr fontId="2" type="noConversion"/>
  </si>
  <si>
    <t>마. 일반관리비</t>
    <phoneticPr fontId="2" type="noConversion"/>
  </si>
  <si>
    <t>바. 이윤</t>
    <phoneticPr fontId="2" type="noConversion"/>
  </si>
  <si>
    <t>총공사비</t>
    <phoneticPr fontId="2" type="noConversion"/>
  </si>
  <si>
    <t>(1,000원이하 절사)</t>
    <phoneticPr fontId="2" type="noConversion"/>
  </si>
  <si>
    <t>( A + 4 ) × 0.0293</t>
    <phoneticPr fontId="2" type="noConversion"/>
  </si>
  <si>
    <t>( B ) × 0.0375</t>
    <phoneticPr fontId="2" type="noConversion"/>
  </si>
  <si>
    <t>( 4 ) × 0.127</t>
    <phoneticPr fontId="2" type="noConversion"/>
  </si>
  <si>
    <t>공사명 : 달서대로 91길(에프티이앤이~대구테크노파크벤처공장) 등 3개소 노면표시 도색공사</t>
  </si>
</sst>
</file>

<file path=xl/styles.xml><?xml version="1.0" encoding="utf-8"?>
<styleSheet xmlns="http://schemas.openxmlformats.org/spreadsheetml/2006/main">
  <numFmts count="27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.0_%&quot;₩&quot;&quot;₩&quot;&quot;₩&quot;&quot;₩&quot;&quot;₩&quot;&quot;₩&quot;&quot;₩&quot;&quot;₩&quot;&quot;₩&quot;&quot;₩&quot;&quot;₩&quot;&quot;₩&quot;&quot;₩&quot;\);[Red]&quot;₩&quot;&quot;₩&quot;&quot;₩&quot;&quot;₩&quot;&quot;₩&quot;&quot;₩&quot;&quot;₩&quot;&quot;₩&quot;&quot;₩&quot;&quot;₩&quot;&quot;₩&quot;&quot;₩&quot;&quot;₩&quot;\(#,##0.0%&quot;₩&quot;&quot;₩&quot;&quot;₩&quot;&quot;₩&quot;&quot;₩&quot;&quot;₩&quot;&quot;₩&quot;&quot;₩&quot;&quot;₩&quot;&quot;₩&quot;&quot;₩&quot;&quot;₩&quot;&quot;₩&quot;\)"/>
    <numFmt numFmtId="177" formatCode="&quot;₩&quot;#,##0;\(&quot;₩&quot;#,##0.00\)"/>
    <numFmt numFmtId="178" formatCode="#,##0;\(#,##0\)"/>
    <numFmt numFmtId="179" formatCode="_-* #,##0\ _k_r_-;\-* #,##0\ _k_r_-;_-* &quot;-&quot;\ _k_r_-;_-@_-"/>
    <numFmt numFmtId="180" formatCode="#,##0.\]0"/>
    <numFmt numFmtId="183" formatCode="#,##0_ "/>
    <numFmt numFmtId="184" formatCode="0.0%"/>
    <numFmt numFmtId="186" formatCode="#,##0_);[Red]\(#,##0\)"/>
    <numFmt numFmtId="190" formatCode="0.00_);[Red]\(0.00\)"/>
    <numFmt numFmtId="192" formatCode="0_);[Red]\(0\)"/>
    <numFmt numFmtId="197" formatCode="&quot;₩&quot;#,##0;&quot;₩&quot;&quot;₩&quot;&quot;₩&quot;&quot;₩&quot;\-#,##0"/>
    <numFmt numFmtId="198" formatCode="#,##0;[Red]&quot;-&quot;#,##0"/>
    <numFmt numFmtId="199" formatCode="&quot;₩&quot;#,##0;[Red]&quot;₩&quot;&quot;₩&quot;&quot;₩&quot;&quot;₩&quot;\-#,##0"/>
    <numFmt numFmtId="200" formatCode="_-* #,##0.00_-;&quot;₩&quot;&quot;₩&quot;\-* #,##0.00_-;_-* &quot;-&quot;??_-;_-@_-"/>
    <numFmt numFmtId="201" formatCode="_-&quot;₩&quot;* #,##0.00_-;&quot;₩&quot;&quot;₩&quot;\-&quot;₩&quot;* #,##0.00_-;_-&quot;₩&quot;* &quot;-&quot;??_-;_-@_-"/>
    <numFmt numFmtId="202" formatCode="&quot;₩&quot;#,##0.00;&quot;₩&quot;&quot;₩&quot;&quot;₩&quot;&quot;₩&quot;\-#,##0.00"/>
    <numFmt numFmtId="203" formatCode="&quot;제&quot;#,##0&quot;호표&quot;"/>
    <numFmt numFmtId="205" formatCode="#,##0.0"/>
    <numFmt numFmtId="206" formatCode="0.00_ "/>
    <numFmt numFmtId="210" formatCode="#,##0.#"/>
    <numFmt numFmtId="211" formatCode="#,##0.0########"/>
    <numFmt numFmtId="212" formatCode="#,##0.000"/>
    <numFmt numFmtId="213" formatCode="#,##0.0000"/>
  </numFmts>
  <fonts count="48">
    <font>
      <sz val="10"/>
      <name val="Arial Narrow"/>
      <family val="2"/>
    </font>
    <font>
      <sz val="10"/>
      <name val="Arial Narrow"/>
      <family val="2"/>
    </font>
    <font>
      <sz val="8"/>
      <name val="돋움"/>
      <family val="3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명조"/>
      <family val="3"/>
      <charset val="129"/>
    </font>
    <font>
      <sz val="10"/>
      <name val="Helv"/>
      <family val="2"/>
    </font>
    <font>
      <u/>
      <sz val="9.9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1"/>
      <name val="돋움"/>
      <family val="3"/>
      <charset val="129"/>
    </font>
    <font>
      <sz val="10"/>
      <name val="MS Sans Serif"/>
      <family val="2"/>
    </font>
    <font>
      <sz val="11"/>
      <name val="μ¸¿o"/>
      <family val="3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Times New Roma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sz val="8"/>
      <name val="Arial"/>
      <family val="2"/>
    </font>
    <font>
      <b/>
      <sz val="10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0"/>
      <name val="굴림체"/>
      <family val="3"/>
      <charset val="129"/>
    </font>
    <font>
      <sz val="8"/>
      <name val="Helv"/>
      <family val="2"/>
    </font>
    <font>
      <b/>
      <sz val="8"/>
      <color indexed="8"/>
      <name val="Helv"/>
      <family val="2"/>
    </font>
    <font>
      <b/>
      <sz val="10"/>
      <name val="굴림체"/>
      <family val="3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2"/>
      <name val="System"/>
      <family val="2"/>
      <charset val="129"/>
    </font>
    <font>
      <sz val="8"/>
      <name val="바탕"/>
      <family val="1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sz val="11"/>
      <name val="굴림체"/>
      <family val="3"/>
      <charset val="129"/>
    </font>
    <font>
      <b/>
      <sz val="20"/>
      <color indexed="8"/>
      <name val="Arial"/>
      <family val="2"/>
    </font>
    <font>
      <b/>
      <sz val="9"/>
      <color indexed="8"/>
      <name val="굴림체"/>
      <family val="2"/>
    </font>
    <font>
      <sz val="9"/>
      <color indexed="8"/>
      <name val="굴림체"/>
      <family val="2"/>
    </font>
    <font>
      <sz val="6"/>
      <color rgb="FFFF0000"/>
      <name val="굴림체"/>
      <family val="2"/>
    </font>
    <font>
      <sz val="8"/>
      <color rgb="FFFF0000"/>
      <name val="굴림체"/>
      <family val="2"/>
    </font>
    <font>
      <b/>
      <sz val="14"/>
      <name val="굴림체"/>
      <family val="3"/>
      <charset val="129"/>
    </font>
    <font>
      <b/>
      <sz val="11"/>
      <name val="굴림체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96">
    <xf numFmtId="0" fontId="0" fillId="0" borderId="0">
      <alignment vertical="center"/>
    </xf>
    <xf numFmtId="3" fontId="4" fillId="0" borderId="1"/>
    <xf numFmtId="40" fontId="5" fillId="0" borderId="2"/>
    <xf numFmtId="0" fontId="6" fillId="0" borderId="0" applyFont="0" applyFill="0" applyBorder="0" applyAlignment="0" applyProtection="0"/>
    <xf numFmtId="0" fontId="5" fillId="0" borderId="0"/>
    <xf numFmtId="0" fontId="5" fillId="0" borderId="0"/>
    <xf numFmtId="0" fontId="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3" fontId="4" fillId="0" borderId="1"/>
    <xf numFmtId="3" fontId="4" fillId="0" borderId="1"/>
    <xf numFmtId="197" fontId="5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30" fillId="0" borderId="0">
      <protection locked="0"/>
    </xf>
    <xf numFmtId="0" fontId="30" fillId="0" borderId="0"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40" fontId="31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0" fillId="0" borderId="0"/>
    <xf numFmtId="198" fontId="32" fillId="0" borderId="0">
      <alignment vertical="center"/>
    </xf>
    <xf numFmtId="41" fontId="1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3" fillId="0" borderId="0"/>
    <xf numFmtId="4" fontId="30" fillId="0" borderId="0">
      <protection locked="0"/>
    </xf>
    <xf numFmtId="199" fontId="5" fillId="0" borderId="0">
      <protection locked="0"/>
    </xf>
    <xf numFmtId="0" fontId="5" fillId="0" borderId="0"/>
    <xf numFmtId="176" fontId="11" fillId="0" borderId="0" applyFont="0" applyFill="0" applyBorder="0" applyAlignment="0" applyProtection="0"/>
    <xf numFmtId="40" fontId="5" fillId="0" borderId="2"/>
    <xf numFmtId="0" fontId="5" fillId="0" borderId="0" applyFont="0" applyFill="0" applyBorder="0" applyAlignment="0" applyProtection="0"/>
    <xf numFmtId="42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200" fontId="5" fillId="0" borderId="0">
      <protection locked="0"/>
    </xf>
    <xf numFmtId="0" fontId="11" fillId="0" borderId="0"/>
    <xf numFmtId="0" fontId="11" fillId="0" borderId="0">
      <alignment vertical="center"/>
    </xf>
    <xf numFmtId="0" fontId="11" fillId="0" borderId="0"/>
    <xf numFmtId="0" fontId="5" fillId="0" borderId="0"/>
    <xf numFmtId="0" fontId="11" fillId="0" borderId="0"/>
    <xf numFmtId="0" fontId="3" fillId="0" borderId="0"/>
    <xf numFmtId="0" fontId="11" fillId="0" borderId="0"/>
    <xf numFmtId="0" fontId="30" fillId="0" borderId="3">
      <protection locked="0"/>
    </xf>
    <xf numFmtId="201" fontId="5" fillId="0" borderId="0">
      <protection locked="0"/>
    </xf>
    <xf numFmtId="202" fontId="5" fillId="0" borderId="0">
      <protection locked="0"/>
    </xf>
    <xf numFmtId="42" fontId="1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3" fillId="0" borderId="0"/>
    <xf numFmtId="0" fontId="34" fillId="0" borderId="0"/>
    <xf numFmtId="0" fontId="33" fillId="0" borderId="0"/>
    <xf numFmtId="0" fontId="34" fillId="0" borderId="0"/>
    <xf numFmtId="0" fontId="36" fillId="0" borderId="0" applyNumberFormat="0"/>
    <xf numFmtId="0" fontId="34" fillId="0" borderId="0"/>
    <xf numFmtId="0" fontId="33" fillId="0" borderId="0"/>
    <xf numFmtId="0" fontId="34" fillId="0" borderId="0"/>
    <xf numFmtId="0" fontId="33" fillId="0" borderId="0"/>
    <xf numFmtId="177" fontId="11" fillId="0" borderId="0" applyFill="0" applyBorder="0" applyAlignment="0"/>
    <xf numFmtId="0" fontId="14" fillId="0" borderId="0"/>
    <xf numFmtId="41" fontId="15" fillId="0" borderId="0" applyFont="0" applyFill="0" applyBorder="0" applyAlignment="0" applyProtection="0"/>
    <xf numFmtId="178" fontId="16" fillId="0" borderId="0"/>
    <xf numFmtId="0" fontId="3" fillId="0" borderId="0" applyFont="0" applyFill="0" applyBorder="0" applyAlignment="0" applyProtection="0"/>
    <xf numFmtId="0" fontId="17" fillId="0" borderId="0" applyNumberFormat="0" applyAlignment="0">
      <alignment horizontal="left"/>
    </xf>
    <xf numFmtId="0" fontId="2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/>
    <xf numFmtId="179" fontId="11" fillId="0" borderId="0"/>
    <xf numFmtId="0" fontId="18" fillId="0" borderId="0" applyNumberFormat="0" applyAlignment="0">
      <alignment horizontal="left"/>
    </xf>
    <xf numFmtId="38" fontId="19" fillId="2" borderId="0" applyNumberFormat="0" applyBorder="0" applyAlignment="0" applyProtection="0"/>
    <xf numFmtId="0" fontId="20" fillId="0" borderId="0"/>
    <xf numFmtId="0" fontId="21" fillId="0" borderId="0">
      <alignment horizontal="left"/>
    </xf>
    <xf numFmtId="0" fontId="22" fillId="0" borderId="4" applyNumberFormat="0" applyAlignment="0" applyProtection="0">
      <alignment horizontal="left" vertical="center"/>
    </xf>
    <xf numFmtId="0" fontId="22" fillId="0" borderId="5">
      <alignment horizontal="left" vertical="center"/>
    </xf>
    <xf numFmtId="10" fontId="19" fillId="2" borderId="1" applyNumberFormat="0" applyBorder="0" applyAlignment="0" applyProtection="0"/>
    <xf numFmtId="0" fontId="23" fillId="0" borderId="6"/>
    <xf numFmtId="37" fontId="24" fillId="0" borderId="0"/>
    <xf numFmtId="180" fontId="25" fillId="0" borderId="0"/>
    <xf numFmtId="0" fontId="3" fillId="0" borderId="0"/>
    <xf numFmtId="10" fontId="3" fillId="0" borderId="0" applyFont="0" applyFill="0" applyBorder="0" applyAlignment="0" applyProtection="0"/>
    <xf numFmtId="30" fontId="26" fillId="0" borderId="0" applyNumberFormat="0" applyFill="0" applyBorder="0" applyAlignment="0" applyProtection="0">
      <alignment horizontal="left"/>
    </xf>
    <xf numFmtId="0" fontId="23" fillId="0" borderId="0"/>
    <xf numFmtId="40" fontId="27" fillId="0" borderId="0" applyBorder="0">
      <alignment horizontal="right"/>
    </xf>
    <xf numFmtId="41" fontId="11" fillId="0" borderId="0" applyFont="0" applyFill="0" applyBorder="0" applyAlignment="0" applyProtection="0">
      <alignment vertical="center"/>
    </xf>
    <xf numFmtId="0" fontId="5" fillId="0" borderId="0"/>
  </cellStyleXfs>
  <cellXfs count="282">
    <xf numFmtId="0" fontId="0" fillId="0" borderId="0" xfId="0">
      <alignment vertical="center"/>
    </xf>
    <xf numFmtId="0" fontId="0" fillId="0" borderId="0" xfId="0" applyAlignment="1"/>
    <xf numFmtId="3" fontId="42" fillId="0" borderId="13" xfId="0" applyNumberFormat="1" applyFont="1" applyBorder="1" applyAlignment="1">
      <alignment horizontal="center" vertical="center"/>
    </xf>
    <xf numFmtId="3" fontId="42" fillId="0" borderId="30" xfId="0" applyNumberFormat="1" applyFont="1" applyBorder="1" applyAlignment="1">
      <alignment horizontal="center" vertical="center"/>
    </xf>
    <xf numFmtId="0" fontId="42" fillId="0" borderId="30" xfId="0" applyNumberFormat="1" applyFont="1" applyBorder="1" applyAlignment="1">
      <alignment horizontal="center" vertical="center"/>
    </xf>
    <xf numFmtId="3" fontId="42" fillId="0" borderId="11" xfId="0" applyNumberFormat="1" applyFont="1" applyBorder="1" applyAlignment="1">
      <alignment horizontal="center" vertical="center"/>
    </xf>
    <xf numFmtId="3" fontId="43" fillId="0" borderId="31" xfId="0" applyNumberFormat="1" applyFont="1" applyBorder="1" applyAlignment="1">
      <alignment horizontal="left" vertical="center"/>
    </xf>
    <xf numFmtId="3" fontId="43" fillId="0" borderId="32" xfId="0" applyNumberFormat="1" applyFont="1" applyBorder="1" applyAlignment="1">
      <alignment horizontal="left" vertical="center"/>
    </xf>
    <xf numFmtId="3" fontId="43" fillId="0" borderId="0" xfId="0" applyNumberFormat="1" applyFont="1" applyAlignment="1">
      <alignment horizontal="left" vertical="center"/>
    </xf>
    <xf numFmtId="3" fontId="43" fillId="0" borderId="33" xfId="0" applyNumberFormat="1" applyFont="1" applyBorder="1" applyAlignment="1">
      <alignment horizontal="left" vertical="center"/>
    </xf>
    <xf numFmtId="3" fontId="43" fillId="0" borderId="32" xfId="0" applyNumberFormat="1" applyFont="1" applyBorder="1" applyAlignment="1">
      <alignment vertical="center"/>
    </xf>
    <xf numFmtId="0" fontId="43" fillId="0" borderId="32" xfId="0" applyNumberFormat="1" applyFont="1" applyBorder="1" applyAlignment="1">
      <alignment horizontal="right" vertical="center"/>
    </xf>
    <xf numFmtId="3" fontId="43" fillId="0" borderId="20" xfId="0" applyNumberFormat="1" applyFont="1" applyBorder="1" applyAlignment="1">
      <alignment horizontal="left" vertical="center"/>
    </xf>
    <xf numFmtId="3" fontId="43" fillId="0" borderId="32" xfId="0" applyNumberFormat="1" applyFont="1" applyBorder="1" applyAlignment="1">
      <alignment horizontal="right" vertical="center"/>
    </xf>
    <xf numFmtId="3" fontId="43" fillId="0" borderId="34" xfId="0" applyNumberFormat="1" applyFont="1" applyBorder="1" applyAlignment="1">
      <alignment horizontal="left" vertical="center"/>
    </xf>
    <xf numFmtId="3" fontId="43" fillId="0" borderId="35" xfId="0" applyNumberFormat="1" applyFont="1" applyBorder="1" applyAlignment="1">
      <alignment horizontal="left" vertical="center"/>
    </xf>
    <xf numFmtId="3" fontId="43" fillId="0" borderId="36" xfId="0" applyNumberFormat="1" applyFont="1" applyBorder="1" applyAlignment="1">
      <alignment vertical="center"/>
    </xf>
    <xf numFmtId="0" fontId="43" fillId="0" borderId="36" xfId="0" applyNumberFormat="1" applyFont="1" applyBorder="1" applyAlignment="1">
      <alignment horizontal="right" vertical="center"/>
    </xf>
    <xf numFmtId="3" fontId="43" fillId="0" borderId="37" xfId="0" applyNumberFormat="1" applyFont="1" applyBorder="1" applyAlignment="1">
      <alignment horizontal="left" vertical="center"/>
    </xf>
    <xf numFmtId="3" fontId="43" fillId="0" borderId="36" xfId="0" applyNumberFormat="1" applyFont="1" applyBorder="1" applyAlignment="1">
      <alignment horizontal="left" vertical="center"/>
    </xf>
    <xf numFmtId="10" fontId="43" fillId="0" borderId="36" xfId="0" applyNumberFormat="1" applyFont="1" applyBorder="1" applyAlignment="1">
      <alignment horizontal="right" vertical="center"/>
    </xf>
    <xf numFmtId="10" fontId="43" fillId="0" borderId="32" xfId="0" applyNumberFormat="1" applyFont="1" applyBorder="1" applyAlignment="1">
      <alignment horizontal="right" vertical="center"/>
    </xf>
    <xf numFmtId="3" fontId="43" fillId="0" borderId="38" xfId="0" applyNumberFormat="1" applyFont="1" applyBorder="1" applyAlignment="1">
      <alignment horizontal="left" vertical="center"/>
    </xf>
    <xf numFmtId="3" fontId="43" fillId="0" borderId="39" xfId="0" applyNumberFormat="1" applyFont="1" applyBorder="1" applyAlignment="1">
      <alignment horizontal="left" vertical="center"/>
    </xf>
    <xf numFmtId="9" fontId="43" fillId="0" borderId="36" xfId="0" applyNumberFormat="1" applyFont="1" applyBorder="1" applyAlignment="1">
      <alignment horizontal="right" vertical="center"/>
    </xf>
    <xf numFmtId="3" fontId="43" fillId="0" borderId="16" xfId="0" applyNumberFormat="1" applyFont="1" applyBorder="1" applyAlignment="1">
      <alignment horizontal="left" vertical="center"/>
    </xf>
    <xf numFmtId="3" fontId="43" fillId="0" borderId="8" xfId="0" applyNumberFormat="1" applyFont="1" applyBorder="1" applyAlignment="1">
      <alignment horizontal="left" vertical="center"/>
    </xf>
    <xf numFmtId="3" fontId="43" fillId="0" borderId="15" xfId="0" applyNumberFormat="1" applyFont="1" applyBorder="1" applyAlignment="1">
      <alignment horizontal="left" vertical="center"/>
    </xf>
    <xf numFmtId="3" fontId="43" fillId="0" borderId="40" xfId="0" applyNumberFormat="1" applyFont="1" applyBorder="1" applyAlignment="1">
      <alignment vertical="center"/>
    </xf>
    <xf numFmtId="0" fontId="43" fillId="0" borderId="40" xfId="0" applyNumberFormat="1" applyFont="1" applyBorder="1" applyAlignment="1">
      <alignment horizontal="right" vertical="center"/>
    </xf>
    <xf numFmtId="3" fontId="43" fillId="0" borderId="2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NumberFormat="1" applyAlignment="1"/>
    <xf numFmtId="3" fontId="42" fillId="0" borderId="12" xfId="0" applyNumberFormat="1" applyFont="1" applyBorder="1" applyAlignment="1">
      <alignment horizontal="center" vertical="center"/>
    </xf>
    <xf numFmtId="3" fontId="43" fillId="0" borderId="38" xfId="0" applyNumberFormat="1" applyFont="1" applyBorder="1" applyAlignment="1">
      <alignment horizontal="center" vertical="center"/>
    </xf>
    <xf numFmtId="3" fontId="43" fillId="0" borderId="36" xfId="0" applyNumberFormat="1" applyFont="1" applyBorder="1" applyAlignment="1">
      <alignment horizontal="center" vertical="center"/>
    </xf>
    <xf numFmtId="210" fontId="43" fillId="0" borderId="36" xfId="0" applyNumberFormat="1" applyFont="1" applyBorder="1" applyAlignment="1">
      <alignment horizontal="right" vertical="center"/>
    </xf>
    <xf numFmtId="3" fontId="43" fillId="0" borderId="36" xfId="0" applyNumberFormat="1" applyFont="1" applyBorder="1" applyAlignment="1">
      <alignment horizontal="right" vertical="center"/>
    </xf>
    <xf numFmtId="211" fontId="43" fillId="0" borderId="36" xfId="0" applyNumberFormat="1" applyFont="1" applyBorder="1" applyAlignment="1">
      <alignment vertical="center"/>
    </xf>
    <xf numFmtId="3" fontId="44" fillId="0" borderId="37" xfId="0" applyNumberFormat="1" applyFont="1" applyBorder="1" applyAlignment="1">
      <alignment horizontal="center" vertical="center"/>
    </xf>
    <xf numFmtId="3" fontId="45" fillId="0" borderId="37" xfId="0" applyNumberFormat="1" applyFont="1" applyBorder="1" applyAlignment="1">
      <alignment horizontal="center" vertical="center"/>
    </xf>
    <xf numFmtId="3" fontId="43" fillId="0" borderId="14" xfId="0" applyNumberFormat="1" applyFont="1" applyBorder="1" applyAlignment="1">
      <alignment vertical="center"/>
    </xf>
    <xf numFmtId="3" fontId="43" fillId="0" borderId="2" xfId="0" applyNumberFormat="1" applyFont="1" applyBorder="1" applyAlignment="1">
      <alignment vertical="center"/>
    </xf>
    <xf numFmtId="0" fontId="25" fillId="0" borderId="0" xfId="0" applyFont="1" applyAlignment="1">
      <alignment horizontal="center" vertical="center"/>
    </xf>
    <xf numFmtId="0" fontId="40" fillId="0" borderId="25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47" fillId="0" borderId="27" xfId="0" applyFont="1" applyBorder="1" applyAlignment="1">
      <alignment horizontal="center" vertical="center"/>
    </xf>
    <xf numFmtId="186" fontId="47" fillId="0" borderId="27" xfId="0" applyNumberFormat="1" applyFont="1" applyBorder="1" applyAlignment="1">
      <alignment horizontal="center" vertical="center" shrinkToFit="1"/>
    </xf>
    <xf numFmtId="41" fontId="47" fillId="0" borderId="27" xfId="0" applyNumberFormat="1" applyFont="1" applyBorder="1" applyAlignment="1">
      <alignment horizontal="right" vertical="center" shrinkToFit="1"/>
    </xf>
    <xf numFmtId="41" fontId="28" fillId="0" borderId="27" xfId="0" applyNumberFormat="1" applyFont="1" applyBorder="1" applyAlignment="1">
      <alignment horizontal="right" vertical="center" shrinkToFit="1"/>
    </xf>
    <xf numFmtId="0" fontId="40" fillId="0" borderId="28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/>
    </xf>
    <xf numFmtId="183" fontId="25" fillId="0" borderId="22" xfId="0" applyNumberFormat="1" applyFont="1" applyBorder="1" applyAlignment="1">
      <alignment horizontal="right" vertical="center"/>
    </xf>
    <xf numFmtId="183" fontId="25" fillId="3" borderId="22" xfId="25" applyNumberFormat="1" applyFont="1" applyFill="1" applyBorder="1" applyAlignment="1">
      <alignment horizontal="right" vertical="center"/>
    </xf>
    <xf numFmtId="41" fontId="25" fillId="0" borderId="22" xfId="0" applyNumberFormat="1" applyFont="1" applyBorder="1" applyAlignment="1">
      <alignment horizontal="right" vertical="center"/>
    </xf>
    <xf numFmtId="3" fontId="25" fillId="0" borderId="22" xfId="0" applyNumberFormat="1" applyFont="1" applyFill="1" applyBorder="1" applyAlignment="1">
      <alignment vertical="center"/>
    </xf>
    <xf numFmtId="41" fontId="25" fillId="0" borderId="22" xfId="0" applyNumberFormat="1" applyFont="1" applyBorder="1" applyAlignment="1">
      <alignment vertical="center"/>
    </xf>
    <xf numFmtId="203" fontId="25" fillId="0" borderId="23" xfId="0" applyNumberFormat="1" applyFont="1" applyBorder="1" applyAlignment="1">
      <alignment horizontal="center" vertical="center" wrapText="1" shrinkToFit="1"/>
    </xf>
    <xf numFmtId="0" fontId="25" fillId="0" borderId="25" xfId="0" applyFont="1" applyBorder="1" applyAlignment="1">
      <alignment horizontal="center" vertical="center"/>
    </xf>
    <xf numFmtId="183" fontId="25" fillId="0" borderId="25" xfId="0" applyNumberFormat="1" applyFont="1" applyBorder="1" applyAlignment="1">
      <alignment horizontal="right" vertical="center"/>
    </xf>
    <xf numFmtId="183" fontId="25" fillId="3" borderId="25" xfId="25" applyNumberFormat="1" applyFont="1" applyFill="1" applyBorder="1" applyAlignment="1">
      <alignment horizontal="right" vertical="center"/>
    </xf>
    <xf numFmtId="41" fontId="25" fillId="0" borderId="25" xfId="0" applyNumberFormat="1" applyFont="1" applyBorder="1" applyAlignment="1">
      <alignment horizontal="right" vertical="center"/>
    </xf>
    <xf numFmtId="3" fontId="25" fillId="0" borderId="25" xfId="0" applyNumberFormat="1" applyFont="1" applyFill="1" applyBorder="1" applyAlignment="1">
      <alignment vertical="center"/>
    </xf>
    <xf numFmtId="41" fontId="25" fillId="0" borderId="25" xfId="0" applyNumberFormat="1" applyFont="1" applyBorder="1" applyAlignment="1">
      <alignment vertical="center"/>
    </xf>
    <xf numFmtId="203" fontId="25" fillId="0" borderId="26" xfId="0" applyNumberFormat="1" applyFont="1" applyBorder="1" applyAlignment="1">
      <alignment horizontal="center" vertical="center" wrapText="1" shrinkToFit="1"/>
    </xf>
    <xf numFmtId="0" fontId="25" fillId="0" borderId="25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/>
    </xf>
    <xf numFmtId="183" fontId="25" fillId="0" borderId="27" xfId="0" applyNumberFormat="1" applyFont="1" applyBorder="1" applyAlignment="1">
      <alignment horizontal="right" vertical="center"/>
    </xf>
    <xf numFmtId="183" fontId="25" fillId="3" borderId="27" xfId="25" applyNumberFormat="1" applyFont="1" applyFill="1" applyBorder="1" applyAlignment="1">
      <alignment horizontal="right" vertical="center"/>
    </xf>
    <xf numFmtId="41" fontId="25" fillId="0" borderId="27" xfId="0" applyNumberFormat="1" applyFont="1" applyBorder="1" applyAlignment="1">
      <alignment horizontal="right" vertical="center"/>
    </xf>
    <xf numFmtId="3" fontId="25" fillId="0" borderId="27" xfId="0" applyNumberFormat="1" applyFont="1" applyFill="1" applyBorder="1" applyAlignment="1">
      <alignment vertical="center"/>
    </xf>
    <xf numFmtId="41" fontId="25" fillId="0" borderId="27" xfId="0" applyNumberFormat="1" applyFont="1" applyBorder="1" applyAlignment="1">
      <alignment vertical="center"/>
    </xf>
    <xf numFmtId="203" fontId="25" fillId="0" borderId="28" xfId="0" applyNumberFormat="1" applyFont="1" applyBorder="1" applyAlignment="1">
      <alignment horizontal="center" vertical="center" wrapText="1" shrinkToFit="1"/>
    </xf>
    <xf numFmtId="41" fontId="25" fillId="0" borderId="49" xfId="0" applyNumberFormat="1" applyFont="1" applyBorder="1" applyAlignment="1">
      <alignment horizontal="right" vertical="center"/>
    </xf>
    <xf numFmtId="41" fontId="25" fillId="0" borderId="50" xfId="0" applyNumberFormat="1" applyFont="1" applyBorder="1" applyAlignment="1">
      <alignment vertical="center"/>
    </xf>
    <xf numFmtId="41" fontId="25" fillId="0" borderId="51" xfId="0" applyNumberFormat="1" applyFont="1" applyBorder="1" applyAlignment="1">
      <alignment horizontal="right" vertical="center"/>
    </xf>
    <xf numFmtId="41" fontId="25" fillId="0" borderId="52" xfId="0" applyNumberFormat="1" applyFont="1" applyBorder="1" applyAlignment="1">
      <alignment vertical="center"/>
    </xf>
    <xf numFmtId="41" fontId="25" fillId="0" borderId="53" xfId="0" applyNumberFormat="1" applyFont="1" applyBorder="1" applyAlignment="1">
      <alignment horizontal="right" vertical="center"/>
    </xf>
    <xf numFmtId="3" fontId="25" fillId="0" borderId="54" xfId="0" applyNumberFormat="1" applyFont="1" applyFill="1" applyBorder="1" applyAlignment="1">
      <alignment vertical="center"/>
    </xf>
    <xf numFmtId="41" fontId="25" fillId="0" borderId="55" xfId="0" applyNumberFormat="1" applyFont="1" applyBorder="1" applyAlignment="1">
      <alignment vertical="center"/>
    </xf>
    <xf numFmtId="183" fontId="25" fillId="0" borderId="13" xfId="0" applyNumberFormat="1" applyFont="1" applyBorder="1" applyAlignment="1">
      <alignment horizontal="right" vertical="center"/>
    </xf>
    <xf numFmtId="0" fontId="25" fillId="0" borderId="13" xfId="0" applyFont="1" applyBorder="1" applyAlignment="1">
      <alignment horizontal="center" vertical="center"/>
    </xf>
    <xf numFmtId="183" fontId="25" fillId="3" borderId="13" xfId="25" applyNumberFormat="1" applyFont="1" applyFill="1" applyBorder="1" applyAlignment="1">
      <alignment horizontal="right" vertical="center"/>
    </xf>
    <xf numFmtId="41" fontId="25" fillId="0" borderId="56" xfId="0" applyNumberFormat="1" applyFont="1" applyBorder="1" applyAlignment="1">
      <alignment horizontal="right" vertical="center"/>
    </xf>
    <xf numFmtId="3" fontId="25" fillId="0" borderId="13" xfId="0" applyNumberFormat="1" applyFont="1" applyFill="1" applyBorder="1" applyAlignment="1">
      <alignment vertical="center"/>
    </xf>
    <xf numFmtId="41" fontId="25" fillId="0" borderId="30" xfId="0" applyNumberFormat="1" applyFont="1" applyBorder="1" applyAlignment="1">
      <alignment vertical="center"/>
    </xf>
    <xf numFmtId="41" fontId="25" fillId="0" borderId="13" xfId="0" applyNumberFormat="1" applyFont="1" applyBorder="1" applyAlignment="1">
      <alignment vertical="center"/>
    </xf>
    <xf numFmtId="203" fontId="25" fillId="0" borderId="18" xfId="0" applyNumberFormat="1" applyFont="1" applyBorder="1" applyAlignment="1">
      <alignment horizontal="center" vertical="center" wrapText="1" shrinkToFit="1"/>
    </xf>
    <xf numFmtId="183" fontId="28" fillId="0" borderId="13" xfId="0" applyNumberFormat="1" applyFont="1" applyBorder="1" applyAlignment="1">
      <alignment horizontal="right" vertical="center"/>
    </xf>
    <xf numFmtId="0" fontId="28" fillId="0" borderId="13" xfId="0" applyFont="1" applyBorder="1" applyAlignment="1">
      <alignment horizontal="center" vertical="center"/>
    </xf>
    <xf numFmtId="183" fontId="28" fillId="3" borderId="13" xfId="25" applyNumberFormat="1" applyFont="1" applyFill="1" applyBorder="1" applyAlignment="1">
      <alignment horizontal="right" vertical="center"/>
    </xf>
    <xf numFmtId="41" fontId="28" fillId="0" borderId="56" xfId="0" applyNumberFormat="1" applyFont="1" applyBorder="1" applyAlignment="1">
      <alignment horizontal="right" vertical="center"/>
    </xf>
    <xf numFmtId="3" fontId="28" fillId="0" borderId="13" xfId="0" applyNumberFormat="1" applyFont="1" applyFill="1" applyBorder="1" applyAlignment="1">
      <alignment vertical="center"/>
    </xf>
    <xf numFmtId="41" fontId="28" fillId="0" borderId="13" xfId="0" applyNumberFormat="1" applyFont="1" applyBorder="1" applyAlignment="1">
      <alignment vertical="center"/>
    </xf>
    <xf numFmtId="203" fontId="28" fillId="0" borderId="18" xfId="0" applyNumberFormat="1" applyFont="1" applyBorder="1" applyAlignment="1">
      <alignment horizontal="center" vertical="center" wrapText="1" shrinkToFit="1"/>
    </xf>
    <xf numFmtId="183" fontId="25" fillId="0" borderId="15" xfId="0" applyNumberFormat="1" applyFont="1" applyBorder="1" applyAlignment="1">
      <alignment horizontal="right" vertical="center"/>
    </xf>
    <xf numFmtId="0" fontId="25" fillId="0" borderId="15" xfId="0" applyFont="1" applyBorder="1" applyAlignment="1">
      <alignment horizontal="center" vertical="center"/>
    </xf>
    <xf numFmtId="183" fontId="25" fillId="3" borderId="15" xfId="25" applyNumberFormat="1" applyFont="1" applyFill="1" applyBorder="1" applyAlignment="1">
      <alignment horizontal="right" vertical="center"/>
    </xf>
    <xf numFmtId="41" fontId="39" fillId="0" borderId="40" xfId="0" applyNumberFormat="1" applyFont="1" applyBorder="1" applyAlignment="1">
      <alignment horizontal="right" vertical="center"/>
    </xf>
    <xf numFmtId="192" fontId="25" fillId="0" borderId="57" xfId="0" applyNumberFormat="1" applyFont="1" applyBorder="1" applyAlignment="1">
      <alignment vertical="center"/>
    </xf>
    <xf numFmtId="41" fontId="39" fillId="0" borderId="8" xfId="0" applyNumberFormat="1" applyFont="1" applyBorder="1" applyAlignment="1">
      <alignment vertical="center"/>
    </xf>
    <xf numFmtId="41" fontId="28" fillId="0" borderId="8" xfId="0" applyNumberFormat="1" applyFont="1" applyBorder="1" applyAlignment="1">
      <alignment vertical="center"/>
    </xf>
    <xf numFmtId="41" fontId="39" fillId="0" borderId="40" xfId="0" applyNumberFormat="1" applyFont="1" applyBorder="1" applyAlignment="1">
      <alignment vertical="center"/>
    </xf>
    <xf numFmtId="41" fontId="39" fillId="0" borderId="9" xfId="0" applyNumberFormat="1" applyFont="1" applyBorder="1" applyAlignment="1">
      <alignment vertical="center"/>
    </xf>
    <xf numFmtId="192" fontId="25" fillId="0" borderId="22" xfId="0" applyNumberFormat="1" applyFont="1" applyBorder="1" applyAlignment="1">
      <alignment vertical="center"/>
    </xf>
    <xf numFmtId="41" fontId="25" fillId="0" borderId="23" xfId="0" applyNumberFormat="1" applyFont="1" applyBorder="1" applyAlignment="1">
      <alignment vertical="center"/>
    </xf>
    <xf numFmtId="41" fontId="39" fillId="0" borderId="56" xfId="0" applyNumberFormat="1" applyFont="1" applyBorder="1" applyAlignment="1">
      <alignment horizontal="right" vertical="center"/>
    </xf>
    <xf numFmtId="192" fontId="38" fillId="0" borderId="13" xfId="0" applyNumberFormat="1" applyFont="1" applyBorder="1" applyAlignment="1">
      <alignment vertical="center"/>
    </xf>
    <xf numFmtId="41" fontId="39" fillId="0" borderId="13" xfId="0" applyNumberFormat="1" applyFont="1" applyBorder="1" applyAlignment="1">
      <alignment vertical="center"/>
    </xf>
    <xf numFmtId="41" fontId="39" fillId="0" borderId="18" xfId="0" applyNumberFormat="1" applyFont="1" applyBorder="1" applyAlignment="1">
      <alignment vertical="center"/>
    </xf>
    <xf numFmtId="41" fontId="39" fillId="0" borderId="58" xfId="95" applyNumberFormat="1" applyFont="1" applyFill="1" applyBorder="1" applyAlignment="1">
      <alignment horizontal="left" vertical="center"/>
    </xf>
    <xf numFmtId="3" fontId="38" fillId="0" borderId="59" xfId="95" applyNumberFormat="1" applyFont="1" applyFill="1" applyBorder="1" applyAlignment="1">
      <alignment horizontal="left" vertical="center"/>
    </xf>
    <xf numFmtId="3" fontId="38" fillId="0" borderId="7" xfId="95" applyNumberFormat="1" applyFont="1" applyFill="1" applyBorder="1" applyAlignment="1">
      <alignment horizontal="left" vertical="center"/>
    </xf>
    <xf numFmtId="3" fontId="25" fillId="0" borderId="7" xfId="95" applyNumberFormat="1" applyFont="1" applyFill="1" applyBorder="1" applyAlignment="1">
      <alignment horizontal="left" vertical="center"/>
    </xf>
    <xf numFmtId="3" fontId="38" fillId="0" borderId="7" xfId="95" applyNumberFormat="1" applyFont="1" applyFill="1" applyBorder="1" applyAlignment="1">
      <alignment vertical="center"/>
    </xf>
    <xf numFmtId="205" fontId="28" fillId="0" borderId="7" xfId="95" applyNumberFormat="1" applyFont="1" applyFill="1" applyBorder="1" applyAlignment="1">
      <alignment horizontal="center" vertical="center"/>
    </xf>
    <xf numFmtId="190" fontId="25" fillId="0" borderId="58" xfId="0" applyNumberFormat="1" applyFont="1" applyBorder="1" applyAlignment="1">
      <alignment horizontal="center" vertical="center"/>
    </xf>
    <xf numFmtId="184" fontId="38" fillId="0" borderId="60" xfId="0" applyNumberFormat="1" applyFont="1" applyBorder="1" applyAlignment="1">
      <alignment vertical="center"/>
    </xf>
    <xf numFmtId="41" fontId="39" fillId="0" borderId="40" xfId="95" applyNumberFormat="1" applyFont="1" applyFill="1" applyBorder="1" applyAlignment="1">
      <alignment vertical="center"/>
    </xf>
    <xf numFmtId="3" fontId="25" fillId="0" borderId="57" xfId="95" applyNumberFormat="1" applyFont="1" applyFill="1" applyBorder="1" applyAlignment="1">
      <alignment horizontal="center" vertical="center"/>
    </xf>
    <xf numFmtId="41" fontId="38" fillId="0" borderId="8" xfId="95" applyNumberFormat="1" applyFont="1" applyFill="1" applyBorder="1" applyAlignment="1">
      <alignment horizontal="center" vertical="center"/>
    </xf>
    <xf numFmtId="3" fontId="25" fillId="0" borderId="8" xfId="95" applyNumberFormat="1" applyFont="1" applyFill="1" applyBorder="1" applyAlignment="1">
      <alignment horizontal="center" vertical="center"/>
    </xf>
    <xf numFmtId="212" fontId="38" fillId="0" borderId="8" xfId="95" applyNumberFormat="1" applyFont="1" applyFill="1" applyBorder="1" applyAlignment="1">
      <alignment vertical="center"/>
    </xf>
    <xf numFmtId="3" fontId="25" fillId="0" borderId="8" xfId="95" quotePrefix="1" applyNumberFormat="1" applyFont="1" applyFill="1" applyBorder="1" applyAlignment="1">
      <alignment horizontal="center" vertical="center"/>
    </xf>
    <xf numFmtId="186" fontId="38" fillId="0" borderId="40" xfId="0" applyNumberFormat="1" applyFont="1" applyBorder="1" applyAlignment="1">
      <alignment horizontal="center" vertical="center"/>
    </xf>
    <xf numFmtId="184" fontId="38" fillId="0" borderId="9" xfId="0" applyNumberFormat="1" applyFont="1" applyBorder="1" applyAlignment="1">
      <alignment vertical="center"/>
    </xf>
    <xf numFmtId="192" fontId="39" fillId="0" borderId="13" xfId="0" applyNumberFormat="1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90" fontId="25" fillId="0" borderId="13" xfId="0" applyNumberFormat="1" applyFont="1" applyBorder="1" applyAlignment="1">
      <alignment horizontal="center" vertical="center"/>
    </xf>
    <xf numFmtId="41" fontId="39" fillId="0" borderId="13" xfId="0" applyNumberFormat="1" applyFont="1" applyBorder="1" applyAlignment="1">
      <alignment horizontal="center" vertical="center"/>
    </xf>
    <xf numFmtId="190" fontId="25" fillId="0" borderId="5" xfId="0" applyNumberFormat="1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206" fontId="25" fillId="0" borderId="5" xfId="0" applyNumberFormat="1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190" fontId="38" fillId="0" borderId="34" xfId="0" applyNumberFormat="1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190" fontId="25" fillId="0" borderId="41" xfId="0" applyNumberFormat="1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41" fontId="39" fillId="0" borderId="58" xfId="0" applyNumberFormat="1" applyFont="1" applyBorder="1" applyAlignment="1">
      <alignment horizontal="right" vertical="center"/>
    </xf>
    <xf numFmtId="190" fontId="38" fillId="0" borderId="58" xfId="0" applyNumberFormat="1" applyFont="1" applyBorder="1" applyAlignment="1">
      <alignment horizontal="center" vertical="center"/>
    </xf>
    <xf numFmtId="184" fontId="25" fillId="0" borderId="60" xfId="0" applyNumberFormat="1" applyFont="1" applyBorder="1" applyAlignment="1">
      <alignment vertical="center"/>
    </xf>
    <xf numFmtId="190" fontId="25" fillId="0" borderId="35" xfId="0" applyNumberFormat="1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41" fontId="39" fillId="0" borderId="36" xfId="0" applyNumberFormat="1" applyFont="1" applyBorder="1" applyAlignment="1">
      <alignment horizontal="right" vertical="center"/>
    </xf>
    <xf numFmtId="3" fontId="25" fillId="0" borderId="61" xfId="95" applyNumberFormat="1" applyFont="1" applyFill="1" applyBorder="1" applyAlignment="1">
      <alignment horizontal="center" vertical="center"/>
    </xf>
    <xf numFmtId="41" fontId="38" fillId="0" borderId="34" xfId="95" applyNumberFormat="1" applyFont="1" applyFill="1" applyBorder="1" applyAlignment="1">
      <alignment horizontal="center" vertical="center"/>
    </xf>
    <xf numFmtId="3" fontId="25" fillId="0" borderId="34" xfId="95" applyNumberFormat="1" applyFont="1" applyFill="1" applyBorder="1" applyAlignment="1">
      <alignment horizontal="center" vertical="center"/>
    </xf>
    <xf numFmtId="213" fontId="38" fillId="0" borderId="34" xfId="95" applyNumberFormat="1" applyFont="1" applyFill="1" applyBorder="1" applyAlignment="1">
      <alignment vertical="center"/>
    </xf>
    <xf numFmtId="3" fontId="25" fillId="0" borderId="34" xfId="95" quotePrefix="1" applyNumberFormat="1" applyFont="1" applyFill="1" applyBorder="1" applyAlignment="1">
      <alignment horizontal="center" vertical="center"/>
    </xf>
    <xf numFmtId="41" fontId="38" fillId="0" borderId="36" xfId="0" applyNumberFormat="1" applyFont="1" applyBorder="1" applyAlignment="1">
      <alignment horizontal="center" vertical="center"/>
    </xf>
    <xf numFmtId="10" fontId="38" fillId="0" borderId="62" xfId="0" applyNumberFormat="1" applyFont="1" applyBorder="1" applyAlignment="1">
      <alignment vertical="center"/>
    </xf>
    <xf numFmtId="190" fontId="25" fillId="0" borderId="54" xfId="0" applyNumberFormat="1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/>
    </xf>
    <xf numFmtId="41" fontId="39" fillId="0" borderId="65" xfId="0" applyNumberFormat="1" applyFont="1" applyBorder="1" applyAlignment="1">
      <alignment horizontal="right" vertical="center"/>
    </xf>
    <xf numFmtId="3" fontId="38" fillId="0" borderId="66" xfId="95" applyNumberFormat="1" applyFont="1" applyFill="1" applyBorder="1" applyAlignment="1">
      <alignment horizontal="left" vertical="center"/>
    </xf>
    <xf numFmtId="3" fontId="38" fillId="0" borderId="64" xfId="95" applyNumberFormat="1" applyFont="1" applyFill="1" applyBorder="1" applyAlignment="1">
      <alignment horizontal="left" vertical="center"/>
    </xf>
    <xf numFmtId="3" fontId="25" fillId="0" borderId="64" xfId="95" applyNumberFormat="1" applyFont="1" applyFill="1" applyBorder="1" applyAlignment="1">
      <alignment horizontal="left" vertical="center"/>
    </xf>
    <xf numFmtId="3" fontId="38" fillId="0" borderId="64" xfId="95" applyNumberFormat="1" applyFont="1" applyFill="1" applyBorder="1" applyAlignment="1">
      <alignment vertical="center"/>
    </xf>
    <xf numFmtId="205" fontId="28" fillId="0" borderId="64" xfId="95" applyNumberFormat="1" applyFont="1" applyFill="1" applyBorder="1" applyAlignment="1">
      <alignment horizontal="center" vertical="center"/>
    </xf>
    <xf numFmtId="190" fontId="38" fillId="0" borderId="65" xfId="0" applyNumberFormat="1" applyFont="1" applyBorder="1" applyAlignment="1">
      <alignment horizontal="center" vertical="center"/>
    </xf>
    <xf numFmtId="184" fontId="38" fillId="0" borderId="67" xfId="0" applyNumberFormat="1" applyFont="1" applyBorder="1" applyAlignment="1">
      <alignment vertical="center"/>
    </xf>
    <xf numFmtId="41" fontId="39" fillId="0" borderId="64" xfId="0" applyNumberFormat="1" applyFont="1" applyBorder="1" applyAlignment="1">
      <alignment horizontal="right" vertical="center"/>
    </xf>
    <xf numFmtId="41" fontId="39" fillId="0" borderId="25" xfId="0" applyNumberFormat="1" applyFont="1" applyBorder="1" applyAlignment="1">
      <alignment horizontal="right" vertical="center"/>
    </xf>
    <xf numFmtId="3" fontId="38" fillId="0" borderId="68" xfId="95" applyNumberFormat="1" applyFont="1" applyFill="1" applyBorder="1" applyAlignment="1">
      <alignment horizontal="left" vertical="center"/>
    </xf>
    <xf numFmtId="3" fontId="38" fillId="0" borderId="0" xfId="95" applyNumberFormat="1" applyFont="1" applyFill="1" applyBorder="1" applyAlignment="1">
      <alignment horizontal="left" vertical="center"/>
    </xf>
    <xf numFmtId="3" fontId="25" fillId="0" borderId="0" xfId="95" applyNumberFormat="1" applyFont="1" applyFill="1" applyBorder="1" applyAlignment="1">
      <alignment horizontal="left" vertical="center"/>
    </xf>
    <xf numFmtId="3" fontId="38" fillId="0" borderId="0" xfId="95" applyNumberFormat="1" applyFont="1" applyFill="1" applyBorder="1" applyAlignment="1">
      <alignment vertical="center"/>
    </xf>
    <xf numFmtId="205" fontId="28" fillId="0" borderId="0" xfId="95" applyNumberFormat="1" applyFont="1" applyFill="1" applyBorder="1" applyAlignment="1">
      <alignment horizontal="center" vertical="center"/>
    </xf>
    <xf numFmtId="190" fontId="38" fillId="0" borderId="32" xfId="0" applyNumberFormat="1" applyFont="1" applyBorder="1" applyAlignment="1">
      <alignment horizontal="center" vertical="center"/>
    </xf>
    <xf numFmtId="184" fontId="38" fillId="0" borderId="69" xfId="0" applyNumberFormat="1" applyFont="1" applyBorder="1" applyAlignment="1">
      <alignment vertical="center"/>
    </xf>
    <xf numFmtId="41" fontId="39" fillId="0" borderId="27" xfId="0" applyNumberFormat="1" applyFont="1" applyBorder="1" applyAlignment="1">
      <alignment horizontal="right" vertical="center"/>
    </xf>
    <xf numFmtId="41" fontId="38" fillId="0" borderId="40" xfId="0" applyNumberFormat="1" applyFont="1" applyBorder="1" applyAlignment="1">
      <alignment horizontal="center" vertical="center"/>
    </xf>
    <xf numFmtId="41" fontId="38" fillId="0" borderId="22" xfId="0" applyNumberFormat="1" applyFont="1" applyBorder="1" applyAlignment="1">
      <alignment horizontal="right" vertical="center"/>
    </xf>
    <xf numFmtId="41" fontId="39" fillId="0" borderId="22" xfId="0" applyNumberFormat="1" applyFont="1" applyBorder="1" applyAlignment="1">
      <alignment horizontal="right" vertical="center"/>
    </xf>
    <xf numFmtId="184" fontId="38" fillId="0" borderId="60" xfId="0" applyNumberFormat="1" applyFont="1" applyBorder="1" applyAlignment="1">
      <alignment horizontal="center" vertical="center"/>
    </xf>
    <xf numFmtId="4" fontId="38" fillId="0" borderId="8" xfId="95" applyNumberFormat="1" applyFont="1" applyFill="1" applyBorder="1" applyAlignment="1">
      <alignment vertical="center"/>
    </xf>
    <xf numFmtId="0" fontId="38" fillId="0" borderId="33" xfId="0" applyFont="1" applyBorder="1" applyAlignment="1">
      <alignment horizontal="center" vertical="center"/>
    </xf>
    <xf numFmtId="190" fontId="25" fillId="0" borderId="33" xfId="0" applyNumberFormat="1" applyFont="1" applyBorder="1" applyAlignment="1">
      <alignment horizontal="center" vertical="center"/>
    </xf>
    <xf numFmtId="41" fontId="39" fillId="0" borderId="33" xfId="0" applyNumberFormat="1" applyFont="1" applyBorder="1" applyAlignment="1">
      <alignment horizontal="right" vertical="center"/>
    </xf>
    <xf numFmtId="190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206" fontId="25" fillId="0" borderId="0" xfId="0" applyNumberFormat="1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3" fontId="38" fillId="0" borderId="22" xfId="95" applyNumberFormat="1" applyFont="1" applyFill="1" applyBorder="1" applyAlignment="1">
      <alignment horizontal="left" vertical="center"/>
    </xf>
    <xf numFmtId="206" fontId="25" fillId="0" borderId="22" xfId="0" applyNumberFormat="1" applyFont="1" applyBorder="1" applyAlignment="1">
      <alignment horizontal="center" vertical="center"/>
    </xf>
    <xf numFmtId="190" fontId="25" fillId="0" borderId="22" xfId="0" applyNumberFormat="1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3" fontId="25" fillId="0" borderId="27" xfId="95" applyNumberFormat="1" applyFont="1" applyFill="1" applyBorder="1" applyAlignment="1">
      <alignment horizontal="left" vertical="center"/>
    </xf>
    <xf numFmtId="212" fontId="38" fillId="0" borderId="27" xfId="95" applyNumberFormat="1" applyFont="1" applyFill="1" applyBorder="1" applyAlignment="1">
      <alignment vertical="center"/>
    </xf>
    <xf numFmtId="41" fontId="38" fillId="0" borderId="27" xfId="0" applyNumberFormat="1" applyFont="1" applyBorder="1" applyAlignment="1">
      <alignment horizontal="center" vertical="center"/>
    </xf>
    <xf numFmtId="41" fontId="39" fillId="0" borderId="13" xfId="0" applyNumberFormat="1" applyFont="1" applyBorder="1" applyAlignment="1">
      <alignment horizontal="right" vertical="center"/>
    </xf>
    <xf numFmtId="186" fontId="25" fillId="0" borderId="56" xfId="0" applyNumberFormat="1" applyFont="1" applyBorder="1" applyAlignment="1">
      <alignment horizontal="center" vertical="center"/>
    </xf>
    <xf numFmtId="186" fontId="25" fillId="0" borderId="5" xfId="0" applyNumberFormat="1" applyFont="1" applyBorder="1" applyAlignment="1">
      <alignment horizontal="center" vertical="center"/>
    </xf>
    <xf numFmtId="186" fontId="25" fillId="0" borderId="11" xfId="0" applyNumberFormat="1" applyFont="1" applyBorder="1" applyAlignment="1">
      <alignment horizontal="center" vertical="center"/>
    </xf>
    <xf numFmtId="186" fontId="28" fillId="0" borderId="56" xfId="0" applyNumberFormat="1" applyFont="1" applyBorder="1" applyAlignment="1">
      <alignment horizontal="left" vertical="center"/>
    </xf>
    <xf numFmtId="0" fontId="25" fillId="0" borderId="0" xfId="0" applyFont="1">
      <alignment vertical="center"/>
    </xf>
    <xf numFmtId="41" fontId="0" fillId="0" borderId="0" xfId="0" applyNumberFormat="1">
      <alignment vertical="center"/>
    </xf>
    <xf numFmtId="0" fontId="39" fillId="3" borderId="12" xfId="0" applyFont="1" applyFill="1" applyBorder="1" applyAlignment="1">
      <alignment horizontal="center" vertical="center"/>
    </xf>
    <xf numFmtId="0" fontId="39" fillId="3" borderId="13" xfId="0" applyFont="1" applyFill="1" applyBorder="1" applyAlignment="1">
      <alignment horizontal="center" vertical="center"/>
    </xf>
    <xf numFmtId="0" fontId="39" fillId="0" borderId="19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0" borderId="3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9" xfId="0" applyFont="1" applyBorder="1" applyAlignment="1">
      <alignment horizontal="center" vertical="center"/>
    </xf>
    <xf numFmtId="0" fontId="39" fillId="0" borderId="27" xfId="0" applyFont="1" applyBorder="1" applyAlignment="1">
      <alignment horizontal="center" vertical="center"/>
    </xf>
    <xf numFmtId="192" fontId="39" fillId="0" borderId="41" xfId="0" applyNumberFormat="1" applyFont="1" applyBorder="1" applyAlignment="1">
      <alignment horizontal="center" vertical="center"/>
    </xf>
    <xf numFmtId="192" fontId="39" fillId="0" borderId="15" xfId="0" applyNumberFormat="1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/>
    </xf>
    <xf numFmtId="190" fontId="25" fillId="0" borderId="41" xfId="0" applyNumberFormat="1" applyFont="1" applyBorder="1" applyAlignment="1">
      <alignment horizontal="center" vertical="center"/>
    </xf>
    <xf numFmtId="190" fontId="25" fillId="0" borderId="15" xfId="0" applyNumberFormat="1" applyFont="1" applyBorder="1" applyAlignment="1">
      <alignment horizontal="center" vertical="center"/>
    </xf>
    <xf numFmtId="0" fontId="39" fillId="0" borderId="17" xfId="0" applyFont="1" applyBorder="1" applyAlignment="1">
      <alignment horizontal="left" vertical="center"/>
    </xf>
    <xf numFmtId="0" fontId="39" fillId="0" borderId="7" xfId="0" applyFont="1" applyBorder="1" applyAlignment="1">
      <alignment horizontal="left" vertical="center"/>
    </xf>
    <xf numFmtId="0" fontId="39" fillId="0" borderId="58" xfId="0" applyFont="1" applyBorder="1" applyAlignment="1">
      <alignment horizontal="left" vertical="center"/>
    </xf>
    <xf numFmtId="0" fontId="39" fillId="0" borderId="16" xfId="0" applyFont="1" applyBorder="1" applyAlignment="1">
      <alignment horizontal="left" vertical="center"/>
    </xf>
    <xf numFmtId="0" fontId="39" fillId="0" borderId="8" xfId="0" applyFont="1" applyBorder="1" applyAlignment="1">
      <alignment horizontal="left" vertical="center"/>
    </xf>
    <xf numFmtId="0" fontId="39" fillId="0" borderId="40" xfId="0" applyFont="1" applyBorder="1" applyAlignment="1">
      <alignment horizontal="left" vertical="center"/>
    </xf>
    <xf numFmtId="0" fontId="39" fillId="0" borderId="16" xfId="0" applyFont="1" applyBorder="1" applyAlignment="1">
      <alignment horizontal="center" vertical="center"/>
    </xf>
    <xf numFmtId="0" fontId="39" fillId="0" borderId="8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17" xfId="0" applyFont="1" applyBorder="1" applyAlignment="1">
      <alignment vertical="center"/>
    </xf>
    <xf numFmtId="0" fontId="39" fillId="0" borderId="7" xfId="0" applyFont="1" applyBorder="1" applyAlignment="1">
      <alignment vertical="center"/>
    </xf>
    <xf numFmtId="0" fontId="39" fillId="0" borderId="58" xfId="0" applyFont="1" applyBorder="1" applyAlignment="1">
      <alignment vertical="center"/>
    </xf>
    <xf numFmtId="0" fontId="39" fillId="0" borderId="16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40" xfId="0" applyFont="1" applyBorder="1" applyAlignment="1">
      <alignment vertical="center"/>
    </xf>
    <xf numFmtId="192" fontId="39" fillId="0" borderId="22" xfId="0" applyNumberFormat="1" applyFont="1" applyBorder="1" applyAlignment="1">
      <alignment horizontal="center" vertical="center"/>
    </xf>
    <xf numFmtId="192" fontId="39" fillId="0" borderId="27" xfId="0" applyNumberFormat="1" applyFont="1" applyBorder="1" applyAlignment="1">
      <alignment horizontal="center" vertical="center"/>
    </xf>
    <xf numFmtId="3" fontId="39" fillId="0" borderId="41" xfId="95" applyNumberFormat="1" applyFont="1" applyFill="1" applyBorder="1" applyAlignment="1">
      <alignment horizontal="center" vertical="center"/>
    </xf>
    <xf numFmtId="3" fontId="39" fillId="0" borderId="15" xfId="95" applyNumberFormat="1" applyFont="1" applyFill="1" applyBorder="1" applyAlignment="1">
      <alignment horizontal="center" vertical="center"/>
    </xf>
    <xf numFmtId="0" fontId="39" fillId="0" borderId="12" xfId="0" applyFont="1" applyBorder="1" applyAlignment="1">
      <alignment horizontal="left" vertical="center"/>
    </xf>
    <xf numFmtId="0" fontId="39" fillId="0" borderId="30" xfId="0" applyFont="1" applyBorder="1" applyAlignment="1">
      <alignment horizontal="left" vertical="center"/>
    </xf>
    <xf numFmtId="0" fontId="39" fillId="0" borderId="13" xfId="0" applyFont="1" applyBorder="1" applyAlignment="1">
      <alignment horizontal="left" vertical="center"/>
    </xf>
    <xf numFmtId="0" fontId="39" fillId="0" borderId="1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58" xfId="0" applyFont="1" applyBorder="1" applyAlignment="1">
      <alignment horizontal="center" vertical="center"/>
    </xf>
    <xf numFmtId="0" fontId="39" fillId="0" borderId="39" xfId="0" applyFont="1" applyBorder="1" applyAlignment="1">
      <alignment horizontal="center" vertical="center"/>
    </xf>
    <xf numFmtId="0" fontId="39" fillId="0" borderId="34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0" fontId="39" fillId="0" borderId="63" xfId="0" applyFont="1" applyBorder="1" applyAlignment="1">
      <alignment horizontal="center" vertical="center"/>
    </xf>
    <xf numFmtId="0" fontId="39" fillId="0" borderId="64" xfId="0" applyFont="1" applyBorder="1" applyAlignment="1">
      <alignment horizontal="center" vertical="center"/>
    </xf>
    <xf numFmtId="0" fontId="39" fillId="0" borderId="65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/>
    </xf>
    <xf numFmtId="0" fontId="25" fillId="0" borderId="35" xfId="0" applyFont="1" applyBorder="1" applyAlignment="1">
      <alignment horizontal="center" vertical="center" wrapText="1"/>
    </xf>
    <xf numFmtId="0" fontId="39" fillId="0" borderId="46" xfId="0" applyFont="1" applyBorder="1" applyAlignment="1">
      <alignment horizontal="left" vertical="center"/>
    </xf>
    <xf numFmtId="0" fontId="39" fillId="0" borderId="47" xfId="0" applyFont="1" applyBorder="1" applyAlignment="1">
      <alignment horizontal="left" vertical="center"/>
    </xf>
    <xf numFmtId="0" fontId="39" fillId="0" borderId="48" xfId="0" applyFont="1" applyBorder="1" applyAlignment="1">
      <alignment horizontal="left" vertical="center"/>
    </xf>
    <xf numFmtId="0" fontId="46" fillId="0" borderId="42" xfId="0" applyFont="1" applyBorder="1" applyAlignment="1">
      <alignment horizontal="left" vertical="center" indent="1" shrinkToFit="1"/>
    </xf>
    <xf numFmtId="0" fontId="46" fillId="0" borderId="43" xfId="0" applyFont="1" applyBorder="1" applyAlignment="1">
      <alignment horizontal="left" vertical="center" indent="1" shrinkToFit="1"/>
    </xf>
    <xf numFmtId="0" fontId="46" fillId="0" borderId="44" xfId="0" applyFont="1" applyBorder="1" applyAlignment="1">
      <alignment horizontal="left" vertical="center" indent="1" shrinkToFit="1"/>
    </xf>
    <xf numFmtId="0" fontId="46" fillId="0" borderId="45" xfId="0" applyFont="1" applyBorder="1" applyAlignment="1">
      <alignment horizontal="left" vertical="center" indent="1" shrinkToFit="1"/>
    </xf>
    <xf numFmtId="0" fontId="40" fillId="0" borderId="21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  <xf numFmtId="0" fontId="40" fillId="0" borderId="35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40" fillId="0" borderId="26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0" fillId="0" borderId="0" xfId="0" applyAlignment="1"/>
    <xf numFmtId="3" fontId="42" fillId="0" borderId="10" xfId="0" applyNumberFormat="1" applyFont="1" applyBorder="1" applyAlignment="1">
      <alignment horizontal="center" vertical="center"/>
    </xf>
    <xf numFmtId="3" fontId="42" fillId="0" borderId="5" xfId="0" applyNumberFormat="1" applyFont="1" applyBorder="1" applyAlignment="1">
      <alignment horizontal="center" vertical="center"/>
    </xf>
  </cellXfs>
  <cellStyles count="96">
    <cellStyle name="#,##0" xfId="1"/>
    <cellStyle name="(1)" xfId="2"/>
    <cellStyle name="??_x000c_둄_x001b__x000d_|?_x0001_?_x0003__x0014__x0007__x0001__x0001_" xfId="3"/>
    <cellStyle name="??&amp;O?&amp;H?_x0008__x000f__x0007_?_x0007__x0001__x0001_" xfId="4"/>
    <cellStyle name="??&amp;O?&amp;H?_x0008_??_x0007__x0001__x0001_" xfId="5"/>
    <cellStyle name="?曹%U?&amp;H?_x0008_?s&#10;_x0007__x0001__x0001_" xfId="6"/>
    <cellStyle name="_수정이여2003.05.19xls" xfId="7"/>
    <cellStyle name="_일위(김천)" xfId="8"/>
    <cellStyle name="_일위(포천)" xfId="9"/>
    <cellStyle name="0.0" xfId="10"/>
    <cellStyle name="0.00" xfId="11"/>
    <cellStyle name="AeE­ [0]_¿­¸° INT" xfId="47"/>
    <cellStyle name="ÅëÈ­ [0]_INQUIRY ¿µ¾÷ÃßÁø " xfId="48"/>
    <cellStyle name="AeE­ [0]_INQUIRY ¿μ¾÷AßAø " xfId="49"/>
    <cellStyle name="AeE­_¿­¸° INT" xfId="50"/>
    <cellStyle name="ÅëÈ­_INQUIRY ¿µ¾÷ÃßÁø " xfId="51"/>
    <cellStyle name="AeE­_INQUIRY ¿μ¾÷AßAø " xfId="52"/>
    <cellStyle name="AÞ¸¶ [0]_¿­¸° INT" xfId="53"/>
    <cellStyle name="ÄÞ¸¶ [0]_INQUIRY ¿µ¾÷ÃßÁø " xfId="54"/>
    <cellStyle name="AÞ¸¶ [0]_INQUIRY ¿μ¾÷AßAø " xfId="55"/>
    <cellStyle name="AÞ¸¶_¿­¸° INT" xfId="56"/>
    <cellStyle name="ÄÞ¸¶_INQUIRY ¿µ¾÷ÃßÁø " xfId="57"/>
    <cellStyle name="AÞ¸¶_INQUIRY ¿μ¾÷AßAø " xfId="58"/>
    <cellStyle name="C￥AØ_¿­¸° INT" xfId="59"/>
    <cellStyle name="Ç¥ÁØ_¿µ¾÷ÇöÈ² " xfId="60"/>
    <cellStyle name="C￥AØ_¿μ¾÷CoE² " xfId="61"/>
    <cellStyle name="Ç¥ÁØ_0N-HANDLING " xfId="62"/>
    <cellStyle name="C￥AØ_¾c½A " xfId="63"/>
    <cellStyle name="Ç¥ÁØ_5-1±¤°í " xfId="64"/>
    <cellStyle name="C￥AØ_AN°y(1.25) " xfId="65"/>
    <cellStyle name="Ç¥ÁØ_Áý°èÇ¥(2¿ù) " xfId="66"/>
    <cellStyle name="C￥AØ_SOON1 " xfId="67"/>
    <cellStyle name="Calc Currency (0)" xfId="68"/>
    <cellStyle name="category" xfId="69"/>
    <cellStyle name="Comma [0]" xfId="70"/>
    <cellStyle name="comma zerodec" xfId="71"/>
    <cellStyle name="Comma_ SG&amp;A Bridge " xfId="72"/>
    <cellStyle name="Copied" xfId="73"/>
    <cellStyle name="Curren?_x0012_퐀_x0017_?" xfId="74"/>
    <cellStyle name="Currency [0]" xfId="75"/>
    <cellStyle name="Currency_ SG&amp;A Bridge " xfId="76"/>
    <cellStyle name="Currency1" xfId="77"/>
    <cellStyle name="Dollar (zero dec)" xfId="78"/>
    <cellStyle name="Entered" xfId="79"/>
    <cellStyle name="Grey" xfId="80"/>
    <cellStyle name="head 1" xfId="81"/>
    <cellStyle name="HEADER" xfId="82"/>
    <cellStyle name="Header1" xfId="83"/>
    <cellStyle name="Header2" xfId="84"/>
    <cellStyle name="Input [yellow]" xfId="85"/>
    <cellStyle name="Model" xfId="86"/>
    <cellStyle name="no dec" xfId="87"/>
    <cellStyle name="Normal - Style1" xfId="88"/>
    <cellStyle name="Normal_ SG&amp;A Bridge " xfId="89"/>
    <cellStyle name="Percent [2]" xfId="90"/>
    <cellStyle name="RevList" xfId="91"/>
    <cellStyle name="subhead" xfId="92"/>
    <cellStyle name="Subtotal" xfId="93"/>
    <cellStyle name="고정소숫점" xfId="12"/>
    <cellStyle name="고정출력1" xfId="13"/>
    <cellStyle name="고정출력2" xfId="14"/>
    <cellStyle name="날짜" xfId="15"/>
    <cellStyle name="달러" xfId="16"/>
    <cellStyle name="뒤에 오는 하이퍼링크_대우24층" xfId="17"/>
    <cellStyle name="똿뗦먛귟 [0.00]_PRODUCT DETAIL Q1" xfId="18"/>
    <cellStyle name="똿뗦먛귟_PRODUCT DETAIL Q1" xfId="19"/>
    <cellStyle name="믅됞 [0.00]_PRODUCT DETAIL Q1" xfId="20"/>
    <cellStyle name="믅됞_PRODUCT DETAIL Q1" xfId="21"/>
    <cellStyle name="백분율 2" xfId="22"/>
    <cellStyle name="뷭?_BOOKSHIP" xfId="23"/>
    <cellStyle name="숫자(R)" xfId="24"/>
    <cellStyle name="쉼표 [0] 2" xfId="25"/>
    <cellStyle name="쉼표 [0] 3" xfId="26"/>
    <cellStyle name="쉼표 [0] 4" xfId="94"/>
    <cellStyle name="스타일 1" xfId="27"/>
    <cellStyle name="자리수" xfId="28"/>
    <cellStyle name="자리수0" xfId="29"/>
    <cellStyle name="지정되지 않음" xfId="30"/>
    <cellStyle name="콤마 [0]_  종  합  " xfId="31"/>
    <cellStyle name="콤마(1)" xfId="32"/>
    <cellStyle name="콤마_  종  합  " xfId="33"/>
    <cellStyle name="통화 [0] 2" xfId="34"/>
    <cellStyle name="통화 [0] 3" xfId="35"/>
    <cellStyle name="퍼센트" xfId="36"/>
    <cellStyle name="표준" xfId="0" builtinId="0"/>
    <cellStyle name="표준 2" xfId="37"/>
    <cellStyle name="표준 2 2" xfId="38"/>
    <cellStyle name="표준 2_최종! 연간단가 제1권역(1차정산)" xfId="39"/>
    <cellStyle name="표준 3" xfId="40"/>
    <cellStyle name="표준 4" xfId="41"/>
    <cellStyle name="표준 5" xfId="42"/>
    <cellStyle name="標準_Akia(F）-8" xfId="43"/>
    <cellStyle name="표준_성서네거리~이곡네거리 외 2개소 포장보수공사" xfId="95"/>
    <cellStyle name="합산" xfId="44"/>
    <cellStyle name="화폐기호" xfId="45"/>
    <cellStyle name="화폐기호0" xfId="46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428;&#53469;\&#46160;&#49328;3&#44277;&#44396;\WWORK\SURYANG\&#53664;&#51201;&#54364;I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ESISMessenger\temp\&#50672;&#44036;&#45800;&#44032;(2015)\2015\2015&#45380;%20&#45432;&#47732;&#54364;&#49884;&#46020;&#49353;%20&#48143;%20&#51228;&#44144;&#44277;&#49324;%20&#45800;&#44032;&#44228;&#50557;%20&#49444;&#44228;(R0&#51228;&#50808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/ESISMessenger/temp/&#50672;&#44036;&#45800;&#44032;(2015)/2015/2015&#45380;%20&#45432;&#47732;&#54364;&#49884;&#46020;&#49353;%20&#48143;%20&#51228;&#44144;&#44277;&#49324;%20&#45800;&#44032;&#44228;&#50557;%20&#49444;&#44228;(R0&#51228;&#50808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you\c\PROJECT\1-team\&#51109;&#49457;&#48143;&#50976;&#53461;\&#50976;&#53461;&#53552;&#45328;\&#45236;&#50669;&#49436;\&#45236;&#50669;&#4943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park\projec~1\1-team\T1-003\esc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1076;&#49464;&#54616;\09.%20&#45824;&#44396;&#49884;%20&#51648;&#46020;\&#45804;&#44396;&#48268;&#45824;&#47196;(&#48152;&#50900;&#45817;&#45348;&#44144;&#47532;~&#48169;&#52380;&#49884;&#51109;)\&#46041;&#48513;&#47196;(&#54952;&#47785;&#44256;&#44032;&#52264;&#46020;~&#48373;&#54788;&#50724;&#44144;&#47532;)%20&#46321;%206&#44060;&#49548;%20&#45432;&#47732;&#54364;&#49884;%20&#46020;&#49353;&#44277;&#4932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토적표"/>
      <sheetName val="연약지반 토적"/>
      <sheetName val="누가토적"/>
      <sheetName val="예가표"/>
      <sheetName val="단가"/>
      <sheetName val="#REF"/>
      <sheetName val="MOTOR"/>
      <sheetName val="1TL종점(1)"/>
      <sheetName val="연약지반_토적"/>
      <sheetName val="견적서"/>
      <sheetName val="주현(해보)"/>
      <sheetName val="목표세부명세"/>
      <sheetName val="설계내역"/>
      <sheetName val="교각계산"/>
      <sheetName val="단가조사"/>
      <sheetName val="일위대가"/>
      <sheetName val="노임"/>
      <sheetName val="내역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표"/>
      <sheetName val="갑지.표지"/>
      <sheetName val="사업계획"/>
      <sheetName val="설명서"/>
      <sheetName val="2015년단가비교"/>
      <sheetName val="원가총괄표"/>
      <sheetName val="공사원가"/>
      <sheetName val="내역서"/>
      <sheetName val="단가적용(품)"/>
      <sheetName val="단가적용(품) (2)"/>
      <sheetName val="자재단가"/>
      <sheetName val="신호수"/>
      <sheetName val="기계경비"/>
      <sheetName val="변동입력"/>
      <sheetName val="공노"/>
      <sheetName val=" 심사결과 통보서"/>
      <sheetName val="심사결과 결재"/>
      <sheetName val="작업량산정"/>
      <sheetName val="작업량산정 (2013)"/>
      <sheetName val="작업량산정 (2014)"/>
      <sheetName val="심사요청"/>
      <sheetName val="심사결과"/>
      <sheetName val="심사통보"/>
      <sheetName val="실적 (3)"/>
      <sheetName val="기타"/>
      <sheetName val="Sheet5"/>
      <sheetName val="MOTOR"/>
    </sheetNames>
    <sheetDataSet>
      <sheetData sheetId="0"/>
      <sheetData sheetId="1"/>
      <sheetData sheetId="2"/>
      <sheetData sheetId="3"/>
      <sheetData sheetId="4"/>
      <sheetData sheetId="5">
        <row r="6">
          <cell r="C6" t="str">
            <v xml:space="preserve">융착성도료 (실선) 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표"/>
      <sheetName val="갑지.표지"/>
      <sheetName val="사업계획"/>
      <sheetName val="설명서"/>
      <sheetName val="2015년단가비교"/>
      <sheetName val="원가총괄표"/>
      <sheetName val="공사원가"/>
      <sheetName val="내역서"/>
      <sheetName val="단가적용(품)"/>
      <sheetName val="단가적용(품) (2)"/>
      <sheetName val="자재단가"/>
      <sheetName val="신호수"/>
      <sheetName val="기계경비"/>
      <sheetName val="변동입력"/>
      <sheetName val="공노"/>
      <sheetName val=" 심사결과 통보서"/>
      <sheetName val="심사결과 결재"/>
      <sheetName val="작업량산정"/>
      <sheetName val="작업량산정 (2013)"/>
      <sheetName val="작업량산정 (2014)"/>
      <sheetName val="심사요청"/>
      <sheetName val="심사결과"/>
      <sheetName val="심사통보"/>
      <sheetName val="실적 (3)"/>
      <sheetName val="기타"/>
      <sheetName val="Sheet5"/>
      <sheetName val="MOTOR"/>
    </sheetNames>
    <sheetDataSet>
      <sheetData sheetId="0"/>
      <sheetData sheetId="1"/>
      <sheetData sheetId="2"/>
      <sheetData sheetId="3"/>
      <sheetData sheetId="4"/>
      <sheetData sheetId="5">
        <row r="6">
          <cell r="C6" t="str">
            <v xml:space="preserve">융착성도료 (실선) 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원가계산서"/>
      <sheetName val="집계표"/>
      <sheetName val="유탕내역서"/>
      <sheetName val="장성터널내역서 "/>
      <sheetName val="내역서"/>
      <sheetName val="노임단가"/>
      <sheetName val="단가조사"/>
    </sheetNames>
    <definedNames>
      <definedName name="Macro10"/>
      <definedName name="Macro12"/>
      <definedName name="Macro13"/>
      <definedName name="Macro14"/>
      <definedName name="Macro2"/>
      <definedName name="Macro5"/>
      <definedName name="Macro6"/>
      <definedName name="Macro7"/>
      <definedName name="Macro8"/>
      <definedName name="Macro9"/>
    </defined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현황"/>
      <sheetName val="표지"/>
      <sheetName val="설계설명서"/>
      <sheetName val="위치도"/>
      <sheetName val="갑지"/>
      <sheetName val="원가계산서"/>
      <sheetName val="내역서총괄표"/>
      <sheetName val="내역서"/>
      <sheetName val="단가산출"/>
      <sheetName val="단가산출 (2)"/>
      <sheetName val="수량집계표"/>
      <sheetName val="횡단보도"/>
      <sheetName val="차선"/>
      <sheetName val="문자기호"/>
      <sheetName val="단가적용(품)"/>
      <sheetName val="자재단가"/>
      <sheetName val="기계경비"/>
      <sheetName val="변동입력"/>
      <sheetName val="노임단가"/>
    </sheetNames>
    <sheetDataSet>
      <sheetData sheetId="0"/>
      <sheetData sheetId="1">
        <row r="14">
          <cell r="F14" t="str">
            <v>공사명 : 동북로(효목고가차도~복현오거리) 등 6개소 노면표시 도색공사</v>
          </cell>
        </row>
      </sheetData>
      <sheetData sheetId="2"/>
      <sheetData sheetId="3"/>
      <sheetData sheetId="4"/>
      <sheetData sheetId="5"/>
      <sheetData sheetId="6"/>
      <sheetData sheetId="7">
        <row r="49">
          <cell r="K49">
            <v>0</v>
          </cell>
          <cell r="O49">
            <v>0</v>
          </cell>
        </row>
        <row r="59">
          <cell r="I59">
            <v>0</v>
          </cell>
        </row>
        <row r="61">
          <cell r="I61">
            <v>0</v>
          </cell>
        </row>
        <row r="63">
          <cell r="I63">
            <v>0</v>
          </cell>
        </row>
      </sheetData>
      <sheetData sheetId="8"/>
      <sheetData sheetId="9"/>
      <sheetData sheetId="10">
        <row r="7">
          <cell r="C7">
            <v>0</v>
          </cell>
          <cell r="D7">
            <v>0</v>
          </cell>
          <cell r="E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>
            <v>0</v>
          </cell>
          <cell r="R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I9">
            <v>0</v>
          </cell>
          <cell r="L9">
            <v>0</v>
          </cell>
          <cell r="O9">
            <v>0</v>
          </cell>
        </row>
        <row r="10">
          <cell r="C10">
            <v>0</v>
          </cell>
          <cell r="I10">
            <v>0</v>
          </cell>
          <cell r="L10">
            <v>0</v>
          </cell>
          <cell r="O1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tabColor rgb="FFFF0000"/>
  </sheetPr>
  <dimension ref="A1:S76"/>
  <sheetViews>
    <sheetView tabSelected="1" view="pageBreakPreview" zoomScale="85" zoomScaleSheetLayoutView="85" workbookViewId="0">
      <selection activeCell="U66" sqref="U66"/>
    </sheetView>
  </sheetViews>
  <sheetFormatPr defaultRowHeight="27" customHeight="1"/>
  <cols>
    <col min="1" max="1" width="9" bestFit="1" customWidth="1"/>
    <col min="2" max="3" width="8.6640625" customWidth="1"/>
    <col min="4" max="4" width="6.6640625" bestFit="1" customWidth="1"/>
    <col min="5" max="5" width="14.83203125" customWidth="1"/>
    <col min="6" max="6" width="13.1640625" customWidth="1"/>
    <col min="7" max="7" width="8.6640625" customWidth="1"/>
    <col min="8" max="8" width="13.1640625" customWidth="1"/>
    <col min="9" max="9" width="21.83203125" customWidth="1"/>
    <col min="10" max="10" width="10.33203125" style="196" customWidth="1"/>
    <col min="11" max="11" width="21.83203125" customWidth="1"/>
    <col min="12" max="12" width="10.33203125" style="196" customWidth="1"/>
    <col min="13" max="13" width="21.83203125" customWidth="1"/>
    <col min="14" max="14" width="10.33203125" style="196" customWidth="1"/>
    <col min="15" max="15" width="21.83203125" customWidth="1"/>
    <col min="16" max="16" width="15.1640625" customWidth="1"/>
    <col min="18" max="18" width="10.1640625" bestFit="1" customWidth="1"/>
    <col min="19" max="19" width="11.6640625" bestFit="1" customWidth="1"/>
  </cols>
  <sheetData>
    <row r="1" spans="1:19" ht="26.1" customHeight="1">
      <c r="A1" s="44">
        <v>1</v>
      </c>
      <c r="B1" s="270" t="s">
        <v>143</v>
      </c>
      <c r="C1" s="272" t="s">
        <v>144</v>
      </c>
      <c r="D1" s="272" t="s">
        <v>145</v>
      </c>
      <c r="E1" s="272" t="s">
        <v>146</v>
      </c>
      <c r="F1" s="274" t="s">
        <v>19</v>
      </c>
      <c r="G1" s="274" t="s">
        <v>20</v>
      </c>
      <c r="H1" s="274" t="s">
        <v>147</v>
      </c>
      <c r="I1" s="274"/>
      <c r="J1" s="274" t="s">
        <v>0</v>
      </c>
      <c r="K1" s="274"/>
      <c r="L1" s="274" t="s">
        <v>1</v>
      </c>
      <c r="M1" s="274"/>
      <c r="N1" s="274" t="s">
        <v>148</v>
      </c>
      <c r="O1" s="274"/>
      <c r="P1" s="276" t="s">
        <v>2</v>
      </c>
    </row>
    <row r="2" spans="1:19" ht="26.1" customHeight="1">
      <c r="A2" s="44">
        <v>1</v>
      </c>
      <c r="B2" s="271"/>
      <c r="C2" s="273"/>
      <c r="D2" s="273"/>
      <c r="E2" s="273"/>
      <c r="F2" s="275"/>
      <c r="G2" s="275"/>
      <c r="H2" s="45" t="s">
        <v>149</v>
      </c>
      <c r="I2" s="45" t="s">
        <v>150</v>
      </c>
      <c r="J2" s="45" t="s">
        <v>149</v>
      </c>
      <c r="K2" s="45" t="s">
        <v>150</v>
      </c>
      <c r="L2" s="45" t="s">
        <v>149</v>
      </c>
      <c r="M2" s="45" t="s">
        <v>150</v>
      </c>
      <c r="N2" s="45" t="s">
        <v>149</v>
      </c>
      <c r="O2" s="45" t="s">
        <v>150</v>
      </c>
      <c r="P2" s="277"/>
    </row>
    <row r="3" spans="1:19" ht="26.1" customHeight="1" thickBot="1">
      <c r="A3" s="44">
        <v>1</v>
      </c>
      <c r="B3" s="266" t="s">
        <v>192</v>
      </c>
      <c r="C3" s="267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9"/>
    </row>
    <row r="4" spans="1:19" ht="26.1" customHeight="1" thickTop="1">
      <c r="A4" s="46">
        <v>1</v>
      </c>
      <c r="B4" s="263" t="s">
        <v>151</v>
      </c>
      <c r="C4" s="264"/>
      <c r="D4" s="264"/>
      <c r="E4" s="265"/>
      <c r="F4" s="47"/>
      <c r="G4" s="47"/>
      <c r="H4" s="48"/>
      <c r="I4" s="49"/>
      <c r="J4" s="50"/>
      <c r="K4" s="49"/>
      <c r="L4" s="50"/>
      <c r="M4" s="49"/>
      <c r="N4" s="50"/>
      <c r="O4" s="49"/>
      <c r="P4" s="51"/>
    </row>
    <row r="5" spans="1:19" ht="26.1" hidden="1" customHeight="1">
      <c r="A5" s="46">
        <v>2</v>
      </c>
      <c r="B5" s="247" t="s">
        <v>152</v>
      </c>
      <c r="C5" s="250" t="s">
        <v>153</v>
      </c>
      <c r="D5" s="250" t="s">
        <v>6</v>
      </c>
      <c r="E5" s="52" t="s">
        <v>154</v>
      </c>
      <c r="F5" s="53">
        <f>[6]수량집계표!C7</f>
        <v>0</v>
      </c>
      <c r="G5" s="52" t="s">
        <v>155</v>
      </c>
      <c r="H5" s="54">
        <f t="shared" ref="H5:H10" si="0">SUM(J5,L5,N5)</f>
        <v>0</v>
      </c>
      <c r="I5" s="55">
        <f t="shared" ref="I5:I10" si="1">K5+M5+O5</f>
        <v>0</v>
      </c>
      <c r="J5" s="56"/>
      <c r="K5" s="57">
        <f t="shared" ref="K5:K10" si="2">F5*J5</f>
        <v>0</v>
      </c>
      <c r="L5" s="56"/>
      <c r="M5" s="57">
        <f t="shared" ref="M5:M10" si="3">L5*F5</f>
        <v>0</v>
      </c>
      <c r="N5" s="56"/>
      <c r="O5" s="57">
        <f t="shared" ref="O5:O10" si="4">N5*F5</f>
        <v>0</v>
      </c>
      <c r="P5" s="58" t="s">
        <v>156</v>
      </c>
      <c r="S5" s="53"/>
    </row>
    <row r="6" spans="1:19" ht="26.1" hidden="1" customHeight="1">
      <c r="A6" s="46">
        <v>2</v>
      </c>
      <c r="B6" s="248"/>
      <c r="C6" s="251"/>
      <c r="D6" s="251"/>
      <c r="E6" s="59" t="s">
        <v>157</v>
      </c>
      <c r="F6" s="60">
        <f>[6]수량집계표!C8</f>
        <v>0</v>
      </c>
      <c r="G6" s="59" t="s">
        <v>155</v>
      </c>
      <c r="H6" s="61">
        <f t="shared" si="0"/>
        <v>0</v>
      </c>
      <c r="I6" s="62">
        <f t="shared" si="1"/>
        <v>0</v>
      </c>
      <c r="J6" s="63"/>
      <c r="K6" s="64">
        <f t="shared" si="2"/>
        <v>0</v>
      </c>
      <c r="L6" s="63"/>
      <c r="M6" s="64">
        <f t="shared" si="3"/>
        <v>0</v>
      </c>
      <c r="N6" s="63"/>
      <c r="O6" s="64">
        <f t="shared" si="4"/>
        <v>0</v>
      </c>
      <c r="P6" s="65" t="s">
        <v>158</v>
      </c>
      <c r="S6" s="60"/>
    </row>
    <row r="7" spans="1:19" ht="26.1" hidden="1" customHeight="1">
      <c r="A7" s="46">
        <v>2</v>
      </c>
      <c r="B7" s="248"/>
      <c r="C7" s="251"/>
      <c r="D7" s="251"/>
      <c r="E7" s="66" t="s">
        <v>3</v>
      </c>
      <c r="F7" s="60">
        <f>[6]수량집계표!C9</f>
        <v>0</v>
      </c>
      <c r="G7" s="59" t="s">
        <v>155</v>
      </c>
      <c r="H7" s="61">
        <f t="shared" si="0"/>
        <v>0</v>
      </c>
      <c r="I7" s="62">
        <f t="shared" si="1"/>
        <v>0</v>
      </c>
      <c r="J7" s="63"/>
      <c r="K7" s="64">
        <f t="shared" si="2"/>
        <v>0</v>
      </c>
      <c r="L7" s="63"/>
      <c r="M7" s="64">
        <f t="shared" si="3"/>
        <v>0</v>
      </c>
      <c r="N7" s="63"/>
      <c r="O7" s="64">
        <f t="shared" si="4"/>
        <v>0</v>
      </c>
      <c r="P7" s="65" t="s">
        <v>159</v>
      </c>
      <c r="S7" s="60"/>
    </row>
    <row r="8" spans="1:19" ht="26.1" hidden="1" customHeight="1">
      <c r="A8" s="46">
        <v>2</v>
      </c>
      <c r="B8" s="248"/>
      <c r="C8" s="251"/>
      <c r="D8" s="251"/>
      <c r="E8" s="59" t="s">
        <v>160</v>
      </c>
      <c r="F8" s="60">
        <f>[6]수량집계표!C10</f>
        <v>0</v>
      </c>
      <c r="G8" s="59" t="s">
        <v>155</v>
      </c>
      <c r="H8" s="61">
        <f t="shared" si="0"/>
        <v>0</v>
      </c>
      <c r="I8" s="62">
        <f t="shared" si="1"/>
        <v>0</v>
      </c>
      <c r="J8" s="63"/>
      <c r="K8" s="64">
        <f t="shared" si="2"/>
        <v>0</v>
      </c>
      <c r="L8" s="63"/>
      <c r="M8" s="64">
        <f t="shared" si="3"/>
        <v>0</v>
      </c>
      <c r="N8" s="63"/>
      <c r="O8" s="64">
        <f t="shared" si="4"/>
        <v>0</v>
      </c>
      <c r="P8" s="65" t="s">
        <v>161</v>
      </c>
      <c r="S8" s="60"/>
    </row>
    <row r="9" spans="1:19" ht="26.1" hidden="1" customHeight="1">
      <c r="A9" s="46">
        <v>2</v>
      </c>
      <c r="B9" s="248"/>
      <c r="C9" s="251" t="s">
        <v>162</v>
      </c>
      <c r="D9" s="251" t="s">
        <v>5</v>
      </c>
      <c r="E9" s="59" t="s">
        <v>154</v>
      </c>
      <c r="F9" s="60">
        <f>[6]수량집계표!D7</f>
        <v>0</v>
      </c>
      <c r="G9" s="59" t="s">
        <v>155</v>
      </c>
      <c r="H9" s="61">
        <f t="shared" si="0"/>
        <v>0</v>
      </c>
      <c r="I9" s="62">
        <f t="shared" si="1"/>
        <v>0</v>
      </c>
      <c r="J9" s="63"/>
      <c r="K9" s="64">
        <f t="shared" si="2"/>
        <v>0</v>
      </c>
      <c r="L9" s="63"/>
      <c r="M9" s="64">
        <f t="shared" si="3"/>
        <v>0</v>
      </c>
      <c r="N9" s="63"/>
      <c r="O9" s="64">
        <f t="shared" si="4"/>
        <v>0</v>
      </c>
      <c r="P9" s="65" t="s">
        <v>163</v>
      </c>
      <c r="S9" s="60"/>
    </row>
    <row r="10" spans="1:19" ht="26.1" hidden="1" customHeight="1">
      <c r="A10" s="46">
        <v>2</v>
      </c>
      <c r="B10" s="248"/>
      <c r="C10" s="251"/>
      <c r="D10" s="251"/>
      <c r="E10" s="59" t="s">
        <v>157</v>
      </c>
      <c r="F10" s="60">
        <f>[6]수량집계표!D8</f>
        <v>0</v>
      </c>
      <c r="G10" s="59" t="s">
        <v>155</v>
      </c>
      <c r="H10" s="61">
        <f t="shared" si="0"/>
        <v>0</v>
      </c>
      <c r="I10" s="62">
        <f t="shared" si="1"/>
        <v>0</v>
      </c>
      <c r="J10" s="63"/>
      <c r="K10" s="64">
        <f t="shared" si="2"/>
        <v>0</v>
      </c>
      <c r="L10" s="63"/>
      <c r="M10" s="64">
        <f t="shared" si="3"/>
        <v>0</v>
      </c>
      <c r="N10" s="63"/>
      <c r="O10" s="64">
        <f t="shared" si="4"/>
        <v>0</v>
      </c>
      <c r="P10" s="65" t="s">
        <v>164</v>
      </c>
      <c r="S10" s="60"/>
    </row>
    <row r="11" spans="1:19" ht="26.1" hidden="1" customHeight="1">
      <c r="A11" s="46">
        <v>2</v>
      </c>
      <c r="B11" s="248"/>
      <c r="C11" s="251"/>
      <c r="D11" s="251" t="s">
        <v>4</v>
      </c>
      <c r="E11" s="59" t="s">
        <v>154</v>
      </c>
      <c r="F11" s="60">
        <f>[6]수량집계표!E7</f>
        <v>0</v>
      </c>
      <c r="G11" s="59" t="s">
        <v>155</v>
      </c>
      <c r="H11" s="61">
        <f>SUM(J11,L11,N11)</f>
        <v>0</v>
      </c>
      <c r="I11" s="62">
        <f>K11+M11+O11</f>
        <v>0</v>
      </c>
      <c r="J11" s="63"/>
      <c r="K11" s="64">
        <f>F11*J11</f>
        <v>0</v>
      </c>
      <c r="L11" s="63"/>
      <c r="M11" s="64">
        <f>L11*F11</f>
        <v>0</v>
      </c>
      <c r="N11" s="63"/>
      <c r="O11" s="64">
        <f>N11*F11</f>
        <v>0</v>
      </c>
      <c r="P11" s="65" t="s">
        <v>165</v>
      </c>
      <c r="S11" s="60"/>
    </row>
    <row r="12" spans="1:19" ht="26.1" hidden="1" customHeight="1">
      <c r="A12" s="46">
        <v>2</v>
      </c>
      <c r="B12" s="249"/>
      <c r="C12" s="252"/>
      <c r="D12" s="252"/>
      <c r="E12" s="67" t="s">
        <v>157</v>
      </c>
      <c r="F12" s="68">
        <f>[6]수량집계표!E8</f>
        <v>0</v>
      </c>
      <c r="G12" s="67" t="s">
        <v>155</v>
      </c>
      <c r="H12" s="69">
        <f>SUM(J12,L12,N12)</f>
        <v>0</v>
      </c>
      <c r="I12" s="70">
        <f>K12+M12+O12</f>
        <v>0</v>
      </c>
      <c r="J12" s="71"/>
      <c r="K12" s="72">
        <f>F12*J12</f>
        <v>0</v>
      </c>
      <c r="L12" s="71"/>
      <c r="M12" s="72">
        <f>L12*F12</f>
        <v>0</v>
      </c>
      <c r="N12" s="71"/>
      <c r="O12" s="72">
        <f>N12*F12</f>
        <v>0</v>
      </c>
      <c r="P12" s="73" t="s">
        <v>166</v>
      </c>
      <c r="S12" s="60"/>
    </row>
    <row r="13" spans="1:19" ht="26.1" customHeight="1">
      <c r="A13" s="46">
        <v>1</v>
      </c>
      <c r="B13" s="247" t="s">
        <v>167</v>
      </c>
      <c r="C13" s="250" t="s">
        <v>153</v>
      </c>
      <c r="D13" s="250" t="s">
        <v>6</v>
      </c>
      <c r="E13" s="52" t="s">
        <v>154</v>
      </c>
      <c r="F13" s="53">
        <v>147</v>
      </c>
      <c r="G13" s="52" t="s">
        <v>155</v>
      </c>
      <c r="H13" s="54"/>
      <c r="I13" s="55"/>
      <c r="J13" s="56"/>
      <c r="K13" s="57"/>
      <c r="L13" s="56"/>
      <c r="M13" s="57"/>
      <c r="N13" s="56"/>
      <c r="O13" s="57"/>
      <c r="P13" s="58">
        <v>1</v>
      </c>
      <c r="S13" s="53"/>
    </row>
    <row r="14" spans="1:19" ht="26.1" customHeight="1">
      <c r="A14" s="46">
        <v>1</v>
      </c>
      <c r="B14" s="248"/>
      <c r="C14" s="251"/>
      <c r="D14" s="251"/>
      <c r="E14" s="59" t="s">
        <v>157</v>
      </c>
      <c r="F14" s="60">
        <v>2237</v>
      </c>
      <c r="G14" s="59" t="s">
        <v>155</v>
      </c>
      <c r="H14" s="61"/>
      <c r="I14" s="62"/>
      <c r="J14" s="63"/>
      <c r="K14" s="64"/>
      <c r="L14" s="63"/>
      <c r="M14" s="64"/>
      <c r="N14" s="63"/>
      <c r="O14" s="64"/>
      <c r="P14" s="65">
        <v>2</v>
      </c>
      <c r="S14" s="60"/>
    </row>
    <row r="15" spans="1:19" ht="26.1" customHeight="1">
      <c r="A15" s="46">
        <v>1</v>
      </c>
      <c r="B15" s="248"/>
      <c r="C15" s="251"/>
      <c r="D15" s="251"/>
      <c r="E15" s="66" t="s">
        <v>3</v>
      </c>
      <c r="F15" s="60">
        <v>8305</v>
      </c>
      <c r="G15" s="59" t="s">
        <v>155</v>
      </c>
      <c r="H15" s="61"/>
      <c r="I15" s="62"/>
      <c r="J15" s="63"/>
      <c r="K15" s="64"/>
      <c r="L15" s="63"/>
      <c r="M15" s="64"/>
      <c r="N15" s="63"/>
      <c r="O15" s="64"/>
      <c r="P15" s="65">
        <v>3</v>
      </c>
      <c r="S15" s="60"/>
    </row>
    <row r="16" spans="1:19" ht="26.1" customHeight="1">
      <c r="A16" s="46">
        <v>1</v>
      </c>
      <c r="B16" s="248"/>
      <c r="C16" s="251"/>
      <c r="D16" s="251"/>
      <c r="E16" s="59" t="s">
        <v>160</v>
      </c>
      <c r="F16" s="60">
        <v>2075</v>
      </c>
      <c r="G16" s="59" t="s">
        <v>155</v>
      </c>
      <c r="H16" s="61"/>
      <c r="I16" s="62"/>
      <c r="J16" s="63"/>
      <c r="K16" s="64"/>
      <c r="L16" s="63"/>
      <c r="M16" s="64"/>
      <c r="N16" s="63"/>
      <c r="O16" s="64"/>
      <c r="P16" s="65">
        <v>4</v>
      </c>
      <c r="S16" s="60"/>
    </row>
    <row r="17" spans="1:19" ht="26.1" customHeight="1">
      <c r="A17" s="46">
        <v>1</v>
      </c>
      <c r="B17" s="248"/>
      <c r="C17" s="251" t="s">
        <v>162</v>
      </c>
      <c r="D17" s="251" t="s">
        <v>5</v>
      </c>
      <c r="E17" s="59" t="s">
        <v>154</v>
      </c>
      <c r="F17" s="60">
        <v>2515</v>
      </c>
      <c r="G17" s="59" t="s">
        <v>155</v>
      </c>
      <c r="H17" s="61"/>
      <c r="I17" s="62"/>
      <c r="J17" s="63"/>
      <c r="K17" s="64"/>
      <c r="L17" s="63"/>
      <c r="M17" s="64"/>
      <c r="N17" s="63"/>
      <c r="O17" s="64"/>
      <c r="P17" s="65">
        <v>5</v>
      </c>
      <c r="S17" s="60"/>
    </row>
    <row r="18" spans="1:19" ht="26.1" customHeight="1">
      <c r="A18" s="46">
        <v>1</v>
      </c>
      <c r="B18" s="248"/>
      <c r="C18" s="251"/>
      <c r="D18" s="251"/>
      <c r="E18" s="59" t="s">
        <v>157</v>
      </c>
      <c r="F18" s="60">
        <v>1724</v>
      </c>
      <c r="G18" s="59" t="s">
        <v>155</v>
      </c>
      <c r="H18" s="61"/>
      <c r="I18" s="62"/>
      <c r="J18" s="63"/>
      <c r="K18" s="64"/>
      <c r="L18" s="63"/>
      <c r="M18" s="64"/>
      <c r="N18" s="63"/>
      <c r="O18" s="64"/>
      <c r="P18" s="65">
        <v>6</v>
      </c>
      <c r="S18" s="60"/>
    </row>
    <row r="19" spans="1:19" ht="26.1" hidden="1" customHeight="1">
      <c r="A19" s="46">
        <v>2</v>
      </c>
      <c r="B19" s="248"/>
      <c r="C19" s="251"/>
      <c r="D19" s="251" t="s">
        <v>4</v>
      </c>
      <c r="E19" s="59" t="s">
        <v>154</v>
      </c>
      <c r="F19" s="60">
        <f>[6]수량집계표!H7</f>
        <v>0</v>
      </c>
      <c r="G19" s="59" t="s">
        <v>155</v>
      </c>
      <c r="H19" s="61">
        <f t="shared" ref="H13:H45" si="5">SUM(J19,L19,N19)</f>
        <v>0</v>
      </c>
      <c r="I19" s="62">
        <f t="shared" ref="I13:I45" si="6">K19+M19+O19</f>
        <v>0</v>
      </c>
      <c r="J19" s="63"/>
      <c r="K19" s="64">
        <f t="shared" ref="K13:K45" si="7">F19*J19</f>
        <v>0</v>
      </c>
      <c r="L19" s="63"/>
      <c r="M19" s="64">
        <f t="shared" ref="M13:M45" si="8">L19*F19</f>
        <v>0</v>
      </c>
      <c r="N19" s="63"/>
      <c r="O19" s="64">
        <f t="shared" ref="O13:O45" si="9">N19*F19</f>
        <v>0</v>
      </c>
      <c r="P19" s="65" t="s">
        <v>168</v>
      </c>
      <c r="S19" s="60"/>
    </row>
    <row r="20" spans="1:19" ht="26.1" hidden="1" customHeight="1">
      <c r="A20" s="46">
        <v>2</v>
      </c>
      <c r="B20" s="249"/>
      <c r="C20" s="252"/>
      <c r="D20" s="252"/>
      <c r="E20" s="67" t="s">
        <v>157</v>
      </c>
      <c r="F20" s="68">
        <f>[6]수량집계표!H8</f>
        <v>0</v>
      </c>
      <c r="G20" s="67" t="s">
        <v>155</v>
      </c>
      <c r="H20" s="69">
        <f t="shared" si="5"/>
        <v>0</v>
      </c>
      <c r="I20" s="70">
        <f t="shared" si="6"/>
        <v>0</v>
      </c>
      <c r="J20" s="71"/>
      <c r="K20" s="72">
        <f t="shared" si="7"/>
        <v>0</v>
      </c>
      <c r="L20" s="71"/>
      <c r="M20" s="72">
        <f t="shared" si="8"/>
        <v>0</v>
      </c>
      <c r="N20" s="71"/>
      <c r="O20" s="72">
        <f t="shared" si="9"/>
        <v>0</v>
      </c>
      <c r="P20" s="73" t="s">
        <v>169</v>
      </c>
      <c r="S20" s="60"/>
    </row>
    <row r="21" spans="1:19" ht="26.1" hidden="1" customHeight="1">
      <c r="A21" s="46">
        <v>2</v>
      </c>
      <c r="B21" s="247" t="s">
        <v>170</v>
      </c>
      <c r="C21" s="250" t="s">
        <v>171</v>
      </c>
      <c r="D21" s="250" t="s">
        <v>6</v>
      </c>
      <c r="E21" s="52" t="s">
        <v>154</v>
      </c>
      <c r="F21" s="53">
        <f>[6]수량집계표!I7</f>
        <v>0</v>
      </c>
      <c r="G21" s="52" t="s">
        <v>155</v>
      </c>
      <c r="H21" s="54">
        <f t="shared" si="5"/>
        <v>0</v>
      </c>
      <c r="I21" s="55">
        <f t="shared" si="6"/>
        <v>0</v>
      </c>
      <c r="J21" s="56"/>
      <c r="K21" s="57">
        <f t="shared" si="7"/>
        <v>0</v>
      </c>
      <c r="L21" s="56"/>
      <c r="M21" s="57">
        <f t="shared" si="8"/>
        <v>0</v>
      </c>
      <c r="N21" s="56"/>
      <c r="O21" s="57">
        <f t="shared" si="9"/>
        <v>0</v>
      </c>
      <c r="P21" s="58"/>
    </row>
    <row r="22" spans="1:19" ht="26.1" hidden="1" customHeight="1">
      <c r="A22" s="46">
        <v>2</v>
      </c>
      <c r="B22" s="248"/>
      <c r="C22" s="251"/>
      <c r="D22" s="251"/>
      <c r="E22" s="59" t="s">
        <v>157</v>
      </c>
      <c r="F22" s="60">
        <f>[6]수량집계표!I8</f>
        <v>0</v>
      </c>
      <c r="G22" s="59" t="s">
        <v>155</v>
      </c>
      <c r="H22" s="61">
        <f t="shared" si="5"/>
        <v>0</v>
      </c>
      <c r="I22" s="62">
        <f t="shared" si="6"/>
        <v>0</v>
      </c>
      <c r="J22" s="63"/>
      <c r="K22" s="64">
        <f t="shared" si="7"/>
        <v>0</v>
      </c>
      <c r="L22" s="63"/>
      <c r="M22" s="64">
        <f t="shared" si="8"/>
        <v>0</v>
      </c>
      <c r="N22" s="63"/>
      <c r="O22" s="64">
        <f t="shared" si="9"/>
        <v>0</v>
      </c>
      <c r="P22" s="65"/>
    </row>
    <row r="23" spans="1:19" ht="26.1" hidden="1" customHeight="1">
      <c r="A23" s="46">
        <v>2</v>
      </c>
      <c r="B23" s="248"/>
      <c r="C23" s="251"/>
      <c r="D23" s="251"/>
      <c r="E23" s="66" t="s">
        <v>3</v>
      </c>
      <c r="F23" s="60">
        <f>[6]수량집계표!I9</f>
        <v>0</v>
      </c>
      <c r="G23" s="59" t="s">
        <v>155</v>
      </c>
      <c r="H23" s="61">
        <f t="shared" si="5"/>
        <v>0</v>
      </c>
      <c r="I23" s="62">
        <f t="shared" si="6"/>
        <v>0</v>
      </c>
      <c r="J23" s="63"/>
      <c r="K23" s="64">
        <f t="shared" si="7"/>
        <v>0</v>
      </c>
      <c r="L23" s="63"/>
      <c r="M23" s="64">
        <f t="shared" si="8"/>
        <v>0</v>
      </c>
      <c r="N23" s="63"/>
      <c r="O23" s="64">
        <f t="shared" si="9"/>
        <v>0</v>
      </c>
      <c r="P23" s="65"/>
    </row>
    <row r="24" spans="1:19" ht="26.1" hidden="1" customHeight="1">
      <c r="A24" s="46">
        <v>2</v>
      </c>
      <c r="B24" s="248"/>
      <c r="C24" s="251"/>
      <c r="D24" s="251"/>
      <c r="E24" s="59" t="s">
        <v>160</v>
      </c>
      <c r="F24" s="60">
        <f>[6]수량집계표!I10</f>
        <v>0</v>
      </c>
      <c r="G24" s="59" t="s">
        <v>155</v>
      </c>
      <c r="H24" s="61">
        <f t="shared" si="5"/>
        <v>0</v>
      </c>
      <c r="I24" s="62">
        <f t="shared" si="6"/>
        <v>0</v>
      </c>
      <c r="J24" s="63"/>
      <c r="K24" s="64">
        <f t="shared" si="7"/>
        <v>0</v>
      </c>
      <c r="L24" s="63"/>
      <c r="M24" s="64">
        <f t="shared" si="8"/>
        <v>0</v>
      </c>
      <c r="N24" s="63"/>
      <c r="O24" s="64">
        <f t="shared" si="9"/>
        <v>0</v>
      </c>
      <c r="P24" s="65"/>
    </row>
    <row r="25" spans="1:19" ht="26.1" hidden="1" customHeight="1">
      <c r="A25" s="46">
        <v>2</v>
      </c>
      <c r="B25" s="248"/>
      <c r="C25" s="251" t="s">
        <v>172</v>
      </c>
      <c r="D25" s="251" t="s">
        <v>5</v>
      </c>
      <c r="E25" s="59" t="s">
        <v>154</v>
      </c>
      <c r="F25" s="60">
        <f>[6]수량집계표!J7</f>
        <v>0</v>
      </c>
      <c r="G25" s="59" t="s">
        <v>155</v>
      </c>
      <c r="H25" s="61">
        <f t="shared" si="5"/>
        <v>0</v>
      </c>
      <c r="I25" s="62">
        <f t="shared" si="6"/>
        <v>0</v>
      </c>
      <c r="J25" s="63"/>
      <c r="K25" s="64">
        <f t="shared" si="7"/>
        <v>0</v>
      </c>
      <c r="L25" s="63"/>
      <c r="M25" s="64">
        <f t="shared" si="8"/>
        <v>0</v>
      </c>
      <c r="N25" s="63"/>
      <c r="O25" s="64">
        <f t="shared" si="9"/>
        <v>0</v>
      </c>
      <c r="P25" s="65"/>
    </row>
    <row r="26" spans="1:19" ht="26.1" hidden="1" customHeight="1">
      <c r="A26" s="46">
        <v>2</v>
      </c>
      <c r="B26" s="248"/>
      <c r="C26" s="251"/>
      <c r="D26" s="251"/>
      <c r="E26" s="59" t="s">
        <v>157</v>
      </c>
      <c r="F26" s="60">
        <f>[6]수량집계표!J8</f>
        <v>0</v>
      </c>
      <c r="G26" s="59" t="s">
        <v>155</v>
      </c>
      <c r="H26" s="61">
        <f t="shared" si="5"/>
        <v>0</v>
      </c>
      <c r="I26" s="62">
        <f t="shared" si="6"/>
        <v>0</v>
      </c>
      <c r="J26" s="63"/>
      <c r="K26" s="64">
        <f t="shared" si="7"/>
        <v>0</v>
      </c>
      <c r="L26" s="63"/>
      <c r="M26" s="64">
        <f t="shared" si="8"/>
        <v>0</v>
      </c>
      <c r="N26" s="63"/>
      <c r="O26" s="64">
        <f t="shared" si="9"/>
        <v>0</v>
      </c>
      <c r="P26" s="65"/>
    </row>
    <row r="27" spans="1:19" ht="26.1" hidden="1" customHeight="1">
      <c r="A27" s="46">
        <v>2</v>
      </c>
      <c r="B27" s="248"/>
      <c r="C27" s="251"/>
      <c r="D27" s="251" t="s">
        <v>4</v>
      </c>
      <c r="E27" s="59" t="s">
        <v>154</v>
      </c>
      <c r="F27" s="60">
        <f>[6]수량집계표!K7</f>
        <v>0</v>
      </c>
      <c r="G27" s="59"/>
      <c r="H27" s="61"/>
      <c r="I27" s="62"/>
      <c r="J27" s="63"/>
      <c r="K27" s="64"/>
      <c r="L27" s="63"/>
      <c r="M27" s="64"/>
      <c r="N27" s="63"/>
      <c r="O27" s="64"/>
      <c r="P27" s="65"/>
    </row>
    <row r="28" spans="1:19" ht="26.1" hidden="1" customHeight="1">
      <c r="A28" s="46">
        <v>2</v>
      </c>
      <c r="B28" s="249"/>
      <c r="C28" s="252"/>
      <c r="D28" s="252"/>
      <c r="E28" s="67" t="s">
        <v>157</v>
      </c>
      <c r="F28" s="68">
        <f>[6]수량집계표!K8</f>
        <v>0</v>
      </c>
      <c r="G28" s="67"/>
      <c r="H28" s="69"/>
      <c r="I28" s="70"/>
      <c r="J28" s="71"/>
      <c r="K28" s="72"/>
      <c r="L28" s="71"/>
      <c r="M28" s="72"/>
      <c r="N28" s="71"/>
      <c r="O28" s="72"/>
      <c r="P28" s="73"/>
    </row>
    <row r="29" spans="1:19" ht="26.1" hidden="1" customHeight="1">
      <c r="A29" s="46">
        <v>2</v>
      </c>
      <c r="B29" s="247" t="s">
        <v>173</v>
      </c>
      <c r="C29" s="260" t="s">
        <v>171</v>
      </c>
      <c r="D29" s="260" t="s">
        <v>6</v>
      </c>
      <c r="E29" s="52" t="s">
        <v>154</v>
      </c>
      <c r="F29" s="53">
        <f>[6]수량집계표!L7</f>
        <v>0</v>
      </c>
      <c r="G29" s="52" t="s">
        <v>155</v>
      </c>
      <c r="H29" s="54">
        <f t="shared" si="5"/>
        <v>2635</v>
      </c>
      <c r="I29" s="74">
        <f t="shared" si="6"/>
        <v>0</v>
      </c>
      <c r="J29" s="56">
        <v>66</v>
      </c>
      <c r="K29" s="75">
        <f t="shared" si="7"/>
        <v>0</v>
      </c>
      <c r="L29" s="56">
        <v>2532</v>
      </c>
      <c r="M29" s="57">
        <f t="shared" si="8"/>
        <v>0</v>
      </c>
      <c r="N29" s="56">
        <v>37</v>
      </c>
      <c r="O29" s="57">
        <f t="shared" si="9"/>
        <v>0</v>
      </c>
      <c r="P29" s="58">
        <v>5</v>
      </c>
    </row>
    <row r="30" spans="1:19" ht="26.1" hidden="1" customHeight="1">
      <c r="A30" s="46">
        <v>2</v>
      </c>
      <c r="B30" s="248"/>
      <c r="C30" s="261"/>
      <c r="D30" s="261"/>
      <c r="E30" s="59" t="s">
        <v>157</v>
      </c>
      <c r="F30" s="60">
        <f>[6]수량집계표!L8</f>
        <v>0</v>
      </c>
      <c r="G30" s="59" t="s">
        <v>155</v>
      </c>
      <c r="H30" s="61">
        <f t="shared" si="5"/>
        <v>2762</v>
      </c>
      <c r="I30" s="76">
        <f t="shared" si="6"/>
        <v>0</v>
      </c>
      <c r="J30" s="63">
        <v>136</v>
      </c>
      <c r="K30" s="77">
        <f t="shared" si="7"/>
        <v>0</v>
      </c>
      <c r="L30" s="63">
        <v>2551</v>
      </c>
      <c r="M30" s="64">
        <f t="shared" si="8"/>
        <v>0</v>
      </c>
      <c r="N30" s="63">
        <v>75</v>
      </c>
      <c r="O30" s="64">
        <f t="shared" si="9"/>
        <v>0</v>
      </c>
      <c r="P30" s="65">
        <v>6</v>
      </c>
    </row>
    <row r="31" spans="1:19" ht="26.1" hidden="1" customHeight="1">
      <c r="A31" s="46">
        <v>2</v>
      </c>
      <c r="B31" s="248"/>
      <c r="C31" s="261"/>
      <c r="D31" s="261"/>
      <c r="E31" s="66" t="s">
        <v>3</v>
      </c>
      <c r="F31" s="60">
        <f>[6]수량집계표!L9</f>
        <v>0</v>
      </c>
      <c r="G31" s="59"/>
      <c r="H31" s="61"/>
      <c r="I31" s="76"/>
      <c r="J31" s="63"/>
      <c r="K31" s="77"/>
      <c r="L31" s="63"/>
      <c r="M31" s="64"/>
      <c r="N31" s="63"/>
      <c r="O31" s="64"/>
      <c r="P31" s="65"/>
    </row>
    <row r="32" spans="1:19" ht="26.1" hidden="1" customHeight="1">
      <c r="A32" s="46">
        <v>2</v>
      </c>
      <c r="B32" s="248"/>
      <c r="C32" s="262"/>
      <c r="D32" s="262"/>
      <c r="E32" s="59" t="s">
        <v>160</v>
      </c>
      <c r="F32" s="60">
        <f>[6]수량집계표!L10</f>
        <v>0</v>
      </c>
      <c r="G32" s="59"/>
      <c r="H32" s="61"/>
      <c r="I32" s="76"/>
      <c r="J32" s="63"/>
      <c r="K32" s="77"/>
      <c r="L32" s="63"/>
      <c r="M32" s="64"/>
      <c r="N32" s="63"/>
      <c r="O32" s="64"/>
      <c r="P32" s="65"/>
    </row>
    <row r="33" spans="1:16" ht="26.1" hidden="1" customHeight="1">
      <c r="A33" s="46">
        <v>2</v>
      </c>
      <c r="B33" s="248"/>
      <c r="C33" s="251" t="s">
        <v>172</v>
      </c>
      <c r="D33" s="251" t="s">
        <v>5</v>
      </c>
      <c r="E33" s="59" t="s">
        <v>154</v>
      </c>
      <c r="F33" s="60">
        <f>[6]수량집계표!M7</f>
        <v>0</v>
      </c>
      <c r="G33" s="59" t="s">
        <v>155</v>
      </c>
      <c r="H33" s="61">
        <f t="shared" si="5"/>
        <v>2660</v>
      </c>
      <c r="I33" s="76">
        <f t="shared" si="6"/>
        <v>0</v>
      </c>
      <c r="J33" s="63">
        <v>66</v>
      </c>
      <c r="K33" s="77">
        <f t="shared" si="7"/>
        <v>0</v>
      </c>
      <c r="L33" s="63">
        <v>2557</v>
      </c>
      <c r="M33" s="64">
        <f t="shared" si="8"/>
        <v>0</v>
      </c>
      <c r="N33" s="63">
        <v>37</v>
      </c>
      <c r="O33" s="64">
        <f t="shared" si="9"/>
        <v>0</v>
      </c>
      <c r="P33" s="65">
        <v>7</v>
      </c>
    </row>
    <row r="34" spans="1:16" ht="26.1" hidden="1" customHeight="1">
      <c r="A34" s="46">
        <v>2</v>
      </c>
      <c r="B34" s="248"/>
      <c r="C34" s="251"/>
      <c r="D34" s="251"/>
      <c r="E34" s="59" t="s">
        <v>157</v>
      </c>
      <c r="F34" s="60">
        <f>[6]수량집계표!M8</f>
        <v>0</v>
      </c>
      <c r="G34" s="59" t="s">
        <v>155</v>
      </c>
      <c r="H34" s="61">
        <f t="shared" si="5"/>
        <v>0</v>
      </c>
      <c r="I34" s="76">
        <f t="shared" si="6"/>
        <v>0</v>
      </c>
      <c r="J34" s="63"/>
      <c r="K34" s="77">
        <f t="shared" si="7"/>
        <v>0</v>
      </c>
      <c r="L34" s="63"/>
      <c r="M34" s="64">
        <f t="shared" si="8"/>
        <v>0</v>
      </c>
      <c r="N34" s="63"/>
      <c r="O34" s="64">
        <f t="shared" si="9"/>
        <v>0</v>
      </c>
      <c r="P34" s="65"/>
    </row>
    <row r="35" spans="1:16" ht="26.1" hidden="1" customHeight="1">
      <c r="A35" s="46">
        <v>2</v>
      </c>
      <c r="B35" s="248"/>
      <c r="C35" s="251"/>
      <c r="D35" s="251" t="s">
        <v>4</v>
      </c>
      <c r="E35" s="59" t="s">
        <v>154</v>
      </c>
      <c r="F35" s="60">
        <f>[6]수량집계표!N7</f>
        <v>0</v>
      </c>
      <c r="G35" s="59" t="s">
        <v>155</v>
      </c>
      <c r="H35" s="61">
        <f t="shared" si="5"/>
        <v>0</v>
      </c>
      <c r="I35" s="76">
        <f t="shared" si="6"/>
        <v>0</v>
      </c>
      <c r="J35" s="63"/>
      <c r="K35" s="77">
        <f t="shared" si="7"/>
        <v>0</v>
      </c>
      <c r="L35" s="63"/>
      <c r="M35" s="64">
        <f t="shared" si="8"/>
        <v>0</v>
      </c>
      <c r="N35" s="63"/>
      <c r="O35" s="64">
        <f t="shared" si="9"/>
        <v>0</v>
      </c>
      <c r="P35" s="65"/>
    </row>
    <row r="36" spans="1:16" ht="26.1" hidden="1" customHeight="1">
      <c r="A36" s="46">
        <v>2</v>
      </c>
      <c r="B36" s="249"/>
      <c r="C36" s="252"/>
      <c r="D36" s="252"/>
      <c r="E36" s="67" t="s">
        <v>157</v>
      </c>
      <c r="F36" s="60">
        <f>[6]수량집계표!N8</f>
        <v>0</v>
      </c>
      <c r="G36" s="67" t="s">
        <v>155</v>
      </c>
      <c r="H36" s="69">
        <f t="shared" si="5"/>
        <v>0</v>
      </c>
      <c r="I36" s="78">
        <f t="shared" si="6"/>
        <v>0</v>
      </c>
      <c r="J36" s="79"/>
      <c r="K36" s="80">
        <f t="shared" si="7"/>
        <v>0</v>
      </c>
      <c r="L36" s="79"/>
      <c r="M36" s="72">
        <f t="shared" si="8"/>
        <v>0</v>
      </c>
      <c r="N36" s="79"/>
      <c r="O36" s="72">
        <f t="shared" si="9"/>
        <v>0</v>
      </c>
      <c r="P36" s="73"/>
    </row>
    <row r="37" spans="1:16" ht="26.1" hidden="1" customHeight="1">
      <c r="A37" s="46">
        <v>2</v>
      </c>
      <c r="B37" s="247" t="s">
        <v>174</v>
      </c>
      <c r="C37" s="250" t="s">
        <v>7</v>
      </c>
      <c r="D37" s="250" t="s">
        <v>6</v>
      </c>
      <c r="E37" s="52" t="s">
        <v>154</v>
      </c>
      <c r="F37" s="53">
        <f>[6]수량집계표!O7</f>
        <v>0</v>
      </c>
      <c r="G37" s="52" t="s">
        <v>155</v>
      </c>
      <c r="H37" s="54">
        <f t="shared" si="5"/>
        <v>515</v>
      </c>
      <c r="I37" s="74">
        <f t="shared" si="6"/>
        <v>0</v>
      </c>
      <c r="J37" s="56">
        <v>30</v>
      </c>
      <c r="K37" s="75">
        <f t="shared" si="7"/>
        <v>0</v>
      </c>
      <c r="L37" s="56">
        <v>480</v>
      </c>
      <c r="M37" s="57">
        <f t="shared" si="8"/>
        <v>0</v>
      </c>
      <c r="N37" s="56">
        <v>5</v>
      </c>
      <c r="O37" s="57">
        <f t="shared" si="9"/>
        <v>0</v>
      </c>
      <c r="P37" s="58">
        <v>8</v>
      </c>
    </row>
    <row r="38" spans="1:16" ht="26.1" hidden="1" customHeight="1">
      <c r="A38" s="46">
        <v>2</v>
      </c>
      <c r="B38" s="248"/>
      <c r="C38" s="251"/>
      <c r="D38" s="251"/>
      <c r="E38" s="59" t="s">
        <v>157</v>
      </c>
      <c r="F38" s="60">
        <f>[6]수량집계표!O8</f>
        <v>0</v>
      </c>
      <c r="G38" s="59" t="s">
        <v>155</v>
      </c>
      <c r="H38" s="61">
        <f t="shared" si="5"/>
        <v>566</v>
      </c>
      <c r="I38" s="76">
        <f t="shared" si="6"/>
        <v>0</v>
      </c>
      <c r="J38" s="63">
        <v>66</v>
      </c>
      <c r="K38" s="77">
        <f t="shared" si="7"/>
        <v>0</v>
      </c>
      <c r="L38" s="63">
        <v>489</v>
      </c>
      <c r="M38" s="64">
        <f t="shared" si="8"/>
        <v>0</v>
      </c>
      <c r="N38" s="63">
        <v>11</v>
      </c>
      <c r="O38" s="64">
        <f t="shared" si="9"/>
        <v>0</v>
      </c>
      <c r="P38" s="65">
        <v>9</v>
      </c>
    </row>
    <row r="39" spans="1:16" ht="26.1" hidden="1" customHeight="1">
      <c r="A39" s="46">
        <v>2</v>
      </c>
      <c r="B39" s="248"/>
      <c r="C39" s="251"/>
      <c r="D39" s="251"/>
      <c r="E39" s="66" t="s">
        <v>3</v>
      </c>
      <c r="F39" s="60">
        <f>[6]수량집계표!O9</f>
        <v>0</v>
      </c>
      <c r="G39" s="59"/>
      <c r="H39" s="61"/>
      <c r="I39" s="76"/>
      <c r="J39" s="63"/>
      <c r="K39" s="77"/>
      <c r="L39" s="63"/>
      <c r="M39" s="64"/>
      <c r="N39" s="63"/>
      <c r="O39" s="64"/>
      <c r="P39" s="65"/>
    </row>
    <row r="40" spans="1:16" ht="26.1" hidden="1" customHeight="1">
      <c r="A40" s="46">
        <v>2</v>
      </c>
      <c r="B40" s="248"/>
      <c r="C40" s="251"/>
      <c r="D40" s="251"/>
      <c r="E40" s="59" t="s">
        <v>160</v>
      </c>
      <c r="F40" s="60">
        <f>[6]수량집계표!O10</f>
        <v>0</v>
      </c>
      <c r="G40" s="59"/>
      <c r="H40" s="61"/>
      <c r="I40" s="76"/>
      <c r="J40" s="63"/>
      <c r="K40" s="77"/>
      <c r="L40" s="63"/>
      <c r="M40" s="64"/>
      <c r="N40" s="63"/>
      <c r="O40" s="64"/>
      <c r="P40" s="65"/>
    </row>
    <row r="41" spans="1:16" ht="26.1" hidden="1" customHeight="1">
      <c r="A41" s="46">
        <v>2</v>
      </c>
      <c r="B41" s="248"/>
      <c r="C41" s="251" t="s">
        <v>8</v>
      </c>
      <c r="D41" s="251" t="s">
        <v>5</v>
      </c>
      <c r="E41" s="59" t="s">
        <v>154</v>
      </c>
      <c r="F41" s="60" t="e">
        <f>#REF!</f>
        <v>#REF!</v>
      </c>
      <c r="G41" s="59" t="s">
        <v>155</v>
      </c>
      <c r="H41" s="61">
        <f t="shared" si="5"/>
        <v>0</v>
      </c>
      <c r="I41" s="76" t="e">
        <f t="shared" si="6"/>
        <v>#REF!</v>
      </c>
      <c r="J41" s="63"/>
      <c r="K41" s="77" t="e">
        <f t="shared" si="7"/>
        <v>#REF!</v>
      </c>
      <c r="L41" s="63"/>
      <c r="M41" s="64" t="e">
        <f t="shared" si="8"/>
        <v>#REF!</v>
      </c>
      <c r="N41" s="63"/>
      <c r="O41" s="64" t="e">
        <f t="shared" si="9"/>
        <v>#REF!</v>
      </c>
      <c r="P41" s="65">
        <v>7</v>
      </c>
    </row>
    <row r="42" spans="1:16" ht="26.1" hidden="1" customHeight="1">
      <c r="A42" s="46">
        <v>2</v>
      </c>
      <c r="B42" s="248"/>
      <c r="C42" s="251"/>
      <c r="D42" s="251"/>
      <c r="E42" s="59" t="s">
        <v>157</v>
      </c>
      <c r="F42" s="60">
        <f>[6]수량집계표!P8</f>
        <v>0</v>
      </c>
      <c r="G42" s="59" t="s">
        <v>155</v>
      </c>
      <c r="H42" s="61">
        <f t="shared" si="5"/>
        <v>0</v>
      </c>
      <c r="I42" s="76">
        <f t="shared" si="6"/>
        <v>0</v>
      </c>
      <c r="J42" s="63"/>
      <c r="K42" s="77">
        <f t="shared" si="7"/>
        <v>0</v>
      </c>
      <c r="L42" s="63"/>
      <c r="M42" s="64">
        <f t="shared" si="8"/>
        <v>0</v>
      </c>
      <c r="N42" s="63"/>
      <c r="O42" s="64">
        <f t="shared" si="9"/>
        <v>0</v>
      </c>
      <c r="P42" s="65"/>
    </row>
    <row r="43" spans="1:16" ht="26.1" hidden="1" customHeight="1">
      <c r="A43" s="46">
        <v>2</v>
      </c>
      <c r="B43" s="248"/>
      <c r="C43" s="251"/>
      <c r="D43" s="251" t="s">
        <v>4</v>
      </c>
      <c r="E43" s="59" t="s">
        <v>154</v>
      </c>
      <c r="F43" s="60">
        <f>[6]수량집계표!Q7</f>
        <v>0</v>
      </c>
      <c r="G43" s="59" t="s">
        <v>155</v>
      </c>
      <c r="H43" s="61">
        <f t="shared" si="5"/>
        <v>0</v>
      </c>
      <c r="I43" s="76">
        <f t="shared" si="6"/>
        <v>0</v>
      </c>
      <c r="J43" s="63"/>
      <c r="K43" s="77">
        <f t="shared" si="7"/>
        <v>0</v>
      </c>
      <c r="L43" s="63"/>
      <c r="M43" s="64">
        <f t="shared" si="8"/>
        <v>0</v>
      </c>
      <c r="N43" s="63"/>
      <c r="O43" s="64">
        <f t="shared" si="9"/>
        <v>0</v>
      </c>
      <c r="P43" s="65"/>
    </row>
    <row r="44" spans="1:16" ht="26.1" hidden="1" customHeight="1">
      <c r="A44" s="46">
        <v>2</v>
      </c>
      <c r="B44" s="249"/>
      <c r="C44" s="252"/>
      <c r="D44" s="252"/>
      <c r="E44" s="67" t="s">
        <v>157</v>
      </c>
      <c r="F44" s="60">
        <f>[6]수량집계표!Q8</f>
        <v>0</v>
      </c>
      <c r="G44" s="67" t="s">
        <v>155</v>
      </c>
      <c r="H44" s="69">
        <f t="shared" si="5"/>
        <v>0</v>
      </c>
      <c r="I44" s="78">
        <f t="shared" si="6"/>
        <v>0</v>
      </c>
      <c r="J44" s="79"/>
      <c r="K44" s="80">
        <f t="shared" si="7"/>
        <v>0</v>
      </c>
      <c r="L44" s="79"/>
      <c r="M44" s="72">
        <f t="shared" si="8"/>
        <v>0</v>
      </c>
      <c r="N44" s="79"/>
      <c r="O44" s="72">
        <f t="shared" si="9"/>
        <v>0</v>
      </c>
      <c r="P44" s="73"/>
    </row>
    <row r="45" spans="1:16" ht="26.1" hidden="1" customHeight="1">
      <c r="A45" s="46">
        <v>2</v>
      </c>
      <c r="B45" s="253" t="s">
        <v>9</v>
      </c>
      <c r="C45" s="254"/>
      <c r="D45" s="254"/>
      <c r="E45" s="255"/>
      <c r="F45" s="81">
        <f>[6]수량집계표!R7</f>
        <v>0</v>
      </c>
      <c r="G45" s="82" t="s">
        <v>155</v>
      </c>
      <c r="H45" s="83">
        <f t="shared" si="5"/>
        <v>0</v>
      </c>
      <c r="I45" s="84">
        <f t="shared" si="6"/>
        <v>0</v>
      </c>
      <c r="J45" s="85"/>
      <c r="K45" s="86">
        <f t="shared" si="7"/>
        <v>0</v>
      </c>
      <c r="L45" s="85"/>
      <c r="M45" s="87">
        <f t="shared" si="8"/>
        <v>0</v>
      </c>
      <c r="N45" s="85"/>
      <c r="O45" s="87">
        <f t="shared" si="9"/>
        <v>0</v>
      </c>
      <c r="P45" s="88"/>
    </row>
    <row r="46" spans="1:16" ht="26.1" customHeight="1">
      <c r="A46" s="46">
        <v>1</v>
      </c>
      <c r="B46" s="256" t="s">
        <v>175</v>
      </c>
      <c r="C46" s="257"/>
      <c r="D46" s="257"/>
      <c r="E46" s="257"/>
      <c r="F46" s="89"/>
      <c r="G46" s="90"/>
      <c r="H46" s="91"/>
      <c r="I46" s="92"/>
      <c r="J46" s="93"/>
      <c r="K46" s="94"/>
      <c r="L46" s="93"/>
      <c r="M46" s="94"/>
      <c r="N46" s="93"/>
      <c r="O46" s="94"/>
      <c r="P46" s="95"/>
    </row>
    <row r="47" spans="1:16" ht="26.1" customHeight="1">
      <c r="A47" s="46">
        <v>1</v>
      </c>
      <c r="B47" s="216" t="s">
        <v>176</v>
      </c>
      <c r="C47" s="217"/>
      <c r="D47" s="217"/>
      <c r="E47" s="218"/>
      <c r="F47" s="96"/>
      <c r="G47" s="97"/>
      <c r="H47" s="98"/>
      <c r="I47" s="99"/>
      <c r="J47" s="100"/>
      <c r="K47" s="101"/>
      <c r="L47" s="102"/>
      <c r="M47" s="101"/>
      <c r="N47" s="102"/>
      <c r="O47" s="103"/>
      <c r="P47" s="104"/>
    </row>
    <row r="48" spans="1:16" ht="26.1" customHeight="1">
      <c r="A48" s="46">
        <v>1</v>
      </c>
      <c r="B48" s="258" t="s">
        <v>177</v>
      </c>
      <c r="C48" s="259"/>
      <c r="D48" s="259"/>
      <c r="E48" s="259"/>
      <c r="F48" s="53">
        <v>2</v>
      </c>
      <c r="G48" s="52" t="s">
        <v>178</v>
      </c>
      <c r="H48" s="54"/>
      <c r="I48" s="55">
        <f>K48+M48+O48</f>
        <v>0</v>
      </c>
      <c r="J48" s="105"/>
      <c r="K48" s="57">
        <f>F48*J48</f>
        <v>0</v>
      </c>
      <c r="L48" s="57"/>
      <c r="M48" s="57">
        <f>F48*L48</f>
        <v>0</v>
      </c>
      <c r="N48" s="57"/>
      <c r="O48" s="57">
        <f>F48*N48</f>
        <v>0</v>
      </c>
      <c r="P48" s="106"/>
    </row>
    <row r="49" spans="1:16" ht="26.1" customHeight="1">
      <c r="A49" s="46">
        <v>1</v>
      </c>
      <c r="B49" s="256" t="s">
        <v>175</v>
      </c>
      <c r="C49" s="257"/>
      <c r="D49" s="257"/>
      <c r="E49" s="257"/>
      <c r="F49" s="89"/>
      <c r="G49" s="90"/>
      <c r="H49" s="91"/>
      <c r="I49" s="92">
        <f t="shared" ref="I49" si="10">K49+M49+O49</f>
        <v>0</v>
      </c>
      <c r="J49" s="93"/>
      <c r="K49" s="94">
        <f>SUM(K48:K48)</f>
        <v>0</v>
      </c>
      <c r="L49" s="93"/>
      <c r="M49" s="94">
        <f>SUM(M48:M48)</f>
        <v>0</v>
      </c>
      <c r="N49" s="93"/>
      <c r="O49" s="94">
        <f>SUM(O48:O48)</f>
        <v>0</v>
      </c>
      <c r="P49" s="95"/>
    </row>
    <row r="50" spans="1:16" ht="26.1" customHeight="1">
      <c r="A50" s="46">
        <v>1</v>
      </c>
      <c r="B50" s="244" t="s">
        <v>179</v>
      </c>
      <c r="C50" s="245"/>
      <c r="D50" s="245"/>
      <c r="E50" s="246"/>
      <c r="F50" s="81"/>
      <c r="G50" s="82"/>
      <c r="H50" s="83"/>
      <c r="I50" s="107">
        <f>K50+M50+O50</f>
        <v>0</v>
      </c>
      <c r="J50" s="108"/>
      <c r="K50" s="109">
        <f>K46+K49</f>
        <v>0</v>
      </c>
      <c r="L50" s="109"/>
      <c r="M50" s="109">
        <f>M46+M49</f>
        <v>0</v>
      </c>
      <c r="N50" s="109"/>
      <c r="O50" s="109">
        <f>O46+O49</f>
        <v>0</v>
      </c>
      <c r="P50" s="110"/>
    </row>
    <row r="51" spans="1:16" ht="30" customHeight="1">
      <c r="A51" s="46">
        <v>1</v>
      </c>
      <c r="B51" s="222" t="s">
        <v>180</v>
      </c>
      <c r="C51" s="223"/>
      <c r="D51" s="223"/>
      <c r="E51" s="224"/>
      <c r="F51" s="228">
        <v>1</v>
      </c>
      <c r="G51" s="204" t="s">
        <v>10</v>
      </c>
      <c r="H51" s="230"/>
      <c r="I51" s="111"/>
      <c r="J51" s="112" t="str">
        <f>" ☞간접노무비 : 직접노무비의 "&amp;(M52*100)&amp;"%"</f>
        <v xml:space="preserve"> ☞간접노무비 : 직접노무비의 12.7%</v>
      </c>
      <c r="K51" s="113"/>
      <c r="L51" s="114"/>
      <c r="M51" s="115"/>
      <c r="N51" s="116"/>
      <c r="O51" s="117"/>
      <c r="P51" s="118"/>
    </row>
    <row r="52" spans="1:16" ht="30" customHeight="1">
      <c r="A52" s="46">
        <v>1</v>
      </c>
      <c r="B52" s="225"/>
      <c r="C52" s="226"/>
      <c r="D52" s="226"/>
      <c r="E52" s="227"/>
      <c r="F52" s="229"/>
      <c r="G52" s="206"/>
      <c r="H52" s="231"/>
      <c r="I52" s="119">
        <f>O52</f>
        <v>0</v>
      </c>
      <c r="J52" s="120"/>
      <c r="K52" s="121">
        <f>K50</f>
        <v>0</v>
      </c>
      <c r="L52" s="122" t="s">
        <v>181</v>
      </c>
      <c r="M52" s="123">
        <v>0.127</v>
      </c>
      <c r="N52" s="124" t="s">
        <v>182</v>
      </c>
      <c r="O52" s="125">
        <f>INT(K52*M52)</f>
        <v>0</v>
      </c>
      <c r="P52" s="126"/>
    </row>
    <row r="53" spans="1:16" ht="30" customHeight="1">
      <c r="A53" s="46">
        <v>1</v>
      </c>
      <c r="B53" s="232" t="s">
        <v>183</v>
      </c>
      <c r="C53" s="233"/>
      <c r="D53" s="234"/>
      <c r="E53" s="234"/>
      <c r="F53" s="127">
        <v>1</v>
      </c>
      <c r="G53" s="128" t="s">
        <v>10</v>
      </c>
      <c r="H53" s="129"/>
      <c r="I53" s="130">
        <f>SUM(I54:I67)</f>
        <v>0</v>
      </c>
      <c r="J53" s="131"/>
      <c r="K53" s="132"/>
      <c r="L53" s="133"/>
      <c r="M53" s="132"/>
      <c r="N53" s="134"/>
      <c r="O53" s="135"/>
      <c r="P53" s="136"/>
    </row>
    <row r="54" spans="1:16" ht="30" customHeight="1">
      <c r="A54" s="46">
        <v>1</v>
      </c>
      <c r="B54" s="235" t="s">
        <v>11</v>
      </c>
      <c r="C54" s="236"/>
      <c r="D54" s="236"/>
      <c r="E54" s="237"/>
      <c r="F54" s="137"/>
      <c r="G54" s="138"/>
      <c r="H54" s="137"/>
      <c r="I54" s="139"/>
      <c r="J54" s="112" t="str">
        <f>" ☞산재보험료 : (직접노무비+간접노무비)의 "&amp;(M55*100)&amp;"%"</f>
        <v xml:space="preserve"> ☞산재보험료 : (직접노무비+간접노무비)의 3.75%</v>
      </c>
      <c r="K54" s="113"/>
      <c r="L54" s="114"/>
      <c r="M54" s="115"/>
      <c r="N54" s="116"/>
      <c r="O54" s="140"/>
      <c r="P54" s="141"/>
    </row>
    <row r="55" spans="1:16" ht="30" customHeight="1">
      <c r="A55" s="46">
        <v>1</v>
      </c>
      <c r="B55" s="238"/>
      <c r="C55" s="239"/>
      <c r="D55" s="239"/>
      <c r="E55" s="240"/>
      <c r="F55" s="142"/>
      <c r="G55" s="143"/>
      <c r="H55" s="142"/>
      <c r="I55" s="144">
        <f>O55</f>
        <v>0</v>
      </c>
      <c r="J55" s="145"/>
      <c r="K55" s="146">
        <f>K50+I52</f>
        <v>0</v>
      </c>
      <c r="L55" s="147" t="s">
        <v>181</v>
      </c>
      <c r="M55" s="148">
        <v>3.7499999999999999E-2</v>
      </c>
      <c r="N55" s="149" t="s">
        <v>182</v>
      </c>
      <c r="O55" s="150">
        <f>INT(K55*M55)</f>
        <v>0</v>
      </c>
      <c r="P55" s="151"/>
    </row>
    <row r="56" spans="1:16" ht="30" customHeight="1">
      <c r="A56" s="46">
        <v>1</v>
      </c>
      <c r="B56" s="241" t="s">
        <v>12</v>
      </c>
      <c r="C56" s="242"/>
      <c r="D56" s="242"/>
      <c r="E56" s="243"/>
      <c r="F56" s="152"/>
      <c r="G56" s="153"/>
      <c r="H56" s="152"/>
      <c r="I56" s="154"/>
      <c r="J56" s="155" t="str">
        <f>" ☞고용보험료 : (직접노무비+간접노무비)의 "&amp;(M57*100)&amp;"%"</f>
        <v xml:space="preserve"> ☞고용보험료 : (직접노무비+간접노무비)의 0.87%</v>
      </c>
      <c r="K56" s="156"/>
      <c r="L56" s="157"/>
      <c r="M56" s="158"/>
      <c r="N56" s="159"/>
      <c r="O56" s="160"/>
      <c r="P56" s="161"/>
    </row>
    <row r="57" spans="1:16" ht="30" customHeight="1">
      <c r="A57" s="46">
        <v>1</v>
      </c>
      <c r="B57" s="238"/>
      <c r="C57" s="239"/>
      <c r="D57" s="239"/>
      <c r="E57" s="240"/>
      <c r="F57" s="142"/>
      <c r="G57" s="143"/>
      <c r="H57" s="142"/>
      <c r="I57" s="144">
        <f>O57</f>
        <v>0</v>
      </c>
      <c r="J57" s="145"/>
      <c r="K57" s="146">
        <f>K50+I52</f>
        <v>0</v>
      </c>
      <c r="L57" s="147" t="s">
        <v>181</v>
      </c>
      <c r="M57" s="148">
        <v>8.6999999999999994E-3</v>
      </c>
      <c r="N57" s="149" t="s">
        <v>182</v>
      </c>
      <c r="O57" s="150">
        <f>INT(K57*M57)</f>
        <v>0</v>
      </c>
      <c r="P57" s="151"/>
    </row>
    <row r="58" spans="1:16" ht="30" hidden="1" customHeight="1">
      <c r="A58" s="46">
        <v>2</v>
      </c>
      <c r="B58" s="241" t="s">
        <v>13</v>
      </c>
      <c r="C58" s="242"/>
      <c r="D58" s="242"/>
      <c r="E58" s="243"/>
      <c r="F58" s="152"/>
      <c r="G58" s="153"/>
      <c r="H58" s="152"/>
      <c r="I58" s="162"/>
      <c r="J58" s="155" t="str">
        <f>" ☞국민건강보험료 : (직접노무비)의 "&amp;(M59*100)&amp;"%"</f>
        <v xml:space="preserve"> ☞국민건강보험료 : (직접노무비)의 1.7%</v>
      </c>
      <c r="K58" s="156"/>
      <c r="L58" s="157"/>
      <c r="M58" s="158"/>
      <c r="N58" s="159"/>
      <c r="O58" s="160"/>
      <c r="P58" s="161"/>
    </row>
    <row r="59" spans="1:16" ht="30" hidden="1" customHeight="1">
      <c r="A59" s="46">
        <v>2</v>
      </c>
      <c r="B59" s="238"/>
      <c r="C59" s="239"/>
      <c r="D59" s="239"/>
      <c r="E59" s="240"/>
      <c r="F59" s="142"/>
      <c r="G59" s="143"/>
      <c r="H59" s="142"/>
      <c r="I59" s="144">
        <f>O59</f>
        <v>0</v>
      </c>
      <c r="J59" s="145"/>
      <c r="K59" s="146">
        <f>K50</f>
        <v>0</v>
      </c>
      <c r="L59" s="147" t="s">
        <v>181</v>
      </c>
      <c r="M59" s="148">
        <v>1.7000000000000001E-2</v>
      </c>
      <c r="N59" s="149" t="s">
        <v>182</v>
      </c>
      <c r="O59" s="150"/>
      <c r="P59" s="151" t="e">
        <f>I59/K59</f>
        <v>#DIV/0!</v>
      </c>
    </row>
    <row r="60" spans="1:16" ht="30" hidden="1" customHeight="1">
      <c r="A60" s="46">
        <v>2</v>
      </c>
      <c r="B60" s="241" t="s">
        <v>131</v>
      </c>
      <c r="C60" s="242"/>
      <c r="D60" s="242"/>
      <c r="E60" s="243"/>
      <c r="F60" s="152"/>
      <c r="G60" s="153"/>
      <c r="H60" s="152"/>
      <c r="I60" s="163"/>
      <c r="J60" s="155" t="str">
        <f>" ☞국민연금보험료 : (직접노무비)의 "&amp;(M61*100)&amp;"%"</f>
        <v xml:space="preserve"> ☞국민연금보험료 : (직접노무비)의 2.49%</v>
      </c>
      <c r="K60" s="156"/>
      <c r="L60" s="157"/>
      <c r="M60" s="158"/>
      <c r="N60" s="159"/>
      <c r="O60" s="160"/>
      <c r="P60" s="161"/>
    </row>
    <row r="61" spans="1:16" ht="30" hidden="1" customHeight="1">
      <c r="A61" s="46">
        <v>2</v>
      </c>
      <c r="B61" s="238"/>
      <c r="C61" s="239"/>
      <c r="D61" s="239"/>
      <c r="E61" s="240"/>
      <c r="F61" s="142"/>
      <c r="G61" s="143"/>
      <c r="H61" s="142"/>
      <c r="I61" s="144">
        <f>O61</f>
        <v>0</v>
      </c>
      <c r="J61" s="145"/>
      <c r="K61" s="146">
        <f>K50</f>
        <v>0</v>
      </c>
      <c r="L61" s="147" t="s">
        <v>181</v>
      </c>
      <c r="M61" s="148">
        <v>2.4899999999999999E-2</v>
      </c>
      <c r="N61" s="149" t="s">
        <v>182</v>
      </c>
      <c r="O61" s="150"/>
      <c r="P61" s="151" t="e">
        <f>I61/K61</f>
        <v>#DIV/0!</v>
      </c>
    </row>
    <row r="62" spans="1:16" ht="30" hidden="1" customHeight="1">
      <c r="A62" s="46">
        <v>2</v>
      </c>
      <c r="B62" s="241" t="s">
        <v>184</v>
      </c>
      <c r="C62" s="242"/>
      <c r="D62" s="242"/>
      <c r="E62" s="243"/>
      <c r="F62" s="152"/>
      <c r="G62" s="153"/>
      <c r="H62" s="152"/>
      <c r="I62" s="163"/>
      <c r="J62" s="155" t="str">
        <f>" ☞노인장기요양보험료 : (국민건강보험료)의 "&amp;(M63*100)&amp;"%"</f>
        <v xml:space="preserve"> ☞노인장기요양보험료 : (국민건강보험료)의 6.55%</v>
      </c>
      <c r="K62" s="156"/>
      <c r="L62" s="157"/>
      <c r="M62" s="158"/>
      <c r="N62" s="159"/>
      <c r="O62" s="160"/>
      <c r="P62" s="161"/>
    </row>
    <row r="63" spans="1:16" ht="30" hidden="1" customHeight="1">
      <c r="A63" s="46">
        <v>2</v>
      </c>
      <c r="B63" s="238"/>
      <c r="C63" s="239"/>
      <c r="D63" s="239"/>
      <c r="E63" s="240"/>
      <c r="F63" s="142"/>
      <c r="G63" s="143"/>
      <c r="H63" s="142"/>
      <c r="I63" s="144">
        <f>O63</f>
        <v>0</v>
      </c>
      <c r="J63" s="145"/>
      <c r="K63" s="146">
        <f>I59</f>
        <v>0</v>
      </c>
      <c r="L63" s="147" t="s">
        <v>181</v>
      </c>
      <c r="M63" s="148">
        <v>6.5500000000000003E-2</v>
      </c>
      <c r="N63" s="149" t="s">
        <v>182</v>
      </c>
      <c r="O63" s="150"/>
      <c r="P63" s="151" t="e">
        <f>I63/K63</f>
        <v>#DIV/0!</v>
      </c>
    </row>
    <row r="64" spans="1:16" ht="30" customHeight="1">
      <c r="A64" s="46">
        <v>1</v>
      </c>
      <c r="B64" s="241" t="s">
        <v>14</v>
      </c>
      <c r="C64" s="242"/>
      <c r="D64" s="242"/>
      <c r="E64" s="243"/>
      <c r="F64" s="152"/>
      <c r="G64" s="153"/>
      <c r="H64" s="152"/>
      <c r="I64" s="163"/>
      <c r="J64" s="155" t="str">
        <f>" ☞산업안전보건관리비 : (직접노무비+재료비)의 "&amp;(M65*100)&amp;"%"</f>
        <v xml:space="preserve"> ☞산업안전보건관리비 : (직접노무비+재료비)의 2.93%</v>
      </c>
      <c r="K64" s="156"/>
      <c r="L64" s="157"/>
      <c r="M64" s="158"/>
      <c r="N64" s="159"/>
      <c r="O64" s="160"/>
      <c r="P64" s="161"/>
    </row>
    <row r="65" spans="1:19" ht="30" customHeight="1">
      <c r="A65" s="46">
        <v>1</v>
      </c>
      <c r="B65" s="238"/>
      <c r="C65" s="239"/>
      <c r="D65" s="239"/>
      <c r="E65" s="240"/>
      <c r="F65" s="142"/>
      <c r="G65" s="143"/>
      <c r="H65" s="142"/>
      <c r="I65" s="163">
        <f>O65</f>
        <v>0</v>
      </c>
      <c r="J65" s="145"/>
      <c r="K65" s="146">
        <f>K50+M50</f>
        <v>0</v>
      </c>
      <c r="L65" s="147" t="s">
        <v>181</v>
      </c>
      <c r="M65" s="148">
        <v>2.93E-2</v>
      </c>
      <c r="N65" s="149" t="s">
        <v>182</v>
      </c>
      <c r="O65" s="150">
        <f>INT(K65*M65)</f>
        <v>0</v>
      </c>
      <c r="P65" s="151"/>
    </row>
    <row r="66" spans="1:19" ht="30" customHeight="1">
      <c r="A66" s="46">
        <v>1</v>
      </c>
      <c r="B66" s="200" t="s">
        <v>15</v>
      </c>
      <c r="C66" s="201"/>
      <c r="D66" s="201"/>
      <c r="E66" s="202"/>
      <c r="F66" s="152"/>
      <c r="G66" s="153"/>
      <c r="H66" s="152"/>
      <c r="I66" s="163"/>
      <c r="J66" s="164" t="str">
        <f>" ☞기타경비 : (직접노무비+간접노무비+재료비)의 "&amp;(M67*100)&amp;"%"</f>
        <v xml:space="preserve"> ☞기타경비 : (직접노무비+간접노무비+재료비)의 7.9%</v>
      </c>
      <c r="K66" s="165"/>
      <c r="L66" s="166"/>
      <c r="M66" s="167"/>
      <c r="N66" s="168"/>
      <c r="O66" s="169"/>
      <c r="P66" s="170"/>
    </row>
    <row r="67" spans="1:19" ht="30" customHeight="1">
      <c r="A67" s="46">
        <v>1</v>
      </c>
      <c r="B67" s="219"/>
      <c r="C67" s="220"/>
      <c r="D67" s="220"/>
      <c r="E67" s="221"/>
      <c r="F67" s="142"/>
      <c r="G67" s="143"/>
      <c r="H67" s="142"/>
      <c r="I67" s="171">
        <f>O67</f>
        <v>0</v>
      </c>
      <c r="J67" s="120"/>
      <c r="K67" s="121">
        <f>K50+I52+M50</f>
        <v>0</v>
      </c>
      <c r="L67" s="122" t="s">
        <v>181</v>
      </c>
      <c r="M67" s="123">
        <v>7.9000000000000001E-2</v>
      </c>
      <c r="N67" s="124" t="s">
        <v>182</v>
      </c>
      <c r="O67" s="172">
        <f>INT(K67*M67)</f>
        <v>0</v>
      </c>
      <c r="P67" s="126"/>
    </row>
    <row r="68" spans="1:19" ht="30" customHeight="1">
      <c r="A68" s="46">
        <v>1</v>
      </c>
      <c r="B68" s="213" t="s">
        <v>185</v>
      </c>
      <c r="C68" s="214"/>
      <c r="D68" s="214"/>
      <c r="E68" s="215"/>
      <c r="F68" s="207">
        <v>1</v>
      </c>
      <c r="G68" s="209" t="s">
        <v>10</v>
      </c>
      <c r="H68" s="211"/>
      <c r="I68" s="173"/>
      <c r="J68" s="112" t="str">
        <f>" ☞일반관리비 : (순공사비)의 "&amp;(M69*100)&amp;"%"</f>
        <v xml:space="preserve"> ☞일반관리비 : (순공사비)의 6%</v>
      </c>
      <c r="K68" s="113"/>
      <c r="L68" s="114"/>
      <c r="M68" s="115"/>
      <c r="N68" s="116"/>
      <c r="O68" s="140"/>
      <c r="P68" s="118"/>
    </row>
    <row r="69" spans="1:19" ht="30" customHeight="1">
      <c r="A69" s="46">
        <v>1</v>
      </c>
      <c r="B69" s="216"/>
      <c r="C69" s="217"/>
      <c r="D69" s="217"/>
      <c r="E69" s="218"/>
      <c r="F69" s="208"/>
      <c r="G69" s="210"/>
      <c r="H69" s="212"/>
      <c r="I69" s="171">
        <f>O69</f>
        <v>0</v>
      </c>
      <c r="J69" s="120"/>
      <c r="K69" s="121">
        <f>I50+I52+I53</f>
        <v>0</v>
      </c>
      <c r="L69" s="122" t="s">
        <v>181</v>
      </c>
      <c r="M69" s="123">
        <v>0.06</v>
      </c>
      <c r="N69" s="124" t="s">
        <v>182</v>
      </c>
      <c r="O69" s="172">
        <f>INT(K69*M69)</f>
        <v>0</v>
      </c>
      <c r="P69" s="126"/>
    </row>
    <row r="70" spans="1:19" ht="30" customHeight="1">
      <c r="A70" s="46">
        <v>1</v>
      </c>
      <c r="B70" s="213" t="s">
        <v>186</v>
      </c>
      <c r="C70" s="214"/>
      <c r="D70" s="214"/>
      <c r="E70" s="215"/>
      <c r="F70" s="207">
        <v>1</v>
      </c>
      <c r="G70" s="209" t="s">
        <v>10</v>
      </c>
      <c r="H70" s="211"/>
      <c r="I70" s="174"/>
      <c r="J70" s="112" t="str">
        <f>" ☞이윤 : (공사원가-재료비)의 "&amp;(M71*100)&amp;"%"</f>
        <v xml:space="preserve"> ☞이윤 : (공사원가-재료비)의 15%</v>
      </c>
      <c r="K70" s="113"/>
      <c r="L70" s="114"/>
      <c r="M70" s="115"/>
      <c r="N70" s="116"/>
      <c r="O70" s="115"/>
      <c r="P70" s="175"/>
    </row>
    <row r="71" spans="1:19" ht="30" customHeight="1">
      <c r="A71" s="46">
        <v>1</v>
      </c>
      <c r="B71" s="216"/>
      <c r="C71" s="217"/>
      <c r="D71" s="217"/>
      <c r="E71" s="218"/>
      <c r="F71" s="208"/>
      <c r="G71" s="210"/>
      <c r="H71" s="212"/>
      <c r="I71" s="171">
        <f>O71</f>
        <v>0</v>
      </c>
      <c r="J71" s="120"/>
      <c r="K71" s="121">
        <f>I50+I52+I53+I69-M50</f>
        <v>0</v>
      </c>
      <c r="L71" s="122" t="s">
        <v>181</v>
      </c>
      <c r="M71" s="176">
        <v>0.15</v>
      </c>
      <c r="N71" s="124" t="s">
        <v>182</v>
      </c>
      <c r="O71" s="172">
        <f>INT(K71*M71)</f>
        <v>0</v>
      </c>
      <c r="P71" s="126"/>
      <c r="R71" s="197"/>
    </row>
    <row r="72" spans="1:19" ht="30" customHeight="1">
      <c r="A72" s="46">
        <v>1</v>
      </c>
      <c r="B72" s="200" t="s">
        <v>18</v>
      </c>
      <c r="C72" s="201"/>
      <c r="D72" s="201"/>
      <c r="E72" s="202"/>
      <c r="F72" s="169"/>
      <c r="G72" s="177"/>
      <c r="H72" s="178"/>
      <c r="I72" s="179">
        <f>I50+I52+I53+I69+I71</f>
        <v>0</v>
      </c>
      <c r="J72" s="180"/>
      <c r="K72" s="181"/>
      <c r="L72" s="182"/>
      <c r="M72" s="181"/>
      <c r="N72" s="181"/>
      <c r="O72" s="180"/>
      <c r="P72" s="183"/>
    </row>
    <row r="73" spans="1:19" ht="30" customHeight="1">
      <c r="A73" s="46">
        <v>1</v>
      </c>
      <c r="B73" s="203" t="s">
        <v>16</v>
      </c>
      <c r="C73" s="204"/>
      <c r="D73" s="204"/>
      <c r="E73" s="204"/>
      <c r="F73" s="207">
        <v>1</v>
      </c>
      <c r="G73" s="209" t="s">
        <v>10</v>
      </c>
      <c r="H73" s="211"/>
      <c r="I73" s="174"/>
      <c r="J73" s="184" t="str">
        <f>" ☞부가가치세 : (공급가액)의 "&amp;(M74*100)&amp;"%"</f>
        <v xml:space="preserve"> ☞부가가치세 : (공급가액)의 10%</v>
      </c>
      <c r="K73" s="52"/>
      <c r="L73" s="185"/>
      <c r="M73" s="52"/>
      <c r="N73" s="52"/>
      <c r="O73" s="186"/>
      <c r="P73" s="187"/>
    </row>
    <row r="74" spans="1:19" ht="30" customHeight="1">
      <c r="A74" s="46">
        <v>1</v>
      </c>
      <c r="B74" s="205"/>
      <c r="C74" s="206"/>
      <c r="D74" s="206"/>
      <c r="E74" s="206"/>
      <c r="F74" s="208"/>
      <c r="G74" s="210"/>
      <c r="H74" s="212"/>
      <c r="I74" s="171">
        <f>O74</f>
        <v>0</v>
      </c>
      <c r="J74" s="188"/>
      <c r="K74" s="121">
        <f>I72</f>
        <v>0</v>
      </c>
      <c r="L74" s="122" t="s">
        <v>181</v>
      </c>
      <c r="M74" s="189">
        <v>0.1</v>
      </c>
      <c r="N74" s="124" t="s">
        <v>182</v>
      </c>
      <c r="O74" s="190">
        <f>INT(K74*M74)</f>
        <v>0</v>
      </c>
      <c r="P74" s="126"/>
      <c r="S74" s="197"/>
    </row>
    <row r="75" spans="1:19" ht="60" customHeight="1">
      <c r="A75" s="46">
        <v>1</v>
      </c>
      <c r="B75" s="198" t="s">
        <v>17</v>
      </c>
      <c r="C75" s="199"/>
      <c r="D75" s="199"/>
      <c r="E75" s="199"/>
      <c r="F75" s="129"/>
      <c r="G75" s="82"/>
      <c r="H75" s="129"/>
      <c r="I75" s="191">
        <f>I72+I74</f>
        <v>0</v>
      </c>
      <c r="J75" s="192"/>
      <c r="K75" s="193"/>
      <c r="L75" s="193"/>
      <c r="M75" s="193"/>
      <c r="N75" s="193"/>
      <c r="O75" s="193"/>
      <c r="P75" s="194"/>
    </row>
    <row r="76" spans="1:19" ht="60" customHeight="1">
      <c r="A76" s="46">
        <v>1</v>
      </c>
      <c r="B76" s="198" t="s">
        <v>187</v>
      </c>
      <c r="C76" s="199"/>
      <c r="D76" s="199"/>
      <c r="E76" s="199"/>
      <c r="F76" s="129"/>
      <c r="G76" s="82"/>
      <c r="H76" s="129"/>
      <c r="I76" s="191">
        <f>ROUNDDOWN(I75,-3)</f>
        <v>0</v>
      </c>
      <c r="J76" s="195" t="s">
        <v>188</v>
      </c>
      <c r="K76" s="193"/>
      <c r="L76" s="193"/>
      <c r="M76" s="193"/>
      <c r="N76" s="193"/>
      <c r="O76" s="193"/>
      <c r="P76" s="194"/>
    </row>
  </sheetData>
  <autoFilter ref="A1:P76">
    <filterColumn colId="0">
      <filters>
        <filter val="1"/>
      </filters>
    </filterColumn>
    <filterColumn colId="7" showButton="0"/>
    <filterColumn colId="9" showButton="0"/>
    <filterColumn colId="11" showButton="0"/>
    <filterColumn colId="13" showButton="0"/>
  </autoFilter>
  <mergeCells count="81">
    <mergeCell ref="B3:P3"/>
    <mergeCell ref="B1:B2"/>
    <mergeCell ref="C1:C2"/>
    <mergeCell ref="D1:D2"/>
    <mergeCell ref="E1:E2"/>
    <mergeCell ref="F1:F2"/>
    <mergeCell ref="G1:G2"/>
    <mergeCell ref="H1:I1"/>
    <mergeCell ref="J1:K1"/>
    <mergeCell ref="L1:M1"/>
    <mergeCell ref="N1:O1"/>
    <mergeCell ref="P1:P2"/>
    <mergeCell ref="B4:E4"/>
    <mergeCell ref="B5:B12"/>
    <mergeCell ref="C5:C8"/>
    <mergeCell ref="D5:D8"/>
    <mergeCell ref="C9:C10"/>
    <mergeCell ref="D9:D10"/>
    <mergeCell ref="C11:C12"/>
    <mergeCell ref="D11:D12"/>
    <mergeCell ref="B13:B20"/>
    <mergeCell ref="C13:C16"/>
    <mergeCell ref="D13:D16"/>
    <mergeCell ref="C17:C18"/>
    <mergeCell ref="D17:D18"/>
    <mergeCell ref="C19:C20"/>
    <mergeCell ref="D19:D20"/>
    <mergeCell ref="B21:B28"/>
    <mergeCell ref="C21:C24"/>
    <mergeCell ref="D21:D24"/>
    <mergeCell ref="C25:C26"/>
    <mergeCell ref="D25:D26"/>
    <mergeCell ref="C27:C28"/>
    <mergeCell ref="D27:D28"/>
    <mergeCell ref="B29:B36"/>
    <mergeCell ref="C29:C32"/>
    <mergeCell ref="D29:D32"/>
    <mergeCell ref="C33:C34"/>
    <mergeCell ref="D33:D34"/>
    <mergeCell ref="C35:C36"/>
    <mergeCell ref="D35:D36"/>
    <mergeCell ref="B50:E50"/>
    <mergeCell ref="B37:B44"/>
    <mergeCell ref="C37:C40"/>
    <mergeCell ref="D37:D40"/>
    <mergeCell ref="C41:C42"/>
    <mergeCell ref="D41:D42"/>
    <mergeCell ref="C43:C44"/>
    <mergeCell ref="D43:D44"/>
    <mergeCell ref="B45:E45"/>
    <mergeCell ref="B46:E46"/>
    <mergeCell ref="B47:E47"/>
    <mergeCell ref="B48:E48"/>
    <mergeCell ref="B49:E49"/>
    <mergeCell ref="B66:E67"/>
    <mergeCell ref="B51:E52"/>
    <mergeCell ref="F51:F52"/>
    <mergeCell ref="G51:G52"/>
    <mergeCell ref="H51:H52"/>
    <mergeCell ref="B53:E53"/>
    <mergeCell ref="B54:E55"/>
    <mergeCell ref="B56:E57"/>
    <mergeCell ref="B58:E59"/>
    <mergeCell ref="B60:E61"/>
    <mergeCell ref="B62:E63"/>
    <mergeCell ref="B64:E65"/>
    <mergeCell ref="H73:H74"/>
    <mergeCell ref="B75:E75"/>
    <mergeCell ref="B68:E69"/>
    <mergeCell ref="F68:F69"/>
    <mergeCell ref="G68:G69"/>
    <mergeCell ref="H68:H69"/>
    <mergeCell ref="B70:E71"/>
    <mergeCell ref="F70:F71"/>
    <mergeCell ref="G70:G71"/>
    <mergeCell ref="H70:H71"/>
    <mergeCell ref="B76:E76"/>
    <mergeCell ref="B72:E72"/>
    <mergeCell ref="B73:E74"/>
    <mergeCell ref="F73:F74"/>
    <mergeCell ref="G73:G74"/>
  </mergeCells>
  <phoneticPr fontId="2" type="noConversion"/>
  <printOptions horizontalCentered="1"/>
  <pageMargins left="0.19685039370078741" right="0.19685039370078741" top="1.1811023622047245" bottom="0.19685039370078741" header="0.59055118110236227" footer="0.31496062992125984"/>
  <pageSetup paperSize="9" scale="56" fitToHeight="9999" orientation="portrait" r:id="rId1"/>
  <headerFooter>
    <oddHeader>&amp;C&amp;"HY헤드라인M,굵게"&amp;40설   계   서   용   지   (을지)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B1:H52"/>
  <sheetViews>
    <sheetView showZeros="0" view="pageBreakPreview" zoomScaleSheetLayoutView="100" workbookViewId="0">
      <selection activeCell="H13" sqref="H13"/>
    </sheetView>
  </sheetViews>
  <sheetFormatPr defaultRowHeight="12.75"/>
  <cols>
    <col min="1" max="1" width="0.83203125" style="1" customWidth="1"/>
    <col min="2" max="3" width="3.1640625" style="1" customWidth="1"/>
    <col min="4" max="4" width="22.5" style="1" customWidth="1"/>
    <col min="5" max="5" width="5.5" style="1" customWidth="1"/>
    <col min="6" max="6" width="18" style="1" customWidth="1"/>
    <col min="7" max="7" width="7.1640625" style="33" customWidth="1"/>
    <col min="8" max="8" width="41.5" style="1" customWidth="1"/>
    <col min="9" max="256" width="9.33203125" style="1"/>
    <col min="257" max="257" width="0.83203125" style="1" customWidth="1"/>
    <col min="258" max="259" width="3.1640625" style="1" customWidth="1"/>
    <col min="260" max="260" width="22.5" style="1" customWidth="1"/>
    <col min="261" max="261" width="5.5" style="1" customWidth="1"/>
    <col min="262" max="262" width="18" style="1" customWidth="1"/>
    <col min="263" max="263" width="6.33203125" style="1" customWidth="1"/>
    <col min="264" max="264" width="41.5" style="1" customWidth="1"/>
    <col min="265" max="512" width="9.33203125" style="1"/>
    <col min="513" max="513" width="0.83203125" style="1" customWidth="1"/>
    <col min="514" max="515" width="3.1640625" style="1" customWidth="1"/>
    <col min="516" max="516" width="22.5" style="1" customWidth="1"/>
    <col min="517" max="517" width="5.5" style="1" customWidth="1"/>
    <col min="518" max="518" width="18" style="1" customWidth="1"/>
    <col min="519" max="519" width="6.33203125" style="1" customWidth="1"/>
    <col min="520" max="520" width="41.5" style="1" customWidth="1"/>
    <col min="521" max="768" width="9.33203125" style="1"/>
    <col min="769" max="769" width="0.83203125" style="1" customWidth="1"/>
    <col min="770" max="771" width="3.1640625" style="1" customWidth="1"/>
    <col min="772" max="772" width="22.5" style="1" customWidth="1"/>
    <col min="773" max="773" width="5.5" style="1" customWidth="1"/>
    <col min="774" max="774" width="18" style="1" customWidth="1"/>
    <col min="775" max="775" width="6.33203125" style="1" customWidth="1"/>
    <col min="776" max="776" width="41.5" style="1" customWidth="1"/>
    <col min="777" max="1024" width="9.33203125" style="1"/>
    <col min="1025" max="1025" width="0.83203125" style="1" customWidth="1"/>
    <col min="1026" max="1027" width="3.1640625" style="1" customWidth="1"/>
    <col min="1028" max="1028" width="22.5" style="1" customWidth="1"/>
    <col min="1029" max="1029" width="5.5" style="1" customWidth="1"/>
    <col min="1030" max="1030" width="18" style="1" customWidth="1"/>
    <col min="1031" max="1031" width="6.33203125" style="1" customWidth="1"/>
    <col min="1032" max="1032" width="41.5" style="1" customWidth="1"/>
    <col min="1033" max="1280" width="9.33203125" style="1"/>
    <col min="1281" max="1281" width="0.83203125" style="1" customWidth="1"/>
    <col min="1282" max="1283" width="3.1640625" style="1" customWidth="1"/>
    <col min="1284" max="1284" width="22.5" style="1" customWidth="1"/>
    <col min="1285" max="1285" width="5.5" style="1" customWidth="1"/>
    <col min="1286" max="1286" width="18" style="1" customWidth="1"/>
    <col min="1287" max="1287" width="6.33203125" style="1" customWidth="1"/>
    <col min="1288" max="1288" width="41.5" style="1" customWidth="1"/>
    <col min="1289" max="1536" width="9.33203125" style="1"/>
    <col min="1537" max="1537" width="0.83203125" style="1" customWidth="1"/>
    <col min="1538" max="1539" width="3.1640625" style="1" customWidth="1"/>
    <col min="1540" max="1540" width="22.5" style="1" customWidth="1"/>
    <col min="1541" max="1541" width="5.5" style="1" customWidth="1"/>
    <col min="1542" max="1542" width="18" style="1" customWidth="1"/>
    <col min="1543" max="1543" width="6.33203125" style="1" customWidth="1"/>
    <col min="1544" max="1544" width="41.5" style="1" customWidth="1"/>
    <col min="1545" max="1792" width="9.33203125" style="1"/>
    <col min="1793" max="1793" width="0.83203125" style="1" customWidth="1"/>
    <col min="1794" max="1795" width="3.1640625" style="1" customWidth="1"/>
    <col min="1796" max="1796" width="22.5" style="1" customWidth="1"/>
    <col min="1797" max="1797" width="5.5" style="1" customWidth="1"/>
    <col min="1798" max="1798" width="18" style="1" customWidth="1"/>
    <col min="1799" max="1799" width="6.33203125" style="1" customWidth="1"/>
    <col min="1800" max="1800" width="41.5" style="1" customWidth="1"/>
    <col min="1801" max="2048" width="9.33203125" style="1"/>
    <col min="2049" max="2049" width="0.83203125" style="1" customWidth="1"/>
    <col min="2050" max="2051" width="3.1640625" style="1" customWidth="1"/>
    <col min="2052" max="2052" width="22.5" style="1" customWidth="1"/>
    <col min="2053" max="2053" width="5.5" style="1" customWidth="1"/>
    <col min="2054" max="2054" width="18" style="1" customWidth="1"/>
    <col min="2055" max="2055" width="6.33203125" style="1" customWidth="1"/>
    <col min="2056" max="2056" width="41.5" style="1" customWidth="1"/>
    <col min="2057" max="2304" width="9.33203125" style="1"/>
    <col min="2305" max="2305" width="0.83203125" style="1" customWidth="1"/>
    <col min="2306" max="2307" width="3.1640625" style="1" customWidth="1"/>
    <col min="2308" max="2308" width="22.5" style="1" customWidth="1"/>
    <col min="2309" max="2309" width="5.5" style="1" customWidth="1"/>
    <col min="2310" max="2310" width="18" style="1" customWidth="1"/>
    <col min="2311" max="2311" width="6.33203125" style="1" customWidth="1"/>
    <col min="2312" max="2312" width="41.5" style="1" customWidth="1"/>
    <col min="2313" max="2560" width="9.33203125" style="1"/>
    <col min="2561" max="2561" width="0.83203125" style="1" customWidth="1"/>
    <col min="2562" max="2563" width="3.1640625" style="1" customWidth="1"/>
    <col min="2564" max="2564" width="22.5" style="1" customWidth="1"/>
    <col min="2565" max="2565" width="5.5" style="1" customWidth="1"/>
    <col min="2566" max="2566" width="18" style="1" customWidth="1"/>
    <col min="2567" max="2567" width="6.33203125" style="1" customWidth="1"/>
    <col min="2568" max="2568" width="41.5" style="1" customWidth="1"/>
    <col min="2569" max="2816" width="9.33203125" style="1"/>
    <col min="2817" max="2817" width="0.83203125" style="1" customWidth="1"/>
    <col min="2818" max="2819" width="3.1640625" style="1" customWidth="1"/>
    <col min="2820" max="2820" width="22.5" style="1" customWidth="1"/>
    <col min="2821" max="2821" width="5.5" style="1" customWidth="1"/>
    <col min="2822" max="2822" width="18" style="1" customWidth="1"/>
    <col min="2823" max="2823" width="6.33203125" style="1" customWidth="1"/>
    <col min="2824" max="2824" width="41.5" style="1" customWidth="1"/>
    <col min="2825" max="3072" width="9.33203125" style="1"/>
    <col min="3073" max="3073" width="0.83203125" style="1" customWidth="1"/>
    <col min="3074" max="3075" width="3.1640625" style="1" customWidth="1"/>
    <col min="3076" max="3076" width="22.5" style="1" customWidth="1"/>
    <col min="3077" max="3077" width="5.5" style="1" customWidth="1"/>
    <col min="3078" max="3078" width="18" style="1" customWidth="1"/>
    <col min="3079" max="3079" width="6.33203125" style="1" customWidth="1"/>
    <col min="3080" max="3080" width="41.5" style="1" customWidth="1"/>
    <col min="3081" max="3328" width="9.33203125" style="1"/>
    <col min="3329" max="3329" width="0.83203125" style="1" customWidth="1"/>
    <col min="3330" max="3331" width="3.1640625" style="1" customWidth="1"/>
    <col min="3332" max="3332" width="22.5" style="1" customWidth="1"/>
    <col min="3333" max="3333" width="5.5" style="1" customWidth="1"/>
    <col min="3334" max="3334" width="18" style="1" customWidth="1"/>
    <col min="3335" max="3335" width="6.33203125" style="1" customWidth="1"/>
    <col min="3336" max="3336" width="41.5" style="1" customWidth="1"/>
    <col min="3337" max="3584" width="9.33203125" style="1"/>
    <col min="3585" max="3585" width="0.83203125" style="1" customWidth="1"/>
    <col min="3586" max="3587" width="3.1640625" style="1" customWidth="1"/>
    <col min="3588" max="3588" width="22.5" style="1" customWidth="1"/>
    <col min="3589" max="3589" width="5.5" style="1" customWidth="1"/>
    <col min="3590" max="3590" width="18" style="1" customWidth="1"/>
    <col min="3591" max="3591" width="6.33203125" style="1" customWidth="1"/>
    <col min="3592" max="3592" width="41.5" style="1" customWidth="1"/>
    <col min="3593" max="3840" width="9.33203125" style="1"/>
    <col min="3841" max="3841" width="0.83203125" style="1" customWidth="1"/>
    <col min="3842" max="3843" width="3.1640625" style="1" customWidth="1"/>
    <col min="3844" max="3844" width="22.5" style="1" customWidth="1"/>
    <col min="3845" max="3845" width="5.5" style="1" customWidth="1"/>
    <col min="3846" max="3846" width="18" style="1" customWidth="1"/>
    <col min="3847" max="3847" width="6.33203125" style="1" customWidth="1"/>
    <col min="3848" max="3848" width="41.5" style="1" customWidth="1"/>
    <col min="3849" max="4096" width="9.33203125" style="1"/>
    <col min="4097" max="4097" width="0.83203125" style="1" customWidth="1"/>
    <col min="4098" max="4099" width="3.1640625" style="1" customWidth="1"/>
    <col min="4100" max="4100" width="22.5" style="1" customWidth="1"/>
    <col min="4101" max="4101" width="5.5" style="1" customWidth="1"/>
    <col min="4102" max="4102" width="18" style="1" customWidth="1"/>
    <col min="4103" max="4103" width="6.33203125" style="1" customWidth="1"/>
    <col min="4104" max="4104" width="41.5" style="1" customWidth="1"/>
    <col min="4105" max="4352" width="9.33203125" style="1"/>
    <col min="4353" max="4353" width="0.83203125" style="1" customWidth="1"/>
    <col min="4354" max="4355" width="3.1640625" style="1" customWidth="1"/>
    <col min="4356" max="4356" width="22.5" style="1" customWidth="1"/>
    <col min="4357" max="4357" width="5.5" style="1" customWidth="1"/>
    <col min="4358" max="4358" width="18" style="1" customWidth="1"/>
    <col min="4359" max="4359" width="6.33203125" style="1" customWidth="1"/>
    <col min="4360" max="4360" width="41.5" style="1" customWidth="1"/>
    <col min="4361" max="4608" width="9.33203125" style="1"/>
    <col min="4609" max="4609" width="0.83203125" style="1" customWidth="1"/>
    <col min="4610" max="4611" width="3.1640625" style="1" customWidth="1"/>
    <col min="4612" max="4612" width="22.5" style="1" customWidth="1"/>
    <col min="4613" max="4613" width="5.5" style="1" customWidth="1"/>
    <col min="4614" max="4614" width="18" style="1" customWidth="1"/>
    <col min="4615" max="4615" width="6.33203125" style="1" customWidth="1"/>
    <col min="4616" max="4616" width="41.5" style="1" customWidth="1"/>
    <col min="4617" max="4864" width="9.33203125" style="1"/>
    <col min="4865" max="4865" width="0.83203125" style="1" customWidth="1"/>
    <col min="4866" max="4867" width="3.1640625" style="1" customWidth="1"/>
    <col min="4868" max="4868" width="22.5" style="1" customWidth="1"/>
    <col min="4869" max="4869" width="5.5" style="1" customWidth="1"/>
    <col min="4870" max="4870" width="18" style="1" customWidth="1"/>
    <col min="4871" max="4871" width="6.33203125" style="1" customWidth="1"/>
    <col min="4872" max="4872" width="41.5" style="1" customWidth="1"/>
    <col min="4873" max="5120" width="9.33203125" style="1"/>
    <col min="5121" max="5121" width="0.83203125" style="1" customWidth="1"/>
    <col min="5122" max="5123" width="3.1640625" style="1" customWidth="1"/>
    <col min="5124" max="5124" width="22.5" style="1" customWidth="1"/>
    <col min="5125" max="5125" width="5.5" style="1" customWidth="1"/>
    <col min="5126" max="5126" width="18" style="1" customWidth="1"/>
    <col min="5127" max="5127" width="6.33203125" style="1" customWidth="1"/>
    <col min="5128" max="5128" width="41.5" style="1" customWidth="1"/>
    <col min="5129" max="5376" width="9.33203125" style="1"/>
    <col min="5377" max="5377" width="0.83203125" style="1" customWidth="1"/>
    <col min="5378" max="5379" width="3.1640625" style="1" customWidth="1"/>
    <col min="5380" max="5380" width="22.5" style="1" customWidth="1"/>
    <col min="5381" max="5381" width="5.5" style="1" customWidth="1"/>
    <col min="5382" max="5382" width="18" style="1" customWidth="1"/>
    <col min="5383" max="5383" width="6.33203125" style="1" customWidth="1"/>
    <col min="5384" max="5384" width="41.5" style="1" customWidth="1"/>
    <col min="5385" max="5632" width="9.33203125" style="1"/>
    <col min="5633" max="5633" width="0.83203125" style="1" customWidth="1"/>
    <col min="5634" max="5635" width="3.1640625" style="1" customWidth="1"/>
    <col min="5636" max="5636" width="22.5" style="1" customWidth="1"/>
    <col min="5637" max="5637" width="5.5" style="1" customWidth="1"/>
    <col min="5638" max="5638" width="18" style="1" customWidth="1"/>
    <col min="5639" max="5639" width="6.33203125" style="1" customWidth="1"/>
    <col min="5640" max="5640" width="41.5" style="1" customWidth="1"/>
    <col min="5641" max="5888" width="9.33203125" style="1"/>
    <col min="5889" max="5889" width="0.83203125" style="1" customWidth="1"/>
    <col min="5890" max="5891" width="3.1640625" style="1" customWidth="1"/>
    <col min="5892" max="5892" width="22.5" style="1" customWidth="1"/>
    <col min="5893" max="5893" width="5.5" style="1" customWidth="1"/>
    <col min="5894" max="5894" width="18" style="1" customWidth="1"/>
    <col min="5895" max="5895" width="6.33203125" style="1" customWidth="1"/>
    <col min="5896" max="5896" width="41.5" style="1" customWidth="1"/>
    <col min="5897" max="6144" width="9.33203125" style="1"/>
    <col min="6145" max="6145" width="0.83203125" style="1" customWidth="1"/>
    <col min="6146" max="6147" width="3.1640625" style="1" customWidth="1"/>
    <col min="6148" max="6148" width="22.5" style="1" customWidth="1"/>
    <col min="6149" max="6149" width="5.5" style="1" customWidth="1"/>
    <col min="6150" max="6150" width="18" style="1" customWidth="1"/>
    <col min="6151" max="6151" width="6.33203125" style="1" customWidth="1"/>
    <col min="6152" max="6152" width="41.5" style="1" customWidth="1"/>
    <col min="6153" max="6400" width="9.33203125" style="1"/>
    <col min="6401" max="6401" width="0.83203125" style="1" customWidth="1"/>
    <col min="6402" max="6403" width="3.1640625" style="1" customWidth="1"/>
    <col min="6404" max="6404" width="22.5" style="1" customWidth="1"/>
    <col min="6405" max="6405" width="5.5" style="1" customWidth="1"/>
    <col min="6406" max="6406" width="18" style="1" customWidth="1"/>
    <col min="6407" max="6407" width="6.33203125" style="1" customWidth="1"/>
    <col min="6408" max="6408" width="41.5" style="1" customWidth="1"/>
    <col min="6409" max="6656" width="9.33203125" style="1"/>
    <col min="6657" max="6657" width="0.83203125" style="1" customWidth="1"/>
    <col min="6658" max="6659" width="3.1640625" style="1" customWidth="1"/>
    <col min="6660" max="6660" width="22.5" style="1" customWidth="1"/>
    <col min="6661" max="6661" width="5.5" style="1" customWidth="1"/>
    <col min="6662" max="6662" width="18" style="1" customWidth="1"/>
    <col min="6663" max="6663" width="6.33203125" style="1" customWidth="1"/>
    <col min="6664" max="6664" width="41.5" style="1" customWidth="1"/>
    <col min="6665" max="6912" width="9.33203125" style="1"/>
    <col min="6913" max="6913" width="0.83203125" style="1" customWidth="1"/>
    <col min="6914" max="6915" width="3.1640625" style="1" customWidth="1"/>
    <col min="6916" max="6916" width="22.5" style="1" customWidth="1"/>
    <col min="6917" max="6917" width="5.5" style="1" customWidth="1"/>
    <col min="6918" max="6918" width="18" style="1" customWidth="1"/>
    <col min="6919" max="6919" width="6.33203125" style="1" customWidth="1"/>
    <col min="6920" max="6920" width="41.5" style="1" customWidth="1"/>
    <col min="6921" max="7168" width="9.33203125" style="1"/>
    <col min="7169" max="7169" width="0.83203125" style="1" customWidth="1"/>
    <col min="7170" max="7171" width="3.1640625" style="1" customWidth="1"/>
    <col min="7172" max="7172" width="22.5" style="1" customWidth="1"/>
    <col min="7173" max="7173" width="5.5" style="1" customWidth="1"/>
    <col min="7174" max="7174" width="18" style="1" customWidth="1"/>
    <col min="7175" max="7175" width="6.33203125" style="1" customWidth="1"/>
    <col min="7176" max="7176" width="41.5" style="1" customWidth="1"/>
    <col min="7177" max="7424" width="9.33203125" style="1"/>
    <col min="7425" max="7425" width="0.83203125" style="1" customWidth="1"/>
    <col min="7426" max="7427" width="3.1640625" style="1" customWidth="1"/>
    <col min="7428" max="7428" width="22.5" style="1" customWidth="1"/>
    <col min="7429" max="7429" width="5.5" style="1" customWidth="1"/>
    <col min="7430" max="7430" width="18" style="1" customWidth="1"/>
    <col min="7431" max="7431" width="6.33203125" style="1" customWidth="1"/>
    <col min="7432" max="7432" width="41.5" style="1" customWidth="1"/>
    <col min="7433" max="7680" width="9.33203125" style="1"/>
    <col min="7681" max="7681" width="0.83203125" style="1" customWidth="1"/>
    <col min="7682" max="7683" width="3.1640625" style="1" customWidth="1"/>
    <col min="7684" max="7684" width="22.5" style="1" customWidth="1"/>
    <col min="7685" max="7685" width="5.5" style="1" customWidth="1"/>
    <col min="7686" max="7686" width="18" style="1" customWidth="1"/>
    <col min="7687" max="7687" width="6.33203125" style="1" customWidth="1"/>
    <col min="7688" max="7688" width="41.5" style="1" customWidth="1"/>
    <col min="7689" max="7936" width="9.33203125" style="1"/>
    <col min="7937" max="7937" width="0.83203125" style="1" customWidth="1"/>
    <col min="7938" max="7939" width="3.1640625" style="1" customWidth="1"/>
    <col min="7940" max="7940" width="22.5" style="1" customWidth="1"/>
    <col min="7941" max="7941" width="5.5" style="1" customWidth="1"/>
    <col min="7942" max="7942" width="18" style="1" customWidth="1"/>
    <col min="7943" max="7943" width="6.33203125" style="1" customWidth="1"/>
    <col min="7944" max="7944" width="41.5" style="1" customWidth="1"/>
    <col min="7945" max="8192" width="9.33203125" style="1"/>
    <col min="8193" max="8193" width="0.83203125" style="1" customWidth="1"/>
    <col min="8194" max="8195" width="3.1640625" style="1" customWidth="1"/>
    <col min="8196" max="8196" width="22.5" style="1" customWidth="1"/>
    <col min="8197" max="8197" width="5.5" style="1" customWidth="1"/>
    <col min="8198" max="8198" width="18" style="1" customWidth="1"/>
    <col min="8199" max="8199" width="6.33203125" style="1" customWidth="1"/>
    <col min="8200" max="8200" width="41.5" style="1" customWidth="1"/>
    <col min="8201" max="8448" width="9.33203125" style="1"/>
    <col min="8449" max="8449" width="0.83203125" style="1" customWidth="1"/>
    <col min="8450" max="8451" width="3.1640625" style="1" customWidth="1"/>
    <col min="8452" max="8452" width="22.5" style="1" customWidth="1"/>
    <col min="8453" max="8453" width="5.5" style="1" customWidth="1"/>
    <col min="8454" max="8454" width="18" style="1" customWidth="1"/>
    <col min="8455" max="8455" width="6.33203125" style="1" customWidth="1"/>
    <col min="8456" max="8456" width="41.5" style="1" customWidth="1"/>
    <col min="8457" max="8704" width="9.33203125" style="1"/>
    <col min="8705" max="8705" width="0.83203125" style="1" customWidth="1"/>
    <col min="8706" max="8707" width="3.1640625" style="1" customWidth="1"/>
    <col min="8708" max="8708" width="22.5" style="1" customWidth="1"/>
    <col min="8709" max="8709" width="5.5" style="1" customWidth="1"/>
    <col min="8710" max="8710" width="18" style="1" customWidth="1"/>
    <col min="8711" max="8711" width="6.33203125" style="1" customWidth="1"/>
    <col min="8712" max="8712" width="41.5" style="1" customWidth="1"/>
    <col min="8713" max="8960" width="9.33203125" style="1"/>
    <col min="8961" max="8961" width="0.83203125" style="1" customWidth="1"/>
    <col min="8962" max="8963" width="3.1640625" style="1" customWidth="1"/>
    <col min="8964" max="8964" width="22.5" style="1" customWidth="1"/>
    <col min="8965" max="8965" width="5.5" style="1" customWidth="1"/>
    <col min="8966" max="8966" width="18" style="1" customWidth="1"/>
    <col min="8967" max="8967" width="6.33203125" style="1" customWidth="1"/>
    <col min="8968" max="8968" width="41.5" style="1" customWidth="1"/>
    <col min="8969" max="9216" width="9.33203125" style="1"/>
    <col min="9217" max="9217" width="0.83203125" style="1" customWidth="1"/>
    <col min="9218" max="9219" width="3.1640625" style="1" customWidth="1"/>
    <col min="9220" max="9220" width="22.5" style="1" customWidth="1"/>
    <col min="9221" max="9221" width="5.5" style="1" customWidth="1"/>
    <col min="9222" max="9222" width="18" style="1" customWidth="1"/>
    <col min="9223" max="9223" width="6.33203125" style="1" customWidth="1"/>
    <col min="9224" max="9224" width="41.5" style="1" customWidth="1"/>
    <col min="9225" max="9472" width="9.33203125" style="1"/>
    <col min="9473" max="9473" width="0.83203125" style="1" customWidth="1"/>
    <col min="9474" max="9475" width="3.1640625" style="1" customWidth="1"/>
    <col min="9476" max="9476" width="22.5" style="1" customWidth="1"/>
    <col min="9477" max="9477" width="5.5" style="1" customWidth="1"/>
    <col min="9478" max="9478" width="18" style="1" customWidth="1"/>
    <col min="9479" max="9479" width="6.33203125" style="1" customWidth="1"/>
    <col min="9480" max="9480" width="41.5" style="1" customWidth="1"/>
    <col min="9481" max="9728" width="9.33203125" style="1"/>
    <col min="9729" max="9729" width="0.83203125" style="1" customWidth="1"/>
    <col min="9730" max="9731" width="3.1640625" style="1" customWidth="1"/>
    <col min="9732" max="9732" width="22.5" style="1" customWidth="1"/>
    <col min="9733" max="9733" width="5.5" style="1" customWidth="1"/>
    <col min="9734" max="9734" width="18" style="1" customWidth="1"/>
    <col min="9735" max="9735" width="6.33203125" style="1" customWidth="1"/>
    <col min="9736" max="9736" width="41.5" style="1" customWidth="1"/>
    <col min="9737" max="9984" width="9.33203125" style="1"/>
    <col min="9985" max="9985" width="0.83203125" style="1" customWidth="1"/>
    <col min="9986" max="9987" width="3.1640625" style="1" customWidth="1"/>
    <col min="9988" max="9988" width="22.5" style="1" customWidth="1"/>
    <col min="9989" max="9989" width="5.5" style="1" customWidth="1"/>
    <col min="9990" max="9990" width="18" style="1" customWidth="1"/>
    <col min="9991" max="9991" width="6.33203125" style="1" customWidth="1"/>
    <col min="9992" max="9992" width="41.5" style="1" customWidth="1"/>
    <col min="9993" max="10240" width="9.33203125" style="1"/>
    <col min="10241" max="10241" width="0.83203125" style="1" customWidth="1"/>
    <col min="10242" max="10243" width="3.1640625" style="1" customWidth="1"/>
    <col min="10244" max="10244" width="22.5" style="1" customWidth="1"/>
    <col min="10245" max="10245" width="5.5" style="1" customWidth="1"/>
    <col min="10246" max="10246" width="18" style="1" customWidth="1"/>
    <col min="10247" max="10247" width="6.33203125" style="1" customWidth="1"/>
    <col min="10248" max="10248" width="41.5" style="1" customWidth="1"/>
    <col min="10249" max="10496" width="9.33203125" style="1"/>
    <col min="10497" max="10497" width="0.83203125" style="1" customWidth="1"/>
    <col min="10498" max="10499" width="3.1640625" style="1" customWidth="1"/>
    <col min="10500" max="10500" width="22.5" style="1" customWidth="1"/>
    <col min="10501" max="10501" width="5.5" style="1" customWidth="1"/>
    <col min="10502" max="10502" width="18" style="1" customWidth="1"/>
    <col min="10503" max="10503" width="6.33203125" style="1" customWidth="1"/>
    <col min="10504" max="10504" width="41.5" style="1" customWidth="1"/>
    <col min="10505" max="10752" width="9.33203125" style="1"/>
    <col min="10753" max="10753" width="0.83203125" style="1" customWidth="1"/>
    <col min="10754" max="10755" width="3.1640625" style="1" customWidth="1"/>
    <col min="10756" max="10756" width="22.5" style="1" customWidth="1"/>
    <col min="10757" max="10757" width="5.5" style="1" customWidth="1"/>
    <col min="10758" max="10758" width="18" style="1" customWidth="1"/>
    <col min="10759" max="10759" width="6.33203125" style="1" customWidth="1"/>
    <col min="10760" max="10760" width="41.5" style="1" customWidth="1"/>
    <col min="10761" max="11008" width="9.33203125" style="1"/>
    <col min="11009" max="11009" width="0.83203125" style="1" customWidth="1"/>
    <col min="11010" max="11011" width="3.1640625" style="1" customWidth="1"/>
    <col min="11012" max="11012" width="22.5" style="1" customWidth="1"/>
    <col min="11013" max="11013" width="5.5" style="1" customWidth="1"/>
    <col min="11014" max="11014" width="18" style="1" customWidth="1"/>
    <col min="11015" max="11015" width="6.33203125" style="1" customWidth="1"/>
    <col min="11016" max="11016" width="41.5" style="1" customWidth="1"/>
    <col min="11017" max="11264" width="9.33203125" style="1"/>
    <col min="11265" max="11265" width="0.83203125" style="1" customWidth="1"/>
    <col min="11266" max="11267" width="3.1640625" style="1" customWidth="1"/>
    <col min="11268" max="11268" width="22.5" style="1" customWidth="1"/>
    <col min="11269" max="11269" width="5.5" style="1" customWidth="1"/>
    <col min="11270" max="11270" width="18" style="1" customWidth="1"/>
    <col min="11271" max="11271" width="6.33203125" style="1" customWidth="1"/>
    <col min="11272" max="11272" width="41.5" style="1" customWidth="1"/>
    <col min="11273" max="11520" width="9.33203125" style="1"/>
    <col min="11521" max="11521" width="0.83203125" style="1" customWidth="1"/>
    <col min="11522" max="11523" width="3.1640625" style="1" customWidth="1"/>
    <col min="11524" max="11524" width="22.5" style="1" customWidth="1"/>
    <col min="11525" max="11525" width="5.5" style="1" customWidth="1"/>
    <col min="11526" max="11526" width="18" style="1" customWidth="1"/>
    <col min="11527" max="11527" width="6.33203125" style="1" customWidth="1"/>
    <col min="11528" max="11528" width="41.5" style="1" customWidth="1"/>
    <col min="11529" max="11776" width="9.33203125" style="1"/>
    <col min="11777" max="11777" width="0.83203125" style="1" customWidth="1"/>
    <col min="11778" max="11779" width="3.1640625" style="1" customWidth="1"/>
    <col min="11780" max="11780" width="22.5" style="1" customWidth="1"/>
    <col min="11781" max="11781" width="5.5" style="1" customWidth="1"/>
    <col min="11782" max="11782" width="18" style="1" customWidth="1"/>
    <col min="11783" max="11783" width="6.33203125" style="1" customWidth="1"/>
    <col min="11784" max="11784" width="41.5" style="1" customWidth="1"/>
    <col min="11785" max="12032" width="9.33203125" style="1"/>
    <col min="12033" max="12033" width="0.83203125" style="1" customWidth="1"/>
    <col min="12034" max="12035" width="3.1640625" style="1" customWidth="1"/>
    <col min="12036" max="12036" width="22.5" style="1" customWidth="1"/>
    <col min="12037" max="12037" width="5.5" style="1" customWidth="1"/>
    <col min="12038" max="12038" width="18" style="1" customWidth="1"/>
    <col min="12039" max="12039" width="6.33203125" style="1" customWidth="1"/>
    <col min="12040" max="12040" width="41.5" style="1" customWidth="1"/>
    <col min="12041" max="12288" width="9.33203125" style="1"/>
    <col min="12289" max="12289" width="0.83203125" style="1" customWidth="1"/>
    <col min="12290" max="12291" width="3.1640625" style="1" customWidth="1"/>
    <col min="12292" max="12292" width="22.5" style="1" customWidth="1"/>
    <col min="12293" max="12293" width="5.5" style="1" customWidth="1"/>
    <col min="12294" max="12294" width="18" style="1" customWidth="1"/>
    <col min="12295" max="12295" width="6.33203125" style="1" customWidth="1"/>
    <col min="12296" max="12296" width="41.5" style="1" customWidth="1"/>
    <col min="12297" max="12544" width="9.33203125" style="1"/>
    <col min="12545" max="12545" width="0.83203125" style="1" customWidth="1"/>
    <col min="12546" max="12547" width="3.1640625" style="1" customWidth="1"/>
    <col min="12548" max="12548" width="22.5" style="1" customWidth="1"/>
    <col min="12549" max="12549" width="5.5" style="1" customWidth="1"/>
    <col min="12550" max="12550" width="18" style="1" customWidth="1"/>
    <col min="12551" max="12551" width="6.33203125" style="1" customWidth="1"/>
    <col min="12552" max="12552" width="41.5" style="1" customWidth="1"/>
    <col min="12553" max="12800" width="9.33203125" style="1"/>
    <col min="12801" max="12801" width="0.83203125" style="1" customWidth="1"/>
    <col min="12802" max="12803" width="3.1640625" style="1" customWidth="1"/>
    <col min="12804" max="12804" width="22.5" style="1" customWidth="1"/>
    <col min="12805" max="12805" width="5.5" style="1" customWidth="1"/>
    <col min="12806" max="12806" width="18" style="1" customWidth="1"/>
    <col min="12807" max="12807" width="6.33203125" style="1" customWidth="1"/>
    <col min="12808" max="12808" width="41.5" style="1" customWidth="1"/>
    <col min="12809" max="13056" width="9.33203125" style="1"/>
    <col min="13057" max="13057" width="0.83203125" style="1" customWidth="1"/>
    <col min="13058" max="13059" width="3.1640625" style="1" customWidth="1"/>
    <col min="13060" max="13060" width="22.5" style="1" customWidth="1"/>
    <col min="13061" max="13061" width="5.5" style="1" customWidth="1"/>
    <col min="13062" max="13062" width="18" style="1" customWidth="1"/>
    <col min="13063" max="13063" width="6.33203125" style="1" customWidth="1"/>
    <col min="13064" max="13064" width="41.5" style="1" customWidth="1"/>
    <col min="13065" max="13312" width="9.33203125" style="1"/>
    <col min="13313" max="13313" width="0.83203125" style="1" customWidth="1"/>
    <col min="13314" max="13315" width="3.1640625" style="1" customWidth="1"/>
    <col min="13316" max="13316" width="22.5" style="1" customWidth="1"/>
    <col min="13317" max="13317" width="5.5" style="1" customWidth="1"/>
    <col min="13318" max="13318" width="18" style="1" customWidth="1"/>
    <col min="13319" max="13319" width="6.33203125" style="1" customWidth="1"/>
    <col min="13320" max="13320" width="41.5" style="1" customWidth="1"/>
    <col min="13321" max="13568" width="9.33203125" style="1"/>
    <col min="13569" max="13569" width="0.83203125" style="1" customWidth="1"/>
    <col min="13570" max="13571" width="3.1640625" style="1" customWidth="1"/>
    <col min="13572" max="13572" width="22.5" style="1" customWidth="1"/>
    <col min="13573" max="13573" width="5.5" style="1" customWidth="1"/>
    <col min="13574" max="13574" width="18" style="1" customWidth="1"/>
    <col min="13575" max="13575" width="6.33203125" style="1" customWidth="1"/>
    <col min="13576" max="13576" width="41.5" style="1" customWidth="1"/>
    <col min="13577" max="13824" width="9.33203125" style="1"/>
    <col min="13825" max="13825" width="0.83203125" style="1" customWidth="1"/>
    <col min="13826" max="13827" width="3.1640625" style="1" customWidth="1"/>
    <col min="13828" max="13828" width="22.5" style="1" customWidth="1"/>
    <col min="13829" max="13829" width="5.5" style="1" customWidth="1"/>
    <col min="13830" max="13830" width="18" style="1" customWidth="1"/>
    <col min="13831" max="13831" width="6.33203125" style="1" customWidth="1"/>
    <col min="13832" max="13832" width="41.5" style="1" customWidth="1"/>
    <col min="13833" max="14080" width="9.33203125" style="1"/>
    <col min="14081" max="14081" width="0.83203125" style="1" customWidth="1"/>
    <col min="14082" max="14083" width="3.1640625" style="1" customWidth="1"/>
    <col min="14084" max="14084" width="22.5" style="1" customWidth="1"/>
    <col min="14085" max="14085" width="5.5" style="1" customWidth="1"/>
    <col min="14086" max="14086" width="18" style="1" customWidth="1"/>
    <col min="14087" max="14087" width="6.33203125" style="1" customWidth="1"/>
    <col min="14088" max="14088" width="41.5" style="1" customWidth="1"/>
    <col min="14089" max="14336" width="9.33203125" style="1"/>
    <col min="14337" max="14337" width="0.83203125" style="1" customWidth="1"/>
    <col min="14338" max="14339" width="3.1640625" style="1" customWidth="1"/>
    <col min="14340" max="14340" width="22.5" style="1" customWidth="1"/>
    <col min="14341" max="14341" width="5.5" style="1" customWidth="1"/>
    <col min="14342" max="14342" width="18" style="1" customWidth="1"/>
    <col min="14343" max="14343" width="6.33203125" style="1" customWidth="1"/>
    <col min="14344" max="14344" width="41.5" style="1" customWidth="1"/>
    <col min="14345" max="14592" width="9.33203125" style="1"/>
    <col min="14593" max="14593" width="0.83203125" style="1" customWidth="1"/>
    <col min="14594" max="14595" width="3.1640625" style="1" customWidth="1"/>
    <col min="14596" max="14596" width="22.5" style="1" customWidth="1"/>
    <col min="14597" max="14597" width="5.5" style="1" customWidth="1"/>
    <col min="14598" max="14598" width="18" style="1" customWidth="1"/>
    <col min="14599" max="14599" width="6.33203125" style="1" customWidth="1"/>
    <col min="14600" max="14600" width="41.5" style="1" customWidth="1"/>
    <col min="14601" max="14848" width="9.33203125" style="1"/>
    <col min="14849" max="14849" width="0.83203125" style="1" customWidth="1"/>
    <col min="14850" max="14851" width="3.1640625" style="1" customWidth="1"/>
    <col min="14852" max="14852" width="22.5" style="1" customWidth="1"/>
    <col min="14853" max="14853" width="5.5" style="1" customWidth="1"/>
    <col min="14854" max="14854" width="18" style="1" customWidth="1"/>
    <col min="14855" max="14855" width="6.33203125" style="1" customWidth="1"/>
    <col min="14856" max="14856" width="41.5" style="1" customWidth="1"/>
    <col min="14857" max="15104" width="9.33203125" style="1"/>
    <col min="15105" max="15105" width="0.83203125" style="1" customWidth="1"/>
    <col min="15106" max="15107" width="3.1640625" style="1" customWidth="1"/>
    <col min="15108" max="15108" width="22.5" style="1" customWidth="1"/>
    <col min="15109" max="15109" width="5.5" style="1" customWidth="1"/>
    <col min="15110" max="15110" width="18" style="1" customWidth="1"/>
    <col min="15111" max="15111" width="6.33203125" style="1" customWidth="1"/>
    <col min="15112" max="15112" width="41.5" style="1" customWidth="1"/>
    <col min="15113" max="15360" width="9.33203125" style="1"/>
    <col min="15361" max="15361" width="0.83203125" style="1" customWidth="1"/>
    <col min="15362" max="15363" width="3.1640625" style="1" customWidth="1"/>
    <col min="15364" max="15364" width="22.5" style="1" customWidth="1"/>
    <col min="15365" max="15365" width="5.5" style="1" customWidth="1"/>
    <col min="15366" max="15366" width="18" style="1" customWidth="1"/>
    <col min="15367" max="15367" width="6.33203125" style="1" customWidth="1"/>
    <col min="15368" max="15368" width="41.5" style="1" customWidth="1"/>
    <col min="15369" max="15616" width="9.33203125" style="1"/>
    <col min="15617" max="15617" width="0.83203125" style="1" customWidth="1"/>
    <col min="15618" max="15619" width="3.1640625" style="1" customWidth="1"/>
    <col min="15620" max="15620" width="22.5" style="1" customWidth="1"/>
    <col min="15621" max="15621" width="5.5" style="1" customWidth="1"/>
    <col min="15622" max="15622" width="18" style="1" customWidth="1"/>
    <col min="15623" max="15623" width="6.33203125" style="1" customWidth="1"/>
    <col min="15624" max="15624" width="41.5" style="1" customWidth="1"/>
    <col min="15625" max="15872" width="9.33203125" style="1"/>
    <col min="15873" max="15873" width="0.83203125" style="1" customWidth="1"/>
    <col min="15874" max="15875" width="3.1640625" style="1" customWidth="1"/>
    <col min="15876" max="15876" width="22.5" style="1" customWidth="1"/>
    <col min="15877" max="15877" width="5.5" style="1" customWidth="1"/>
    <col min="15878" max="15878" width="18" style="1" customWidth="1"/>
    <col min="15879" max="15879" width="6.33203125" style="1" customWidth="1"/>
    <col min="15880" max="15880" width="41.5" style="1" customWidth="1"/>
    <col min="15881" max="16128" width="9.33203125" style="1"/>
    <col min="16129" max="16129" width="0.83203125" style="1" customWidth="1"/>
    <col min="16130" max="16131" width="3.1640625" style="1" customWidth="1"/>
    <col min="16132" max="16132" width="22.5" style="1" customWidth="1"/>
    <col min="16133" max="16133" width="5.5" style="1" customWidth="1"/>
    <col min="16134" max="16134" width="18" style="1" customWidth="1"/>
    <col min="16135" max="16135" width="6.33203125" style="1" customWidth="1"/>
    <col min="16136" max="16136" width="41.5" style="1" customWidth="1"/>
    <col min="16137" max="16384" width="9.33203125" style="1"/>
  </cols>
  <sheetData>
    <row r="1" spans="2:8" ht="24.95" customHeight="1">
      <c r="B1" s="278" t="s">
        <v>21</v>
      </c>
      <c r="C1" s="278"/>
      <c r="D1" s="278"/>
      <c r="E1" s="278"/>
      <c r="F1" s="278"/>
      <c r="G1" s="278"/>
      <c r="H1" s="278"/>
    </row>
    <row r="2" spans="2:8" ht="9.9499999999999993" customHeight="1">
      <c r="B2" s="279"/>
      <c r="C2" s="279"/>
      <c r="D2" s="279"/>
      <c r="E2" s="279"/>
      <c r="F2" s="279"/>
      <c r="G2" s="279"/>
      <c r="H2" s="279"/>
    </row>
    <row r="3" spans="2:8" ht="33.6" customHeight="1">
      <c r="B3" s="280" t="s">
        <v>22</v>
      </c>
      <c r="C3" s="281"/>
      <c r="D3" s="281"/>
      <c r="E3" s="2" t="s">
        <v>23</v>
      </c>
      <c r="F3" s="3" t="s">
        <v>24</v>
      </c>
      <c r="G3" s="4" t="s">
        <v>25</v>
      </c>
      <c r="H3" s="5" t="s">
        <v>26</v>
      </c>
    </row>
    <row r="4" spans="2:8" ht="22.35" customHeight="1">
      <c r="B4" s="6" t="s">
        <v>27</v>
      </c>
      <c r="C4" s="7" t="s">
        <v>28</v>
      </c>
      <c r="D4" s="8" t="s">
        <v>29</v>
      </c>
      <c r="E4" s="9" t="s">
        <v>30</v>
      </c>
      <c r="F4" s="10">
        <f>내역서총괄표!I6</f>
        <v>0</v>
      </c>
      <c r="G4" s="11" t="s">
        <v>27</v>
      </c>
      <c r="H4" s="12" t="s">
        <v>27</v>
      </c>
    </row>
    <row r="5" spans="2:8" ht="22.35" customHeight="1">
      <c r="B5" s="6" t="s">
        <v>27</v>
      </c>
      <c r="C5" s="7" t="s">
        <v>31</v>
      </c>
      <c r="D5" s="8" t="s">
        <v>32</v>
      </c>
      <c r="E5" s="9" t="s">
        <v>33</v>
      </c>
      <c r="F5" s="13"/>
      <c r="G5" s="11" t="s">
        <v>27</v>
      </c>
      <c r="H5" s="12" t="s">
        <v>27</v>
      </c>
    </row>
    <row r="6" spans="2:8" ht="22.35" customHeight="1">
      <c r="B6" s="6" t="s">
        <v>27</v>
      </c>
      <c r="C6" s="7" t="s">
        <v>34</v>
      </c>
      <c r="D6" s="14" t="s">
        <v>35</v>
      </c>
      <c r="E6" s="15" t="s">
        <v>36</v>
      </c>
      <c r="F6" s="16"/>
      <c r="G6" s="17" t="s">
        <v>27</v>
      </c>
      <c r="H6" s="18" t="s">
        <v>27</v>
      </c>
    </row>
    <row r="7" spans="2:8" ht="22.35" customHeight="1">
      <c r="B7" s="6" t="s">
        <v>27</v>
      </c>
      <c r="C7" s="19" t="s">
        <v>27</v>
      </c>
      <c r="D7" s="14" t="s">
        <v>37</v>
      </c>
      <c r="E7" s="15" t="s">
        <v>38</v>
      </c>
      <c r="F7" s="16">
        <f>TRUNC((F4+F5+F6),0)</f>
        <v>0</v>
      </c>
      <c r="G7" s="17" t="s">
        <v>27</v>
      </c>
      <c r="H7" s="18" t="s">
        <v>39</v>
      </c>
    </row>
    <row r="8" spans="2:8" ht="22.35" customHeight="1">
      <c r="B8" s="6" t="s">
        <v>40</v>
      </c>
      <c r="C8" s="7" t="s">
        <v>41</v>
      </c>
      <c r="D8" s="8" t="s">
        <v>42</v>
      </c>
      <c r="E8" s="9" t="s">
        <v>43</v>
      </c>
      <c r="F8" s="13">
        <f>내역서총괄표!H6</f>
        <v>0</v>
      </c>
      <c r="G8" s="11" t="s">
        <v>27</v>
      </c>
      <c r="H8" s="12" t="s">
        <v>27</v>
      </c>
    </row>
    <row r="9" spans="2:8" ht="22.35" customHeight="1">
      <c r="B9" s="6" t="s">
        <v>44</v>
      </c>
      <c r="C9" s="7" t="s">
        <v>45</v>
      </c>
      <c r="D9" s="14" t="s">
        <v>46</v>
      </c>
      <c r="E9" s="15" t="s">
        <v>47</v>
      </c>
      <c r="F9" s="16">
        <f>TRUNC(F8*0.127,0)</f>
        <v>0</v>
      </c>
      <c r="G9" s="20">
        <v>0.127</v>
      </c>
      <c r="H9" s="18" t="s">
        <v>191</v>
      </c>
    </row>
    <row r="10" spans="2:8" ht="22.35" customHeight="1">
      <c r="B10" s="6" t="s">
        <v>40</v>
      </c>
      <c r="C10" s="19" t="s">
        <v>34</v>
      </c>
      <c r="D10" s="14" t="s">
        <v>37</v>
      </c>
      <c r="E10" s="15" t="s">
        <v>48</v>
      </c>
      <c r="F10" s="16">
        <f>TRUNC((F8+F9),0)</f>
        <v>0</v>
      </c>
      <c r="G10" s="17" t="s">
        <v>27</v>
      </c>
      <c r="H10" s="18" t="s">
        <v>49</v>
      </c>
    </row>
    <row r="11" spans="2:8" ht="22.35" customHeight="1">
      <c r="B11" s="6" t="s">
        <v>50</v>
      </c>
      <c r="C11" s="7" t="s">
        <v>27</v>
      </c>
      <c r="D11" s="8" t="s">
        <v>51</v>
      </c>
      <c r="E11" s="9" t="s">
        <v>52</v>
      </c>
      <c r="F11" s="13">
        <f>내역서총괄표!J6</f>
        <v>0</v>
      </c>
      <c r="G11" s="11" t="s">
        <v>27</v>
      </c>
      <c r="H11" s="12" t="s">
        <v>27</v>
      </c>
    </row>
    <row r="12" spans="2:8" ht="22.35" customHeight="1">
      <c r="B12" s="6" t="s">
        <v>40</v>
      </c>
      <c r="C12" s="7" t="s">
        <v>27</v>
      </c>
      <c r="D12" s="8" t="s">
        <v>53</v>
      </c>
      <c r="E12" s="9" t="s">
        <v>54</v>
      </c>
      <c r="F12" s="10">
        <f>TRUNC(F10*0.0375,0)</f>
        <v>0</v>
      </c>
      <c r="G12" s="21">
        <v>3.7499999999999999E-2</v>
      </c>
      <c r="H12" s="12" t="s">
        <v>190</v>
      </c>
    </row>
    <row r="13" spans="2:8" ht="22.35" customHeight="1">
      <c r="B13" s="6" t="s">
        <v>55</v>
      </c>
      <c r="C13" s="7" t="s">
        <v>27</v>
      </c>
      <c r="D13" s="8" t="s">
        <v>56</v>
      </c>
      <c r="E13" s="9" t="s">
        <v>57</v>
      </c>
      <c r="F13" s="10">
        <f>TRUNC(F10*0.0087,0)</f>
        <v>0</v>
      </c>
      <c r="G13" s="11" t="s">
        <v>58</v>
      </c>
      <c r="H13" s="12" t="s">
        <v>59</v>
      </c>
    </row>
    <row r="14" spans="2:8" ht="22.35" customHeight="1">
      <c r="B14" s="6" t="s">
        <v>40</v>
      </c>
      <c r="C14" s="7" t="s">
        <v>60</v>
      </c>
      <c r="D14" s="8" t="s">
        <v>61</v>
      </c>
      <c r="E14" s="9" t="s">
        <v>62</v>
      </c>
      <c r="F14" s="10"/>
      <c r="G14" s="11"/>
      <c r="H14" s="12"/>
    </row>
    <row r="15" spans="2:8" ht="22.35" customHeight="1">
      <c r="B15" s="6" t="s">
        <v>63</v>
      </c>
      <c r="C15" s="7" t="s">
        <v>27</v>
      </c>
      <c r="D15" s="8" t="s">
        <v>64</v>
      </c>
      <c r="E15" s="9" t="s">
        <v>65</v>
      </c>
      <c r="F15" s="10"/>
      <c r="G15" s="11"/>
      <c r="H15" s="12"/>
    </row>
    <row r="16" spans="2:8" ht="22.35" customHeight="1">
      <c r="B16" s="6" t="s">
        <v>27</v>
      </c>
      <c r="C16" s="7" t="s">
        <v>27</v>
      </c>
      <c r="D16" s="8" t="s">
        <v>66</v>
      </c>
      <c r="E16" s="9" t="s">
        <v>67</v>
      </c>
      <c r="F16" s="10"/>
      <c r="G16" s="21"/>
      <c r="H16" s="12"/>
    </row>
    <row r="17" spans="2:8" ht="22.35" customHeight="1">
      <c r="B17" s="6" t="s">
        <v>68</v>
      </c>
      <c r="C17" s="7" t="s">
        <v>27</v>
      </c>
      <c r="D17" s="8" t="s">
        <v>69</v>
      </c>
      <c r="E17" s="9" t="s">
        <v>70</v>
      </c>
      <c r="F17" s="10"/>
      <c r="G17" s="11" t="s">
        <v>27</v>
      </c>
      <c r="H17" s="12" t="s">
        <v>27</v>
      </c>
    </row>
    <row r="18" spans="2:8" ht="22.35" customHeight="1">
      <c r="B18" s="6" t="s">
        <v>27</v>
      </c>
      <c r="C18" s="7" t="s">
        <v>27</v>
      </c>
      <c r="D18" s="8" t="s">
        <v>71</v>
      </c>
      <c r="E18" s="9" t="s">
        <v>72</v>
      </c>
      <c r="F18" s="10"/>
      <c r="G18" s="11"/>
      <c r="H18" s="12"/>
    </row>
    <row r="19" spans="2:8" ht="22.35" customHeight="1">
      <c r="B19" s="6" t="s">
        <v>40</v>
      </c>
      <c r="C19" s="7" t="s">
        <v>27</v>
      </c>
      <c r="D19" s="8" t="s">
        <v>73</v>
      </c>
      <c r="E19" s="9" t="s">
        <v>74</v>
      </c>
      <c r="F19" s="10">
        <f>TRUNC((F7+F8+F31/1.1)*0.0293,0)</f>
        <v>0</v>
      </c>
      <c r="G19" s="21">
        <v>2.93E-2</v>
      </c>
      <c r="H19" s="12" t="s">
        <v>189</v>
      </c>
    </row>
    <row r="20" spans="2:8" ht="22.35" customHeight="1">
      <c r="B20" s="6" t="s">
        <v>27</v>
      </c>
      <c r="C20" s="7" t="s">
        <v>27</v>
      </c>
      <c r="D20" s="8" t="s">
        <v>75</v>
      </c>
      <c r="E20" s="9" t="s">
        <v>76</v>
      </c>
      <c r="F20" s="10"/>
      <c r="G20" s="11"/>
      <c r="H20" s="12"/>
    </row>
    <row r="21" spans="2:8" ht="22.35" customHeight="1">
      <c r="B21" s="6" t="s">
        <v>27</v>
      </c>
      <c r="C21" s="7" t="s">
        <v>27</v>
      </c>
      <c r="D21" s="8" t="s">
        <v>77</v>
      </c>
      <c r="E21" s="9" t="s">
        <v>78</v>
      </c>
      <c r="F21" s="10"/>
      <c r="G21" s="11" t="s">
        <v>27</v>
      </c>
      <c r="H21" s="12"/>
    </row>
    <row r="22" spans="2:8" ht="22.35" customHeight="1">
      <c r="B22" s="6" t="s">
        <v>27</v>
      </c>
      <c r="C22" s="7" t="s">
        <v>34</v>
      </c>
      <c r="D22" s="8" t="s">
        <v>79</v>
      </c>
      <c r="E22" s="9" t="s">
        <v>80</v>
      </c>
      <c r="F22" s="10"/>
      <c r="G22" s="11" t="s">
        <v>27</v>
      </c>
      <c r="H22" s="12"/>
    </row>
    <row r="23" spans="2:8" ht="22.35" customHeight="1">
      <c r="B23" s="6" t="s">
        <v>27</v>
      </c>
      <c r="C23" s="7" t="s">
        <v>27</v>
      </c>
      <c r="D23" s="14" t="s">
        <v>81</v>
      </c>
      <c r="E23" s="15" t="s">
        <v>82</v>
      </c>
      <c r="F23" s="16">
        <f>TRUNC((F7+F10)*0.079,0)</f>
        <v>0</v>
      </c>
      <c r="G23" s="20">
        <v>7.9000000000000001E-2</v>
      </c>
      <c r="H23" s="18" t="s">
        <v>83</v>
      </c>
    </row>
    <row r="24" spans="2:8" ht="22.35" customHeight="1">
      <c r="B24" s="22" t="s">
        <v>27</v>
      </c>
      <c r="C24" s="19" t="s">
        <v>27</v>
      </c>
      <c r="D24" s="14" t="s">
        <v>37</v>
      </c>
      <c r="E24" s="15" t="s">
        <v>84</v>
      </c>
      <c r="F24" s="16">
        <f>TRUNC((F11+F12+F13+F14+F15+F16+F17+F18+F19+F20+F21+F22+F23),0)</f>
        <v>0</v>
      </c>
      <c r="G24" s="17" t="s">
        <v>27</v>
      </c>
      <c r="H24" s="18" t="s">
        <v>85</v>
      </c>
    </row>
    <row r="25" spans="2:8" ht="22.35" customHeight="1">
      <c r="B25" s="23" t="s">
        <v>27</v>
      </c>
      <c r="C25" s="14" t="s">
        <v>27</v>
      </c>
      <c r="D25" s="14" t="s">
        <v>86</v>
      </c>
      <c r="E25" s="15" t="s">
        <v>87</v>
      </c>
      <c r="F25" s="16">
        <f>TRUNC((F7+F10+F24),0)</f>
        <v>0</v>
      </c>
      <c r="G25" s="17" t="s">
        <v>27</v>
      </c>
      <c r="H25" s="18" t="s">
        <v>88</v>
      </c>
    </row>
    <row r="26" spans="2:8" ht="22.35" customHeight="1">
      <c r="B26" s="23" t="s">
        <v>27</v>
      </c>
      <c r="C26" s="14" t="s">
        <v>27</v>
      </c>
      <c r="D26" s="14" t="s">
        <v>89</v>
      </c>
      <c r="E26" s="15" t="s">
        <v>90</v>
      </c>
      <c r="F26" s="16">
        <f>TRUNC(F25*0.06,0)</f>
        <v>0</v>
      </c>
      <c r="G26" s="17" t="s">
        <v>91</v>
      </c>
      <c r="H26" s="18" t="s">
        <v>92</v>
      </c>
    </row>
    <row r="27" spans="2:8" ht="22.35" customHeight="1">
      <c r="B27" s="23" t="s">
        <v>27</v>
      </c>
      <c r="C27" s="14" t="s">
        <v>27</v>
      </c>
      <c r="D27" s="14" t="s">
        <v>93</v>
      </c>
      <c r="E27" s="15" t="s">
        <v>94</v>
      </c>
      <c r="F27" s="16">
        <f>내역서!I71</f>
        <v>0</v>
      </c>
      <c r="G27" s="24">
        <v>0.15</v>
      </c>
      <c r="H27" s="18" t="s">
        <v>95</v>
      </c>
    </row>
    <row r="28" spans="2:8" ht="22.35" customHeight="1">
      <c r="B28" s="23" t="s">
        <v>27</v>
      </c>
      <c r="C28" s="14" t="s">
        <v>27</v>
      </c>
      <c r="D28" s="14" t="s">
        <v>96</v>
      </c>
      <c r="E28" s="15" t="s">
        <v>97</v>
      </c>
      <c r="F28" s="16">
        <f>TRUNC((F25+F26+F27),0)</f>
        <v>0</v>
      </c>
      <c r="G28" s="17" t="s">
        <v>27</v>
      </c>
      <c r="H28" s="18" t="s">
        <v>98</v>
      </c>
    </row>
    <row r="29" spans="2:8" ht="22.35" customHeight="1">
      <c r="B29" s="23" t="s">
        <v>27</v>
      </c>
      <c r="C29" s="14" t="s">
        <v>27</v>
      </c>
      <c r="D29" s="14" t="s">
        <v>99</v>
      </c>
      <c r="E29" s="15" t="s">
        <v>100</v>
      </c>
      <c r="F29" s="16">
        <f>IF(B52&lt;&gt; "0.9",TRUNC(F28*0.1,0),TRUNC(F28*0.1,0)+1)</f>
        <v>0</v>
      </c>
      <c r="G29" s="17" t="s">
        <v>101</v>
      </c>
      <c r="H29" s="18" t="s">
        <v>102</v>
      </c>
    </row>
    <row r="30" spans="2:8" ht="22.35" customHeight="1">
      <c r="B30" s="23" t="s">
        <v>27</v>
      </c>
      <c r="C30" s="14" t="s">
        <v>27</v>
      </c>
      <c r="D30" s="14" t="s">
        <v>103</v>
      </c>
      <c r="E30" s="15" t="s">
        <v>104</v>
      </c>
      <c r="F30" s="16">
        <f>TRUNC((F28+F29),0)</f>
        <v>0</v>
      </c>
      <c r="G30" s="17" t="s">
        <v>27</v>
      </c>
      <c r="H30" s="18" t="s">
        <v>105</v>
      </c>
    </row>
    <row r="31" spans="2:8" ht="22.35" customHeight="1">
      <c r="B31" s="23" t="s">
        <v>27</v>
      </c>
      <c r="C31" s="14" t="s">
        <v>27</v>
      </c>
      <c r="D31" s="14" t="s">
        <v>106</v>
      </c>
      <c r="E31" s="15" t="s">
        <v>107</v>
      </c>
      <c r="F31" s="16"/>
      <c r="G31" s="17" t="s">
        <v>27</v>
      </c>
      <c r="H31" s="18" t="s">
        <v>27</v>
      </c>
    </row>
    <row r="32" spans="2:8" ht="22.35" customHeight="1">
      <c r="B32" s="23" t="s">
        <v>27</v>
      </c>
      <c r="C32" s="14" t="s">
        <v>27</v>
      </c>
      <c r="D32" s="14" t="s">
        <v>108</v>
      </c>
      <c r="E32" s="15" t="s">
        <v>109</v>
      </c>
      <c r="F32" s="16"/>
      <c r="G32" s="17" t="s">
        <v>27</v>
      </c>
      <c r="H32" s="18" t="s">
        <v>27</v>
      </c>
    </row>
    <row r="33" spans="2:8" ht="22.35" customHeight="1">
      <c r="B33" s="25" t="s">
        <v>27</v>
      </c>
      <c r="C33" s="26" t="s">
        <v>27</v>
      </c>
      <c r="D33" s="26" t="s">
        <v>110</v>
      </c>
      <c r="E33" s="27" t="s">
        <v>111</v>
      </c>
      <c r="F33" s="28">
        <f>ROUNDDOWN(TRUNC((F30+F31+F32),0),-3)</f>
        <v>0</v>
      </c>
      <c r="G33" s="29" t="s">
        <v>27</v>
      </c>
      <c r="H33" s="30" t="s">
        <v>112</v>
      </c>
    </row>
    <row r="34" spans="2:8">
      <c r="B34" s="31"/>
      <c r="C34" s="31"/>
      <c r="D34" s="31"/>
      <c r="E34" s="31"/>
      <c r="F34" s="31"/>
      <c r="G34" s="32"/>
      <c r="H34" s="31"/>
    </row>
    <row r="52" spans="2:2">
      <c r="B52" s="1" t="str">
        <f>RIGHT(F28*0.1,3)</f>
        <v>0</v>
      </c>
    </row>
  </sheetData>
  <mergeCells count="2">
    <mergeCell ref="B1:H2"/>
    <mergeCell ref="B3:D3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9" orientation="portrait" r:id="rId1"/>
  <rowBreaks count="1" manualBreakCount="1">
    <brk id="3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B1:K23"/>
  <sheetViews>
    <sheetView showZeros="0" view="pageBreakPreview" zoomScale="115" zoomScaleSheetLayoutView="115" workbookViewId="0">
      <selection activeCell="E16" sqref="E16"/>
    </sheetView>
  </sheetViews>
  <sheetFormatPr defaultRowHeight="12.75"/>
  <cols>
    <col min="1" max="1" width="0.83203125" style="1" customWidth="1"/>
    <col min="2" max="2" width="9" style="1" customWidth="1"/>
    <col min="3" max="3" width="27.1640625" style="1" customWidth="1"/>
    <col min="4" max="4" width="25" style="1" customWidth="1"/>
    <col min="5" max="5" width="15.83203125" style="1" customWidth="1"/>
    <col min="6" max="6" width="9" style="1" customWidth="1"/>
    <col min="7" max="7" width="21.5" style="1" customWidth="1"/>
    <col min="8" max="8" width="18.83203125" style="1" customWidth="1"/>
    <col min="9" max="9" width="18.1640625" style="1" customWidth="1"/>
    <col min="10" max="10" width="19" style="1" customWidth="1"/>
    <col min="11" max="11" width="15.83203125" style="1" customWidth="1"/>
    <col min="12" max="256" width="9.33203125" style="1"/>
    <col min="257" max="257" width="0.83203125" style="1" customWidth="1"/>
    <col min="258" max="258" width="9" style="1" customWidth="1"/>
    <col min="259" max="259" width="27.1640625" style="1" customWidth="1"/>
    <col min="260" max="260" width="25" style="1" customWidth="1"/>
    <col min="261" max="261" width="15.83203125" style="1" customWidth="1"/>
    <col min="262" max="262" width="9" style="1" customWidth="1"/>
    <col min="263" max="263" width="21.5" style="1" customWidth="1"/>
    <col min="264" max="264" width="18.83203125" style="1" customWidth="1"/>
    <col min="265" max="265" width="18.1640625" style="1" customWidth="1"/>
    <col min="266" max="266" width="19" style="1" customWidth="1"/>
    <col min="267" max="267" width="15.83203125" style="1" customWidth="1"/>
    <col min="268" max="512" width="9.33203125" style="1"/>
    <col min="513" max="513" width="0.83203125" style="1" customWidth="1"/>
    <col min="514" max="514" width="9" style="1" customWidth="1"/>
    <col min="515" max="515" width="27.1640625" style="1" customWidth="1"/>
    <col min="516" max="516" width="25" style="1" customWidth="1"/>
    <col min="517" max="517" width="15.83203125" style="1" customWidth="1"/>
    <col min="518" max="518" width="9" style="1" customWidth="1"/>
    <col min="519" max="519" width="21.5" style="1" customWidth="1"/>
    <col min="520" max="520" width="18.83203125" style="1" customWidth="1"/>
    <col min="521" max="521" width="18.1640625" style="1" customWidth="1"/>
    <col min="522" max="522" width="19" style="1" customWidth="1"/>
    <col min="523" max="523" width="15.83203125" style="1" customWidth="1"/>
    <col min="524" max="768" width="9.33203125" style="1"/>
    <col min="769" max="769" width="0.83203125" style="1" customWidth="1"/>
    <col min="770" max="770" width="9" style="1" customWidth="1"/>
    <col min="771" max="771" width="27.1640625" style="1" customWidth="1"/>
    <col min="772" max="772" width="25" style="1" customWidth="1"/>
    <col min="773" max="773" width="15.83203125" style="1" customWidth="1"/>
    <col min="774" max="774" width="9" style="1" customWidth="1"/>
    <col min="775" max="775" width="21.5" style="1" customWidth="1"/>
    <col min="776" max="776" width="18.83203125" style="1" customWidth="1"/>
    <col min="777" max="777" width="18.1640625" style="1" customWidth="1"/>
    <col min="778" max="778" width="19" style="1" customWidth="1"/>
    <col min="779" max="779" width="15.83203125" style="1" customWidth="1"/>
    <col min="780" max="1024" width="9.33203125" style="1"/>
    <col min="1025" max="1025" width="0.83203125" style="1" customWidth="1"/>
    <col min="1026" max="1026" width="9" style="1" customWidth="1"/>
    <col min="1027" max="1027" width="27.1640625" style="1" customWidth="1"/>
    <col min="1028" max="1028" width="25" style="1" customWidth="1"/>
    <col min="1029" max="1029" width="15.83203125" style="1" customWidth="1"/>
    <col min="1030" max="1030" width="9" style="1" customWidth="1"/>
    <col min="1031" max="1031" width="21.5" style="1" customWidth="1"/>
    <col min="1032" max="1032" width="18.83203125" style="1" customWidth="1"/>
    <col min="1033" max="1033" width="18.1640625" style="1" customWidth="1"/>
    <col min="1034" max="1034" width="19" style="1" customWidth="1"/>
    <col min="1035" max="1035" width="15.83203125" style="1" customWidth="1"/>
    <col min="1036" max="1280" width="9.33203125" style="1"/>
    <col min="1281" max="1281" width="0.83203125" style="1" customWidth="1"/>
    <col min="1282" max="1282" width="9" style="1" customWidth="1"/>
    <col min="1283" max="1283" width="27.1640625" style="1" customWidth="1"/>
    <col min="1284" max="1284" width="25" style="1" customWidth="1"/>
    <col min="1285" max="1285" width="15.83203125" style="1" customWidth="1"/>
    <col min="1286" max="1286" width="9" style="1" customWidth="1"/>
    <col min="1287" max="1287" width="21.5" style="1" customWidth="1"/>
    <col min="1288" max="1288" width="18.83203125" style="1" customWidth="1"/>
    <col min="1289" max="1289" width="18.1640625" style="1" customWidth="1"/>
    <col min="1290" max="1290" width="19" style="1" customWidth="1"/>
    <col min="1291" max="1291" width="15.83203125" style="1" customWidth="1"/>
    <col min="1292" max="1536" width="9.33203125" style="1"/>
    <col min="1537" max="1537" width="0.83203125" style="1" customWidth="1"/>
    <col min="1538" max="1538" width="9" style="1" customWidth="1"/>
    <col min="1539" max="1539" width="27.1640625" style="1" customWidth="1"/>
    <col min="1540" max="1540" width="25" style="1" customWidth="1"/>
    <col min="1541" max="1541" width="15.83203125" style="1" customWidth="1"/>
    <col min="1542" max="1542" width="9" style="1" customWidth="1"/>
    <col min="1543" max="1543" width="21.5" style="1" customWidth="1"/>
    <col min="1544" max="1544" width="18.83203125" style="1" customWidth="1"/>
    <col min="1545" max="1545" width="18.1640625" style="1" customWidth="1"/>
    <col min="1546" max="1546" width="19" style="1" customWidth="1"/>
    <col min="1547" max="1547" width="15.83203125" style="1" customWidth="1"/>
    <col min="1548" max="1792" width="9.33203125" style="1"/>
    <col min="1793" max="1793" width="0.83203125" style="1" customWidth="1"/>
    <col min="1794" max="1794" width="9" style="1" customWidth="1"/>
    <col min="1795" max="1795" width="27.1640625" style="1" customWidth="1"/>
    <col min="1796" max="1796" width="25" style="1" customWidth="1"/>
    <col min="1797" max="1797" width="15.83203125" style="1" customWidth="1"/>
    <col min="1798" max="1798" width="9" style="1" customWidth="1"/>
    <col min="1799" max="1799" width="21.5" style="1" customWidth="1"/>
    <col min="1800" max="1800" width="18.83203125" style="1" customWidth="1"/>
    <col min="1801" max="1801" width="18.1640625" style="1" customWidth="1"/>
    <col min="1802" max="1802" width="19" style="1" customWidth="1"/>
    <col min="1803" max="1803" width="15.83203125" style="1" customWidth="1"/>
    <col min="1804" max="2048" width="9.33203125" style="1"/>
    <col min="2049" max="2049" width="0.83203125" style="1" customWidth="1"/>
    <col min="2050" max="2050" width="9" style="1" customWidth="1"/>
    <col min="2051" max="2051" width="27.1640625" style="1" customWidth="1"/>
    <col min="2052" max="2052" width="25" style="1" customWidth="1"/>
    <col min="2053" max="2053" width="15.83203125" style="1" customWidth="1"/>
    <col min="2054" max="2054" width="9" style="1" customWidth="1"/>
    <col min="2055" max="2055" width="21.5" style="1" customWidth="1"/>
    <col min="2056" max="2056" width="18.83203125" style="1" customWidth="1"/>
    <col min="2057" max="2057" width="18.1640625" style="1" customWidth="1"/>
    <col min="2058" max="2058" width="19" style="1" customWidth="1"/>
    <col min="2059" max="2059" width="15.83203125" style="1" customWidth="1"/>
    <col min="2060" max="2304" width="9.33203125" style="1"/>
    <col min="2305" max="2305" width="0.83203125" style="1" customWidth="1"/>
    <col min="2306" max="2306" width="9" style="1" customWidth="1"/>
    <col min="2307" max="2307" width="27.1640625" style="1" customWidth="1"/>
    <col min="2308" max="2308" width="25" style="1" customWidth="1"/>
    <col min="2309" max="2309" width="15.83203125" style="1" customWidth="1"/>
    <col min="2310" max="2310" width="9" style="1" customWidth="1"/>
    <col min="2311" max="2311" width="21.5" style="1" customWidth="1"/>
    <col min="2312" max="2312" width="18.83203125" style="1" customWidth="1"/>
    <col min="2313" max="2313" width="18.1640625" style="1" customWidth="1"/>
    <col min="2314" max="2314" width="19" style="1" customWidth="1"/>
    <col min="2315" max="2315" width="15.83203125" style="1" customWidth="1"/>
    <col min="2316" max="2560" width="9.33203125" style="1"/>
    <col min="2561" max="2561" width="0.83203125" style="1" customWidth="1"/>
    <col min="2562" max="2562" width="9" style="1" customWidth="1"/>
    <col min="2563" max="2563" width="27.1640625" style="1" customWidth="1"/>
    <col min="2564" max="2564" width="25" style="1" customWidth="1"/>
    <col min="2565" max="2565" width="15.83203125" style="1" customWidth="1"/>
    <col min="2566" max="2566" width="9" style="1" customWidth="1"/>
    <col min="2567" max="2567" width="21.5" style="1" customWidth="1"/>
    <col min="2568" max="2568" width="18.83203125" style="1" customWidth="1"/>
    <col min="2569" max="2569" width="18.1640625" style="1" customWidth="1"/>
    <col min="2570" max="2570" width="19" style="1" customWidth="1"/>
    <col min="2571" max="2571" width="15.83203125" style="1" customWidth="1"/>
    <col min="2572" max="2816" width="9.33203125" style="1"/>
    <col min="2817" max="2817" width="0.83203125" style="1" customWidth="1"/>
    <col min="2818" max="2818" width="9" style="1" customWidth="1"/>
    <col min="2819" max="2819" width="27.1640625" style="1" customWidth="1"/>
    <col min="2820" max="2820" width="25" style="1" customWidth="1"/>
    <col min="2821" max="2821" width="15.83203125" style="1" customWidth="1"/>
    <col min="2822" max="2822" width="9" style="1" customWidth="1"/>
    <col min="2823" max="2823" width="21.5" style="1" customWidth="1"/>
    <col min="2824" max="2824" width="18.83203125" style="1" customWidth="1"/>
    <col min="2825" max="2825" width="18.1640625" style="1" customWidth="1"/>
    <col min="2826" max="2826" width="19" style="1" customWidth="1"/>
    <col min="2827" max="2827" width="15.83203125" style="1" customWidth="1"/>
    <col min="2828" max="3072" width="9.33203125" style="1"/>
    <col min="3073" max="3073" width="0.83203125" style="1" customWidth="1"/>
    <col min="3074" max="3074" width="9" style="1" customWidth="1"/>
    <col min="3075" max="3075" width="27.1640625" style="1" customWidth="1"/>
    <col min="3076" max="3076" width="25" style="1" customWidth="1"/>
    <col min="3077" max="3077" width="15.83203125" style="1" customWidth="1"/>
    <col min="3078" max="3078" width="9" style="1" customWidth="1"/>
    <col min="3079" max="3079" width="21.5" style="1" customWidth="1"/>
    <col min="3080" max="3080" width="18.83203125" style="1" customWidth="1"/>
    <col min="3081" max="3081" width="18.1640625" style="1" customWidth="1"/>
    <col min="3082" max="3082" width="19" style="1" customWidth="1"/>
    <col min="3083" max="3083" width="15.83203125" style="1" customWidth="1"/>
    <col min="3084" max="3328" width="9.33203125" style="1"/>
    <col min="3329" max="3329" width="0.83203125" style="1" customWidth="1"/>
    <col min="3330" max="3330" width="9" style="1" customWidth="1"/>
    <col min="3331" max="3331" width="27.1640625" style="1" customWidth="1"/>
    <col min="3332" max="3332" width="25" style="1" customWidth="1"/>
    <col min="3333" max="3333" width="15.83203125" style="1" customWidth="1"/>
    <col min="3334" max="3334" width="9" style="1" customWidth="1"/>
    <col min="3335" max="3335" width="21.5" style="1" customWidth="1"/>
    <col min="3336" max="3336" width="18.83203125" style="1" customWidth="1"/>
    <col min="3337" max="3337" width="18.1640625" style="1" customWidth="1"/>
    <col min="3338" max="3338" width="19" style="1" customWidth="1"/>
    <col min="3339" max="3339" width="15.83203125" style="1" customWidth="1"/>
    <col min="3340" max="3584" width="9.33203125" style="1"/>
    <col min="3585" max="3585" width="0.83203125" style="1" customWidth="1"/>
    <col min="3586" max="3586" width="9" style="1" customWidth="1"/>
    <col min="3587" max="3587" width="27.1640625" style="1" customWidth="1"/>
    <col min="3588" max="3588" width="25" style="1" customWidth="1"/>
    <col min="3589" max="3589" width="15.83203125" style="1" customWidth="1"/>
    <col min="3590" max="3590" width="9" style="1" customWidth="1"/>
    <col min="3591" max="3591" width="21.5" style="1" customWidth="1"/>
    <col min="3592" max="3592" width="18.83203125" style="1" customWidth="1"/>
    <col min="3593" max="3593" width="18.1640625" style="1" customWidth="1"/>
    <col min="3594" max="3594" width="19" style="1" customWidth="1"/>
    <col min="3595" max="3595" width="15.83203125" style="1" customWidth="1"/>
    <col min="3596" max="3840" width="9.33203125" style="1"/>
    <col min="3841" max="3841" width="0.83203125" style="1" customWidth="1"/>
    <col min="3842" max="3842" width="9" style="1" customWidth="1"/>
    <col min="3843" max="3843" width="27.1640625" style="1" customWidth="1"/>
    <col min="3844" max="3844" width="25" style="1" customWidth="1"/>
    <col min="3845" max="3845" width="15.83203125" style="1" customWidth="1"/>
    <col min="3846" max="3846" width="9" style="1" customWidth="1"/>
    <col min="3847" max="3847" width="21.5" style="1" customWidth="1"/>
    <col min="3848" max="3848" width="18.83203125" style="1" customWidth="1"/>
    <col min="3849" max="3849" width="18.1640625" style="1" customWidth="1"/>
    <col min="3850" max="3850" width="19" style="1" customWidth="1"/>
    <col min="3851" max="3851" width="15.83203125" style="1" customWidth="1"/>
    <col min="3852" max="4096" width="9.33203125" style="1"/>
    <col min="4097" max="4097" width="0.83203125" style="1" customWidth="1"/>
    <col min="4098" max="4098" width="9" style="1" customWidth="1"/>
    <col min="4099" max="4099" width="27.1640625" style="1" customWidth="1"/>
    <col min="4100" max="4100" width="25" style="1" customWidth="1"/>
    <col min="4101" max="4101" width="15.83203125" style="1" customWidth="1"/>
    <col min="4102" max="4102" width="9" style="1" customWidth="1"/>
    <col min="4103" max="4103" width="21.5" style="1" customWidth="1"/>
    <col min="4104" max="4104" width="18.83203125" style="1" customWidth="1"/>
    <col min="4105" max="4105" width="18.1640625" style="1" customWidth="1"/>
    <col min="4106" max="4106" width="19" style="1" customWidth="1"/>
    <col min="4107" max="4107" width="15.83203125" style="1" customWidth="1"/>
    <col min="4108" max="4352" width="9.33203125" style="1"/>
    <col min="4353" max="4353" width="0.83203125" style="1" customWidth="1"/>
    <col min="4354" max="4354" width="9" style="1" customWidth="1"/>
    <col min="4355" max="4355" width="27.1640625" style="1" customWidth="1"/>
    <col min="4356" max="4356" width="25" style="1" customWidth="1"/>
    <col min="4357" max="4357" width="15.83203125" style="1" customWidth="1"/>
    <col min="4358" max="4358" width="9" style="1" customWidth="1"/>
    <col min="4359" max="4359" width="21.5" style="1" customWidth="1"/>
    <col min="4360" max="4360" width="18.83203125" style="1" customWidth="1"/>
    <col min="4361" max="4361" width="18.1640625" style="1" customWidth="1"/>
    <col min="4362" max="4362" width="19" style="1" customWidth="1"/>
    <col min="4363" max="4363" width="15.83203125" style="1" customWidth="1"/>
    <col min="4364" max="4608" width="9.33203125" style="1"/>
    <col min="4609" max="4609" width="0.83203125" style="1" customWidth="1"/>
    <col min="4610" max="4610" width="9" style="1" customWidth="1"/>
    <col min="4611" max="4611" width="27.1640625" style="1" customWidth="1"/>
    <col min="4612" max="4612" width="25" style="1" customWidth="1"/>
    <col min="4613" max="4613" width="15.83203125" style="1" customWidth="1"/>
    <col min="4614" max="4614" width="9" style="1" customWidth="1"/>
    <col min="4615" max="4615" width="21.5" style="1" customWidth="1"/>
    <col min="4616" max="4616" width="18.83203125" style="1" customWidth="1"/>
    <col min="4617" max="4617" width="18.1640625" style="1" customWidth="1"/>
    <col min="4618" max="4618" width="19" style="1" customWidth="1"/>
    <col min="4619" max="4619" width="15.83203125" style="1" customWidth="1"/>
    <col min="4620" max="4864" width="9.33203125" style="1"/>
    <col min="4865" max="4865" width="0.83203125" style="1" customWidth="1"/>
    <col min="4866" max="4866" width="9" style="1" customWidth="1"/>
    <col min="4867" max="4867" width="27.1640625" style="1" customWidth="1"/>
    <col min="4868" max="4868" width="25" style="1" customWidth="1"/>
    <col min="4869" max="4869" width="15.83203125" style="1" customWidth="1"/>
    <col min="4870" max="4870" width="9" style="1" customWidth="1"/>
    <col min="4871" max="4871" width="21.5" style="1" customWidth="1"/>
    <col min="4872" max="4872" width="18.83203125" style="1" customWidth="1"/>
    <col min="4873" max="4873" width="18.1640625" style="1" customWidth="1"/>
    <col min="4874" max="4874" width="19" style="1" customWidth="1"/>
    <col min="4875" max="4875" width="15.83203125" style="1" customWidth="1"/>
    <col min="4876" max="5120" width="9.33203125" style="1"/>
    <col min="5121" max="5121" width="0.83203125" style="1" customWidth="1"/>
    <col min="5122" max="5122" width="9" style="1" customWidth="1"/>
    <col min="5123" max="5123" width="27.1640625" style="1" customWidth="1"/>
    <col min="5124" max="5124" width="25" style="1" customWidth="1"/>
    <col min="5125" max="5125" width="15.83203125" style="1" customWidth="1"/>
    <col min="5126" max="5126" width="9" style="1" customWidth="1"/>
    <col min="5127" max="5127" width="21.5" style="1" customWidth="1"/>
    <col min="5128" max="5128" width="18.83203125" style="1" customWidth="1"/>
    <col min="5129" max="5129" width="18.1640625" style="1" customWidth="1"/>
    <col min="5130" max="5130" width="19" style="1" customWidth="1"/>
    <col min="5131" max="5131" width="15.83203125" style="1" customWidth="1"/>
    <col min="5132" max="5376" width="9.33203125" style="1"/>
    <col min="5377" max="5377" width="0.83203125" style="1" customWidth="1"/>
    <col min="5378" max="5378" width="9" style="1" customWidth="1"/>
    <col min="5379" max="5379" width="27.1640625" style="1" customWidth="1"/>
    <col min="5380" max="5380" width="25" style="1" customWidth="1"/>
    <col min="5381" max="5381" width="15.83203125" style="1" customWidth="1"/>
    <col min="5382" max="5382" width="9" style="1" customWidth="1"/>
    <col min="5383" max="5383" width="21.5" style="1" customWidth="1"/>
    <col min="5384" max="5384" width="18.83203125" style="1" customWidth="1"/>
    <col min="5385" max="5385" width="18.1640625" style="1" customWidth="1"/>
    <col min="5386" max="5386" width="19" style="1" customWidth="1"/>
    <col min="5387" max="5387" width="15.83203125" style="1" customWidth="1"/>
    <col min="5388" max="5632" width="9.33203125" style="1"/>
    <col min="5633" max="5633" width="0.83203125" style="1" customWidth="1"/>
    <col min="5634" max="5634" width="9" style="1" customWidth="1"/>
    <col min="5635" max="5635" width="27.1640625" style="1" customWidth="1"/>
    <col min="5636" max="5636" width="25" style="1" customWidth="1"/>
    <col min="5637" max="5637" width="15.83203125" style="1" customWidth="1"/>
    <col min="5638" max="5638" width="9" style="1" customWidth="1"/>
    <col min="5639" max="5639" width="21.5" style="1" customWidth="1"/>
    <col min="5640" max="5640" width="18.83203125" style="1" customWidth="1"/>
    <col min="5641" max="5641" width="18.1640625" style="1" customWidth="1"/>
    <col min="5642" max="5642" width="19" style="1" customWidth="1"/>
    <col min="5643" max="5643" width="15.83203125" style="1" customWidth="1"/>
    <col min="5644" max="5888" width="9.33203125" style="1"/>
    <col min="5889" max="5889" width="0.83203125" style="1" customWidth="1"/>
    <col min="5890" max="5890" width="9" style="1" customWidth="1"/>
    <col min="5891" max="5891" width="27.1640625" style="1" customWidth="1"/>
    <col min="5892" max="5892" width="25" style="1" customWidth="1"/>
    <col min="5893" max="5893" width="15.83203125" style="1" customWidth="1"/>
    <col min="5894" max="5894" width="9" style="1" customWidth="1"/>
    <col min="5895" max="5895" width="21.5" style="1" customWidth="1"/>
    <col min="5896" max="5896" width="18.83203125" style="1" customWidth="1"/>
    <col min="5897" max="5897" width="18.1640625" style="1" customWidth="1"/>
    <col min="5898" max="5898" width="19" style="1" customWidth="1"/>
    <col min="5899" max="5899" width="15.83203125" style="1" customWidth="1"/>
    <col min="5900" max="6144" width="9.33203125" style="1"/>
    <col min="6145" max="6145" width="0.83203125" style="1" customWidth="1"/>
    <col min="6146" max="6146" width="9" style="1" customWidth="1"/>
    <col min="6147" max="6147" width="27.1640625" style="1" customWidth="1"/>
    <col min="6148" max="6148" width="25" style="1" customWidth="1"/>
    <col min="6149" max="6149" width="15.83203125" style="1" customWidth="1"/>
    <col min="6150" max="6150" width="9" style="1" customWidth="1"/>
    <col min="6151" max="6151" width="21.5" style="1" customWidth="1"/>
    <col min="6152" max="6152" width="18.83203125" style="1" customWidth="1"/>
    <col min="6153" max="6153" width="18.1640625" style="1" customWidth="1"/>
    <col min="6154" max="6154" width="19" style="1" customWidth="1"/>
    <col min="6155" max="6155" width="15.83203125" style="1" customWidth="1"/>
    <col min="6156" max="6400" width="9.33203125" style="1"/>
    <col min="6401" max="6401" width="0.83203125" style="1" customWidth="1"/>
    <col min="6402" max="6402" width="9" style="1" customWidth="1"/>
    <col min="6403" max="6403" width="27.1640625" style="1" customWidth="1"/>
    <col min="6404" max="6404" width="25" style="1" customWidth="1"/>
    <col min="6405" max="6405" width="15.83203125" style="1" customWidth="1"/>
    <col min="6406" max="6406" width="9" style="1" customWidth="1"/>
    <col min="6407" max="6407" width="21.5" style="1" customWidth="1"/>
    <col min="6408" max="6408" width="18.83203125" style="1" customWidth="1"/>
    <col min="6409" max="6409" width="18.1640625" style="1" customWidth="1"/>
    <col min="6410" max="6410" width="19" style="1" customWidth="1"/>
    <col min="6411" max="6411" width="15.83203125" style="1" customWidth="1"/>
    <col min="6412" max="6656" width="9.33203125" style="1"/>
    <col min="6657" max="6657" width="0.83203125" style="1" customWidth="1"/>
    <col min="6658" max="6658" width="9" style="1" customWidth="1"/>
    <col min="6659" max="6659" width="27.1640625" style="1" customWidth="1"/>
    <col min="6660" max="6660" width="25" style="1" customWidth="1"/>
    <col min="6661" max="6661" width="15.83203125" style="1" customWidth="1"/>
    <col min="6662" max="6662" width="9" style="1" customWidth="1"/>
    <col min="6663" max="6663" width="21.5" style="1" customWidth="1"/>
    <col min="6664" max="6664" width="18.83203125" style="1" customWidth="1"/>
    <col min="6665" max="6665" width="18.1640625" style="1" customWidth="1"/>
    <col min="6666" max="6666" width="19" style="1" customWidth="1"/>
    <col min="6667" max="6667" width="15.83203125" style="1" customWidth="1"/>
    <col min="6668" max="6912" width="9.33203125" style="1"/>
    <col min="6913" max="6913" width="0.83203125" style="1" customWidth="1"/>
    <col min="6914" max="6914" width="9" style="1" customWidth="1"/>
    <col min="6915" max="6915" width="27.1640625" style="1" customWidth="1"/>
    <col min="6916" max="6916" width="25" style="1" customWidth="1"/>
    <col min="6917" max="6917" width="15.83203125" style="1" customWidth="1"/>
    <col min="6918" max="6918" width="9" style="1" customWidth="1"/>
    <col min="6919" max="6919" width="21.5" style="1" customWidth="1"/>
    <col min="6920" max="6920" width="18.83203125" style="1" customWidth="1"/>
    <col min="6921" max="6921" width="18.1640625" style="1" customWidth="1"/>
    <col min="6922" max="6922" width="19" style="1" customWidth="1"/>
    <col min="6923" max="6923" width="15.83203125" style="1" customWidth="1"/>
    <col min="6924" max="7168" width="9.33203125" style="1"/>
    <col min="7169" max="7169" width="0.83203125" style="1" customWidth="1"/>
    <col min="7170" max="7170" width="9" style="1" customWidth="1"/>
    <col min="7171" max="7171" width="27.1640625" style="1" customWidth="1"/>
    <col min="7172" max="7172" width="25" style="1" customWidth="1"/>
    <col min="7173" max="7173" width="15.83203125" style="1" customWidth="1"/>
    <col min="7174" max="7174" width="9" style="1" customWidth="1"/>
    <col min="7175" max="7175" width="21.5" style="1" customWidth="1"/>
    <col min="7176" max="7176" width="18.83203125" style="1" customWidth="1"/>
    <col min="7177" max="7177" width="18.1640625" style="1" customWidth="1"/>
    <col min="7178" max="7178" width="19" style="1" customWidth="1"/>
    <col min="7179" max="7179" width="15.83203125" style="1" customWidth="1"/>
    <col min="7180" max="7424" width="9.33203125" style="1"/>
    <col min="7425" max="7425" width="0.83203125" style="1" customWidth="1"/>
    <col min="7426" max="7426" width="9" style="1" customWidth="1"/>
    <col min="7427" max="7427" width="27.1640625" style="1" customWidth="1"/>
    <col min="7428" max="7428" width="25" style="1" customWidth="1"/>
    <col min="7429" max="7429" width="15.83203125" style="1" customWidth="1"/>
    <col min="7430" max="7430" width="9" style="1" customWidth="1"/>
    <col min="7431" max="7431" width="21.5" style="1" customWidth="1"/>
    <col min="7432" max="7432" width="18.83203125" style="1" customWidth="1"/>
    <col min="7433" max="7433" width="18.1640625" style="1" customWidth="1"/>
    <col min="7434" max="7434" width="19" style="1" customWidth="1"/>
    <col min="7435" max="7435" width="15.83203125" style="1" customWidth="1"/>
    <col min="7436" max="7680" width="9.33203125" style="1"/>
    <col min="7681" max="7681" width="0.83203125" style="1" customWidth="1"/>
    <col min="7682" max="7682" width="9" style="1" customWidth="1"/>
    <col min="7683" max="7683" width="27.1640625" style="1" customWidth="1"/>
    <col min="7684" max="7684" width="25" style="1" customWidth="1"/>
    <col min="7685" max="7685" width="15.83203125" style="1" customWidth="1"/>
    <col min="7686" max="7686" width="9" style="1" customWidth="1"/>
    <col min="7687" max="7687" width="21.5" style="1" customWidth="1"/>
    <col min="7688" max="7688" width="18.83203125" style="1" customWidth="1"/>
    <col min="7689" max="7689" width="18.1640625" style="1" customWidth="1"/>
    <col min="7690" max="7690" width="19" style="1" customWidth="1"/>
    <col min="7691" max="7691" width="15.83203125" style="1" customWidth="1"/>
    <col min="7692" max="7936" width="9.33203125" style="1"/>
    <col min="7937" max="7937" width="0.83203125" style="1" customWidth="1"/>
    <col min="7938" max="7938" width="9" style="1" customWidth="1"/>
    <col min="7939" max="7939" width="27.1640625" style="1" customWidth="1"/>
    <col min="7940" max="7940" width="25" style="1" customWidth="1"/>
    <col min="7941" max="7941" width="15.83203125" style="1" customWidth="1"/>
    <col min="7942" max="7942" width="9" style="1" customWidth="1"/>
    <col min="7943" max="7943" width="21.5" style="1" customWidth="1"/>
    <col min="7944" max="7944" width="18.83203125" style="1" customWidth="1"/>
    <col min="7945" max="7945" width="18.1640625" style="1" customWidth="1"/>
    <col min="7946" max="7946" width="19" style="1" customWidth="1"/>
    <col min="7947" max="7947" width="15.83203125" style="1" customWidth="1"/>
    <col min="7948" max="8192" width="9.33203125" style="1"/>
    <col min="8193" max="8193" width="0.83203125" style="1" customWidth="1"/>
    <col min="8194" max="8194" width="9" style="1" customWidth="1"/>
    <col min="8195" max="8195" width="27.1640625" style="1" customWidth="1"/>
    <col min="8196" max="8196" width="25" style="1" customWidth="1"/>
    <col min="8197" max="8197" width="15.83203125" style="1" customWidth="1"/>
    <col min="8198" max="8198" width="9" style="1" customWidth="1"/>
    <col min="8199" max="8199" width="21.5" style="1" customWidth="1"/>
    <col min="8200" max="8200" width="18.83203125" style="1" customWidth="1"/>
    <col min="8201" max="8201" width="18.1640625" style="1" customWidth="1"/>
    <col min="8202" max="8202" width="19" style="1" customWidth="1"/>
    <col min="8203" max="8203" width="15.83203125" style="1" customWidth="1"/>
    <col min="8204" max="8448" width="9.33203125" style="1"/>
    <col min="8449" max="8449" width="0.83203125" style="1" customWidth="1"/>
    <col min="8450" max="8450" width="9" style="1" customWidth="1"/>
    <col min="8451" max="8451" width="27.1640625" style="1" customWidth="1"/>
    <col min="8452" max="8452" width="25" style="1" customWidth="1"/>
    <col min="8453" max="8453" width="15.83203125" style="1" customWidth="1"/>
    <col min="8454" max="8454" width="9" style="1" customWidth="1"/>
    <col min="8455" max="8455" width="21.5" style="1" customWidth="1"/>
    <col min="8456" max="8456" width="18.83203125" style="1" customWidth="1"/>
    <col min="8457" max="8457" width="18.1640625" style="1" customWidth="1"/>
    <col min="8458" max="8458" width="19" style="1" customWidth="1"/>
    <col min="8459" max="8459" width="15.83203125" style="1" customWidth="1"/>
    <col min="8460" max="8704" width="9.33203125" style="1"/>
    <col min="8705" max="8705" width="0.83203125" style="1" customWidth="1"/>
    <col min="8706" max="8706" width="9" style="1" customWidth="1"/>
    <col min="8707" max="8707" width="27.1640625" style="1" customWidth="1"/>
    <col min="8708" max="8708" width="25" style="1" customWidth="1"/>
    <col min="8709" max="8709" width="15.83203125" style="1" customWidth="1"/>
    <col min="8710" max="8710" width="9" style="1" customWidth="1"/>
    <col min="8711" max="8711" width="21.5" style="1" customWidth="1"/>
    <col min="8712" max="8712" width="18.83203125" style="1" customWidth="1"/>
    <col min="8713" max="8713" width="18.1640625" style="1" customWidth="1"/>
    <col min="8714" max="8714" width="19" style="1" customWidth="1"/>
    <col min="8715" max="8715" width="15.83203125" style="1" customWidth="1"/>
    <col min="8716" max="8960" width="9.33203125" style="1"/>
    <col min="8961" max="8961" width="0.83203125" style="1" customWidth="1"/>
    <col min="8962" max="8962" width="9" style="1" customWidth="1"/>
    <col min="8963" max="8963" width="27.1640625" style="1" customWidth="1"/>
    <col min="8964" max="8964" width="25" style="1" customWidth="1"/>
    <col min="8965" max="8965" width="15.83203125" style="1" customWidth="1"/>
    <col min="8966" max="8966" width="9" style="1" customWidth="1"/>
    <col min="8967" max="8967" width="21.5" style="1" customWidth="1"/>
    <col min="8968" max="8968" width="18.83203125" style="1" customWidth="1"/>
    <col min="8969" max="8969" width="18.1640625" style="1" customWidth="1"/>
    <col min="8970" max="8970" width="19" style="1" customWidth="1"/>
    <col min="8971" max="8971" width="15.83203125" style="1" customWidth="1"/>
    <col min="8972" max="9216" width="9.33203125" style="1"/>
    <col min="9217" max="9217" width="0.83203125" style="1" customWidth="1"/>
    <col min="9218" max="9218" width="9" style="1" customWidth="1"/>
    <col min="9219" max="9219" width="27.1640625" style="1" customWidth="1"/>
    <col min="9220" max="9220" width="25" style="1" customWidth="1"/>
    <col min="9221" max="9221" width="15.83203125" style="1" customWidth="1"/>
    <col min="9222" max="9222" width="9" style="1" customWidth="1"/>
    <col min="9223" max="9223" width="21.5" style="1" customWidth="1"/>
    <col min="9224" max="9224" width="18.83203125" style="1" customWidth="1"/>
    <col min="9225" max="9225" width="18.1640625" style="1" customWidth="1"/>
    <col min="9226" max="9226" width="19" style="1" customWidth="1"/>
    <col min="9227" max="9227" width="15.83203125" style="1" customWidth="1"/>
    <col min="9228" max="9472" width="9.33203125" style="1"/>
    <col min="9473" max="9473" width="0.83203125" style="1" customWidth="1"/>
    <col min="9474" max="9474" width="9" style="1" customWidth="1"/>
    <col min="9475" max="9475" width="27.1640625" style="1" customWidth="1"/>
    <col min="9476" max="9476" width="25" style="1" customWidth="1"/>
    <col min="9477" max="9477" width="15.83203125" style="1" customWidth="1"/>
    <col min="9478" max="9478" width="9" style="1" customWidth="1"/>
    <col min="9479" max="9479" width="21.5" style="1" customWidth="1"/>
    <col min="9480" max="9480" width="18.83203125" style="1" customWidth="1"/>
    <col min="9481" max="9481" width="18.1640625" style="1" customWidth="1"/>
    <col min="9482" max="9482" width="19" style="1" customWidth="1"/>
    <col min="9483" max="9483" width="15.83203125" style="1" customWidth="1"/>
    <col min="9484" max="9728" width="9.33203125" style="1"/>
    <col min="9729" max="9729" width="0.83203125" style="1" customWidth="1"/>
    <col min="9730" max="9730" width="9" style="1" customWidth="1"/>
    <col min="9731" max="9731" width="27.1640625" style="1" customWidth="1"/>
    <col min="9732" max="9732" width="25" style="1" customWidth="1"/>
    <col min="9733" max="9733" width="15.83203125" style="1" customWidth="1"/>
    <col min="9734" max="9734" width="9" style="1" customWidth="1"/>
    <col min="9735" max="9735" width="21.5" style="1" customWidth="1"/>
    <col min="9736" max="9736" width="18.83203125" style="1" customWidth="1"/>
    <col min="9737" max="9737" width="18.1640625" style="1" customWidth="1"/>
    <col min="9738" max="9738" width="19" style="1" customWidth="1"/>
    <col min="9739" max="9739" width="15.83203125" style="1" customWidth="1"/>
    <col min="9740" max="9984" width="9.33203125" style="1"/>
    <col min="9985" max="9985" width="0.83203125" style="1" customWidth="1"/>
    <col min="9986" max="9986" width="9" style="1" customWidth="1"/>
    <col min="9987" max="9987" width="27.1640625" style="1" customWidth="1"/>
    <col min="9988" max="9988" width="25" style="1" customWidth="1"/>
    <col min="9989" max="9989" width="15.83203125" style="1" customWidth="1"/>
    <col min="9990" max="9990" width="9" style="1" customWidth="1"/>
    <col min="9991" max="9991" width="21.5" style="1" customWidth="1"/>
    <col min="9992" max="9992" width="18.83203125" style="1" customWidth="1"/>
    <col min="9993" max="9993" width="18.1640625" style="1" customWidth="1"/>
    <col min="9994" max="9994" width="19" style="1" customWidth="1"/>
    <col min="9995" max="9995" width="15.83203125" style="1" customWidth="1"/>
    <col min="9996" max="10240" width="9.33203125" style="1"/>
    <col min="10241" max="10241" width="0.83203125" style="1" customWidth="1"/>
    <col min="10242" max="10242" width="9" style="1" customWidth="1"/>
    <col min="10243" max="10243" width="27.1640625" style="1" customWidth="1"/>
    <col min="10244" max="10244" width="25" style="1" customWidth="1"/>
    <col min="10245" max="10245" width="15.83203125" style="1" customWidth="1"/>
    <col min="10246" max="10246" width="9" style="1" customWidth="1"/>
    <col min="10247" max="10247" width="21.5" style="1" customWidth="1"/>
    <col min="10248" max="10248" width="18.83203125" style="1" customWidth="1"/>
    <col min="10249" max="10249" width="18.1640625" style="1" customWidth="1"/>
    <col min="10250" max="10250" width="19" style="1" customWidth="1"/>
    <col min="10251" max="10251" width="15.83203125" style="1" customWidth="1"/>
    <col min="10252" max="10496" width="9.33203125" style="1"/>
    <col min="10497" max="10497" width="0.83203125" style="1" customWidth="1"/>
    <col min="10498" max="10498" width="9" style="1" customWidth="1"/>
    <col min="10499" max="10499" width="27.1640625" style="1" customWidth="1"/>
    <col min="10500" max="10500" width="25" style="1" customWidth="1"/>
    <col min="10501" max="10501" width="15.83203125" style="1" customWidth="1"/>
    <col min="10502" max="10502" width="9" style="1" customWidth="1"/>
    <col min="10503" max="10503" width="21.5" style="1" customWidth="1"/>
    <col min="10504" max="10504" width="18.83203125" style="1" customWidth="1"/>
    <col min="10505" max="10505" width="18.1640625" style="1" customWidth="1"/>
    <col min="10506" max="10506" width="19" style="1" customWidth="1"/>
    <col min="10507" max="10507" width="15.83203125" style="1" customWidth="1"/>
    <col min="10508" max="10752" width="9.33203125" style="1"/>
    <col min="10753" max="10753" width="0.83203125" style="1" customWidth="1"/>
    <col min="10754" max="10754" width="9" style="1" customWidth="1"/>
    <col min="10755" max="10755" width="27.1640625" style="1" customWidth="1"/>
    <col min="10756" max="10756" width="25" style="1" customWidth="1"/>
    <col min="10757" max="10757" width="15.83203125" style="1" customWidth="1"/>
    <col min="10758" max="10758" width="9" style="1" customWidth="1"/>
    <col min="10759" max="10759" width="21.5" style="1" customWidth="1"/>
    <col min="10760" max="10760" width="18.83203125" style="1" customWidth="1"/>
    <col min="10761" max="10761" width="18.1640625" style="1" customWidth="1"/>
    <col min="10762" max="10762" width="19" style="1" customWidth="1"/>
    <col min="10763" max="10763" width="15.83203125" style="1" customWidth="1"/>
    <col min="10764" max="11008" width="9.33203125" style="1"/>
    <col min="11009" max="11009" width="0.83203125" style="1" customWidth="1"/>
    <col min="11010" max="11010" width="9" style="1" customWidth="1"/>
    <col min="11011" max="11011" width="27.1640625" style="1" customWidth="1"/>
    <col min="11012" max="11012" width="25" style="1" customWidth="1"/>
    <col min="11013" max="11013" width="15.83203125" style="1" customWidth="1"/>
    <col min="11014" max="11014" width="9" style="1" customWidth="1"/>
    <col min="11015" max="11015" width="21.5" style="1" customWidth="1"/>
    <col min="11016" max="11016" width="18.83203125" style="1" customWidth="1"/>
    <col min="11017" max="11017" width="18.1640625" style="1" customWidth="1"/>
    <col min="11018" max="11018" width="19" style="1" customWidth="1"/>
    <col min="11019" max="11019" width="15.83203125" style="1" customWidth="1"/>
    <col min="11020" max="11264" width="9.33203125" style="1"/>
    <col min="11265" max="11265" width="0.83203125" style="1" customWidth="1"/>
    <col min="11266" max="11266" width="9" style="1" customWidth="1"/>
    <col min="11267" max="11267" width="27.1640625" style="1" customWidth="1"/>
    <col min="11268" max="11268" width="25" style="1" customWidth="1"/>
    <col min="11269" max="11269" width="15.83203125" style="1" customWidth="1"/>
    <col min="11270" max="11270" width="9" style="1" customWidth="1"/>
    <col min="11271" max="11271" width="21.5" style="1" customWidth="1"/>
    <col min="11272" max="11272" width="18.83203125" style="1" customWidth="1"/>
    <col min="11273" max="11273" width="18.1640625" style="1" customWidth="1"/>
    <col min="11274" max="11274" width="19" style="1" customWidth="1"/>
    <col min="11275" max="11275" width="15.83203125" style="1" customWidth="1"/>
    <col min="11276" max="11520" width="9.33203125" style="1"/>
    <col min="11521" max="11521" width="0.83203125" style="1" customWidth="1"/>
    <col min="11522" max="11522" width="9" style="1" customWidth="1"/>
    <col min="11523" max="11523" width="27.1640625" style="1" customWidth="1"/>
    <col min="11524" max="11524" width="25" style="1" customWidth="1"/>
    <col min="11525" max="11525" width="15.83203125" style="1" customWidth="1"/>
    <col min="11526" max="11526" width="9" style="1" customWidth="1"/>
    <col min="11527" max="11527" width="21.5" style="1" customWidth="1"/>
    <col min="11528" max="11528" width="18.83203125" style="1" customWidth="1"/>
    <col min="11529" max="11529" width="18.1640625" style="1" customWidth="1"/>
    <col min="11530" max="11530" width="19" style="1" customWidth="1"/>
    <col min="11531" max="11531" width="15.83203125" style="1" customWidth="1"/>
    <col min="11532" max="11776" width="9.33203125" style="1"/>
    <col min="11777" max="11777" width="0.83203125" style="1" customWidth="1"/>
    <col min="11778" max="11778" width="9" style="1" customWidth="1"/>
    <col min="11779" max="11779" width="27.1640625" style="1" customWidth="1"/>
    <col min="11780" max="11780" width="25" style="1" customWidth="1"/>
    <col min="11781" max="11781" width="15.83203125" style="1" customWidth="1"/>
    <col min="11782" max="11782" width="9" style="1" customWidth="1"/>
    <col min="11783" max="11783" width="21.5" style="1" customWidth="1"/>
    <col min="11784" max="11784" width="18.83203125" style="1" customWidth="1"/>
    <col min="11785" max="11785" width="18.1640625" style="1" customWidth="1"/>
    <col min="11786" max="11786" width="19" style="1" customWidth="1"/>
    <col min="11787" max="11787" width="15.83203125" style="1" customWidth="1"/>
    <col min="11788" max="12032" width="9.33203125" style="1"/>
    <col min="12033" max="12033" width="0.83203125" style="1" customWidth="1"/>
    <col min="12034" max="12034" width="9" style="1" customWidth="1"/>
    <col min="12035" max="12035" width="27.1640625" style="1" customWidth="1"/>
    <col min="12036" max="12036" width="25" style="1" customWidth="1"/>
    <col min="12037" max="12037" width="15.83203125" style="1" customWidth="1"/>
    <col min="12038" max="12038" width="9" style="1" customWidth="1"/>
    <col min="12039" max="12039" width="21.5" style="1" customWidth="1"/>
    <col min="12040" max="12040" width="18.83203125" style="1" customWidth="1"/>
    <col min="12041" max="12041" width="18.1640625" style="1" customWidth="1"/>
    <col min="12042" max="12042" width="19" style="1" customWidth="1"/>
    <col min="12043" max="12043" width="15.83203125" style="1" customWidth="1"/>
    <col min="12044" max="12288" width="9.33203125" style="1"/>
    <col min="12289" max="12289" width="0.83203125" style="1" customWidth="1"/>
    <col min="12290" max="12290" width="9" style="1" customWidth="1"/>
    <col min="12291" max="12291" width="27.1640625" style="1" customWidth="1"/>
    <col min="12292" max="12292" width="25" style="1" customWidth="1"/>
    <col min="12293" max="12293" width="15.83203125" style="1" customWidth="1"/>
    <col min="12294" max="12294" width="9" style="1" customWidth="1"/>
    <col min="12295" max="12295" width="21.5" style="1" customWidth="1"/>
    <col min="12296" max="12296" width="18.83203125" style="1" customWidth="1"/>
    <col min="12297" max="12297" width="18.1640625" style="1" customWidth="1"/>
    <col min="12298" max="12298" width="19" style="1" customWidth="1"/>
    <col min="12299" max="12299" width="15.83203125" style="1" customWidth="1"/>
    <col min="12300" max="12544" width="9.33203125" style="1"/>
    <col min="12545" max="12545" width="0.83203125" style="1" customWidth="1"/>
    <col min="12546" max="12546" width="9" style="1" customWidth="1"/>
    <col min="12547" max="12547" width="27.1640625" style="1" customWidth="1"/>
    <col min="12548" max="12548" width="25" style="1" customWidth="1"/>
    <col min="12549" max="12549" width="15.83203125" style="1" customWidth="1"/>
    <col min="12550" max="12550" width="9" style="1" customWidth="1"/>
    <col min="12551" max="12551" width="21.5" style="1" customWidth="1"/>
    <col min="12552" max="12552" width="18.83203125" style="1" customWidth="1"/>
    <col min="12553" max="12553" width="18.1640625" style="1" customWidth="1"/>
    <col min="12554" max="12554" width="19" style="1" customWidth="1"/>
    <col min="12555" max="12555" width="15.83203125" style="1" customWidth="1"/>
    <col min="12556" max="12800" width="9.33203125" style="1"/>
    <col min="12801" max="12801" width="0.83203125" style="1" customWidth="1"/>
    <col min="12802" max="12802" width="9" style="1" customWidth="1"/>
    <col min="12803" max="12803" width="27.1640625" style="1" customWidth="1"/>
    <col min="12804" max="12804" width="25" style="1" customWidth="1"/>
    <col min="12805" max="12805" width="15.83203125" style="1" customWidth="1"/>
    <col min="12806" max="12806" width="9" style="1" customWidth="1"/>
    <col min="12807" max="12807" width="21.5" style="1" customWidth="1"/>
    <col min="12808" max="12808" width="18.83203125" style="1" customWidth="1"/>
    <col min="12809" max="12809" width="18.1640625" style="1" customWidth="1"/>
    <col min="12810" max="12810" width="19" style="1" customWidth="1"/>
    <col min="12811" max="12811" width="15.83203125" style="1" customWidth="1"/>
    <col min="12812" max="13056" width="9.33203125" style="1"/>
    <col min="13057" max="13057" width="0.83203125" style="1" customWidth="1"/>
    <col min="13058" max="13058" width="9" style="1" customWidth="1"/>
    <col min="13059" max="13059" width="27.1640625" style="1" customWidth="1"/>
    <col min="13060" max="13060" width="25" style="1" customWidth="1"/>
    <col min="13061" max="13061" width="15.83203125" style="1" customWidth="1"/>
    <col min="13062" max="13062" width="9" style="1" customWidth="1"/>
    <col min="13063" max="13063" width="21.5" style="1" customWidth="1"/>
    <col min="13064" max="13064" width="18.83203125" style="1" customWidth="1"/>
    <col min="13065" max="13065" width="18.1640625" style="1" customWidth="1"/>
    <col min="13066" max="13066" width="19" style="1" customWidth="1"/>
    <col min="13067" max="13067" width="15.83203125" style="1" customWidth="1"/>
    <col min="13068" max="13312" width="9.33203125" style="1"/>
    <col min="13313" max="13313" width="0.83203125" style="1" customWidth="1"/>
    <col min="13314" max="13314" width="9" style="1" customWidth="1"/>
    <col min="13315" max="13315" width="27.1640625" style="1" customWidth="1"/>
    <col min="13316" max="13316" width="25" style="1" customWidth="1"/>
    <col min="13317" max="13317" width="15.83203125" style="1" customWidth="1"/>
    <col min="13318" max="13318" width="9" style="1" customWidth="1"/>
    <col min="13319" max="13319" width="21.5" style="1" customWidth="1"/>
    <col min="13320" max="13320" width="18.83203125" style="1" customWidth="1"/>
    <col min="13321" max="13321" width="18.1640625" style="1" customWidth="1"/>
    <col min="13322" max="13322" width="19" style="1" customWidth="1"/>
    <col min="13323" max="13323" width="15.83203125" style="1" customWidth="1"/>
    <col min="13324" max="13568" width="9.33203125" style="1"/>
    <col min="13569" max="13569" width="0.83203125" style="1" customWidth="1"/>
    <col min="13570" max="13570" width="9" style="1" customWidth="1"/>
    <col min="13571" max="13571" width="27.1640625" style="1" customWidth="1"/>
    <col min="13572" max="13572" width="25" style="1" customWidth="1"/>
    <col min="13573" max="13573" width="15.83203125" style="1" customWidth="1"/>
    <col min="13574" max="13574" width="9" style="1" customWidth="1"/>
    <col min="13575" max="13575" width="21.5" style="1" customWidth="1"/>
    <col min="13576" max="13576" width="18.83203125" style="1" customWidth="1"/>
    <col min="13577" max="13577" width="18.1640625" style="1" customWidth="1"/>
    <col min="13578" max="13578" width="19" style="1" customWidth="1"/>
    <col min="13579" max="13579" width="15.83203125" style="1" customWidth="1"/>
    <col min="13580" max="13824" width="9.33203125" style="1"/>
    <col min="13825" max="13825" width="0.83203125" style="1" customWidth="1"/>
    <col min="13826" max="13826" width="9" style="1" customWidth="1"/>
    <col min="13827" max="13827" width="27.1640625" style="1" customWidth="1"/>
    <col min="13828" max="13828" width="25" style="1" customWidth="1"/>
    <col min="13829" max="13829" width="15.83203125" style="1" customWidth="1"/>
    <col min="13830" max="13830" width="9" style="1" customWidth="1"/>
    <col min="13831" max="13831" width="21.5" style="1" customWidth="1"/>
    <col min="13832" max="13832" width="18.83203125" style="1" customWidth="1"/>
    <col min="13833" max="13833" width="18.1640625" style="1" customWidth="1"/>
    <col min="13834" max="13834" width="19" style="1" customWidth="1"/>
    <col min="13835" max="13835" width="15.83203125" style="1" customWidth="1"/>
    <col min="13836" max="14080" width="9.33203125" style="1"/>
    <col min="14081" max="14081" width="0.83203125" style="1" customWidth="1"/>
    <col min="14082" max="14082" width="9" style="1" customWidth="1"/>
    <col min="14083" max="14083" width="27.1640625" style="1" customWidth="1"/>
    <col min="14084" max="14084" width="25" style="1" customWidth="1"/>
    <col min="14085" max="14085" width="15.83203125" style="1" customWidth="1"/>
    <col min="14086" max="14086" width="9" style="1" customWidth="1"/>
    <col min="14087" max="14087" width="21.5" style="1" customWidth="1"/>
    <col min="14088" max="14088" width="18.83203125" style="1" customWidth="1"/>
    <col min="14089" max="14089" width="18.1640625" style="1" customWidth="1"/>
    <col min="14090" max="14090" width="19" style="1" customWidth="1"/>
    <col min="14091" max="14091" width="15.83203125" style="1" customWidth="1"/>
    <col min="14092" max="14336" width="9.33203125" style="1"/>
    <col min="14337" max="14337" width="0.83203125" style="1" customWidth="1"/>
    <col min="14338" max="14338" width="9" style="1" customWidth="1"/>
    <col min="14339" max="14339" width="27.1640625" style="1" customWidth="1"/>
    <col min="14340" max="14340" width="25" style="1" customWidth="1"/>
    <col min="14341" max="14341" width="15.83203125" style="1" customWidth="1"/>
    <col min="14342" max="14342" width="9" style="1" customWidth="1"/>
    <col min="14343" max="14343" width="21.5" style="1" customWidth="1"/>
    <col min="14344" max="14344" width="18.83203125" style="1" customWidth="1"/>
    <col min="14345" max="14345" width="18.1640625" style="1" customWidth="1"/>
    <col min="14346" max="14346" width="19" style="1" customWidth="1"/>
    <col min="14347" max="14347" width="15.83203125" style="1" customWidth="1"/>
    <col min="14348" max="14592" width="9.33203125" style="1"/>
    <col min="14593" max="14593" width="0.83203125" style="1" customWidth="1"/>
    <col min="14594" max="14594" width="9" style="1" customWidth="1"/>
    <col min="14595" max="14595" width="27.1640625" style="1" customWidth="1"/>
    <col min="14596" max="14596" width="25" style="1" customWidth="1"/>
    <col min="14597" max="14597" width="15.83203125" style="1" customWidth="1"/>
    <col min="14598" max="14598" width="9" style="1" customWidth="1"/>
    <col min="14599" max="14599" width="21.5" style="1" customWidth="1"/>
    <col min="14600" max="14600" width="18.83203125" style="1" customWidth="1"/>
    <col min="14601" max="14601" width="18.1640625" style="1" customWidth="1"/>
    <col min="14602" max="14602" width="19" style="1" customWidth="1"/>
    <col min="14603" max="14603" width="15.83203125" style="1" customWidth="1"/>
    <col min="14604" max="14848" width="9.33203125" style="1"/>
    <col min="14849" max="14849" width="0.83203125" style="1" customWidth="1"/>
    <col min="14850" max="14850" width="9" style="1" customWidth="1"/>
    <col min="14851" max="14851" width="27.1640625" style="1" customWidth="1"/>
    <col min="14852" max="14852" width="25" style="1" customWidth="1"/>
    <col min="14853" max="14853" width="15.83203125" style="1" customWidth="1"/>
    <col min="14854" max="14854" width="9" style="1" customWidth="1"/>
    <col min="14855" max="14855" width="21.5" style="1" customWidth="1"/>
    <col min="14856" max="14856" width="18.83203125" style="1" customWidth="1"/>
    <col min="14857" max="14857" width="18.1640625" style="1" customWidth="1"/>
    <col min="14858" max="14858" width="19" style="1" customWidth="1"/>
    <col min="14859" max="14859" width="15.83203125" style="1" customWidth="1"/>
    <col min="14860" max="15104" width="9.33203125" style="1"/>
    <col min="15105" max="15105" width="0.83203125" style="1" customWidth="1"/>
    <col min="15106" max="15106" width="9" style="1" customWidth="1"/>
    <col min="15107" max="15107" width="27.1640625" style="1" customWidth="1"/>
    <col min="15108" max="15108" width="25" style="1" customWidth="1"/>
    <col min="15109" max="15109" width="15.83203125" style="1" customWidth="1"/>
    <col min="15110" max="15110" width="9" style="1" customWidth="1"/>
    <col min="15111" max="15111" width="21.5" style="1" customWidth="1"/>
    <col min="15112" max="15112" width="18.83203125" style="1" customWidth="1"/>
    <col min="15113" max="15113" width="18.1640625" style="1" customWidth="1"/>
    <col min="15114" max="15114" width="19" style="1" customWidth="1"/>
    <col min="15115" max="15115" width="15.83203125" style="1" customWidth="1"/>
    <col min="15116" max="15360" width="9.33203125" style="1"/>
    <col min="15361" max="15361" width="0.83203125" style="1" customWidth="1"/>
    <col min="15362" max="15362" width="9" style="1" customWidth="1"/>
    <col min="15363" max="15363" width="27.1640625" style="1" customWidth="1"/>
    <col min="15364" max="15364" width="25" style="1" customWidth="1"/>
    <col min="15365" max="15365" width="15.83203125" style="1" customWidth="1"/>
    <col min="15366" max="15366" width="9" style="1" customWidth="1"/>
    <col min="15367" max="15367" width="21.5" style="1" customWidth="1"/>
    <col min="15368" max="15368" width="18.83203125" style="1" customWidth="1"/>
    <col min="15369" max="15369" width="18.1640625" style="1" customWidth="1"/>
    <col min="15370" max="15370" width="19" style="1" customWidth="1"/>
    <col min="15371" max="15371" width="15.83203125" style="1" customWidth="1"/>
    <col min="15372" max="15616" width="9.33203125" style="1"/>
    <col min="15617" max="15617" width="0.83203125" style="1" customWidth="1"/>
    <col min="15618" max="15618" width="9" style="1" customWidth="1"/>
    <col min="15619" max="15619" width="27.1640625" style="1" customWidth="1"/>
    <col min="15620" max="15620" width="25" style="1" customWidth="1"/>
    <col min="15621" max="15621" width="15.83203125" style="1" customWidth="1"/>
    <col min="15622" max="15622" width="9" style="1" customWidth="1"/>
    <col min="15623" max="15623" width="21.5" style="1" customWidth="1"/>
    <col min="15624" max="15624" width="18.83203125" style="1" customWidth="1"/>
    <col min="15625" max="15625" width="18.1640625" style="1" customWidth="1"/>
    <col min="15626" max="15626" width="19" style="1" customWidth="1"/>
    <col min="15627" max="15627" width="15.83203125" style="1" customWidth="1"/>
    <col min="15628" max="15872" width="9.33203125" style="1"/>
    <col min="15873" max="15873" width="0.83203125" style="1" customWidth="1"/>
    <col min="15874" max="15874" width="9" style="1" customWidth="1"/>
    <col min="15875" max="15875" width="27.1640625" style="1" customWidth="1"/>
    <col min="15876" max="15876" width="25" style="1" customWidth="1"/>
    <col min="15877" max="15877" width="15.83203125" style="1" customWidth="1"/>
    <col min="15878" max="15878" width="9" style="1" customWidth="1"/>
    <col min="15879" max="15879" width="21.5" style="1" customWidth="1"/>
    <col min="15880" max="15880" width="18.83203125" style="1" customWidth="1"/>
    <col min="15881" max="15881" width="18.1640625" style="1" customWidth="1"/>
    <col min="15882" max="15882" width="19" style="1" customWidth="1"/>
    <col min="15883" max="15883" width="15.83203125" style="1" customWidth="1"/>
    <col min="15884" max="16128" width="9.33203125" style="1"/>
    <col min="16129" max="16129" width="0.83203125" style="1" customWidth="1"/>
    <col min="16130" max="16130" width="9" style="1" customWidth="1"/>
    <col min="16131" max="16131" width="27.1640625" style="1" customWidth="1"/>
    <col min="16132" max="16132" width="25" style="1" customWidth="1"/>
    <col min="16133" max="16133" width="15.83203125" style="1" customWidth="1"/>
    <col min="16134" max="16134" width="9" style="1" customWidth="1"/>
    <col min="16135" max="16135" width="21.5" style="1" customWidth="1"/>
    <col min="16136" max="16136" width="18.83203125" style="1" customWidth="1"/>
    <col min="16137" max="16137" width="18.1640625" style="1" customWidth="1"/>
    <col min="16138" max="16138" width="19" style="1" customWidth="1"/>
    <col min="16139" max="16139" width="15.83203125" style="1" customWidth="1"/>
    <col min="16140" max="16384" width="9.33203125" style="1"/>
  </cols>
  <sheetData>
    <row r="1" spans="2:11" ht="24.95" customHeight="1">
      <c r="B1" s="278" t="s">
        <v>113</v>
      </c>
      <c r="C1" s="278"/>
      <c r="D1" s="278"/>
      <c r="E1" s="278"/>
      <c r="F1" s="278"/>
      <c r="G1" s="278"/>
      <c r="H1" s="278"/>
      <c r="I1" s="278"/>
      <c r="J1" s="278"/>
      <c r="K1" s="278"/>
    </row>
    <row r="2" spans="2:11" ht="9.9499999999999993" customHeight="1">
      <c r="B2" s="279"/>
      <c r="C2" s="279"/>
      <c r="D2" s="279"/>
      <c r="E2" s="279"/>
      <c r="F2" s="279"/>
      <c r="G2" s="279"/>
      <c r="H2" s="279"/>
      <c r="I2" s="279"/>
      <c r="J2" s="279"/>
      <c r="K2" s="279"/>
    </row>
    <row r="3" spans="2:11" ht="30.75" customHeight="1">
      <c r="B3" s="34" t="s">
        <v>114</v>
      </c>
      <c r="C3" s="3" t="s">
        <v>115</v>
      </c>
      <c r="D3" s="3" t="s">
        <v>116</v>
      </c>
      <c r="E3" s="3" t="s">
        <v>117</v>
      </c>
      <c r="F3" s="3" t="s">
        <v>118</v>
      </c>
      <c r="G3" s="3" t="s">
        <v>119</v>
      </c>
      <c r="H3" s="3" t="s">
        <v>120</v>
      </c>
      <c r="I3" s="3" t="s">
        <v>121</v>
      </c>
      <c r="J3" s="3" t="s">
        <v>122</v>
      </c>
      <c r="K3" s="5" t="s">
        <v>123</v>
      </c>
    </row>
    <row r="4" spans="2:11" ht="19.7" customHeight="1">
      <c r="B4" s="35">
        <v>1</v>
      </c>
      <c r="C4" s="19" t="s">
        <v>124</v>
      </c>
      <c r="D4" s="19" t="s">
        <v>27</v>
      </c>
      <c r="E4" s="16"/>
      <c r="F4" s="36" t="s">
        <v>27</v>
      </c>
      <c r="G4" s="37">
        <f t="shared" ref="G4:G6" si="0">H4+I4+J4</f>
        <v>0</v>
      </c>
      <c r="H4" s="38">
        <f>내역서!K46</f>
        <v>0</v>
      </c>
      <c r="I4" s="38">
        <f>내역서!M46</f>
        <v>0</v>
      </c>
      <c r="J4" s="38">
        <f>내역서!O46</f>
        <v>0</v>
      </c>
      <c r="K4" s="18" t="s">
        <v>27</v>
      </c>
    </row>
    <row r="5" spans="2:11" ht="19.7" customHeight="1">
      <c r="B5" s="35">
        <v>2</v>
      </c>
      <c r="C5" s="19" t="s">
        <v>125</v>
      </c>
      <c r="D5" s="19"/>
      <c r="E5" s="16"/>
      <c r="F5" s="36"/>
      <c r="G5" s="37">
        <f t="shared" si="0"/>
        <v>0</v>
      </c>
      <c r="H5" s="38">
        <f>[6]내역서!K49</f>
        <v>0</v>
      </c>
      <c r="I5" s="38">
        <f>내역서!M49</f>
        <v>0</v>
      </c>
      <c r="J5" s="38">
        <f>[6]내역서!O49</f>
        <v>0</v>
      </c>
      <c r="K5" s="18"/>
    </row>
    <row r="6" spans="2:11" ht="19.7" customHeight="1">
      <c r="B6" s="22" t="s">
        <v>27</v>
      </c>
      <c r="C6" s="19" t="s">
        <v>126</v>
      </c>
      <c r="D6" s="19" t="s">
        <v>27</v>
      </c>
      <c r="E6" s="16"/>
      <c r="F6" s="36" t="s">
        <v>27</v>
      </c>
      <c r="G6" s="37">
        <f t="shared" si="0"/>
        <v>0</v>
      </c>
      <c r="H6" s="38">
        <f>내역서!K50</f>
        <v>0</v>
      </c>
      <c r="I6" s="38">
        <f>내역서!M50</f>
        <v>0</v>
      </c>
      <c r="J6" s="38">
        <f>내역서!O50</f>
        <v>0</v>
      </c>
      <c r="K6" s="18" t="s">
        <v>27</v>
      </c>
    </row>
    <row r="7" spans="2:11" ht="19.7" customHeight="1">
      <c r="B7" s="22" t="s">
        <v>27</v>
      </c>
      <c r="C7" s="19" t="s">
        <v>127</v>
      </c>
      <c r="D7" s="19" t="s">
        <v>27</v>
      </c>
      <c r="E7" s="39">
        <v>12.7</v>
      </c>
      <c r="F7" s="36" t="s">
        <v>128</v>
      </c>
      <c r="G7" s="38">
        <f>내역서!I52</f>
        <v>0</v>
      </c>
      <c r="H7" s="16"/>
      <c r="I7" s="16"/>
      <c r="J7" s="16"/>
      <c r="K7" s="18" t="s">
        <v>27</v>
      </c>
    </row>
    <row r="8" spans="2:11" ht="19.7" customHeight="1">
      <c r="B8" s="22" t="s">
        <v>27</v>
      </c>
      <c r="C8" s="19" t="s">
        <v>129</v>
      </c>
      <c r="D8" s="19" t="s">
        <v>27</v>
      </c>
      <c r="E8" s="39">
        <v>3.75</v>
      </c>
      <c r="F8" s="36" t="s">
        <v>128</v>
      </c>
      <c r="G8" s="38">
        <f>내역서!I55</f>
        <v>0</v>
      </c>
      <c r="H8" s="16"/>
      <c r="I8" s="16"/>
      <c r="J8" s="16"/>
      <c r="K8" s="18" t="s">
        <v>27</v>
      </c>
    </row>
    <row r="9" spans="2:11" ht="19.7" customHeight="1">
      <c r="B9" s="22" t="s">
        <v>27</v>
      </c>
      <c r="C9" s="19" t="s">
        <v>130</v>
      </c>
      <c r="D9" s="19" t="s">
        <v>27</v>
      </c>
      <c r="E9" s="39">
        <v>0.87</v>
      </c>
      <c r="F9" s="36" t="s">
        <v>128</v>
      </c>
      <c r="G9" s="38">
        <f>내역서!I57</f>
        <v>0</v>
      </c>
      <c r="H9" s="16"/>
      <c r="I9" s="16"/>
      <c r="J9" s="16"/>
      <c r="K9" s="18" t="s">
        <v>27</v>
      </c>
    </row>
    <row r="10" spans="2:11" ht="19.7" hidden="1" customHeight="1">
      <c r="B10" s="22" t="s">
        <v>27</v>
      </c>
      <c r="C10" s="19" t="s">
        <v>13</v>
      </c>
      <c r="D10" s="19" t="s">
        <v>27</v>
      </c>
      <c r="E10" s="39">
        <v>1.7</v>
      </c>
      <c r="F10" s="36" t="s">
        <v>128</v>
      </c>
      <c r="G10" s="38">
        <f>[6]내역서!I59</f>
        <v>0</v>
      </c>
      <c r="H10" s="16"/>
      <c r="I10" s="16"/>
      <c r="J10" s="16"/>
      <c r="K10" s="18" t="s">
        <v>27</v>
      </c>
    </row>
    <row r="11" spans="2:11" ht="19.7" hidden="1" customHeight="1">
      <c r="B11" s="22" t="s">
        <v>27</v>
      </c>
      <c r="C11" s="19" t="s">
        <v>131</v>
      </c>
      <c r="D11" s="19" t="s">
        <v>27</v>
      </c>
      <c r="E11" s="39">
        <v>2.4900000000000002</v>
      </c>
      <c r="F11" s="36" t="s">
        <v>128</v>
      </c>
      <c r="G11" s="38">
        <f>[6]내역서!I61</f>
        <v>0</v>
      </c>
      <c r="H11" s="16"/>
      <c r="I11" s="16"/>
      <c r="J11" s="16"/>
      <c r="K11" s="18" t="s">
        <v>27</v>
      </c>
    </row>
    <row r="12" spans="2:11" ht="19.7" hidden="1" customHeight="1">
      <c r="B12" s="22" t="s">
        <v>27</v>
      </c>
      <c r="C12" s="19" t="s">
        <v>132</v>
      </c>
      <c r="D12" s="19" t="s">
        <v>27</v>
      </c>
      <c r="E12" s="39">
        <v>7.38</v>
      </c>
      <c r="F12" s="36" t="s">
        <v>128</v>
      </c>
      <c r="G12" s="38">
        <f>[6]내역서!I63</f>
        <v>0</v>
      </c>
      <c r="H12" s="16"/>
      <c r="I12" s="16"/>
      <c r="J12" s="16"/>
      <c r="K12" s="18" t="s">
        <v>27</v>
      </c>
    </row>
    <row r="13" spans="2:11" ht="19.7" customHeight="1">
      <c r="B13" s="22" t="s">
        <v>27</v>
      </c>
      <c r="C13" s="19" t="s">
        <v>133</v>
      </c>
      <c r="D13" s="19" t="s">
        <v>27</v>
      </c>
      <c r="E13" s="39">
        <v>2.93</v>
      </c>
      <c r="F13" s="36" t="s">
        <v>128</v>
      </c>
      <c r="G13" s="38">
        <f>내역서!I65</f>
        <v>0</v>
      </c>
      <c r="H13" s="16"/>
      <c r="I13" s="16"/>
      <c r="J13" s="16"/>
      <c r="K13" s="18" t="s">
        <v>27</v>
      </c>
    </row>
    <row r="14" spans="2:11" ht="19.7" customHeight="1">
      <c r="B14" s="22" t="s">
        <v>27</v>
      </c>
      <c r="C14" s="19" t="s">
        <v>134</v>
      </c>
      <c r="D14" s="19" t="s">
        <v>27</v>
      </c>
      <c r="E14" s="39">
        <v>7.9</v>
      </c>
      <c r="F14" s="36" t="s">
        <v>128</v>
      </c>
      <c r="G14" s="38">
        <f>내역서!I67</f>
        <v>0</v>
      </c>
      <c r="H14" s="16"/>
      <c r="I14" s="16"/>
      <c r="J14" s="16"/>
      <c r="K14" s="18" t="s">
        <v>27</v>
      </c>
    </row>
    <row r="15" spans="2:11" ht="19.7" customHeight="1">
      <c r="B15" s="22" t="s">
        <v>27</v>
      </c>
      <c r="C15" s="19" t="s">
        <v>135</v>
      </c>
      <c r="D15" s="19" t="s">
        <v>27</v>
      </c>
      <c r="E15" s="16"/>
      <c r="F15" s="36" t="s">
        <v>27</v>
      </c>
      <c r="G15" s="38">
        <f>내역서!K69</f>
        <v>0</v>
      </c>
      <c r="H15" s="16"/>
      <c r="I15" s="16"/>
      <c r="J15" s="16"/>
      <c r="K15" s="18" t="s">
        <v>27</v>
      </c>
    </row>
    <row r="16" spans="2:11" ht="19.7" customHeight="1">
      <c r="B16" s="22" t="s">
        <v>27</v>
      </c>
      <c r="C16" s="19" t="s">
        <v>136</v>
      </c>
      <c r="D16" s="19" t="s">
        <v>27</v>
      </c>
      <c r="E16" s="16">
        <v>6</v>
      </c>
      <c r="F16" s="36" t="s">
        <v>128</v>
      </c>
      <c r="G16" s="38">
        <f>내역서!I69</f>
        <v>0</v>
      </c>
      <c r="H16" s="16"/>
      <c r="I16" s="16"/>
      <c r="J16" s="16"/>
      <c r="K16" s="18" t="s">
        <v>27</v>
      </c>
    </row>
    <row r="17" spans="2:11" ht="19.7" customHeight="1">
      <c r="B17" s="22" t="s">
        <v>27</v>
      </c>
      <c r="C17" s="19" t="s">
        <v>137</v>
      </c>
      <c r="D17" s="19" t="s">
        <v>27</v>
      </c>
      <c r="E17" s="16">
        <v>15</v>
      </c>
      <c r="F17" s="36" t="s">
        <v>128</v>
      </c>
      <c r="G17" s="38">
        <f>내역서!I71</f>
        <v>0</v>
      </c>
      <c r="H17" s="16"/>
      <c r="I17" s="16"/>
      <c r="J17" s="16"/>
      <c r="K17" s="40"/>
    </row>
    <row r="18" spans="2:11" ht="19.7" customHeight="1">
      <c r="B18" s="22" t="s">
        <v>27</v>
      </c>
      <c r="C18" s="19" t="s">
        <v>138</v>
      </c>
      <c r="D18" s="19" t="s">
        <v>27</v>
      </c>
      <c r="E18" s="16"/>
      <c r="F18" s="36" t="s">
        <v>27</v>
      </c>
      <c r="G18" s="38">
        <f>내역서!I72</f>
        <v>0</v>
      </c>
      <c r="H18" s="16"/>
      <c r="I18" s="16"/>
      <c r="J18" s="16"/>
      <c r="K18" s="18" t="s">
        <v>27</v>
      </c>
    </row>
    <row r="19" spans="2:11" ht="19.7" customHeight="1">
      <c r="B19" s="22" t="s">
        <v>27</v>
      </c>
      <c r="C19" s="19" t="s">
        <v>139</v>
      </c>
      <c r="D19" s="19" t="s">
        <v>27</v>
      </c>
      <c r="E19" s="16">
        <v>10</v>
      </c>
      <c r="F19" s="36" t="s">
        <v>128</v>
      </c>
      <c r="G19" s="38">
        <f>내역서!I74</f>
        <v>0</v>
      </c>
      <c r="H19" s="16"/>
      <c r="I19" s="16"/>
      <c r="J19" s="16"/>
      <c r="K19" s="18" t="s">
        <v>27</v>
      </c>
    </row>
    <row r="20" spans="2:11" ht="19.7" customHeight="1">
      <c r="B20" s="22" t="s">
        <v>27</v>
      </c>
      <c r="C20" s="19" t="s">
        <v>140</v>
      </c>
      <c r="D20" s="19" t="s">
        <v>27</v>
      </c>
      <c r="E20" s="16"/>
      <c r="F20" s="36" t="s">
        <v>27</v>
      </c>
      <c r="G20" s="38">
        <f>내역서!I75</f>
        <v>0</v>
      </c>
      <c r="H20" s="16"/>
      <c r="I20" s="16"/>
      <c r="J20" s="16"/>
      <c r="K20" s="18" t="s">
        <v>27</v>
      </c>
    </row>
    <row r="21" spans="2:11" ht="19.7" customHeight="1">
      <c r="B21" s="22" t="s">
        <v>27</v>
      </c>
      <c r="C21" s="19" t="s">
        <v>141</v>
      </c>
      <c r="D21" s="19" t="s">
        <v>27</v>
      </c>
      <c r="E21" s="16"/>
      <c r="F21" s="36" t="s">
        <v>27</v>
      </c>
      <c r="G21" s="38">
        <f>내역서!I76</f>
        <v>0</v>
      </c>
      <c r="H21" s="16"/>
      <c r="I21" s="16"/>
      <c r="J21" s="16"/>
      <c r="K21" s="41" t="s">
        <v>142</v>
      </c>
    </row>
    <row r="22" spans="2:11" ht="19.7" customHeight="1">
      <c r="B22" s="42"/>
      <c r="C22" s="28"/>
      <c r="D22" s="28"/>
      <c r="E22" s="28"/>
      <c r="F22" s="28"/>
      <c r="G22" s="28"/>
      <c r="H22" s="28"/>
      <c r="I22" s="28"/>
      <c r="J22" s="28"/>
      <c r="K22" s="43"/>
    </row>
    <row r="23" spans="2:11">
      <c r="B23" s="31"/>
      <c r="C23" s="31"/>
      <c r="D23" s="31"/>
      <c r="E23" s="31"/>
      <c r="F23" s="31"/>
      <c r="G23" s="31"/>
      <c r="H23" s="31"/>
      <c r="I23" s="31"/>
      <c r="J23" s="31"/>
      <c r="K23" s="31"/>
    </row>
  </sheetData>
  <mergeCells count="1">
    <mergeCell ref="B1:K2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내역서</vt:lpstr>
      <vt:lpstr>원가계산서</vt:lpstr>
      <vt:lpstr>내역서총괄표</vt:lpstr>
      <vt:lpstr>내역서!Print_Area</vt:lpstr>
      <vt:lpstr>원가계산서!Print_Area</vt:lpstr>
    </vt:vector>
  </TitlesOfParts>
  <Company>Extra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XPuser</dc:creator>
  <cp:lastModifiedBy>user</cp:lastModifiedBy>
  <cp:lastPrinted>2019-12-05T06:35:07Z</cp:lastPrinted>
  <dcterms:created xsi:type="dcterms:W3CDTF">2012-03-07T02:46:43Z</dcterms:created>
  <dcterms:modified xsi:type="dcterms:W3CDTF">2019-12-06T01:01:31Z</dcterms:modified>
</cp:coreProperties>
</file>