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45" windowWidth="14955" windowHeight="6720" tabRatio="886"/>
  </bookViews>
  <sheets>
    <sheet name="내역서" sheetId="58" r:id="rId1"/>
  </sheets>
  <externalReferences>
    <externalReference r:id="rId2"/>
    <externalReference r:id="rId3"/>
    <externalReference r:id="rId4"/>
    <externalReference r:id="rId5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0" hidden="1">내역서!$A$1:$P$48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0">내역서!$B$1:$P$48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45621"/>
</workbook>
</file>

<file path=xl/calcChain.xml><?xml version="1.0" encoding="utf-8"?>
<calcChain xmlns="http://schemas.openxmlformats.org/spreadsheetml/2006/main">
  <c r="P46" i="58" l="1"/>
  <c r="J45" i="58"/>
  <c r="P43" i="58"/>
  <c r="J42" i="58" l="1"/>
  <c r="P41" i="58"/>
  <c r="J40" i="58" l="1"/>
  <c r="P39" i="58"/>
  <c r="J38" i="58"/>
  <c r="P37" i="58"/>
  <c r="J36" i="58"/>
  <c r="P35" i="58"/>
  <c r="I35" i="58"/>
  <c r="J34" i="58"/>
  <c r="P33" i="58"/>
  <c r="I33" i="58"/>
  <c r="J32" i="58"/>
  <c r="P31" i="58"/>
  <c r="I31" i="58"/>
  <c r="K35" i="58" s="1"/>
  <c r="J30" i="58"/>
  <c r="P29" i="58"/>
  <c r="J28" i="58"/>
  <c r="P27" i="58"/>
  <c r="J26" i="58"/>
  <c r="P24" i="58"/>
  <c r="J23" i="58" l="1"/>
  <c r="O21" i="58" l="1"/>
  <c r="M21" i="58" l="1"/>
  <c r="K21" i="58"/>
  <c r="I21" i="58" l="1"/>
  <c r="K22" i="58" l="1"/>
  <c r="K24" i="58" s="1"/>
  <c r="O24" i="58" s="1"/>
  <c r="I24" i="58" s="1"/>
  <c r="K33" i="58" l="1"/>
  <c r="K31" i="58"/>
  <c r="K29" i="58"/>
  <c r="O29" i="58" s="1"/>
  <c r="I29" i="58" s="1"/>
  <c r="K27" i="58"/>
  <c r="O27" i="58" s="1"/>
  <c r="I27" i="58" s="1"/>
  <c r="O22" i="58"/>
  <c r="M22" i="58"/>
  <c r="K37" i="58" l="1"/>
  <c r="I22" i="58"/>
  <c r="K39" i="58"/>
  <c r="O39" i="58" s="1"/>
  <c r="I39" i="58" s="1"/>
  <c r="I25" i="58" l="1"/>
  <c r="K41" i="58" l="1"/>
  <c r="O41" i="58" l="1"/>
  <c r="I41" i="58" s="1"/>
  <c r="K43" i="58" l="1"/>
  <c r="O43" i="58" s="1"/>
  <c r="I43" i="58" s="1"/>
  <c r="I44" i="58" s="1"/>
  <c r="K46" i="58" l="1"/>
  <c r="O46" i="58" s="1"/>
  <c r="I46" i="58" s="1"/>
  <c r="I47" i="58" l="1"/>
  <c r="I48" i="58" l="1"/>
</calcChain>
</file>

<file path=xl/sharedStrings.xml><?xml version="1.0" encoding="utf-8"?>
<sst xmlns="http://schemas.openxmlformats.org/spreadsheetml/2006/main" count="106" uniqueCount="53">
  <si>
    <t>원 수</t>
    <phoneticPr fontId="2" type="noConversion"/>
  </si>
  <si>
    <t>재  료  비</t>
    <phoneticPr fontId="2" type="noConversion"/>
  </si>
  <si>
    <t>종류</t>
    <phoneticPr fontId="2" type="noConversion"/>
  </si>
  <si>
    <t>색상</t>
    <phoneticPr fontId="2" type="noConversion"/>
  </si>
  <si>
    <t>비  고</t>
    <phoneticPr fontId="2" type="noConversion"/>
  </si>
  <si>
    <t>자재</t>
    <phoneticPr fontId="2" type="noConversion"/>
  </si>
  <si>
    <t>단 위</t>
    <phoneticPr fontId="2" type="noConversion"/>
  </si>
  <si>
    <t>총      액</t>
    <phoneticPr fontId="2" type="noConversion"/>
  </si>
  <si>
    <t>노  무  비</t>
    <phoneticPr fontId="2" type="noConversion"/>
  </si>
  <si>
    <t>단  가</t>
    <phoneticPr fontId="2" type="noConversion"/>
  </si>
  <si>
    <t>금   액</t>
    <phoneticPr fontId="2" type="noConversion"/>
  </si>
  <si>
    <t>산재보험료</t>
    <phoneticPr fontId="2" type="noConversion"/>
  </si>
  <si>
    <t>고용보험료</t>
    <phoneticPr fontId="2" type="noConversion"/>
  </si>
  <si>
    <t>기타경비</t>
    <phoneticPr fontId="2" type="noConversion"/>
  </si>
  <si>
    <t>공급가액</t>
    <phoneticPr fontId="2" type="noConversion"/>
  </si>
  <si>
    <t>부가가치세</t>
    <phoneticPr fontId="2" type="noConversion"/>
  </si>
  <si>
    <t>m</t>
    <phoneticPr fontId="2" type="noConversion"/>
  </si>
  <si>
    <t>소계</t>
    <phoneticPr fontId="2" type="noConversion"/>
  </si>
  <si>
    <t>식</t>
    <phoneticPr fontId="2" type="noConversion"/>
  </si>
  <si>
    <t>백색</t>
    <phoneticPr fontId="2" type="noConversion"/>
  </si>
  <si>
    <t>실  선</t>
    <phoneticPr fontId="2" type="noConversion"/>
  </si>
  <si>
    <t>파  선</t>
    <phoneticPr fontId="2" type="noConversion"/>
  </si>
  <si>
    <t>횡단보도</t>
    <phoneticPr fontId="2" type="noConversion"/>
  </si>
  <si>
    <t>문자,기호</t>
    <phoneticPr fontId="2" type="noConversion"/>
  </si>
  <si>
    <t>황색</t>
    <phoneticPr fontId="2" type="noConversion"/>
  </si>
  <si>
    <t>융착성
도료
재도색</t>
    <phoneticPr fontId="2" type="noConversion"/>
  </si>
  <si>
    <t>융착성
도료
신설</t>
    <phoneticPr fontId="2" type="noConversion"/>
  </si>
  <si>
    <t>산  출  경  비</t>
    <phoneticPr fontId="2" type="noConversion"/>
  </si>
  <si>
    <t>국민건강보험료</t>
    <phoneticPr fontId="2" type="noConversion"/>
  </si>
  <si>
    <t>국민연금보험료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</si>
  <si>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</si>
  <si>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</si>
  <si>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P3-R5</t>
    <phoneticPr fontId="2" type="noConversion"/>
  </si>
  <si>
    <t>P3-R4</t>
    <phoneticPr fontId="2" type="noConversion"/>
  </si>
  <si>
    <t>나. 부대공</t>
    <phoneticPr fontId="2" type="noConversion"/>
  </si>
  <si>
    <t>다. 간접노무비</t>
    <phoneticPr fontId="2" type="noConversion"/>
  </si>
  <si>
    <t>라. 경비</t>
    <phoneticPr fontId="2" type="noConversion"/>
  </si>
  <si>
    <t>마. 일반관리비</t>
    <phoneticPr fontId="2" type="noConversion"/>
  </si>
  <si>
    <t>바. 이윤</t>
    <phoneticPr fontId="2" type="noConversion"/>
  </si>
  <si>
    <t>현수막(0.9*6)</t>
    <phoneticPr fontId="2" type="noConversion"/>
  </si>
  <si>
    <t>EA</t>
    <phoneticPr fontId="2" type="noConversion"/>
  </si>
  <si>
    <t>차선제거</t>
    <phoneticPr fontId="2" type="noConversion"/>
  </si>
  <si>
    <t>X</t>
    <phoneticPr fontId="41" type="noConversion"/>
  </si>
  <si>
    <t>=</t>
    <phoneticPr fontId="41" type="noConversion"/>
  </si>
  <si>
    <t>공종계</t>
    <phoneticPr fontId="2" type="noConversion"/>
  </si>
  <si>
    <t>가. 노면표시 도색 및 제거</t>
    <phoneticPr fontId="2" type="noConversion"/>
  </si>
  <si>
    <t>규격</t>
    <phoneticPr fontId="2" type="noConversion"/>
  </si>
  <si>
    <t>P3-R4</t>
    <phoneticPr fontId="2" type="noConversion"/>
  </si>
  <si>
    <t>도 급 액</t>
    <phoneticPr fontId="2" type="noConversion"/>
  </si>
  <si>
    <t>총공사비</t>
    <phoneticPr fontId="2" type="noConversion"/>
  </si>
  <si>
    <t>(1,000원이하 절사)</t>
    <phoneticPr fontId="2" type="noConversion"/>
  </si>
  <si>
    <t>횡단보도</t>
    <phoneticPr fontId="2" type="noConversion"/>
  </si>
  <si>
    <t>달구벌대로(연호동154-94) 등 14개소 노면표시 도색공사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</si>
</sst>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,##0&quot;호표&quot;"/>
    <numFmt numFmtId="193" formatCode="#,##0.0"/>
    <numFmt numFmtId="194" formatCode="#,##0.000"/>
    <numFmt numFmtId="195" formatCode="0.00_ "/>
    <numFmt numFmtId="196" formatCode="#,##0.0000"/>
  </numFmts>
  <fonts count="42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1"/>
      <name val="굴림체"/>
      <family val="3"/>
      <charset val="129"/>
    </font>
    <font>
      <b/>
      <sz val="14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0" fontId="5" fillId="0" borderId="0"/>
    <xf numFmtId="41" fontId="11" fillId="0" borderId="0" applyFon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9" fillId="0" borderId="37" xfId="0" applyFont="1" applyBorder="1" applyAlignment="1">
      <alignment horizontal="center" vertical="center"/>
    </xf>
    <xf numFmtId="183" fontId="39" fillId="0" borderId="37" xfId="0" applyNumberFormat="1" applyFont="1" applyBorder="1" applyAlignment="1">
      <alignment horizontal="center" vertical="center" shrinkToFit="1"/>
    </xf>
    <xf numFmtId="41" fontId="39" fillId="0" borderId="37" xfId="0" applyNumberFormat="1" applyFont="1" applyBorder="1" applyAlignment="1">
      <alignment horizontal="right" vertical="center" shrinkToFit="1"/>
    </xf>
    <xf numFmtId="0" fontId="36" fillId="0" borderId="38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181" fontId="24" fillId="0" borderId="13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181" fontId="24" fillId="3" borderId="13" xfId="25" applyNumberFormat="1" applyFont="1" applyFill="1" applyBorder="1" applyAlignment="1">
      <alignment horizontal="right" vertical="center"/>
    </xf>
    <xf numFmtId="41" fontId="38" fillId="0" borderId="13" xfId="0" applyNumberFormat="1" applyFont="1" applyBorder="1" applyAlignment="1">
      <alignment horizontal="right" vertical="center"/>
    </xf>
    <xf numFmtId="41" fontId="38" fillId="0" borderId="13" xfId="0" applyNumberFormat="1" applyFont="1" applyBorder="1" applyAlignment="1">
      <alignment vertical="center"/>
    </xf>
    <xf numFmtId="41" fontId="38" fillId="0" borderId="17" xfId="0" applyNumberFormat="1" applyFont="1" applyBorder="1" applyAlignment="1">
      <alignment vertical="center"/>
    </xf>
    <xf numFmtId="0" fontId="24" fillId="0" borderId="22" xfId="0" applyFont="1" applyBorder="1" applyAlignment="1">
      <alignment horizontal="center" vertical="center"/>
    </xf>
    <xf numFmtId="41" fontId="38" fillId="0" borderId="42" xfId="94" applyNumberFormat="1" applyFont="1" applyFill="1" applyBorder="1" applyAlignment="1">
      <alignment horizontal="left" vertical="center"/>
    </xf>
    <xf numFmtId="3" fontId="40" fillId="0" borderId="43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vertical="center"/>
    </xf>
    <xf numFmtId="184" fontId="24" fillId="0" borderId="42" xfId="0" applyNumberFormat="1" applyFont="1" applyBorder="1" applyAlignment="1">
      <alignment horizontal="center" vertical="center"/>
    </xf>
    <xf numFmtId="182" fontId="40" fillId="0" borderId="44" xfId="0" applyNumberFormat="1" applyFont="1" applyBorder="1" applyAlignment="1">
      <alignment vertical="center"/>
    </xf>
    <xf numFmtId="41" fontId="38" fillId="0" borderId="45" xfId="94" applyNumberFormat="1" applyFont="1" applyFill="1" applyBorder="1" applyAlignment="1">
      <alignment vertical="center"/>
    </xf>
    <xf numFmtId="41" fontId="40" fillId="0" borderId="8" xfId="94" applyNumberFormat="1" applyFont="1" applyFill="1" applyBorder="1" applyAlignment="1">
      <alignment horizontal="center" vertical="center"/>
    </xf>
    <xf numFmtId="194" fontId="40" fillId="0" borderId="8" xfId="94" applyNumberFormat="1" applyFont="1" applyFill="1" applyBorder="1" applyAlignment="1">
      <alignment vertical="center"/>
    </xf>
    <xf numFmtId="183" fontId="40" fillId="0" borderId="45" xfId="0" applyNumberFormat="1" applyFont="1" applyBorder="1" applyAlignment="1">
      <alignment horizontal="center" vertical="center"/>
    </xf>
    <xf numFmtId="182" fontId="40" fillId="0" borderId="9" xfId="0" applyNumberFormat="1" applyFont="1" applyBorder="1" applyAlignment="1">
      <alignment vertical="center"/>
    </xf>
    <xf numFmtId="184" fontId="24" fillId="0" borderId="13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5" fontId="24" fillId="0" borderId="5" xfId="0" applyNumberFormat="1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184" fontId="40" fillId="0" borderId="32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184" fontId="24" fillId="0" borderId="21" xfId="0" applyNumberFormat="1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41" fontId="38" fillId="0" borderId="42" xfId="0" applyNumberFormat="1" applyFont="1" applyBorder="1" applyAlignment="1">
      <alignment horizontal="right" vertical="center"/>
    </xf>
    <xf numFmtId="184" fontId="40" fillId="0" borderId="42" xfId="0" applyNumberFormat="1" applyFont="1" applyBorder="1" applyAlignment="1">
      <alignment horizontal="center" vertical="center"/>
    </xf>
    <xf numFmtId="182" fontId="24" fillId="0" borderId="44" xfId="0" applyNumberFormat="1" applyFont="1" applyBorder="1" applyAlignment="1">
      <alignment vertical="center"/>
    </xf>
    <xf numFmtId="184" fontId="24" fillId="0" borderId="25" xfId="0" applyNumberFormat="1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41" fontId="38" fillId="0" borderId="33" xfId="0" applyNumberFormat="1" applyFont="1" applyBorder="1" applyAlignment="1">
      <alignment horizontal="right" vertical="center"/>
    </xf>
    <xf numFmtId="41" fontId="40" fillId="0" borderId="32" xfId="94" applyNumberFormat="1" applyFont="1" applyFill="1" applyBorder="1" applyAlignment="1">
      <alignment horizontal="center" vertical="center"/>
    </xf>
    <xf numFmtId="41" fontId="40" fillId="0" borderId="33" xfId="0" applyNumberFormat="1" applyFont="1" applyBorder="1" applyAlignment="1">
      <alignment horizontal="center" vertical="center"/>
    </xf>
    <xf numFmtId="184" fontId="24" fillId="0" borderId="34" xfId="0" applyNumberFormat="1" applyFont="1" applyBorder="1" applyAlignment="1">
      <alignment horizontal="center" vertical="center"/>
    </xf>
    <xf numFmtId="41" fontId="38" fillId="0" borderId="51" xfId="0" applyNumberFormat="1" applyFont="1" applyBorder="1" applyAlignment="1">
      <alignment horizontal="right" vertical="center"/>
    </xf>
    <xf numFmtId="3" fontId="40" fillId="0" borderId="52" xfId="94" applyNumberFormat="1" applyFont="1" applyFill="1" applyBorder="1" applyAlignment="1">
      <alignment horizontal="left" vertical="center"/>
    </xf>
    <xf numFmtId="3" fontId="40" fillId="0" borderId="50" xfId="94" applyNumberFormat="1" applyFont="1" applyFill="1" applyBorder="1" applyAlignment="1">
      <alignment horizontal="left" vertical="center"/>
    </xf>
    <xf numFmtId="3" fontId="40" fillId="0" borderId="50" xfId="94" applyNumberFormat="1" applyFont="1" applyFill="1" applyBorder="1" applyAlignment="1">
      <alignment vertical="center"/>
    </xf>
    <xf numFmtId="184" fontId="40" fillId="0" borderId="51" xfId="0" applyNumberFormat="1" applyFont="1" applyBorder="1" applyAlignment="1">
      <alignment horizontal="center" vertical="center"/>
    </xf>
    <xf numFmtId="182" fontId="40" fillId="0" borderId="36" xfId="0" applyNumberFormat="1" applyFont="1" applyBorder="1" applyAlignment="1">
      <alignment vertical="center"/>
    </xf>
    <xf numFmtId="196" fontId="40" fillId="0" borderId="32" xfId="94" applyNumberFormat="1" applyFont="1" applyFill="1" applyBorder="1" applyAlignment="1">
      <alignment vertical="center"/>
    </xf>
    <xf numFmtId="10" fontId="40" fillId="0" borderId="35" xfId="0" applyNumberFormat="1" applyFont="1" applyBorder="1" applyAlignment="1">
      <alignment vertical="center"/>
    </xf>
    <xf numFmtId="41" fontId="38" fillId="0" borderId="50" xfId="0" applyNumberFormat="1" applyFont="1" applyBorder="1" applyAlignment="1">
      <alignment horizontal="right" vertical="center"/>
    </xf>
    <xf numFmtId="184" fontId="24" fillId="0" borderId="40" xfId="0" applyNumberFormat="1" applyFont="1" applyBorder="1" applyAlignment="1">
      <alignment horizontal="center" vertical="center"/>
    </xf>
    <xf numFmtId="3" fontId="40" fillId="0" borderId="54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vertical="center"/>
    </xf>
    <xf numFmtId="184" fontId="40" fillId="0" borderId="53" xfId="0" applyNumberFormat="1" applyFont="1" applyBorder="1" applyAlignment="1">
      <alignment horizontal="center" vertical="center"/>
    </xf>
    <xf numFmtId="182" fontId="40" fillId="0" borderId="55" xfId="0" applyNumberFormat="1" applyFont="1" applyBorder="1" applyAlignment="1">
      <alignment vertical="center"/>
    </xf>
    <xf numFmtId="41" fontId="40" fillId="0" borderId="45" xfId="0" applyNumberFormat="1" applyFont="1" applyBorder="1" applyAlignment="1">
      <alignment horizontal="center" vertical="center"/>
    </xf>
    <xf numFmtId="41" fontId="38" fillId="0" borderId="26" xfId="0" applyNumberFormat="1" applyFont="1" applyBorder="1" applyAlignment="1">
      <alignment horizontal="right" vertical="center"/>
    </xf>
    <xf numFmtId="41" fontId="38" fillId="0" borderId="37" xfId="0" applyNumberFormat="1" applyFont="1" applyBorder="1" applyAlignment="1">
      <alignment horizontal="right" vertical="center"/>
    </xf>
    <xf numFmtId="192" fontId="24" fillId="0" borderId="27" xfId="0" applyNumberFormat="1" applyFont="1" applyBorder="1" applyAlignment="1">
      <alignment horizontal="center" vertical="center" wrapText="1" shrinkToFit="1"/>
    </xf>
    <xf numFmtId="181" fontId="24" fillId="3" borderId="26" xfId="25" applyNumberFormat="1" applyFont="1" applyFill="1" applyBorder="1" applyAlignment="1">
      <alignment horizontal="right" vertical="center"/>
    </xf>
    <xf numFmtId="181" fontId="24" fillId="0" borderId="22" xfId="0" applyNumberFormat="1" applyFont="1" applyBorder="1" applyAlignment="1">
      <alignment horizontal="right" vertical="center"/>
    </xf>
    <xf numFmtId="181" fontId="24" fillId="3" borderId="22" xfId="25" applyNumberFormat="1" applyFont="1" applyFill="1" applyBorder="1" applyAlignment="1">
      <alignment horizontal="right" vertical="center"/>
    </xf>
    <xf numFmtId="41" fontId="24" fillId="0" borderId="22" xfId="0" applyNumberFormat="1" applyFont="1" applyBorder="1" applyAlignment="1">
      <alignment vertical="center"/>
    </xf>
    <xf numFmtId="192" fontId="24" fillId="0" borderId="23" xfId="0" applyNumberFormat="1" applyFont="1" applyBorder="1" applyAlignment="1">
      <alignment horizontal="center" vertical="center" wrapText="1" shrinkToFit="1"/>
    </xf>
    <xf numFmtId="181" fontId="24" fillId="0" borderId="26" xfId="0" applyNumberFormat="1" applyFont="1" applyBorder="1" applyAlignment="1">
      <alignment horizontal="right" vertical="center"/>
    </xf>
    <xf numFmtId="41" fontId="24" fillId="0" borderId="26" xfId="0" applyNumberFormat="1" applyFont="1" applyBorder="1" applyAlignment="1">
      <alignment vertical="center"/>
    </xf>
    <xf numFmtId="41" fontId="24" fillId="0" borderId="13" xfId="0" applyNumberFormat="1" applyFont="1" applyBorder="1" applyAlignment="1">
      <alignment vertical="center"/>
    </xf>
    <xf numFmtId="192" fontId="24" fillId="0" borderId="17" xfId="0" applyNumberFormat="1" applyFont="1" applyBorder="1" applyAlignment="1">
      <alignment horizontal="center" vertical="center" wrapText="1" shrinkToFit="1"/>
    </xf>
    <xf numFmtId="184" fontId="24" fillId="0" borderId="0" xfId="0" applyNumberFormat="1" applyFont="1" applyBorder="1" applyAlignment="1">
      <alignment horizontal="center" vertical="center"/>
    </xf>
    <xf numFmtId="0" fontId="40" fillId="0" borderId="40" xfId="0" applyFont="1" applyBorder="1" applyAlignment="1">
      <alignment horizontal="center" vertical="center"/>
    </xf>
    <xf numFmtId="41" fontId="38" fillId="0" borderId="40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195" fontId="24" fillId="0" borderId="0" xfId="0" applyNumberFormat="1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41" fontId="38" fillId="0" borderId="22" xfId="0" applyNumberFormat="1" applyFont="1" applyBorder="1" applyAlignment="1">
      <alignment horizontal="right" vertical="center"/>
    </xf>
    <xf numFmtId="3" fontId="40" fillId="0" borderId="22" xfId="94" applyNumberFormat="1" applyFont="1" applyFill="1" applyBorder="1" applyAlignment="1">
      <alignment horizontal="left" vertical="center"/>
    </xf>
    <xf numFmtId="195" fontId="24" fillId="0" borderId="22" xfId="0" applyNumberFormat="1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194" fontId="40" fillId="0" borderId="37" xfId="94" applyNumberFormat="1" applyFont="1" applyFill="1" applyBorder="1" applyAlignment="1">
      <alignment vertical="center"/>
    </xf>
    <xf numFmtId="41" fontId="40" fillId="0" borderId="37" xfId="0" applyNumberFormat="1" applyFont="1" applyBorder="1" applyAlignment="1">
      <alignment horizontal="center" vertical="center"/>
    </xf>
    <xf numFmtId="41" fontId="40" fillId="0" borderId="22" xfId="0" applyNumberFormat="1" applyFont="1" applyBorder="1" applyAlignment="1">
      <alignment horizontal="right" vertical="center"/>
    </xf>
    <xf numFmtId="183" fontId="24" fillId="0" borderId="60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1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41" fontId="24" fillId="0" borderId="60" xfId="0" applyNumberFormat="1" applyFont="1" applyBorder="1" applyAlignment="1">
      <alignment horizontal="right" vertical="center"/>
    </xf>
    <xf numFmtId="41" fontId="24" fillId="0" borderId="41" xfId="0" applyNumberFormat="1" applyFont="1" applyBorder="1" applyAlignment="1">
      <alignment vertical="center"/>
    </xf>
    <xf numFmtId="185" fontId="38" fillId="0" borderId="13" xfId="0" applyNumberFormat="1" applyFont="1" applyBorder="1" applyAlignment="1">
      <alignment horizontal="center" vertical="center"/>
    </xf>
    <xf numFmtId="185" fontId="24" fillId="0" borderId="22" xfId="0" applyNumberFormat="1" applyFont="1" applyBorder="1" applyAlignment="1">
      <alignment vertical="center"/>
    </xf>
    <xf numFmtId="41" fontId="24" fillId="0" borderId="22" xfId="0" applyNumberFormat="1" applyFont="1" applyBorder="1" applyAlignment="1">
      <alignment horizontal="right" vertical="center"/>
    </xf>
    <xf numFmtId="41" fontId="24" fillId="0" borderId="23" xfId="0" applyNumberFormat="1" applyFont="1" applyBorder="1" applyAlignment="1">
      <alignment vertical="center"/>
    </xf>
    <xf numFmtId="181" fontId="24" fillId="0" borderId="14" xfId="0" applyNumberFormat="1" applyFont="1" applyBorder="1" applyAlignment="1">
      <alignment horizontal="right" vertical="center"/>
    </xf>
    <xf numFmtId="0" fontId="24" fillId="0" borderId="14" xfId="0" applyFont="1" applyBorder="1" applyAlignment="1">
      <alignment horizontal="center" vertical="center"/>
    </xf>
    <xf numFmtId="181" fontId="24" fillId="3" borderId="14" xfId="25" applyNumberFormat="1" applyFont="1" applyFill="1" applyBorder="1" applyAlignment="1">
      <alignment horizontal="right" vertical="center"/>
    </xf>
    <xf numFmtId="41" fontId="38" fillId="0" borderId="45" xfId="0" applyNumberFormat="1" applyFont="1" applyBorder="1" applyAlignment="1">
      <alignment horizontal="right" vertical="center"/>
    </xf>
    <xf numFmtId="41" fontId="38" fillId="0" borderId="8" xfId="0" applyNumberFormat="1" applyFont="1" applyBorder="1" applyAlignment="1">
      <alignment vertical="center"/>
    </xf>
    <xf numFmtId="41" fontId="38" fillId="0" borderId="45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0" fontId="36" fillId="0" borderId="26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0" xfId="0" applyFont="1">
      <alignment vertical="center"/>
    </xf>
    <xf numFmtId="41" fontId="27" fillId="0" borderId="37" xfId="0" applyNumberFormat="1" applyFont="1" applyBorder="1" applyAlignment="1">
      <alignment horizontal="right" vertical="center" shrinkToFit="1"/>
    </xf>
    <xf numFmtId="3" fontId="24" fillId="0" borderId="22" xfId="0" applyNumberFormat="1" applyFont="1" applyFill="1" applyBorder="1" applyAlignment="1">
      <alignment vertical="center"/>
    </xf>
    <xf numFmtId="3" fontId="24" fillId="0" borderId="26" xfId="0" applyNumberFormat="1" applyFont="1" applyFill="1" applyBorder="1" applyAlignment="1">
      <alignment vertical="center"/>
    </xf>
    <xf numFmtId="3" fontId="24" fillId="0" borderId="13" xfId="0" applyNumberFormat="1" applyFont="1" applyFill="1" applyBorder="1" applyAlignment="1">
      <alignment vertical="center"/>
    </xf>
    <xf numFmtId="185" fontId="24" fillId="0" borderId="46" xfId="0" applyNumberFormat="1" applyFont="1" applyBorder="1" applyAlignment="1">
      <alignment vertical="center"/>
    </xf>
    <xf numFmtId="3" fontId="24" fillId="0" borderId="46" xfId="94" applyNumberFormat="1" applyFont="1" applyFill="1" applyBorder="1" applyAlignment="1">
      <alignment horizontal="center" vertical="center"/>
    </xf>
    <xf numFmtId="3" fontId="24" fillId="0" borderId="48" xfId="94" applyNumberFormat="1" applyFont="1" applyFill="1" applyBorder="1" applyAlignment="1">
      <alignment horizontal="center" vertical="center"/>
    </xf>
    <xf numFmtId="3" fontId="24" fillId="0" borderId="37" xfId="94" applyNumberFormat="1" applyFont="1" applyFill="1" applyBorder="1" applyAlignment="1">
      <alignment horizontal="left" vertical="center"/>
    </xf>
    <xf numFmtId="41" fontId="27" fillId="0" borderId="8" xfId="0" applyNumberFormat="1" applyFont="1" applyBorder="1" applyAlignment="1">
      <alignment vertical="center"/>
    </xf>
    <xf numFmtId="41" fontId="27" fillId="0" borderId="13" xfId="0" applyNumberFormat="1" applyFont="1" applyBorder="1" applyAlignment="1">
      <alignment vertical="center"/>
    </xf>
    <xf numFmtId="3" fontId="24" fillId="0" borderId="7" xfId="94" applyNumberFormat="1" applyFont="1" applyFill="1" applyBorder="1" applyAlignment="1">
      <alignment horizontal="left" vertical="center"/>
    </xf>
    <xf numFmtId="3" fontId="24" fillId="0" borderId="8" xfId="94" applyNumberFormat="1" applyFont="1" applyFill="1" applyBorder="1" applyAlignment="1">
      <alignment horizontal="center" vertical="center"/>
    </xf>
    <xf numFmtId="3" fontId="24" fillId="0" borderId="32" xfId="94" applyNumberFormat="1" applyFont="1" applyFill="1" applyBorder="1" applyAlignment="1">
      <alignment horizontal="center" vertical="center"/>
    </xf>
    <xf numFmtId="3" fontId="24" fillId="0" borderId="50" xfId="94" applyNumberFormat="1" applyFont="1" applyFill="1" applyBorder="1" applyAlignment="1">
      <alignment horizontal="left" vertical="center"/>
    </xf>
    <xf numFmtId="3" fontId="24" fillId="0" borderId="0" xfId="94" applyNumberFormat="1" applyFont="1" applyFill="1" applyBorder="1" applyAlignment="1">
      <alignment horizontal="left" vertical="center"/>
    </xf>
    <xf numFmtId="193" fontId="27" fillId="0" borderId="7" xfId="94" applyNumberFormat="1" applyFont="1" applyFill="1" applyBorder="1" applyAlignment="1">
      <alignment horizontal="center" vertical="center"/>
    </xf>
    <xf numFmtId="3" fontId="24" fillId="0" borderId="8" xfId="94" quotePrefix="1" applyNumberFormat="1" applyFont="1" applyFill="1" applyBorder="1" applyAlignment="1">
      <alignment horizontal="center" vertical="center"/>
    </xf>
    <xf numFmtId="3" fontId="24" fillId="0" borderId="32" xfId="94" quotePrefix="1" applyNumberFormat="1" applyFont="1" applyFill="1" applyBorder="1" applyAlignment="1">
      <alignment horizontal="center" vertical="center"/>
    </xf>
    <xf numFmtId="193" fontId="27" fillId="0" borderId="50" xfId="94" applyNumberFormat="1" applyFont="1" applyFill="1" applyBorder="1" applyAlignment="1">
      <alignment horizontal="center" vertical="center"/>
    </xf>
    <xf numFmtId="193" fontId="27" fillId="0" borderId="0" xfId="94" applyNumberFormat="1" applyFont="1" applyFill="1" applyBorder="1" applyAlignment="1">
      <alignment horizontal="center" vertical="center"/>
    </xf>
    <xf numFmtId="4" fontId="40" fillId="0" borderId="8" xfId="94" applyNumberFormat="1" applyFont="1" applyFill="1" applyBorder="1" applyAlignment="1">
      <alignment vertical="center"/>
    </xf>
    <xf numFmtId="182" fontId="40" fillId="0" borderId="44" xfId="0" applyNumberFormat="1" applyFont="1" applyBorder="1" applyAlignment="1">
      <alignment horizontal="center" vertical="center"/>
    </xf>
    <xf numFmtId="181" fontId="27" fillId="0" borderId="13" xfId="0" applyNumberFormat="1" applyFont="1" applyBorder="1" applyAlignment="1">
      <alignment horizontal="right" vertical="center"/>
    </xf>
    <xf numFmtId="0" fontId="27" fillId="0" borderId="13" xfId="0" applyFont="1" applyBorder="1" applyAlignment="1">
      <alignment horizontal="center" vertical="center"/>
    </xf>
    <xf numFmtId="181" fontId="27" fillId="3" borderId="13" xfId="25" applyNumberFormat="1" applyFont="1" applyFill="1" applyBorder="1" applyAlignment="1">
      <alignment horizontal="right" vertical="center"/>
    </xf>
    <xf numFmtId="3" fontId="27" fillId="0" borderId="13" xfId="0" applyNumberFormat="1" applyFont="1" applyFill="1" applyBorder="1" applyAlignment="1">
      <alignment vertical="center"/>
    </xf>
    <xf numFmtId="192" fontId="27" fillId="0" borderId="17" xfId="0" applyNumberFormat="1" applyFont="1" applyBorder="1" applyAlignment="1">
      <alignment horizontal="center" vertical="center" wrapText="1" shrinkToFit="1"/>
    </xf>
    <xf numFmtId="0" fontId="24" fillId="0" borderId="26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/>
    </xf>
    <xf numFmtId="41" fontId="24" fillId="0" borderId="26" xfId="0" applyNumberFormat="1" applyFont="1" applyBorder="1" applyAlignment="1">
      <alignment horizontal="right" vertical="center"/>
    </xf>
    <xf numFmtId="41" fontId="27" fillId="0" borderId="60" xfId="0" applyNumberFormat="1" applyFont="1" applyBorder="1" applyAlignment="1">
      <alignment horizontal="right" vertical="center"/>
    </xf>
    <xf numFmtId="183" fontId="27" fillId="0" borderId="60" xfId="0" applyNumberFormat="1" applyFont="1" applyBorder="1" applyAlignment="1">
      <alignment horizontal="left" vertical="center"/>
    </xf>
    <xf numFmtId="41" fontId="38" fillId="0" borderId="60" xfId="0" applyNumberFormat="1" applyFont="1" applyBorder="1" applyAlignment="1">
      <alignment horizontal="right" vertical="center"/>
    </xf>
    <xf numFmtId="185" fontId="40" fillId="0" borderId="13" xfId="0" applyNumberFormat="1" applyFont="1" applyBorder="1" applyAlignment="1">
      <alignment vertical="center"/>
    </xf>
    <xf numFmtId="3" fontId="24" fillId="0" borderId="22" xfId="0" applyNumberFormat="1" applyFont="1" applyFill="1" applyBorder="1" applyAlignment="1">
      <alignment vertical="center"/>
    </xf>
    <xf numFmtId="3" fontId="24" fillId="0" borderId="26" xfId="0" applyNumberFormat="1" applyFont="1" applyFill="1" applyBorder="1" applyAlignment="1">
      <alignment vertical="center"/>
    </xf>
    <xf numFmtId="0" fontId="24" fillId="0" borderId="22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184" fontId="24" fillId="0" borderId="21" xfId="0" applyNumberFormat="1" applyFont="1" applyBorder="1" applyAlignment="1">
      <alignment horizontal="center" vertical="center"/>
    </xf>
    <xf numFmtId="184" fontId="24" fillId="0" borderId="14" xfId="0" applyNumberFormat="1" applyFont="1" applyBorder="1" applyAlignment="1">
      <alignment horizontal="center" vertical="center"/>
    </xf>
    <xf numFmtId="185" fontId="38" fillId="0" borderId="22" xfId="0" applyNumberFormat="1" applyFont="1" applyBorder="1" applyAlignment="1">
      <alignment horizontal="center" vertical="center"/>
    </xf>
    <xf numFmtId="185" fontId="38" fillId="0" borderId="37" xfId="0" applyNumberFormat="1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37" xfId="0" applyFont="1" applyBorder="1" applyAlignment="1">
      <alignment horizontal="center" vertical="center"/>
    </xf>
    <xf numFmtId="185" fontId="38" fillId="0" borderId="21" xfId="0" applyNumberFormat="1" applyFont="1" applyBorder="1" applyAlignment="1">
      <alignment horizontal="center" vertical="center"/>
    </xf>
    <xf numFmtId="185" fontId="38" fillId="0" borderId="14" xfId="0" applyNumberFormat="1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3" fontId="38" fillId="0" borderId="21" xfId="94" applyNumberFormat="1" applyFont="1" applyFill="1" applyBorder="1" applyAlignment="1">
      <alignment horizontal="center" vertical="center"/>
    </xf>
    <xf numFmtId="3" fontId="38" fillId="0" borderId="14" xfId="94" applyNumberFormat="1" applyFont="1" applyFill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45" xfId="0" applyFont="1" applyBorder="1" applyAlignment="1">
      <alignment horizontal="center" vertical="center"/>
    </xf>
    <xf numFmtId="0" fontId="38" fillId="0" borderId="16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42" xfId="0" applyFont="1" applyBorder="1" applyAlignment="1">
      <alignment horizontal="left" vertical="center"/>
    </xf>
    <xf numFmtId="0" fontId="38" fillId="0" borderId="15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45" xfId="0" applyFont="1" applyBorder="1" applyAlignment="1">
      <alignment horizontal="left" vertical="center"/>
    </xf>
    <xf numFmtId="0" fontId="38" fillId="0" borderId="20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16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38" fillId="0" borderId="42" xfId="0" applyFont="1" applyBorder="1" applyAlignment="1">
      <alignment vertical="center"/>
    </xf>
    <xf numFmtId="0" fontId="38" fillId="0" borderId="15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45" xfId="0" applyFont="1" applyBorder="1" applyAlignment="1">
      <alignment vertical="center"/>
    </xf>
    <xf numFmtId="0" fontId="38" fillId="0" borderId="12" xfId="0" applyFont="1" applyBorder="1" applyAlignment="1">
      <alignment horizontal="left" vertical="center"/>
    </xf>
    <xf numFmtId="0" fontId="38" fillId="0" borderId="41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38" fillId="0" borderId="16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7" fillId="0" borderId="28" xfId="0" applyFont="1" applyBorder="1" applyAlignment="1">
      <alignment horizontal="left" vertical="center" indent="1" shrinkToFit="1"/>
    </xf>
    <xf numFmtId="0" fontId="37" fillId="0" borderId="56" xfId="0" applyFont="1" applyBorder="1" applyAlignment="1">
      <alignment horizontal="left" vertical="center" indent="1" shrinkToFit="1"/>
    </xf>
    <xf numFmtId="0" fontId="37" fillId="0" borderId="29" xfId="0" applyFont="1" applyBorder="1" applyAlignment="1">
      <alignment horizontal="left" vertical="center" indent="1" shrinkToFit="1"/>
    </xf>
    <xf numFmtId="0" fontId="37" fillId="0" borderId="30" xfId="0" applyFont="1" applyBorder="1" applyAlignment="1">
      <alignment horizontal="left" vertical="center" indent="1" shrinkToFit="1"/>
    </xf>
    <xf numFmtId="0" fontId="36" fillId="0" borderId="26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8" fillId="3" borderId="12" xfId="0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0" borderId="57" xfId="0" applyFont="1" applyBorder="1" applyAlignment="1">
      <alignment horizontal="left" vertical="center"/>
    </xf>
    <xf numFmtId="0" fontId="38" fillId="0" borderId="58" xfId="0" applyFont="1" applyBorder="1" applyAlignment="1">
      <alignment horizontal="left" vertical="center"/>
    </xf>
    <xf numFmtId="0" fontId="38" fillId="0" borderId="59" xfId="0" applyFont="1" applyBorder="1" applyAlignment="1">
      <alignment horizontal="left" vertical="center"/>
    </xf>
    <xf numFmtId="0" fontId="24" fillId="0" borderId="20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5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4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  <sheetName val="1TL종점(1)"/>
      <sheetName val="연약지반_토적"/>
      <sheetName val="견적서"/>
      <sheetName val="주현(해보)"/>
      <sheetName val="목표세부명세"/>
      <sheetName val="설계내역"/>
      <sheetName val="교각계산"/>
      <sheetName val="단가조사"/>
      <sheetName val="일위대가"/>
      <sheetName val="노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48"/>
  <sheetViews>
    <sheetView tabSelected="1" view="pageBreakPreview" zoomScale="85" zoomScaleNormal="100" zoomScaleSheetLayoutView="85" workbookViewId="0">
      <selection activeCell="B4" sqref="B4:E4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08" customWidth="1"/>
    <col min="11" max="11" width="21.83203125" customWidth="1"/>
    <col min="12" max="12" width="10.33203125" style="108" customWidth="1"/>
    <col min="13" max="13" width="21.83203125" customWidth="1"/>
    <col min="14" max="14" width="10.33203125" style="108" customWidth="1"/>
    <col min="15" max="15" width="21.83203125" customWidth="1"/>
    <col min="16" max="16" width="15.1640625" customWidth="1"/>
  </cols>
  <sheetData>
    <row r="1" spans="1:16" ht="26.1" customHeight="1">
      <c r="A1" s="1"/>
      <c r="B1" s="208" t="s">
        <v>5</v>
      </c>
      <c r="C1" s="210" t="s">
        <v>46</v>
      </c>
      <c r="D1" s="210" t="s">
        <v>3</v>
      </c>
      <c r="E1" s="210" t="s">
        <v>2</v>
      </c>
      <c r="F1" s="200" t="s">
        <v>0</v>
      </c>
      <c r="G1" s="200" t="s">
        <v>6</v>
      </c>
      <c r="H1" s="200" t="s">
        <v>7</v>
      </c>
      <c r="I1" s="200"/>
      <c r="J1" s="200" t="s">
        <v>8</v>
      </c>
      <c r="K1" s="200"/>
      <c r="L1" s="200" t="s">
        <v>1</v>
      </c>
      <c r="M1" s="200"/>
      <c r="N1" s="200" t="s">
        <v>27</v>
      </c>
      <c r="O1" s="200"/>
      <c r="P1" s="201" t="s">
        <v>4</v>
      </c>
    </row>
    <row r="2" spans="1:16" ht="26.1" customHeight="1">
      <c r="A2" s="1"/>
      <c r="B2" s="209"/>
      <c r="C2" s="211"/>
      <c r="D2" s="211"/>
      <c r="E2" s="211"/>
      <c r="F2" s="207"/>
      <c r="G2" s="207"/>
      <c r="H2" s="2" t="s">
        <v>9</v>
      </c>
      <c r="I2" s="2" t="s">
        <v>10</v>
      </c>
      <c r="J2" s="106" t="s">
        <v>9</v>
      </c>
      <c r="K2" s="2" t="s">
        <v>10</v>
      </c>
      <c r="L2" s="106" t="s">
        <v>9</v>
      </c>
      <c r="M2" s="2" t="s">
        <v>10</v>
      </c>
      <c r="N2" s="106" t="s">
        <v>9</v>
      </c>
      <c r="O2" s="2" t="s">
        <v>10</v>
      </c>
      <c r="P2" s="202"/>
    </row>
    <row r="3" spans="1:16" ht="26.1" customHeight="1" thickBot="1">
      <c r="A3" s="1"/>
      <c r="B3" s="203" t="s">
        <v>52</v>
      </c>
      <c r="C3" s="204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6"/>
    </row>
    <row r="4" spans="1:16" ht="26.1" customHeight="1" thickTop="1">
      <c r="A4" s="3"/>
      <c r="B4" s="214" t="s">
        <v>45</v>
      </c>
      <c r="C4" s="215"/>
      <c r="D4" s="215"/>
      <c r="E4" s="216"/>
      <c r="F4" s="4"/>
      <c r="G4" s="4"/>
      <c r="H4" s="5"/>
      <c r="I4" s="6"/>
      <c r="J4" s="109"/>
      <c r="K4" s="6"/>
      <c r="L4" s="109"/>
      <c r="M4" s="6"/>
      <c r="N4" s="109"/>
      <c r="O4" s="6"/>
      <c r="P4" s="7"/>
    </row>
    <row r="5" spans="1:16" ht="26.1" customHeight="1">
      <c r="A5" s="3"/>
      <c r="B5" s="217" t="s">
        <v>26</v>
      </c>
      <c r="C5" s="152" t="s">
        <v>32</v>
      </c>
      <c r="D5" s="152" t="s">
        <v>19</v>
      </c>
      <c r="E5" s="137" t="s">
        <v>20</v>
      </c>
      <c r="F5" s="67">
        <v>231</v>
      </c>
      <c r="G5" s="137" t="s">
        <v>16</v>
      </c>
      <c r="H5" s="68"/>
      <c r="I5" s="97"/>
      <c r="J5" s="110"/>
      <c r="K5" s="69"/>
      <c r="L5" s="110"/>
      <c r="M5" s="69"/>
      <c r="N5" s="110"/>
      <c r="O5" s="69"/>
      <c r="P5" s="70"/>
    </row>
    <row r="6" spans="1:16" ht="26.1" customHeight="1">
      <c r="A6" s="3"/>
      <c r="B6" s="218"/>
      <c r="C6" s="153"/>
      <c r="D6" s="153"/>
      <c r="E6" s="9" t="s">
        <v>21</v>
      </c>
      <c r="F6" s="71">
        <v>339</v>
      </c>
      <c r="G6" s="9" t="s">
        <v>16</v>
      </c>
      <c r="H6" s="66"/>
      <c r="I6" s="138"/>
      <c r="J6" s="111"/>
      <c r="K6" s="72"/>
      <c r="L6" s="111"/>
      <c r="M6" s="72"/>
      <c r="N6" s="111"/>
      <c r="O6" s="72"/>
      <c r="P6" s="65"/>
    </row>
    <row r="7" spans="1:16" ht="26.1" customHeight="1">
      <c r="A7" s="3"/>
      <c r="B7" s="218"/>
      <c r="C7" s="153"/>
      <c r="D7" s="153"/>
      <c r="E7" s="136" t="s">
        <v>22</v>
      </c>
      <c r="F7" s="71">
        <v>1076</v>
      </c>
      <c r="G7" s="9" t="s">
        <v>16</v>
      </c>
      <c r="H7" s="66"/>
      <c r="I7" s="138"/>
      <c r="J7" s="111"/>
      <c r="K7" s="72"/>
      <c r="L7" s="111"/>
      <c r="M7" s="72"/>
      <c r="N7" s="111"/>
      <c r="O7" s="72"/>
      <c r="P7" s="65"/>
    </row>
    <row r="8" spans="1:16" ht="26.1" customHeight="1">
      <c r="A8" s="3"/>
      <c r="B8" s="218"/>
      <c r="C8" s="153"/>
      <c r="D8" s="153"/>
      <c r="E8" s="9" t="s">
        <v>23</v>
      </c>
      <c r="F8" s="71">
        <v>780</v>
      </c>
      <c r="G8" s="9" t="s">
        <v>16</v>
      </c>
      <c r="H8" s="66"/>
      <c r="I8" s="138"/>
      <c r="J8" s="111"/>
      <c r="K8" s="72"/>
      <c r="L8" s="111"/>
      <c r="M8" s="72"/>
      <c r="N8" s="111"/>
      <c r="O8" s="72"/>
      <c r="P8" s="65"/>
    </row>
    <row r="9" spans="1:16" ht="26.1" customHeight="1">
      <c r="A9" s="3"/>
      <c r="B9" s="218"/>
      <c r="C9" s="153" t="s">
        <v>47</v>
      </c>
      <c r="D9" s="153" t="s">
        <v>24</v>
      </c>
      <c r="E9" s="9" t="s">
        <v>20</v>
      </c>
      <c r="F9" s="71">
        <v>169</v>
      </c>
      <c r="G9" s="9" t="s">
        <v>16</v>
      </c>
      <c r="H9" s="66"/>
      <c r="I9" s="138"/>
      <c r="J9" s="111"/>
      <c r="K9" s="72"/>
      <c r="L9" s="111"/>
      <c r="M9" s="72"/>
      <c r="N9" s="111"/>
      <c r="O9" s="72"/>
      <c r="P9" s="65"/>
    </row>
    <row r="10" spans="1:16" ht="26.1" customHeight="1">
      <c r="A10" s="3"/>
      <c r="B10" s="218"/>
      <c r="C10" s="153"/>
      <c r="D10" s="153"/>
      <c r="E10" s="9" t="s">
        <v>21</v>
      </c>
      <c r="F10" s="71">
        <v>124</v>
      </c>
      <c r="G10" s="9" t="s">
        <v>16</v>
      </c>
      <c r="H10" s="66"/>
      <c r="I10" s="138"/>
      <c r="J10" s="111"/>
      <c r="K10" s="72"/>
      <c r="L10" s="111"/>
      <c r="M10" s="72"/>
      <c r="N10" s="111"/>
      <c r="O10" s="72"/>
      <c r="P10" s="65"/>
    </row>
    <row r="11" spans="1:16" ht="26.1" customHeight="1">
      <c r="A11" s="3"/>
      <c r="B11" s="217" t="s">
        <v>25</v>
      </c>
      <c r="C11" s="152" t="s">
        <v>32</v>
      </c>
      <c r="D11" s="152" t="s">
        <v>19</v>
      </c>
      <c r="E11" s="145" t="s">
        <v>20</v>
      </c>
      <c r="F11" s="67">
        <v>335</v>
      </c>
      <c r="G11" s="145" t="s">
        <v>16</v>
      </c>
      <c r="H11" s="68"/>
      <c r="I11" s="97"/>
      <c r="J11" s="143"/>
      <c r="K11" s="69"/>
      <c r="L11" s="143"/>
      <c r="M11" s="69"/>
      <c r="N11" s="143"/>
      <c r="O11" s="69"/>
      <c r="P11" s="70"/>
    </row>
    <row r="12" spans="1:16" ht="26.1" customHeight="1">
      <c r="A12" s="3"/>
      <c r="B12" s="218"/>
      <c r="C12" s="153"/>
      <c r="D12" s="153"/>
      <c r="E12" s="9" t="s">
        <v>21</v>
      </c>
      <c r="F12" s="71">
        <v>640</v>
      </c>
      <c r="G12" s="9" t="s">
        <v>16</v>
      </c>
      <c r="H12" s="66"/>
      <c r="I12" s="138"/>
      <c r="J12" s="144"/>
      <c r="K12" s="72"/>
      <c r="L12" s="144"/>
      <c r="M12" s="72"/>
      <c r="N12" s="144"/>
      <c r="O12" s="72"/>
      <c r="P12" s="65"/>
    </row>
    <row r="13" spans="1:16" ht="26.1" customHeight="1">
      <c r="A13" s="3"/>
      <c r="B13" s="218"/>
      <c r="C13" s="153"/>
      <c r="D13" s="153"/>
      <c r="E13" s="9" t="s">
        <v>51</v>
      </c>
      <c r="F13" s="71">
        <v>24</v>
      </c>
      <c r="G13" s="9" t="s">
        <v>16</v>
      </c>
      <c r="H13" s="66"/>
      <c r="I13" s="138"/>
      <c r="J13" s="144"/>
      <c r="K13" s="72"/>
      <c r="L13" s="144"/>
      <c r="M13" s="72"/>
      <c r="N13" s="144"/>
      <c r="O13" s="72"/>
      <c r="P13" s="65"/>
    </row>
    <row r="14" spans="1:16" ht="26.1" customHeight="1">
      <c r="A14" s="3"/>
      <c r="B14" s="218"/>
      <c r="C14" s="153"/>
      <c r="D14" s="153"/>
      <c r="E14" s="9" t="s">
        <v>23</v>
      </c>
      <c r="F14" s="71">
        <v>551</v>
      </c>
      <c r="G14" s="9" t="s">
        <v>16</v>
      </c>
      <c r="H14" s="66"/>
      <c r="I14" s="138"/>
      <c r="J14" s="144"/>
      <c r="K14" s="72"/>
      <c r="L14" s="144"/>
      <c r="M14" s="72"/>
      <c r="N14" s="144"/>
      <c r="O14" s="72"/>
      <c r="P14" s="65"/>
    </row>
    <row r="15" spans="1:16" ht="26.1" customHeight="1">
      <c r="A15" s="3"/>
      <c r="B15" s="218"/>
      <c r="C15" s="153" t="s">
        <v>33</v>
      </c>
      <c r="D15" s="153" t="s">
        <v>24</v>
      </c>
      <c r="E15" s="9" t="s">
        <v>20</v>
      </c>
      <c r="F15" s="71">
        <v>451</v>
      </c>
      <c r="G15" s="9" t="s">
        <v>16</v>
      </c>
      <c r="H15" s="66"/>
      <c r="I15" s="138"/>
      <c r="J15" s="144"/>
      <c r="K15" s="72"/>
      <c r="L15" s="144"/>
      <c r="M15" s="72"/>
      <c r="N15" s="144"/>
      <c r="O15" s="72"/>
      <c r="P15" s="65"/>
    </row>
    <row r="16" spans="1:16" ht="26.1" customHeight="1">
      <c r="A16" s="3"/>
      <c r="B16" s="218"/>
      <c r="C16" s="153"/>
      <c r="D16" s="153"/>
      <c r="E16" s="9" t="s">
        <v>21</v>
      </c>
      <c r="F16" s="71">
        <v>170</v>
      </c>
      <c r="G16" s="9" t="s">
        <v>16</v>
      </c>
      <c r="H16" s="66"/>
      <c r="I16" s="138"/>
      <c r="J16" s="144"/>
      <c r="K16" s="72"/>
      <c r="L16" s="144"/>
      <c r="M16" s="72"/>
      <c r="N16" s="144"/>
      <c r="O16" s="72"/>
      <c r="P16" s="65"/>
    </row>
    <row r="17" spans="1:16" ht="26.1" customHeight="1">
      <c r="A17" s="3"/>
      <c r="B17" s="180" t="s">
        <v>41</v>
      </c>
      <c r="C17" s="181"/>
      <c r="D17" s="181"/>
      <c r="E17" s="182"/>
      <c r="F17" s="10">
        <v>232</v>
      </c>
      <c r="G17" s="11" t="s">
        <v>16</v>
      </c>
      <c r="H17" s="12"/>
      <c r="I17" s="93"/>
      <c r="J17" s="112"/>
      <c r="K17" s="94"/>
      <c r="L17" s="112"/>
      <c r="M17" s="73"/>
      <c r="N17" s="112"/>
      <c r="O17" s="73"/>
      <c r="P17" s="74"/>
    </row>
    <row r="18" spans="1:16" ht="26.1" customHeight="1">
      <c r="A18" s="3"/>
      <c r="B18" s="198" t="s">
        <v>44</v>
      </c>
      <c r="C18" s="199"/>
      <c r="D18" s="199"/>
      <c r="E18" s="199"/>
      <c r="F18" s="131"/>
      <c r="G18" s="132"/>
      <c r="H18" s="133"/>
      <c r="I18" s="139"/>
      <c r="J18" s="134"/>
      <c r="K18" s="118"/>
      <c r="L18" s="134"/>
      <c r="M18" s="118"/>
      <c r="N18" s="134"/>
      <c r="O18" s="118"/>
      <c r="P18" s="135"/>
    </row>
    <row r="19" spans="1:16" ht="26.1" customHeight="1">
      <c r="A19" s="3"/>
      <c r="B19" s="175" t="s">
        <v>34</v>
      </c>
      <c r="C19" s="176"/>
      <c r="D19" s="176"/>
      <c r="E19" s="177"/>
      <c r="F19" s="99"/>
      <c r="G19" s="100"/>
      <c r="H19" s="101"/>
      <c r="I19" s="102"/>
      <c r="J19" s="113"/>
      <c r="K19" s="103"/>
      <c r="L19" s="117"/>
      <c r="M19" s="103"/>
      <c r="N19" s="117"/>
      <c r="O19" s="104"/>
      <c r="P19" s="105"/>
    </row>
    <row r="20" spans="1:16" ht="26.1" customHeight="1">
      <c r="A20" s="3"/>
      <c r="B20" s="219" t="s">
        <v>39</v>
      </c>
      <c r="C20" s="220"/>
      <c r="D20" s="220"/>
      <c r="E20" s="220"/>
      <c r="F20" s="67">
        <v>2</v>
      </c>
      <c r="G20" s="16" t="s">
        <v>40</v>
      </c>
      <c r="H20" s="68"/>
      <c r="I20" s="97"/>
      <c r="J20" s="96"/>
      <c r="K20" s="69"/>
      <c r="L20" s="69"/>
      <c r="M20" s="69"/>
      <c r="N20" s="69"/>
      <c r="O20" s="69"/>
      <c r="P20" s="98"/>
    </row>
    <row r="21" spans="1:16" ht="26.1" customHeight="1">
      <c r="A21" s="3"/>
      <c r="B21" s="198" t="s">
        <v>44</v>
      </c>
      <c r="C21" s="199"/>
      <c r="D21" s="199"/>
      <c r="E21" s="199"/>
      <c r="F21" s="131"/>
      <c r="G21" s="132"/>
      <c r="H21" s="133"/>
      <c r="I21" s="139">
        <f>K21+M21+O21</f>
        <v>0</v>
      </c>
      <c r="J21" s="134"/>
      <c r="K21" s="118">
        <f>SUM(K20:K20)</f>
        <v>0</v>
      </c>
      <c r="L21" s="134"/>
      <c r="M21" s="118">
        <f>SUM(M20:M20)</f>
        <v>0</v>
      </c>
      <c r="N21" s="134"/>
      <c r="O21" s="118">
        <f>SUM(O20:O20)</f>
        <v>0</v>
      </c>
      <c r="P21" s="135"/>
    </row>
    <row r="22" spans="1:16" ht="26.1" customHeight="1">
      <c r="A22" s="3"/>
      <c r="B22" s="183" t="s">
        <v>17</v>
      </c>
      <c r="C22" s="184"/>
      <c r="D22" s="184"/>
      <c r="E22" s="185"/>
      <c r="F22" s="10"/>
      <c r="G22" s="11"/>
      <c r="H22" s="12"/>
      <c r="I22" s="141">
        <f>K22+M22+O22</f>
        <v>0</v>
      </c>
      <c r="J22" s="142"/>
      <c r="K22" s="14">
        <f>K18+K21</f>
        <v>0</v>
      </c>
      <c r="L22" s="14"/>
      <c r="M22" s="14">
        <f>M18+M21</f>
        <v>0</v>
      </c>
      <c r="N22" s="14"/>
      <c r="O22" s="14">
        <f>O18+O21</f>
        <v>0</v>
      </c>
      <c r="P22" s="15"/>
    </row>
    <row r="23" spans="1:16" ht="30" customHeight="1">
      <c r="A23" s="3"/>
      <c r="B23" s="186" t="s">
        <v>35</v>
      </c>
      <c r="C23" s="187"/>
      <c r="D23" s="187"/>
      <c r="E23" s="188"/>
      <c r="F23" s="156">
        <v>1</v>
      </c>
      <c r="G23" s="158" t="s">
        <v>18</v>
      </c>
      <c r="H23" s="164"/>
      <c r="I23" s="17"/>
      <c r="J23" s="18" t="str">
        <f>" ☞간접노무비 : 직접노무비의 "&amp;(M24*100)&amp;"%"</f>
        <v xml:space="preserve"> ☞간접노무비 : 직접노무비의 12.6%</v>
      </c>
      <c r="K23" s="19"/>
      <c r="L23" s="119"/>
      <c r="M23" s="20"/>
      <c r="N23" s="124"/>
      <c r="O23" s="21"/>
      <c r="P23" s="22"/>
    </row>
    <row r="24" spans="1:16" ht="30" customHeight="1">
      <c r="A24" s="3"/>
      <c r="B24" s="189"/>
      <c r="C24" s="190"/>
      <c r="D24" s="190"/>
      <c r="E24" s="191"/>
      <c r="F24" s="157"/>
      <c r="G24" s="159"/>
      <c r="H24" s="165"/>
      <c r="I24" s="23">
        <f>O24</f>
        <v>0</v>
      </c>
      <c r="J24" s="114"/>
      <c r="K24" s="24">
        <f>K22</f>
        <v>0</v>
      </c>
      <c r="L24" s="120" t="s">
        <v>42</v>
      </c>
      <c r="M24" s="25">
        <v>0.126</v>
      </c>
      <c r="N24" s="125" t="s">
        <v>43</v>
      </c>
      <c r="O24" s="26">
        <f>INT(K24*M24)</f>
        <v>0</v>
      </c>
      <c r="P24" s="27">
        <f>M24</f>
        <v>0.126</v>
      </c>
    </row>
    <row r="25" spans="1:16" ht="30" customHeight="1">
      <c r="A25" s="3"/>
      <c r="B25" s="192" t="s">
        <v>36</v>
      </c>
      <c r="C25" s="193"/>
      <c r="D25" s="194"/>
      <c r="E25" s="194"/>
      <c r="F25" s="95">
        <v>1</v>
      </c>
      <c r="G25" s="92" t="s">
        <v>18</v>
      </c>
      <c r="H25" s="28"/>
      <c r="I25" s="29">
        <f>SUM(I26:I39)</f>
        <v>0</v>
      </c>
      <c r="J25" s="30"/>
      <c r="K25" s="31"/>
      <c r="L25" s="32"/>
      <c r="M25" s="31"/>
      <c r="N25" s="33"/>
      <c r="O25" s="34"/>
      <c r="P25" s="35"/>
    </row>
    <row r="26" spans="1:16" ht="30" customHeight="1">
      <c r="A26" s="3"/>
      <c r="B26" s="195" t="s">
        <v>11</v>
      </c>
      <c r="C26" s="196"/>
      <c r="D26" s="196"/>
      <c r="E26" s="197"/>
      <c r="F26" s="36"/>
      <c r="G26" s="37"/>
      <c r="H26" s="36"/>
      <c r="I26" s="38"/>
      <c r="J26" s="18" t="str">
        <f>" ☞산재보험료 : (직접노무비+간접노무비)의 "&amp;(M27*100)&amp;"%"</f>
        <v xml:space="preserve"> ☞산재보험료 : (직접노무비+간접노무비)의 3.75%</v>
      </c>
      <c r="K26" s="19"/>
      <c r="L26" s="119"/>
      <c r="M26" s="20"/>
      <c r="N26" s="124"/>
      <c r="O26" s="39"/>
      <c r="P26" s="40"/>
    </row>
    <row r="27" spans="1:16" ht="30" customHeight="1">
      <c r="A27" s="3"/>
      <c r="B27" s="149"/>
      <c r="C27" s="150"/>
      <c r="D27" s="150"/>
      <c r="E27" s="151"/>
      <c r="F27" s="41"/>
      <c r="G27" s="42"/>
      <c r="H27" s="41"/>
      <c r="I27" s="43">
        <f>O27</f>
        <v>0</v>
      </c>
      <c r="J27" s="115"/>
      <c r="K27" s="44">
        <f>K22+I24</f>
        <v>0</v>
      </c>
      <c r="L27" s="121" t="s">
        <v>42</v>
      </c>
      <c r="M27" s="53">
        <v>3.7499999999999999E-2</v>
      </c>
      <c r="N27" s="126" t="s">
        <v>43</v>
      </c>
      <c r="O27" s="45">
        <f>INT(K27*M27)</f>
        <v>0</v>
      </c>
      <c r="P27" s="54">
        <f>M27</f>
        <v>3.7499999999999999E-2</v>
      </c>
    </row>
    <row r="28" spans="1:16" ht="30" customHeight="1">
      <c r="A28" s="3"/>
      <c r="B28" s="146" t="s">
        <v>12</v>
      </c>
      <c r="C28" s="147"/>
      <c r="D28" s="147"/>
      <c r="E28" s="148"/>
      <c r="F28" s="46"/>
      <c r="G28" s="8"/>
      <c r="H28" s="46"/>
      <c r="I28" s="47"/>
      <c r="J28" s="48" t="str">
        <f>" ☞고용보험료 : (직접노무비+간접노무비)의 "&amp;(M29*100)&amp;"%"</f>
        <v xml:space="preserve"> ☞고용보험료 : (직접노무비+간접노무비)의 0.87%</v>
      </c>
      <c r="K28" s="49"/>
      <c r="L28" s="122"/>
      <c r="M28" s="50"/>
      <c r="N28" s="127"/>
      <c r="O28" s="51"/>
      <c r="P28" s="52"/>
    </row>
    <row r="29" spans="1:16" ht="30" customHeight="1">
      <c r="A29" s="3"/>
      <c r="B29" s="149"/>
      <c r="C29" s="150"/>
      <c r="D29" s="150"/>
      <c r="E29" s="151"/>
      <c r="F29" s="41"/>
      <c r="G29" s="42"/>
      <c r="H29" s="41"/>
      <c r="I29" s="43">
        <f>O29</f>
        <v>0</v>
      </c>
      <c r="J29" s="115"/>
      <c r="K29" s="44">
        <f>K22+I24</f>
        <v>0</v>
      </c>
      <c r="L29" s="121" t="s">
        <v>42</v>
      </c>
      <c r="M29" s="53">
        <v>8.6999999999999994E-3</v>
      </c>
      <c r="N29" s="126" t="s">
        <v>43</v>
      </c>
      <c r="O29" s="45">
        <f>INT(K29*M29)</f>
        <v>0</v>
      </c>
      <c r="P29" s="54">
        <f>M29</f>
        <v>8.6999999999999994E-3</v>
      </c>
    </row>
    <row r="30" spans="1:16" ht="30" customHeight="1">
      <c r="A30" s="3"/>
      <c r="B30" s="146" t="s">
        <v>28</v>
      </c>
      <c r="C30" s="147"/>
      <c r="D30" s="147"/>
      <c r="E30" s="148"/>
      <c r="F30" s="46"/>
      <c r="G30" s="8"/>
      <c r="H30" s="46"/>
      <c r="I30" s="55"/>
      <c r="J30" s="48" t="str">
        <f>" ☞국민건강보험료 : (직접노무비)의 "&amp;(M31*100)&amp;"%"</f>
        <v xml:space="preserve"> ☞국민건강보험료 : (직접노무비)의 3.23%</v>
      </c>
      <c r="K30" s="49"/>
      <c r="L30" s="122"/>
      <c r="M30" s="50"/>
      <c r="N30" s="127"/>
      <c r="O30" s="51"/>
      <c r="P30" s="52"/>
    </row>
    <row r="31" spans="1:16" ht="30" customHeight="1">
      <c r="A31" s="3"/>
      <c r="B31" s="149"/>
      <c r="C31" s="150"/>
      <c r="D31" s="150"/>
      <c r="E31" s="151"/>
      <c r="F31" s="41"/>
      <c r="G31" s="42"/>
      <c r="H31" s="41"/>
      <c r="I31" s="43">
        <f>O31</f>
        <v>0</v>
      </c>
      <c r="J31" s="115"/>
      <c r="K31" s="44">
        <f>K22</f>
        <v>0</v>
      </c>
      <c r="L31" s="121" t="s">
        <v>42</v>
      </c>
      <c r="M31" s="53">
        <v>3.2300000000000002E-2</v>
      </c>
      <c r="N31" s="126" t="s">
        <v>43</v>
      </c>
      <c r="O31" s="45"/>
      <c r="P31" s="54">
        <f>M31</f>
        <v>3.2300000000000002E-2</v>
      </c>
    </row>
    <row r="32" spans="1:16" ht="30" customHeight="1">
      <c r="A32" s="3"/>
      <c r="B32" s="146" t="s">
        <v>29</v>
      </c>
      <c r="C32" s="147"/>
      <c r="D32" s="147"/>
      <c r="E32" s="148"/>
      <c r="F32" s="46"/>
      <c r="G32" s="8"/>
      <c r="H32" s="46"/>
      <c r="I32" s="63"/>
      <c r="J32" s="48" t="str">
        <f>" ☞국민연금보험료 : (직접노무비)의 "&amp;(M33*100)&amp;"%"</f>
        <v xml:space="preserve"> ☞국민연금보험료 : (직접노무비)의 4.5%</v>
      </c>
      <c r="K32" s="49"/>
      <c r="L32" s="122"/>
      <c r="M32" s="50"/>
      <c r="N32" s="127"/>
      <c r="O32" s="51"/>
      <c r="P32" s="52"/>
    </row>
    <row r="33" spans="1:16" ht="30" customHeight="1">
      <c r="A33" s="3"/>
      <c r="B33" s="149"/>
      <c r="C33" s="150"/>
      <c r="D33" s="150"/>
      <c r="E33" s="151"/>
      <c r="F33" s="41"/>
      <c r="G33" s="42"/>
      <c r="H33" s="41"/>
      <c r="I33" s="43">
        <f>O33</f>
        <v>0</v>
      </c>
      <c r="J33" s="115"/>
      <c r="K33" s="44">
        <f>K22</f>
        <v>0</v>
      </c>
      <c r="L33" s="121" t="s">
        <v>42</v>
      </c>
      <c r="M33" s="53">
        <v>4.4999999999999998E-2</v>
      </c>
      <c r="N33" s="126" t="s">
        <v>43</v>
      </c>
      <c r="O33" s="45"/>
      <c r="P33" s="54">
        <f>M33</f>
        <v>4.4999999999999998E-2</v>
      </c>
    </row>
    <row r="34" spans="1:16" ht="30" customHeight="1">
      <c r="A34" s="3"/>
      <c r="B34" s="146" t="s">
        <v>30</v>
      </c>
      <c r="C34" s="147"/>
      <c r="D34" s="147"/>
      <c r="E34" s="148"/>
      <c r="F34" s="46"/>
      <c r="G34" s="8"/>
      <c r="H34" s="46"/>
      <c r="I34" s="63"/>
      <c r="J34" s="48" t="str">
        <f>" ☞노인장기요양보험료 : (국민건강보험료)의 "&amp;(M35*100)&amp;"%"</f>
        <v xml:space="preserve"> ☞노인장기요양보험료 : (국민건강보험료)의 8.51%</v>
      </c>
      <c r="K34" s="49"/>
      <c r="L34" s="122"/>
      <c r="M34" s="50"/>
      <c r="N34" s="127"/>
      <c r="O34" s="51"/>
      <c r="P34" s="52"/>
    </row>
    <row r="35" spans="1:16" ht="30" customHeight="1">
      <c r="A35" s="3"/>
      <c r="B35" s="149"/>
      <c r="C35" s="150"/>
      <c r="D35" s="150"/>
      <c r="E35" s="151"/>
      <c r="F35" s="41"/>
      <c r="G35" s="42"/>
      <c r="H35" s="41"/>
      <c r="I35" s="43">
        <f>O35</f>
        <v>0</v>
      </c>
      <c r="J35" s="115"/>
      <c r="K35" s="44">
        <f>I31</f>
        <v>0</v>
      </c>
      <c r="L35" s="121" t="s">
        <v>42</v>
      </c>
      <c r="M35" s="53">
        <v>8.5099999999999995E-2</v>
      </c>
      <c r="N35" s="126" t="s">
        <v>43</v>
      </c>
      <c r="O35" s="45"/>
      <c r="P35" s="54">
        <f>M35</f>
        <v>8.5099999999999995E-2</v>
      </c>
    </row>
    <row r="36" spans="1:16" ht="30" customHeight="1">
      <c r="A36" s="3"/>
      <c r="B36" s="146" t="s">
        <v>31</v>
      </c>
      <c r="C36" s="147"/>
      <c r="D36" s="147"/>
      <c r="E36" s="148"/>
      <c r="F36" s="46"/>
      <c r="G36" s="8"/>
      <c r="H36" s="46"/>
      <c r="I36" s="63"/>
      <c r="J36" s="48" t="str">
        <f>" ☞산업안전보건관리비 : (직접노무비+재료비)의 "&amp;(M37*100)&amp;"%"</f>
        <v xml:space="preserve"> ☞산업안전보건관리비 : (직접노무비+재료비)의 2.93%</v>
      </c>
      <c r="K36" s="49"/>
      <c r="L36" s="122"/>
      <c r="M36" s="50"/>
      <c r="N36" s="127"/>
      <c r="O36" s="51"/>
      <c r="P36" s="52"/>
    </row>
    <row r="37" spans="1:16" ht="30" customHeight="1">
      <c r="A37" s="3"/>
      <c r="B37" s="149"/>
      <c r="C37" s="150"/>
      <c r="D37" s="150"/>
      <c r="E37" s="151"/>
      <c r="F37" s="41"/>
      <c r="G37" s="42"/>
      <c r="H37" s="41"/>
      <c r="I37" s="63"/>
      <c r="J37" s="115"/>
      <c r="K37" s="44">
        <f>K22+M22</f>
        <v>0</v>
      </c>
      <c r="L37" s="121" t="s">
        <v>42</v>
      </c>
      <c r="M37" s="53">
        <v>2.93E-2</v>
      </c>
      <c r="N37" s="126" t="s">
        <v>43</v>
      </c>
      <c r="O37" s="45"/>
      <c r="P37" s="54">
        <f>M37</f>
        <v>2.93E-2</v>
      </c>
    </row>
    <row r="38" spans="1:16" ht="30" customHeight="1">
      <c r="A38" s="3"/>
      <c r="B38" s="166" t="s">
        <v>13</v>
      </c>
      <c r="C38" s="167"/>
      <c r="D38" s="167"/>
      <c r="E38" s="168"/>
      <c r="F38" s="46"/>
      <c r="G38" s="8"/>
      <c r="H38" s="46"/>
      <c r="I38" s="63"/>
      <c r="J38" s="57" t="str">
        <f>" ☞기타경비 : (직접노무비+간접노무비+재료비)의 "&amp;(M39*100)&amp;"%"</f>
        <v xml:space="preserve"> ☞기타경비 : (직접노무비+간접노무비+재료비)의 7.9%</v>
      </c>
      <c r="K38" s="58"/>
      <c r="L38" s="123"/>
      <c r="M38" s="59"/>
      <c r="N38" s="128"/>
      <c r="O38" s="60"/>
      <c r="P38" s="61"/>
    </row>
    <row r="39" spans="1:16" ht="30" customHeight="1">
      <c r="A39" s="3"/>
      <c r="B39" s="169"/>
      <c r="C39" s="170"/>
      <c r="D39" s="170"/>
      <c r="E39" s="171"/>
      <c r="F39" s="41"/>
      <c r="G39" s="42"/>
      <c r="H39" s="41"/>
      <c r="I39" s="64">
        <f>O39</f>
        <v>0</v>
      </c>
      <c r="J39" s="114"/>
      <c r="K39" s="24">
        <f>K22+I24+M22</f>
        <v>0</v>
      </c>
      <c r="L39" s="120" t="s">
        <v>42</v>
      </c>
      <c r="M39" s="25">
        <v>7.9000000000000001E-2</v>
      </c>
      <c r="N39" s="125" t="s">
        <v>43</v>
      </c>
      <c r="O39" s="62">
        <f>INT(K39*M39)</f>
        <v>0</v>
      </c>
      <c r="P39" s="27">
        <f>M39</f>
        <v>7.9000000000000001E-2</v>
      </c>
    </row>
    <row r="40" spans="1:16" ht="30" customHeight="1">
      <c r="A40" s="3"/>
      <c r="B40" s="172" t="s">
        <v>37</v>
      </c>
      <c r="C40" s="173"/>
      <c r="D40" s="173"/>
      <c r="E40" s="174"/>
      <c r="F40" s="160">
        <v>1</v>
      </c>
      <c r="G40" s="162" t="s">
        <v>18</v>
      </c>
      <c r="H40" s="154"/>
      <c r="I40" s="88"/>
      <c r="J40" s="18" t="str">
        <f>" ☞일반관리비 : (순공사비)의 "&amp;(M41*100)&amp;"%"</f>
        <v xml:space="preserve"> ☞일반관리비 : (순공사비)의 6%</v>
      </c>
      <c r="K40" s="19"/>
      <c r="L40" s="119"/>
      <c r="M40" s="20"/>
      <c r="N40" s="124"/>
      <c r="O40" s="39"/>
      <c r="P40" s="22"/>
    </row>
    <row r="41" spans="1:16" ht="30" customHeight="1">
      <c r="A41" s="3"/>
      <c r="B41" s="175"/>
      <c r="C41" s="176"/>
      <c r="D41" s="176"/>
      <c r="E41" s="177"/>
      <c r="F41" s="161"/>
      <c r="G41" s="163"/>
      <c r="H41" s="155"/>
      <c r="I41" s="64">
        <f>O41</f>
        <v>0</v>
      </c>
      <c r="J41" s="114"/>
      <c r="K41" s="24">
        <f>I22+I24+I25</f>
        <v>0</v>
      </c>
      <c r="L41" s="120" t="s">
        <v>42</v>
      </c>
      <c r="M41" s="25">
        <v>0.06</v>
      </c>
      <c r="N41" s="125" t="s">
        <v>43</v>
      </c>
      <c r="O41" s="62">
        <f>INT(K41*M41)</f>
        <v>0</v>
      </c>
      <c r="P41" s="27">
        <f>M41</f>
        <v>0.06</v>
      </c>
    </row>
    <row r="42" spans="1:16" ht="30" customHeight="1">
      <c r="A42" s="3"/>
      <c r="B42" s="172" t="s">
        <v>38</v>
      </c>
      <c r="C42" s="173"/>
      <c r="D42" s="173"/>
      <c r="E42" s="174"/>
      <c r="F42" s="160">
        <v>1</v>
      </c>
      <c r="G42" s="162" t="s">
        <v>18</v>
      </c>
      <c r="H42" s="154"/>
      <c r="I42" s="82"/>
      <c r="J42" s="18" t="str">
        <f>" ☞이윤 : (공사원가-재료비)의 "&amp;(M43*100)&amp;"%"</f>
        <v xml:space="preserve"> ☞이윤 : (공사원가-재료비)의 15%</v>
      </c>
      <c r="K42" s="19"/>
      <c r="L42" s="119"/>
      <c r="M42" s="20"/>
      <c r="N42" s="124"/>
      <c r="O42" s="20"/>
      <c r="P42" s="130"/>
    </row>
    <row r="43" spans="1:16" ht="30" customHeight="1">
      <c r="A43" s="3"/>
      <c r="B43" s="175"/>
      <c r="C43" s="176"/>
      <c r="D43" s="176"/>
      <c r="E43" s="177"/>
      <c r="F43" s="161"/>
      <c r="G43" s="163"/>
      <c r="H43" s="155"/>
      <c r="I43" s="64">
        <f>O43</f>
        <v>0</v>
      </c>
      <c r="J43" s="114"/>
      <c r="K43" s="24">
        <f>I22+I24+I25+I41-M22</f>
        <v>0</v>
      </c>
      <c r="L43" s="120" t="s">
        <v>42</v>
      </c>
      <c r="M43" s="129">
        <v>0.15</v>
      </c>
      <c r="N43" s="125" t="s">
        <v>43</v>
      </c>
      <c r="O43" s="62">
        <f>INT(K43*M43)</f>
        <v>0</v>
      </c>
      <c r="P43" s="27">
        <f>M43</f>
        <v>0.15</v>
      </c>
    </row>
    <row r="44" spans="1:16" ht="30" customHeight="1">
      <c r="A44" s="3"/>
      <c r="B44" s="166" t="s">
        <v>14</v>
      </c>
      <c r="C44" s="167"/>
      <c r="D44" s="167"/>
      <c r="E44" s="168"/>
      <c r="F44" s="60"/>
      <c r="G44" s="76"/>
      <c r="H44" s="56"/>
      <c r="I44" s="77">
        <f>I22+I24+I25+I41+I43</f>
        <v>0</v>
      </c>
      <c r="J44" s="75"/>
      <c r="K44" s="78"/>
      <c r="L44" s="79"/>
      <c r="M44" s="78"/>
      <c r="N44" s="78"/>
      <c r="O44" s="75"/>
      <c r="P44" s="80"/>
    </row>
    <row r="45" spans="1:16" ht="30" customHeight="1">
      <c r="A45" s="3"/>
      <c r="B45" s="178" t="s">
        <v>15</v>
      </c>
      <c r="C45" s="158"/>
      <c r="D45" s="158"/>
      <c r="E45" s="158"/>
      <c r="F45" s="160">
        <v>1</v>
      </c>
      <c r="G45" s="162" t="s">
        <v>18</v>
      </c>
      <c r="H45" s="154"/>
      <c r="I45" s="82"/>
      <c r="J45" s="83" t="str">
        <f>" ☞부가가치세 : (공급가액)의 "&amp;(M46*100)&amp;"%"</f>
        <v xml:space="preserve"> ☞부가가치세 : (공급가액)의 10%</v>
      </c>
      <c r="K45" s="16"/>
      <c r="L45" s="84"/>
      <c r="M45" s="16"/>
      <c r="N45" s="107"/>
      <c r="O45" s="81"/>
      <c r="P45" s="85"/>
    </row>
    <row r="46" spans="1:16" ht="30" customHeight="1">
      <c r="A46" s="3"/>
      <c r="B46" s="179"/>
      <c r="C46" s="159"/>
      <c r="D46" s="159"/>
      <c r="E46" s="159"/>
      <c r="F46" s="161"/>
      <c r="G46" s="163"/>
      <c r="H46" s="155"/>
      <c r="I46" s="64">
        <f>O46</f>
        <v>0</v>
      </c>
      <c r="J46" s="116"/>
      <c r="K46" s="24">
        <f>I44</f>
        <v>0</v>
      </c>
      <c r="L46" s="120" t="s">
        <v>42</v>
      </c>
      <c r="M46" s="86">
        <v>0.1</v>
      </c>
      <c r="N46" s="125" t="s">
        <v>43</v>
      </c>
      <c r="O46" s="87">
        <f>INT(K46*M46)</f>
        <v>0</v>
      </c>
      <c r="P46" s="27">
        <f>M46</f>
        <v>0.1</v>
      </c>
    </row>
    <row r="47" spans="1:16" ht="60" customHeight="1">
      <c r="A47" s="3"/>
      <c r="B47" s="212" t="s">
        <v>48</v>
      </c>
      <c r="C47" s="213"/>
      <c r="D47" s="213"/>
      <c r="E47" s="213"/>
      <c r="F47" s="28"/>
      <c r="G47" s="11"/>
      <c r="H47" s="28"/>
      <c r="I47" s="13">
        <f>I44+I46</f>
        <v>0</v>
      </c>
      <c r="J47" s="89"/>
      <c r="K47" s="90"/>
      <c r="L47" s="90"/>
      <c r="M47" s="90"/>
      <c r="N47" s="90"/>
      <c r="O47" s="90"/>
      <c r="P47" s="91"/>
    </row>
    <row r="48" spans="1:16" ht="60" customHeight="1">
      <c r="A48" s="3"/>
      <c r="B48" s="212" t="s">
        <v>49</v>
      </c>
      <c r="C48" s="213"/>
      <c r="D48" s="213"/>
      <c r="E48" s="213"/>
      <c r="F48" s="28"/>
      <c r="G48" s="11"/>
      <c r="H48" s="28"/>
      <c r="I48" s="13">
        <f>ROUNDDOWN(I47,-3)</f>
        <v>0</v>
      </c>
      <c r="J48" s="140" t="s">
        <v>50</v>
      </c>
      <c r="K48" s="90"/>
      <c r="L48" s="90"/>
      <c r="M48" s="90"/>
      <c r="N48" s="90"/>
      <c r="O48" s="90"/>
      <c r="P48" s="91"/>
    </row>
  </sheetData>
  <mergeCells count="56">
    <mergeCell ref="B48:E48"/>
    <mergeCell ref="B4:E4"/>
    <mergeCell ref="D5:D8"/>
    <mergeCell ref="D9:D10"/>
    <mergeCell ref="D11:D14"/>
    <mergeCell ref="B5:B10"/>
    <mergeCell ref="D15:D16"/>
    <mergeCell ref="B11:B16"/>
    <mergeCell ref="C11:C14"/>
    <mergeCell ref="C15:C16"/>
    <mergeCell ref="B47:E47"/>
    <mergeCell ref="B28:E29"/>
    <mergeCell ref="B19:E19"/>
    <mergeCell ref="B20:E20"/>
    <mergeCell ref="B36:E37"/>
    <mergeCell ref="B30:E31"/>
    <mergeCell ref="L1:M1"/>
    <mergeCell ref="N1:O1"/>
    <mergeCell ref="P1:P2"/>
    <mergeCell ref="B3:P3"/>
    <mergeCell ref="G1:G2"/>
    <mergeCell ref="H1:I1"/>
    <mergeCell ref="J1:K1"/>
    <mergeCell ref="B1:B2"/>
    <mergeCell ref="D1:D2"/>
    <mergeCell ref="E1:E2"/>
    <mergeCell ref="F1:F2"/>
    <mergeCell ref="C1:C2"/>
    <mergeCell ref="B17:E17"/>
    <mergeCell ref="B22:E22"/>
    <mergeCell ref="B23:E24"/>
    <mergeCell ref="B25:E25"/>
    <mergeCell ref="B26:E27"/>
    <mergeCell ref="B18:E18"/>
    <mergeCell ref="B21:E21"/>
    <mergeCell ref="B38:E39"/>
    <mergeCell ref="B40:E41"/>
    <mergeCell ref="B45:E46"/>
    <mergeCell ref="B44:E44"/>
    <mergeCell ref="B42:E43"/>
    <mergeCell ref="B32:E33"/>
    <mergeCell ref="B34:E35"/>
    <mergeCell ref="C5:C8"/>
    <mergeCell ref="C9:C10"/>
    <mergeCell ref="H45:H46"/>
    <mergeCell ref="F23:F24"/>
    <mergeCell ref="G23:G24"/>
    <mergeCell ref="F40:F41"/>
    <mergeCell ref="G40:G41"/>
    <mergeCell ref="G42:G43"/>
    <mergeCell ref="G45:G46"/>
    <mergeCell ref="F45:F46"/>
    <mergeCell ref="F42:F43"/>
    <mergeCell ref="H23:H24"/>
    <mergeCell ref="H40:H41"/>
    <mergeCell ref="H42:H43"/>
  </mergeCells>
  <phoneticPr fontId="2" type="noConversion"/>
  <printOptions horizontalCentered="1"/>
  <pageMargins left="0.19685039370078741" right="0.19685039370078741" top="1.1811023622047245" bottom="0.19685039370078741" header="0.59055118110236227" footer="0.31496062992125984"/>
  <pageSetup paperSize="9" scale="56" fitToHeight="9999" orientation="portrait" r:id="rId1"/>
  <headerFooter>
    <oddHeader>&amp;C&amp;"HY헤드라인M,굵게"&amp;40설   계   서   용   지   (을지)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내역서</vt:lpstr>
      <vt:lpstr>내역서!Print_Area</vt:lpstr>
    </vt:vector>
  </TitlesOfParts>
  <Company>Extra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2019-08-06T01:22:29Z</cp:lastPrinted>
  <dcterms:created xsi:type="dcterms:W3CDTF">2012-03-07T02:46:43Z</dcterms:created>
  <dcterms:modified xsi:type="dcterms:W3CDTF">2019-08-06T07:51:09Z</dcterms:modified>
</cp:coreProperties>
</file>