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255" yWindow="-90" windowWidth="19785" windowHeight="12030" tabRatio="949" firstSheet="1" activeTab="1"/>
  </bookViews>
  <sheets>
    <sheet name="내역서총괄표" sheetId="2" state="hidden" r:id="rId1"/>
    <sheet name="내역서" sheetId="3" r:id="rId2"/>
    <sheet name="Sheet1" sheetId="18" state="hidden" r:id="rId3"/>
    <sheet name="Sheet2" sheetId="19" state="hidden" r:id="rId4"/>
    <sheet name="Sheet4" sheetId="21" state="hidden" r:id="rId5"/>
  </sheets>
  <externalReferences>
    <externalReference r:id="rId6"/>
  </externalReferences>
  <definedNames>
    <definedName name="_xlnm.Print_Area" localSheetId="1">내역서!$B$1:$O$17</definedName>
    <definedName name="_xlnm.Print_Area" localSheetId="0">내역서총괄표!$B$1:$J$24</definedName>
    <definedName name="_xlnm.Print_Titles" localSheetId="1">내역서!$1:$4</definedName>
    <definedName name="_xlnm.Print_Titles" localSheetId="0">내역서총괄표!$1:$3</definedName>
  </definedNames>
  <calcPr calcId="125725"/>
</workbook>
</file>

<file path=xl/calcChain.xml><?xml version="1.0" encoding="utf-8"?>
<calcChain xmlns="http://schemas.openxmlformats.org/spreadsheetml/2006/main">
  <c r="E7" i="2"/>
  <c r="F19" l="1"/>
  <c r="P72" i="18" l="1"/>
  <c r="P71"/>
  <c r="P70"/>
  <c r="L66"/>
  <c r="AI66" s="1"/>
  <c r="AP64"/>
  <c r="AU68" s="1"/>
  <c r="W64"/>
  <c r="Q64"/>
  <c r="L64"/>
  <c r="AA64" s="1"/>
  <c r="BC62"/>
  <c r="AU66" s="1"/>
  <c r="AN62"/>
  <c r="AZ66" s="1"/>
  <c r="K62"/>
  <c r="P42"/>
  <c r="P41"/>
  <c r="P40"/>
  <c r="L36"/>
  <c r="AI36" s="1"/>
  <c r="AP34"/>
  <c r="AU38"/>
  <c r="W34"/>
  <c r="Q34"/>
  <c r="L34"/>
  <c r="AZ32"/>
  <c r="AU36" s="1"/>
  <c r="AD32"/>
  <c r="Z32"/>
  <c r="AK32" s="1"/>
  <c r="AZ36" s="1"/>
  <c r="K32"/>
  <c r="P18"/>
  <c r="P17"/>
  <c r="P16"/>
  <c r="BF12"/>
  <c r="L12"/>
  <c r="AI12" s="1"/>
  <c r="AS10"/>
  <c r="AU14"/>
  <c r="W10"/>
  <c r="L10"/>
  <c r="AZ8"/>
  <c r="AU12"/>
  <c r="AD8"/>
  <c r="Z8"/>
  <c r="K8"/>
  <c r="AP66"/>
  <c r="AK8" l="1"/>
  <c r="AZ12" s="1"/>
  <c r="AA34"/>
  <c r="BF36" s="1"/>
  <c r="BL13"/>
  <c r="AN17" s="1"/>
  <c r="CZ19" s="1"/>
  <c r="Q24" s="1"/>
  <c r="CZ26" s="1"/>
  <c r="CZ4" s="1"/>
  <c r="BF66"/>
  <c r="BL67"/>
  <c r="AP36"/>
  <c r="AP12"/>
  <c r="BL37" l="1"/>
  <c r="AN18"/>
  <c r="DA19" s="1"/>
  <c r="Q25" s="1"/>
  <c r="DA26" s="1"/>
  <c r="DA4" s="1"/>
  <c r="AB17"/>
  <c r="AB18"/>
  <c r="AB16"/>
  <c r="AN16"/>
  <c r="AB70"/>
  <c r="AB71"/>
  <c r="AN72"/>
  <c r="DA73" s="1"/>
  <c r="Q79" s="1"/>
  <c r="DA80" s="1"/>
  <c r="DA58" s="1"/>
  <c r="AN71"/>
  <c r="CZ73" s="1"/>
  <c r="Q78" s="1"/>
  <c r="CZ80" s="1"/>
  <c r="CZ58" s="1"/>
  <c r="AB72"/>
  <c r="AN70"/>
  <c r="AB42" l="1"/>
  <c r="AN40"/>
  <c r="AN42"/>
  <c r="DA43" s="1"/>
  <c r="Q49" s="1"/>
  <c r="DA50" s="1"/>
  <c r="DA28" s="1"/>
  <c r="AB40"/>
  <c r="AB41"/>
  <c r="AN41"/>
  <c r="CZ43" s="1"/>
  <c r="Q48" s="1"/>
  <c r="CZ50" s="1"/>
  <c r="CZ28" s="1"/>
  <c r="AH73"/>
  <c r="CY73"/>
  <c r="CY19"/>
  <c r="AH19"/>
  <c r="CY43" l="1"/>
  <c r="AH43"/>
  <c r="CX19"/>
  <c r="Q23"/>
  <c r="Q77"/>
  <c r="CX73"/>
  <c r="CX43" l="1"/>
  <c r="Q47"/>
  <c r="CY80"/>
  <c r="R80"/>
  <c r="CY26"/>
  <c r="R26"/>
  <c r="CY50" l="1"/>
  <c r="R50"/>
  <c r="CY4"/>
  <c r="CX26"/>
  <c r="CX4" s="1"/>
  <c r="CY58"/>
  <c r="CX80"/>
  <c r="CX58" s="1"/>
  <c r="CY28" l="1"/>
  <c r="CX50"/>
  <c r="CX28" s="1"/>
  <c r="G4" i="2" l="1"/>
  <c r="H5" l="1"/>
  <c r="G5"/>
  <c r="G6" s="1"/>
  <c r="F11" l="1"/>
  <c r="F7"/>
  <c r="F13" l="1"/>
  <c r="H4"/>
  <c r="H6" s="1"/>
  <c r="F12"/>
  <c r="F10"/>
  <c r="F15" l="1"/>
  <c r="F8"/>
  <c r="F9"/>
  <c r="I5" l="1"/>
  <c r="I4" l="1"/>
  <c r="I6" s="1"/>
  <c r="F4"/>
  <c r="F14" l="1"/>
  <c r="F5"/>
  <c r="F6"/>
  <c r="F16" l="1"/>
  <c r="F17" l="1"/>
  <c r="F20" l="1"/>
  <c r="F18"/>
  <c r="F21"/>
  <c r="F23" l="1"/>
</calcChain>
</file>

<file path=xl/sharedStrings.xml><?xml version="1.0" encoding="utf-8"?>
<sst xmlns="http://schemas.openxmlformats.org/spreadsheetml/2006/main" count="436" uniqueCount="100">
  <si>
    <t>단  가</t>
  </si>
  <si>
    <t>수 량</t>
  </si>
  <si>
    <t>경    비</t>
  </si>
  <si>
    <t>부가가치세</t>
  </si>
  <si>
    <t>경</t>
  </si>
  <si>
    <t>비    고</t>
  </si>
  <si>
    <t>이윤</t>
  </si>
  <si>
    <t>고용보험료</t>
  </si>
  <si>
    <t>단위</t>
  </si>
  <si>
    <t>K</t>
  </si>
  <si>
    <t>E</t>
  </si>
  <si>
    <t>산재보험료</t>
  </si>
  <si>
    <t>1.</t>
  </si>
  <si>
    <t>금   액</t>
  </si>
  <si>
    <t>비</t>
  </si>
  <si>
    <t>건강보험료</t>
  </si>
  <si>
    <t>m</t>
  </si>
  <si>
    <t>재료비</t>
  </si>
  <si>
    <t>품    명</t>
  </si>
  <si>
    <t>㎥</t>
  </si>
  <si>
    <t>2.</t>
  </si>
  <si>
    <t>㎡</t>
  </si>
  <si>
    <t>hr</t>
  </si>
  <si>
    <t>규   격</t>
  </si>
  <si>
    <t>내역서총괄표</t>
  </si>
  <si>
    <t>환경보전비</t>
  </si>
  <si>
    <t>간접노무비</t>
  </si>
  <si>
    <t>×</t>
  </si>
  <si>
    <t>노무비</t>
  </si>
  <si>
    <t>연금보험료</t>
  </si>
  <si>
    <t>총원가</t>
  </si>
  <si>
    <t>일반관리비</t>
  </si>
  <si>
    <t>산업안전보건관리비</t>
  </si>
  <si>
    <t>노인장기요양보험료</t>
  </si>
  <si>
    <t>※</t>
  </si>
  <si>
    <t>순공사원가</t>
  </si>
  <si>
    <t>합    계</t>
  </si>
  <si>
    <t>기타경비</t>
  </si>
  <si>
    <t>공종</t>
  </si>
  <si>
    <t>순 공 사 비</t>
  </si>
  <si>
    <t/>
  </si>
  <si>
    <t>65,723,242</t>
  </si>
  <si>
    <t>14,861,103</t>
  </si>
  <si>
    <t>772,881</t>
  </si>
  <si>
    <t>계</t>
  </si>
  <si>
    <t>관급자재대</t>
    <phoneticPr fontId="5" type="noConversion"/>
  </si>
  <si>
    <t>단가산출</t>
  </si>
  <si>
    <t>산    출    근    거</t>
  </si>
  <si>
    <t>합  계</t>
  </si>
  <si>
    <t>경  비</t>
  </si>
  <si>
    <t>1.터파기 (백호0.12㎥(100%)) [㎥]</t>
    <phoneticPr fontId="5" type="noConversion"/>
  </si>
  <si>
    <t>굴삭기(무한궤도)</t>
  </si>
  <si>
    <t>(0.12㎥)</t>
    <phoneticPr fontId="5" type="noConversion"/>
  </si>
  <si>
    <t>q</t>
  </si>
  <si>
    <t>=</t>
  </si>
  <si>
    <t>f</t>
  </si>
  <si>
    <t>/</t>
  </si>
  <si>
    <t>(</t>
  </si>
  <si>
    <t>-</t>
  </si>
  <si>
    <t>Cm</t>
  </si>
  <si>
    <t>sec</t>
  </si>
  <si>
    <t>˚</t>
  </si>
  <si>
    <t>)</t>
  </si>
  <si>
    <t>Q</t>
  </si>
  <si>
    <t>─</t>
  </si>
  <si>
    <t>:</t>
  </si>
  <si>
    <t>÷</t>
  </si>
  <si>
    <t>소</t>
  </si>
  <si>
    <t>합</t>
  </si>
  <si>
    <t>+</t>
  </si>
  <si>
    <t>90</t>
  </si>
  <si>
    <t>135</t>
  </si>
  <si>
    <t>(90</t>
    <phoneticPr fontId="5" type="noConversion"/>
  </si>
  <si>
    <t>2.잔토처리(현장내) (백호0.12㎥(100%)) [㎥]</t>
    <phoneticPr fontId="5" type="noConversion"/>
  </si>
  <si>
    <t>(0.12㎥)</t>
    <phoneticPr fontId="5" type="noConversion"/>
  </si>
  <si>
    <t>3.되메우기 (백호0.12㎥(100%)) [㎥]</t>
    <phoneticPr fontId="5" type="noConversion"/>
  </si>
  <si>
    <t>폐기물처리비</t>
    <phoneticPr fontId="5" type="noConversion"/>
  </si>
  <si>
    <t>300*300*60</t>
  </si>
  <si>
    <t>인도블록 교체 등 1식</t>
    <phoneticPr fontId="5" type="noConversion"/>
  </si>
  <si>
    <t>도급액</t>
    <phoneticPr fontId="5" type="noConversion"/>
  </si>
  <si>
    <t>대덕승마장 보도블럭 및 장애인점자블럭 설치공사</t>
    <phoneticPr fontId="5" type="noConversion"/>
  </si>
  <si>
    <t>요 율</t>
    <phoneticPr fontId="5" type="noConversion"/>
  </si>
  <si>
    <t>경계목 설치</t>
    <phoneticPr fontId="5" type="noConversion"/>
  </si>
  <si>
    <t>대덕승마장 보도블럭 및 장애인점자블럭 설치공사</t>
    <phoneticPr fontId="5" type="noConversion"/>
  </si>
  <si>
    <t>대덕승마장 인도블록 교체공사</t>
    <phoneticPr fontId="5" type="noConversion"/>
  </si>
  <si>
    <t>화강석경계석 설치</t>
    <phoneticPr fontId="5" type="noConversion"/>
  </si>
  <si>
    <r>
      <rPr>
        <b/>
        <sz val="20"/>
        <color indexed="8"/>
        <rFont val="돋움"/>
        <family val="3"/>
        <charset val="129"/>
      </rPr>
      <t>내 역 서</t>
    </r>
    <r>
      <rPr>
        <b/>
        <sz val="20"/>
        <color indexed="10"/>
        <rFont val="Arial"/>
        <family val="2"/>
      </rPr>
      <t/>
    </r>
    <phoneticPr fontId="5" type="noConversion"/>
  </si>
  <si>
    <t>소형고압블록 철거</t>
  </si>
  <si>
    <t>설치비의 50%</t>
  </si>
  <si>
    <t>경계석 및 기초콘크리트 철거</t>
  </si>
  <si>
    <t>맨홀뚜껑 교체</t>
  </si>
  <si>
    <t>620*1120*85</t>
  </si>
  <si>
    <t>개소</t>
  </si>
  <si>
    <t>700*700*85</t>
  </si>
  <si>
    <t>보차도용블록포장</t>
  </si>
  <si>
    <t>200*200*60</t>
  </si>
  <si>
    <t>안전유도블록 포장</t>
  </si>
  <si>
    <t>면고르기</t>
  </si>
  <si>
    <t>100*100*1000</t>
  </si>
  <si>
    <t xml:space="preserve">￠60 * H400 * L1,000 </t>
  </si>
</sst>
</file>

<file path=xl/styles.xml><?xml version="1.0" encoding="utf-8"?>
<styleSheet xmlns="http://schemas.openxmlformats.org/spreadsheetml/2006/main">
  <numFmts count="4">
    <numFmt numFmtId="176" formatCode="#,##0.0########"/>
    <numFmt numFmtId="177" formatCode="#,##0.#"/>
    <numFmt numFmtId="179" formatCode="#,##0_ "/>
    <numFmt numFmtId="180" formatCode="#,##0.#######"/>
  </numFmts>
  <fonts count="22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11"/>
      <color indexed="8"/>
      <name val="굴림체"/>
      <family val="3"/>
    </font>
    <font>
      <sz val="9"/>
      <name val="굴림체"/>
      <family val="3"/>
    </font>
    <font>
      <sz val="6"/>
      <color indexed="8"/>
      <name val="굴림체"/>
      <family val="3"/>
    </font>
    <font>
      <b/>
      <sz val="20"/>
      <color indexed="8"/>
      <name val="돋움"/>
      <family val="3"/>
      <charset val="129"/>
    </font>
    <font>
      <b/>
      <sz val="20"/>
      <color indexed="10"/>
      <name val="Arial"/>
      <family val="2"/>
    </font>
    <font>
      <b/>
      <sz val="9"/>
      <color rgb="FFFF0000"/>
      <name val="굴림체"/>
      <family val="3"/>
    </font>
    <font>
      <sz val="9"/>
      <color rgb="FFFF0000"/>
      <name val="굴림체"/>
      <family val="3"/>
    </font>
    <font>
      <b/>
      <sz val="10"/>
      <color rgb="FFFF0000"/>
      <name val="Arial"/>
      <family val="2"/>
    </font>
    <font>
      <b/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1"/>
      <color theme="4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1"/>
      <color rgb="FFFF0000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left"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vertical="center"/>
    </xf>
    <xf numFmtId="177" fontId="1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left" vertical="center"/>
    </xf>
    <xf numFmtId="180" fontId="2" fillId="0" borderId="1" xfId="0" applyNumberFormat="1" applyFont="1" applyBorder="1" applyAlignment="1">
      <alignment horizontal="center" vertical="center"/>
    </xf>
    <xf numFmtId="180" fontId="2" fillId="0" borderId="21" xfId="0" applyNumberFormat="1" applyFont="1" applyBorder="1" applyAlignment="1">
      <alignment horizontal="center" vertical="center"/>
    </xf>
    <xf numFmtId="180" fontId="2" fillId="0" borderId="12" xfId="0" applyNumberFormat="1" applyFont="1" applyBorder="1" applyAlignment="1">
      <alignment horizontal="left" vertical="center"/>
    </xf>
    <xf numFmtId="180" fontId="3" fillId="0" borderId="0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80" fontId="3" fillId="0" borderId="12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180" fontId="8" fillId="0" borderId="0" xfId="0" applyNumberFormat="1" applyFont="1" applyBorder="1" applyAlignment="1">
      <alignment vertical="center"/>
    </xf>
    <xf numFmtId="180" fontId="3" fillId="0" borderId="14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vertical="center"/>
    </xf>
    <xf numFmtId="180" fontId="3" fillId="0" borderId="5" xfId="0" applyNumberFormat="1" applyFont="1" applyBorder="1" applyAlignment="1">
      <alignment horizontal="right" vertical="center"/>
    </xf>
    <xf numFmtId="180" fontId="3" fillId="0" borderId="22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3" fillId="0" borderId="0" xfId="0" applyFont="1" applyAlignment="1">
      <alignment vertical="center"/>
    </xf>
    <xf numFmtId="0" fontId="0" fillId="0" borderId="0" xfId="0" applyNumberFormat="1"/>
    <xf numFmtId="0" fontId="0" fillId="0" borderId="0" xfId="0"/>
    <xf numFmtId="0" fontId="1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0" fillId="0" borderId="0" xfId="0" applyNumberFormat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3" fontId="14" fillId="0" borderId="17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right" vertical="center"/>
    </xf>
    <xf numFmtId="177" fontId="14" fillId="0" borderId="17" xfId="0" applyNumberFormat="1" applyFont="1" applyBorder="1" applyAlignment="1">
      <alignment horizontal="right" vertical="center"/>
    </xf>
    <xf numFmtId="3" fontId="15" fillId="0" borderId="17" xfId="0" applyNumberFormat="1" applyFont="1" applyBorder="1" applyAlignment="1">
      <alignment vertical="center"/>
    </xf>
    <xf numFmtId="3" fontId="14" fillId="0" borderId="18" xfId="0" applyNumberFormat="1" applyFont="1" applyBorder="1" applyAlignment="1">
      <alignment horizontal="center" vertical="center"/>
    </xf>
    <xf numFmtId="0" fontId="15" fillId="0" borderId="17" xfId="0" applyNumberFormat="1" applyFont="1" applyBorder="1" applyAlignment="1">
      <alignment vertical="center"/>
    </xf>
    <xf numFmtId="179" fontId="15" fillId="0" borderId="17" xfId="0" applyNumberFormat="1" applyFont="1" applyBorder="1" applyAlignment="1">
      <alignment vertical="center"/>
    </xf>
    <xf numFmtId="179" fontId="16" fillId="0" borderId="17" xfId="0" applyNumberFormat="1" applyFont="1" applyBorder="1" applyAlignment="1">
      <alignment horizontal="right" vertical="center"/>
    </xf>
    <xf numFmtId="179" fontId="16" fillId="0" borderId="17" xfId="0" applyNumberFormat="1" applyFont="1" applyBorder="1" applyAlignment="1">
      <alignment vertical="center"/>
    </xf>
    <xf numFmtId="179" fontId="17" fillId="0" borderId="18" xfId="0" applyNumberFormat="1" applyFont="1" applyBorder="1" applyAlignment="1">
      <alignment horizontal="left" vertical="center"/>
    </xf>
    <xf numFmtId="3" fontId="14" fillId="0" borderId="28" xfId="0" applyNumberFormat="1" applyFont="1" applyBorder="1" applyAlignment="1">
      <alignment horizontal="left" vertical="center"/>
    </xf>
    <xf numFmtId="3" fontId="14" fillId="0" borderId="17" xfId="0" applyNumberFormat="1" applyFont="1" applyBorder="1" applyAlignment="1">
      <alignment horizontal="left" vertical="center"/>
    </xf>
    <xf numFmtId="179" fontId="18" fillId="0" borderId="17" xfId="0" applyNumberFormat="1" applyFont="1" applyBorder="1" applyAlignment="1">
      <alignment vertical="center"/>
    </xf>
    <xf numFmtId="179" fontId="19" fillId="0" borderId="18" xfId="0" applyNumberFormat="1" applyFont="1" applyBorder="1" applyAlignment="1">
      <alignment horizontal="left" vertical="center"/>
    </xf>
    <xf numFmtId="179" fontId="14" fillId="0" borderId="18" xfId="0" applyNumberFormat="1" applyFont="1" applyBorder="1" applyAlignment="1">
      <alignment horizontal="left" vertical="center"/>
    </xf>
    <xf numFmtId="3" fontId="15" fillId="0" borderId="17" xfId="0" applyNumberFormat="1" applyFont="1" applyBorder="1" applyAlignment="1">
      <alignment horizontal="left" vertical="center"/>
    </xf>
    <xf numFmtId="3" fontId="15" fillId="0" borderId="17" xfId="0" applyNumberFormat="1" applyFont="1" applyBorder="1" applyAlignment="1">
      <alignment horizontal="right" vertical="center"/>
    </xf>
    <xf numFmtId="179" fontId="18" fillId="0" borderId="17" xfId="0" applyNumberFormat="1" applyFont="1" applyBorder="1" applyAlignment="1">
      <alignment horizontal="right" vertical="center"/>
    </xf>
    <xf numFmtId="3" fontId="19" fillId="0" borderId="28" xfId="0" applyNumberFormat="1" applyFont="1" applyBorder="1" applyAlignment="1">
      <alignment horizontal="left" vertical="center"/>
    </xf>
    <xf numFmtId="3" fontId="18" fillId="0" borderId="17" xfId="0" applyNumberFormat="1" applyFont="1" applyBorder="1" applyAlignment="1">
      <alignment horizontal="left" vertical="center"/>
    </xf>
    <xf numFmtId="0" fontId="18" fillId="0" borderId="17" xfId="0" applyNumberFormat="1" applyFont="1" applyBorder="1" applyAlignment="1">
      <alignment horizontal="right" vertical="center"/>
    </xf>
    <xf numFmtId="179" fontId="16" fillId="0" borderId="18" xfId="0" applyNumberFormat="1" applyFont="1" applyBorder="1" applyAlignment="1">
      <alignment horizontal="left" vertical="center"/>
    </xf>
    <xf numFmtId="3" fontId="20" fillId="0" borderId="29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vertical="center"/>
    </xf>
    <xf numFmtId="0" fontId="18" fillId="0" borderId="19" xfId="0" applyNumberFormat="1" applyFont="1" applyBorder="1" applyAlignment="1">
      <alignment vertical="center"/>
    </xf>
    <xf numFmtId="3" fontId="18" fillId="0" borderId="19" xfId="0" applyNumberFormat="1" applyFont="1" applyBorder="1" applyAlignment="1">
      <alignment horizontal="right" vertical="center"/>
    </xf>
    <xf numFmtId="179" fontId="18" fillId="0" borderId="19" xfId="0" applyNumberFormat="1" applyFont="1" applyBorder="1" applyAlignment="1">
      <alignment vertical="center"/>
    </xf>
    <xf numFmtId="179" fontId="18" fillId="0" borderId="19" xfId="0" applyNumberFormat="1" applyFont="1" applyBorder="1" applyAlignment="1">
      <alignment horizontal="right" vertical="center"/>
    </xf>
    <xf numFmtId="179" fontId="21" fillId="0" borderId="2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3" fillId="0" borderId="30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3" fontId="14" fillId="0" borderId="26" xfId="0" applyNumberFormat="1" applyFont="1" applyBorder="1" applyAlignment="1">
      <alignment horizontal="center" vertical="center"/>
    </xf>
    <xf numFmtId="0" fontId="14" fillId="0" borderId="26" xfId="0" applyNumberFormat="1" applyFont="1" applyBorder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3" fontId="14" fillId="0" borderId="26" xfId="0" applyNumberFormat="1" applyFont="1" applyBorder="1" applyAlignment="1">
      <alignment horizontal="right" vertical="center"/>
    </xf>
    <xf numFmtId="3" fontId="14" fillId="0" borderId="17" xfId="0" applyNumberFormat="1" applyFont="1" applyBorder="1" applyAlignment="1">
      <alignment horizontal="right" vertical="center"/>
    </xf>
    <xf numFmtId="180" fontId="2" fillId="0" borderId="20" xfId="0" applyNumberFormat="1" applyFont="1" applyBorder="1" applyAlignment="1">
      <alignment horizontal="center" vertical="center"/>
    </xf>
    <xf numFmtId="180" fontId="2" fillId="0" borderId="23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ESISMessenger/temp/&#44256;&#55141;&#49437;&#49444;&#52824;2016.4&#50900;&#44208;&#51116;&#50857;&#49688;&#47049;&#49328;&#5263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표지"/>
      <sheetName val="원가계산서"/>
      <sheetName val="내역서총괄표"/>
      <sheetName val="내역서"/>
      <sheetName val="일위대가총괄표"/>
      <sheetName val="일위대가"/>
      <sheetName val="단가산출총괄표"/>
      <sheetName val="단가산출"/>
      <sheetName val="기계경비총괄표"/>
      <sheetName val="기계경비"/>
      <sheetName val="기계경비적용기준"/>
      <sheetName val="자재단가"/>
      <sheetName val="노임단가"/>
      <sheetName val="수량산출최종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G5">
            <v>28259</v>
          </cell>
          <cell r="H5">
            <v>3983</v>
          </cell>
          <cell r="I5">
            <v>7231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5"/>
  <sheetViews>
    <sheetView view="pageBreakPreview" zoomScaleNormal="115" zoomScaleSheetLayoutView="100" workbookViewId="0">
      <selection activeCell="C32" sqref="C32"/>
    </sheetView>
  </sheetViews>
  <sheetFormatPr defaultRowHeight="12.75"/>
  <cols>
    <col min="1" max="1" width="0.7109375" customWidth="1"/>
    <col min="2" max="2" width="7.7109375" customWidth="1"/>
    <col min="3" max="3" width="27.7109375" bestFit="1" customWidth="1"/>
    <col min="4" max="4" width="21.42578125" customWidth="1"/>
    <col min="5" max="5" width="13.5703125" customWidth="1"/>
    <col min="6" max="6" width="18.42578125" customWidth="1"/>
    <col min="7" max="7" width="16.140625" customWidth="1"/>
    <col min="8" max="8" width="15.5703125" customWidth="1"/>
    <col min="9" max="9" width="16.28515625" customWidth="1"/>
    <col min="10" max="10" width="13.5703125" customWidth="1"/>
  </cols>
  <sheetData>
    <row r="1" spans="2:10" ht="24.95" customHeight="1">
      <c r="B1" s="83" t="s">
        <v>24</v>
      </c>
      <c r="C1" s="83"/>
      <c r="D1" s="83"/>
      <c r="E1" s="83"/>
      <c r="F1" s="83"/>
      <c r="G1" s="83"/>
      <c r="H1" s="83"/>
      <c r="I1" s="83"/>
      <c r="J1" s="83"/>
    </row>
    <row r="2" spans="2:10" ht="9.9499999999999993" customHeight="1">
      <c r="B2" s="84"/>
      <c r="C2" s="84"/>
      <c r="D2" s="84"/>
      <c r="E2" s="84"/>
      <c r="F2" s="84"/>
      <c r="G2" s="84"/>
      <c r="H2" s="84"/>
      <c r="I2" s="84"/>
      <c r="J2" s="84"/>
    </row>
    <row r="3" spans="2:10" ht="30.75" customHeight="1">
      <c r="B3" s="6" t="s">
        <v>38</v>
      </c>
      <c r="C3" s="1" t="s">
        <v>18</v>
      </c>
      <c r="D3" s="1" t="s">
        <v>23</v>
      </c>
      <c r="E3" s="1" t="s">
        <v>81</v>
      </c>
      <c r="F3" s="1" t="s">
        <v>36</v>
      </c>
      <c r="G3" s="1" t="s">
        <v>28</v>
      </c>
      <c r="H3" s="1" t="s">
        <v>17</v>
      </c>
      <c r="I3" s="1" t="s">
        <v>2</v>
      </c>
      <c r="J3" s="2" t="s">
        <v>5</v>
      </c>
    </row>
    <row r="4" spans="2:10" ht="19.7" customHeight="1">
      <c r="B4" s="12" t="s">
        <v>34</v>
      </c>
      <c r="C4" s="85" t="s">
        <v>80</v>
      </c>
      <c r="D4" s="86"/>
      <c r="E4" s="9"/>
      <c r="F4" s="14">
        <f>내역서!H6</f>
        <v>0</v>
      </c>
      <c r="G4" s="11">
        <f>내역서!J6</f>
        <v>0</v>
      </c>
      <c r="H4" s="11">
        <f>내역서!L6</f>
        <v>0</v>
      </c>
      <c r="I4" s="11">
        <f>내역서!N6</f>
        <v>0</v>
      </c>
      <c r="J4" s="10" t="s">
        <v>40</v>
      </c>
    </row>
    <row r="5" spans="2:10" ht="19.7" customHeight="1">
      <c r="B5" s="12" t="s">
        <v>12</v>
      </c>
      <c r="C5" s="8" t="s">
        <v>78</v>
      </c>
      <c r="D5" s="8" t="s">
        <v>40</v>
      </c>
      <c r="E5" s="9"/>
      <c r="F5" s="14">
        <f>F4</f>
        <v>0</v>
      </c>
      <c r="G5" s="11">
        <f>내역서!J8</f>
        <v>0</v>
      </c>
      <c r="H5" s="11">
        <f>내역서!L8</f>
        <v>0</v>
      </c>
      <c r="I5" s="11">
        <f>내역서!N8</f>
        <v>0</v>
      </c>
      <c r="J5" s="10" t="s">
        <v>40</v>
      </c>
    </row>
    <row r="6" spans="2:10" ht="19.7" customHeight="1">
      <c r="B6" s="12" t="s">
        <v>40</v>
      </c>
      <c r="C6" s="8" t="s">
        <v>39</v>
      </c>
      <c r="D6" s="8" t="s">
        <v>40</v>
      </c>
      <c r="E6" s="9"/>
      <c r="F6" s="14">
        <f>F4</f>
        <v>0</v>
      </c>
      <c r="G6" s="11">
        <f>G4</f>
        <v>0</v>
      </c>
      <c r="H6" s="11">
        <f>H4</f>
        <v>0</v>
      </c>
      <c r="I6" s="11">
        <f>I4</f>
        <v>0</v>
      </c>
      <c r="J6" s="10" t="s">
        <v>40</v>
      </c>
    </row>
    <row r="7" spans="2:10" ht="19.7" customHeight="1">
      <c r="B7" s="12" t="s">
        <v>40</v>
      </c>
      <c r="C7" s="8" t="s">
        <v>26</v>
      </c>
      <c r="D7" s="8" t="s">
        <v>40</v>
      </c>
      <c r="E7" s="51" t="e">
        <f>#REF!</f>
        <v>#REF!</v>
      </c>
      <c r="F7" s="11" t="e">
        <f>#REF!</f>
        <v>#REF!</v>
      </c>
      <c r="G7" s="9"/>
      <c r="H7" s="9"/>
      <c r="I7" s="9"/>
      <c r="J7" s="10" t="s">
        <v>40</v>
      </c>
    </row>
    <row r="8" spans="2:10" ht="19.7" customHeight="1">
      <c r="B8" s="12" t="s">
        <v>40</v>
      </c>
      <c r="C8" s="8" t="s">
        <v>11</v>
      </c>
      <c r="D8" s="8" t="s">
        <v>40</v>
      </c>
      <c r="E8" s="13">
        <v>3.75</v>
      </c>
      <c r="F8" s="11" t="e">
        <f>#REF!</f>
        <v>#REF!</v>
      </c>
      <c r="G8" s="9"/>
      <c r="H8" s="9"/>
      <c r="I8" s="9"/>
      <c r="J8" s="10" t="s">
        <v>40</v>
      </c>
    </row>
    <row r="9" spans="2:10" ht="19.7" customHeight="1">
      <c r="B9" s="12" t="s">
        <v>40</v>
      </c>
      <c r="C9" s="8" t="s">
        <v>7</v>
      </c>
      <c r="D9" s="8" t="s">
        <v>40</v>
      </c>
      <c r="E9" s="13">
        <v>0.87</v>
      </c>
      <c r="F9" s="11" t="e">
        <f>#REF!</f>
        <v>#REF!</v>
      </c>
      <c r="G9" s="9"/>
      <c r="H9" s="9"/>
      <c r="I9" s="9"/>
      <c r="J9" s="10" t="s">
        <v>40</v>
      </c>
    </row>
    <row r="10" spans="2:10" ht="19.7" customHeight="1">
      <c r="B10" s="12" t="s">
        <v>40</v>
      </c>
      <c r="C10" s="8" t="s">
        <v>15</v>
      </c>
      <c r="D10" s="8" t="s">
        <v>40</v>
      </c>
      <c r="E10" s="13">
        <v>3.23</v>
      </c>
      <c r="F10" s="11" t="e">
        <f>#REF!</f>
        <v>#REF!</v>
      </c>
      <c r="G10" s="9"/>
      <c r="H10" s="9"/>
      <c r="I10" s="9"/>
      <c r="J10" s="10" t="s">
        <v>40</v>
      </c>
    </row>
    <row r="11" spans="2:10" ht="19.7" customHeight="1">
      <c r="B11" s="12" t="s">
        <v>40</v>
      </c>
      <c r="C11" s="8" t="s">
        <v>29</v>
      </c>
      <c r="D11" s="8" t="s">
        <v>40</v>
      </c>
      <c r="E11" s="13">
        <v>4.5</v>
      </c>
      <c r="F11" s="11" t="e">
        <f>#REF!</f>
        <v>#REF!</v>
      </c>
      <c r="G11" s="9"/>
      <c r="H11" s="9"/>
      <c r="I11" s="9"/>
      <c r="J11" s="10" t="s">
        <v>40</v>
      </c>
    </row>
    <row r="12" spans="2:10" ht="19.7" customHeight="1">
      <c r="B12" s="12" t="s">
        <v>40</v>
      </c>
      <c r="C12" s="8" t="s">
        <v>33</v>
      </c>
      <c r="D12" s="8" t="s">
        <v>40</v>
      </c>
      <c r="E12" s="13">
        <v>8.51</v>
      </c>
      <c r="F12" s="11" t="e">
        <f>#REF!</f>
        <v>#REF!</v>
      </c>
      <c r="G12" s="9"/>
      <c r="H12" s="9"/>
      <c r="I12" s="9"/>
      <c r="J12" s="10" t="s">
        <v>40</v>
      </c>
    </row>
    <row r="13" spans="2:10" ht="19.7" customHeight="1">
      <c r="B13" s="12" t="s">
        <v>40</v>
      </c>
      <c r="C13" s="8" t="s">
        <v>32</v>
      </c>
      <c r="D13" s="8" t="s">
        <v>40</v>
      </c>
      <c r="E13" s="13">
        <v>2.93</v>
      </c>
      <c r="F13" s="11" t="e">
        <f>#REF!</f>
        <v>#REF!</v>
      </c>
      <c r="G13" s="9"/>
      <c r="H13" s="9"/>
      <c r="I13" s="9"/>
      <c r="J13" s="10" t="s">
        <v>40</v>
      </c>
    </row>
    <row r="14" spans="2:10" ht="19.7" customHeight="1">
      <c r="B14" s="12" t="s">
        <v>40</v>
      </c>
      <c r="C14" s="8" t="s">
        <v>25</v>
      </c>
      <c r="D14" s="8" t="s">
        <v>40</v>
      </c>
      <c r="E14" s="13">
        <v>0.3</v>
      </c>
      <c r="F14" s="11" t="e">
        <f>#REF!</f>
        <v>#REF!</v>
      </c>
      <c r="G14" s="9"/>
      <c r="H14" s="9"/>
      <c r="I14" s="9"/>
      <c r="J14" s="10" t="s">
        <v>40</v>
      </c>
    </row>
    <row r="15" spans="2:10" ht="19.7" customHeight="1">
      <c r="B15" s="12" t="s">
        <v>40</v>
      </c>
      <c r="C15" s="8" t="s">
        <v>37</v>
      </c>
      <c r="D15" s="8" t="s">
        <v>40</v>
      </c>
      <c r="E15" s="13">
        <v>5.5</v>
      </c>
      <c r="F15" s="11" t="e">
        <f>#REF!</f>
        <v>#REF!</v>
      </c>
      <c r="G15" s="9"/>
      <c r="H15" s="9"/>
      <c r="I15" s="9"/>
      <c r="J15" s="10" t="s">
        <v>40</v>
      </c>
    </row>
    <row r="16" spans="2:10" ht="19.7" customHeight="1">
      <c r="B16" s="12" t="s">
        <v>40</v>
      </c>
      <c r="C16" s="8" t="s">
        <v>35</v>
      </c>
      <c r="D16" s="8" t="s">
        <v>40</v>
      </c>
      <c r="E16" s="9"/>
      <c r="F16" s="11" t="e">
        <f>#REF!</f>
        <v>#REF!</v>
      </c>
      <c r="G16" s="9"/>
      <c r="H16" s="9"/>
      <c r="I16" s="9"/>
      <c r="J16" s="10" t="s">
        <v>40</v>
      </c>
    </row>
    <row r="17" spans="2:10" ht="19.7" customHeight="1">
      <c r="B17" s="12" t="s">
        <v>40</v>
      </c>
      <c r="C17" s="8" t="s">
        <v>31</v>
      </c>
      <c r="D17" s="8" t="s">
        <v>40</v>
      </c>
      <c r="E17" s="9">
        <v>6</v>
      </c>
      <c r="F17" s="11" t="e">
        <f>#REF!</f>
        <v>#REF!</v>
      </c>
      <c r="G17" s="9"/>
      <c r="H17" s="9"/>
      <c r="I17" s="9"/>
      <c r="J17" s="10" t="s">
        <v>40</v>
      </c>
    </row>
    <row r="18" spans="2:10" ht="19.7" customHeight="1">
      <c r="B18" s="12" t="s">
        <v>40</v>
      </c>
      <c r="C18" s="8" t="s">
        <v>6</v>
      </c>
      <c r="D18" s="8" t="s">
        <v>40</v>
      </c>
      <c r="E18" s="13">
        <v>15</v>
      </c>
      <c r="F18" s="11" t="e">
        <f>#REF!</f>
        <v>#REF!</v>
      </c>
      <c r="G18" s="9"/>
      <c r="H18" s="9"/>
      <c r="I18" s="9"/>
      <c r="J18" s="10" t="s">
        <v>40</v>
      </c>
    </row>
    <row r="19" spans="2:10" ht="19.7" customHeight="1">
      <c r="B19" s="12"/>
      <c r="C19" s="8" t="s">
        <v>76</v>
      </c>
      <c r="D19" s="8"/>
      <c r="E19" s="13"/>
      <c r="F19" s="11" t="e">
        <f>#REF!</f>
        <v>#REF!</v>
      </c>
      <c r="G19" s="9"/>
      <c r="H19" s="9"/>
      <c r="I19" s="9"/>
      <c r="J19" s="10"/>
    </row>
    <row r="20" spans="2:10" ht="19.7" customHeight="1">
      <c r="B20" s="12" t="s">
        <v>40</v>
      </c>
      <c r="C20" s="8" t="s">
        <v>30</v>
      </c>
      <c r="D20" s="8" t="s">
        <v>40</v>
      </c>
      <c r="E20" s="9"/>
      <c r="F20" s="11" t="e">
        <f>#REF!</f>
        <v>#REF!</v>
      </c>
      <c r="G20" s="9"/>
      <c r="H20" s="9"/>
      <c r="I20" s="9"/>
      <c r="J20" s="10" t="s">
        <v>40</v>
      </c>
    </row>
    <row r="21" spans="2:10" ht="19.7" customHeight="1">
      <c r="B21" s="12" t="s">
        <v>40</v>
      </c>
      <c r="C21" s="8" t="s">
        <v>3</v>
      </c>
      <c r="D21" s="8" t="s">
        <v>40</v>
      </c>
      <c r="E21" s="9">
        <v>10</v>
      </c>
      <c r="F21" s="11" t="e">
        <f>#REF!</f>
        <v>#REF!</v>
      </c>
      <c r="G21" s="9"/>
      <c r="H21" s="9"/>
      <c r="I21" s="9"/>
      <c r="J21" s="10" t="s">
        <v>40</v>
      </c>
    </row>
    <row r="22" spans="2:10" ht="19.7" customHeight="1">
      <c r="B22" s="12"/>
      <c r="C22" s="8" t="s">
        <v>45</v>
      </c>
      <c r="D22" s="8"/>
      <c r="E22" s="9"/>
      <c r="F22" s="11"/>
      <c r="G22" s="9"/>
      <c r="H22" s="9"/>
      <c r="I22" s="9"/>
      <c r="J22" s="10"/>
    </row>
    <row r="23" spans="2:10" ht="19.7" customHeight="1">
      <c r="B23" s="12" t="s">
        <v>40</v>
      </c>
      <c r="C23" s="8" t="s">
        <v>79</v>
      </c>
      <c r="D23" s="8" t="s">
        <v>40</v>
      </c>
      <c r="E23" s="9"/>
      <c r="F23" s="11" t="e">
        <f>#REF!</f>
        <v>#REF!</v>
      </c>
      <c r="G23" s="9"/>
      <c r="H23" s="9"/>
      <c r="I23" s="9"/>
      <c r="J23" s="10" t="s">
        <v>40</v>
      </c>
    </row>
    <row r="24" spans="2:10" ht="19.7" customHeight="1">
      <c r="B24" s="7"/>
      <c r="C24" s="3"/>
      <c r="D24" s="3"/>
      <c r="E24" s="3"/>
      <c r="F24" s="3"/>
      <c r="G24" s="3"/>
      <c r="H24" s="3"/>
      <c r="I24" s="3"/>
      <c r="J24" s="4"/>
    </row>
    <row r="25" spans="2:10">
      <c r="B25" s="5"/>
      <c r="C25" s="5"/>
      <c r="D25" s="5"/>
      <c r="E25" s="5"/>
      <c r="F25" s="5"/>
      <c r="G25" s="5"/>
      <c r="H25" s="5"/>
      <c r="I25" s="5"/>
      <c r="J25" s="5"/>
    </row>
  </sheetData>
  <mergeCells count="2">
    <mergeCell ref="B1:J2"/>
    <mergeCell ref="C4:D4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P44"/>
  <sheetViews>
    <sheetView tabSelected="1" view="pageBreakPreview" zoomScaleNormal="90" zoomScaleSheetLayoutView="100" workbookViewId="0">
      <selection activeCell="I13" sqref="I13"/>
    </sheetView>
  </sheetViews>
  <sheetFormatPr defaultRowHeight="21.75"/>
  <cols>
    <col min="1" max="1" width="0.7109375" customWidth="1" phonetic="1"/>
    <col min="2" max="2" width="6.42578125" customWidth="1" phonetic="1"/>
    <col min="3" max="3" width="39.28515625" bestFit="1" customWidth="1" phonetic="1"/>
    <col min="4" max="4" width="27.7109375" bestFit="1" customWidth="1" phonetic="1"/>
    <col min="5" max="5" width="10.28515625" style="46" bestFit="1" customWidth="1" phonetic="1"/>
    <col min="6" max="6" width="7.85546875" style="44" customWidth="1" phonetic="1"/>
    <col min="7" max="7" width="13.5703125" bestFit="1" customWidth="1" phonetic="1"/>
    <col min="8" max="8" width="18.28515625" customWidth="1" phonetic="1"/>
    <col min="9" max="9" width="11.85546875" bestFit="1" customWidth="1" phonetic="1"/>
    <col min="10" max="10" width="16.85546875" bestFit="1" customWidth="1" phonetic="1"/>
    <col min="11" max="11" width="13.5703125" bestFit="1" customWidth="1" phonetic="1"/>
    <col min="12" max="12" width="15.7109375" customWidth="1" phonetic="1"/>
    <col min="13" max="13" width="11.85546875" bestFit="1" customWidth="1" phonetic="1"/>
    <col min="14" max="14" width="13.5703125" customWidth="1" phonetic="1"/>
    <col min="15" max="15" width="12.140625" bestFit="1" customWidth="1" phonetic="1"/>
    <col min="16" max="16" width="16.85546875" customWidth="1" phonetic="1"/>
    <col min="17" max="18" width="11.28515625" bestFit="1" customWidth="1" phonetic="1"/>
    <col min="19" max="24" width="11.140625" customWidth="1" phonetic="1"/>
    <col min="25" max="26" width="15.85546875" customWidth="1" phonetic="1"/>
    <col min="27" max="27" width="13.28515625" bestFit="1" customWidth="1" phonetic="1"/>
    <col min="28" max="16384" width="9.140625" phonetic="1"/>
  </cols>
  <sheetData>
    <row r="1" spans="2:16" ht="24.95" customHeight="1" ph="1">
      <c r="B1" s="83" t="s" ph="1">
        <v>86</v>
      </c>
      <c r="C1" s="83" ph="1"/>
      <c r="D1" s="83" ph="1"/>
      <c r="E1" s="83" ph="1"/>
      <c r="F1" s="83" ph="1"/>
      <c r="G1" s="83" ph="1"/>
      <c r="H1" s="83" ph="1"/>
      <c r="I1" s="83" ph="1"/>
      <c r="J1" s="83" ph="1"/>
      <c r="K1" s="83" ph="1"/>
      <c r="L1" s="83" ph="1"/>
      <c r="M1" s="83" ph="1"/>
      <c r="N1" s="83" ph="1"/>
      <c r="O1" s="83" ph="1"/>
      <c r="P1" s="21" ph="1"/>
    </row>
    <row r="2" spans="2:16" ht="50.25" customHeight="1" ph="1">
      <c r="B2" s="84" ph="1"/>
      <c r="C2" s="84" ph="1"/>
      <c r="D2" s="84" ph="1"/>
      <c r="E2" s="84" ph="1"/>
      <c r="F2" s="84" ph="1"/>
      <c r="G2" s="84" ph="1"/>
      <c r="H2" s="84" ph="1"/>
      <c r="I2" s="84" ph="1"/>
      <c r="J2" s="84" ph="1"/>
      <c r="K2" s="84" ph="1"/>
      <c r="L2" s="84" ph="1"/>
      <c r="M2" s="84" ph="1"/>
      <c r="N2" s="84" ph="1"/>
      <c r="O2" s="84" ph="1"/>
    </row>
    <row r="3" spans="2:16" ht="39" customHeight="1" ph="1">
      <c r="B3" s="88" t="s" ph="1">
        <v>38</v>
      </c>
      <c r="C3" s="90" t="s" ph="1">
        <v>18</v>
      </c>
      <c r="D3" s="90" t="s" ph="1">
        <v>23</v>
      </c>
      <c r="E3" s="91" t="s" ph="1">
        <v>1</v>
      </c>
      <c r="F3" s="95" t="s" ph="1">
        <v>8</v>
      </c>
      <c r="G3" s="90" t="s" ph="1">
        <v>36</v>
      </c>
      <c r="H3" s="90" ph="1"/>
      <c r="I3" s="90" t="s" ph="1">
        <v>28</v>
      </c>
      <c r="J3" s="90" ph="1"/>
      <c r="K3" s="90" t="s" ph="1">
        <v>17</v>
      </c>
      <c r="L3" s="90" ph="1"/>
      <c r="M3" s="90" t="s" ph="1">
        <v>2</v>
      </c>
      <c r="N3" s="90" ph="1"/>
      <c r="O3" s="93" t="s" ph="1">
        <v>5</v>
      </c>
    </row>
    <row r="4" spans="2:16" ht="24" customHeight="1" ph="1">
      <c r="B4" s="89" ph="1"/>
      <c r="C4" s="87" ph="1"/>
      <c r="D4" s="87" ph="1"/>
      <c r="E4" s="92" ph="1"/>
      <c r="F4" s="96" ph="1"/>
      <c r="G4" s="52" t="s" ph="1">
        <v>0</v>
      </c>
      <c r="H4" s="52" t="s" ph="1">
        <v>13</v>
      </c>
      <c r="I4" s="52" t="s" ph="1">
        <v>0</v>
      </c>
      <c r="J4" s="52" t="s" ph="1">
        <v>13</v>
      </c>
      <c r="K4" s="52" t="s" ph="1">
        <v>0</v>
      </c>
      <c r="L4" s="52" t="s" ph="1">
        <v>13</v>
      </c>
      <c r="M4" s="52" t="s" ph="1">
        <v>0</v>
      </c>
      <c r="N4" s="52" t="s" ph="1">
        <v>13</v>
      </c>
      <c r="O4" s="94" ph="1"/>
    </row>
    <row r="5" spans="2:16" ht="20.100000000000001" hidden="1" customHeight="1" ph="1">
      <c r="B5" s="53" ph="1"/>
      <c r="C5" s="87" t="s" ph="1">
        <v>83</v>
      </c>
      <c r="D5" s="87"/>
      <c r="E5" s="54" ph="1"/>
      <c r="F5" s="55" ph="1"/>
      <c r="G5" s="52" ph="1"/>
      <c r="H5" s="56" ph="1">
        <v>81357226</v>
      </c>
      <c r="I5" s="57" ph="1"/>
      <c r="J5" s="55" t="s" ph="1">
        <v>42</v>
      </c>
      <c r="K5" s="57" ph="1"/>
      <c r="L5" s="55" t="s" ph="1">
        <v>41</v>
      </c>
      <c r="M5" s="57" ph="1"/>
      <c r="N5" s="55" t="s" ph="1">
        <v>43</v>
      </c>
      <c r="O5" s="58" ph="1"/>
    </row>
    <row r="6" spans="2:16" ht="34.5" customHeight="1" ph="1">
      <c r="B6" s="53" t="s" ph="1">
        <v>34</v>
      </c>
      <c r="C6" s="87"/>
      <c r="D6" s="87"/>
      <c r="E6" s="59" ph="1"/>
      <c r="F6" s="55" t="s" ph="1">
        <v>40</v>
      </c>
      <c r="G6" s="60" ph="1"/>
      <c r="H6" s="61"/>
      <c r="I6" s="62" ph="1"/>
      <c r="J6" s="61"/>
      <c r="K6" s="61" ph="1"/>
      <c r="L6" s="61"/>
      <c r="M6" s="61" ph="1"/>
      <c r="N6" s="61"/>
      <c r="O6" s="63" ph="1"/>
    </row>
    <row r="7" spans="2:16" ht="34.5" customHeight="1" ph="1">
      <c r="B7" s="64" ph="1"/>
      <c r="C7" s="52" ph="1"/>
      <c r="D7" s="65" ph="1"/>
      <c r="E7" s="59" ph="1"/>
      <c r="F7" s="55" ph="1"/>
      <c r="G7" s="60" ph="1"/>
      <c r="H7" s="61" ph="1"/>
      <c r="I7" s="66" ph="1"/>
      <c r="J7" s="61" ph="1"/>
      <c r="K7" s="66" ph="1"/>
      <c r="L7" s="61" ph="1"/>
      <c r="M7" s="66" ph="1"/>
      <c r="N7" s="61" ph="1"/>
      <c r="O7" s="67" ph="1"/>
    </row>
    <row r="8" spans="2:16" ht="34.5" customHeight="1" ph="1">
      <c r="B8" s="53" ph="1">
        <v>1</v>
      </c>
      <c r="C8" s="65" t="s" ph="1">
        <v>84</v>
      </c>
      <c r="D8" s="65" ph="1"/>
      <c r="E8" s="59" ph="1"/>
      <c r="F8" s="55" ph="1"/>
      <c r="G8" s="60" ph="1"/>
      <c r="H8" s="61"/>
      <c r="I8" s="60" ph="1"/>
      <c r="J8" s="61"/>
      <c r="K8" s="61" ph="1"/>
      <c r="L8" s="61"/>
      <c r="M8" s="61" ph="1"/>
      <c r="N8" s="61"/>
      <c r="O8" s="68" ph="1"/>
    </row>
    <row r="9" spans="2:16" s="47" customFormat="1" ht="34.5" customHeight="1" ph="1">
      <c r="B9" s="53" ph="1"/>
      <c r="C9" s="69" t="s" ph="1">
        <v>87</v>
      </c>
      <c r="D9" s="69" t="s" ph="1">
        <v>88</v>
      </c>
      <c r="E9" s="59">
        <v>430</v>
      </c>
      <c r="F9" s="70" t="s" ph="1">
        <v>21</v>
      </c>
      <c r="G9" s="71"/>
      <c r="H9" s="71"/>
      <c r="I9" s="60"/>
      <c r="J9" s="71"/>
      <c r="K9" s="71"/>
      <c r="L9" s="71"/>
      <c r="M9" s="71"/>
      <c r="N9" s="71"/>
      <c r="O9" s="68" ph="1"/>
    </row>
    <row r="10" spans="2:16" s="20" customFormat="1" ht="34.5" customHeight="1" ph="1">
      <c r="B10" s="72" ph="1"/>
      <c r="C10" s="73" t="s" ph="1">
        <v>89</v>
      </c>
      <c r="D10" s="73" ph="1"/>
      <c r="E10" s="74">
        <v>18.03</v>
      </c>
      <c r="F10" s="70" t="s" ph="1">
        <v>19</v>
      </c>
      <c r="G10" s="71"/>
      <c r="H10" s="71"/>
      <c r="I10" s="71"/>
      <c r="J10" s="71"/>
      <c r="K10" s="71"/>
      <c r="L10" s="71"/>
      <c r="M10" s="71"/>
      <c r="N10" s="71"/>
      <c r="O10" s="75" ph="1"/>
    </row>
    <row r="11" spans="2:16" s="45" customFormat="1" ht="34.5" customHeight="1" ph="1">
      <c r="B11" s="72" ph="1"/>
      <c r="C11" s="73" t="s" ph="1">
        <v>90</v>
      </c>
      <c r="D11" s="73" t="s" ph="1">
        <v>91</v>
      </c>
      <c r="E11" s="74">
        <v>3</v>
      </c>
      <c r="F11" s="70" t="s" ph="1">
        <v>92</v>
      </c>
      <c r="G11" s="71"/>
      <c r="H11" s="71"/>
      <c r="I11" s="71"/>
      <c r="J11" s="71"/>
      <c r="K11" s="71"/>
      <c r="L11" s="71"/>
      <c r="M11" s="71"/>
      <c r="N11" s="71"/>
      <c r="O11" s="75" ph="1"/>
    </row>
    <row r="12" spans="2:16" s="45" customFormat="1" ht="34.5" customHeight="1" ph="1">
      <c r="B12" s="72" ph="1"/>
      <c r="C12" s="73" t="s" ph="1">
        <v>90</v>
      </c>
      <c r="D12" s="73" t="s" ph="1">
        <v>93</v>
      </c>
      <c r="E12" s="74">
        <v>3</v>
      </c>
      <c r="F12" s="70" t="s" ph="1">
        <v>92</v>
      </c>
      <c r="G12" s="71"/>
      <c r="H12" s="71"/>
      <c r="I12" s="71"/>
      <c r="J12" s="71"/>
      <c r="K12" s="71"/>
      <c r="L12" s="71"/>
      <c r="M12" s="71"/>
      <c r="N12" s="71"/>
      <c r="O12" s="75" ph="1"/>
    </row>
    <row r="13" spans="2:16" s="20" customFormat="1" ht="34.5" customHeight="1" ph="1">
      <c r="B13" s="72" ph="1"/>
      <c r="C13" s="73" t="s" ph="1">
        <v>94</v>
      </c>
      <c r="D13" s="73" t="s" ph="1">
        <v>95</v>
      </c>
      <c r="E13" s="74">
        <v>422.08</v>
      </c>
      <c r="F13" s="70" t="s" ph="1">
        <v>21</v>
      </c>
      <c r="G13" s="71"/>
      <c r="H13" s="71"/>
      <c r="I13" s="71"/>
      <c r="J13" s="71"/>
      <c r="K13" s="71"/>
      <c r="L13" s="71"/>
      <c r="M13" s="71"/>
      <c r="N13" s="71"/>
      <c r="O13" s="75" ph="1"/>
    </row>
    <row r="14" spans="2:16" s="20" customFormat="1" ht="34.5" customHeight="1" ph="1">
      <c r="B14" s="72" ph="1"/>
      <c r="C14" s="73" t="s" ph="1">
        <v>96</v>
      </c>
      <c r="D14" s="73" t="s" ph="1">
        <v>77</v>
      </c>
      <c r="E14" s="74">
        <v>7.92</v>
      </c>
      <c r="F14" s="70" t="s" ph="1">
        <v>21</v>
      </c>
      <c r="G14" s="71"/>
      <c r="H14" s="71"/>
      <c r="I14" s="71"/>
      <c r="J14" s="71"/>
      <c r="K14" s="71"/>
      <c r="L14" s="71"/>
      <c r="M14" s="71"/>
      <c r="N14" s="71"/>
      <c r="O14" s="75" ph="1"/>
    </row>
    <row r="15" spans="2:16" s="20" customFormat="1" ht="34.5" customHeight="1" ph="1">
      <c r="B15" s="72" ph="1"/>
      <c r="C15" s="73" t="s" ph="1">
        <v>97</v>
      </c>
      <c r="D15" s="73" ph="1"/>
      <c r="E15" s="74">
        <v>94</v>
      </c>
      <c r="F15" s="70" t="s" ph="1">
        <v>21</v>
      </c>
      <c r="G15" s="71"/>
      <c r="H15" s="71"/>
      <c r="I15" s="71"/>
      <c r="J15" s="71"/>
      <c r="K15" s="71"/>
      <c r="L15" s="71"/>
      <c r="M15" s="71"/>
      <c r="N15" s="71"/>
      <c r="O15" s="75" ph="1"/>
    </row>
    <row r="16" spans="2:16" s="20" customFormat="1" ht="34.5" customHeight="1" ph="1">
      <c r="B16" s="72" ph="1"/>
      <c r="C16" s="73" t="s" ph="1">
        <v>85</v>
      </c>
      <c r="D16" s="73" t="s" ph="1">
        <v>98</v>
      </c>
      <c r="E16" s="74">
        <v>470</v>
      </c>
      <c r="F16" s="70" t="s" ph="1">
        <v>16</v>
      </c>
      <c r="G16" s="71"/>
      <c r="H16" s="71"/>
      <c r="I16" s="71"/>
      <c r="J16" s="71"/>
      <c r="K16" s="71"/>
      <c r="L16" s="71"/>
      <c r="M16" s="71"/>
      <c r="N16" s="71"/>
      <c r="O16" s="75" ph="1"/>
    </row>
    <row r="17" spans="2:16" ht="34.5" customHeight="1" ph="1">
      <c r="B17" s="76" ph="1"/>
      <c r="C17" s="77" t="s" ph="1">
        <v>82</v>
      </c>
      <c r="D17" s="77" t="s" ph="1">
        <v>99</v>
      </c>
      <c r="E17" s="78" ph="1">
        <v>60</v>
      </c>
      <c r="F17" s="79" t="s" ph="1">
        <v>16</v>
      </c>
      <c r="G17" s="80"/>
      <c r="H17" s="81"/>
      <c r="I17" s="80"/>
      <c r="J17" s="81"/>
      <c r="K17" s="80"/>
      <c r="L17" s="81"/>
      <c r="M17" s="80"/>
      <c r="N17" s="81"/>
      <c r="O17" s="82" ph="1"/>
      <c r="P17" s="25" ph="1"/>
    </row>
    <row r="18" spans="2:16" ht="20.100000000000001" customHeight="1" ph="1">
      <c r="B18" s="22" ph="1"/>
      <c r="C18" s="23" ph="1"/>
      <c r="D18" s="23" ph="1"/>
      <c r="E18" s="48" ph="1"/>
      <c r="F18" s="42" ph="1"/>
      <c r="G18" s="23" ph="1"/>
      <c r="H18" s="24" ph="1"/>
      <c r="I18" s="23" ph="1"/>
      <c r="J18" s="23" ph="1"/>
      <c r="K18" s="23" ph="1"/>
      <c r="L18" s="23" ph="1"/>
      <c r="M18" s="23" ph="1"/>
      <c r="N18" s="23" ph="1"/>
      <c r="O18" s="25" ph="1"/>
      <c r="P18" s="25" ph="1"/>
    </row>
    <row r="19" spans="2:16" ph="1">
      <c r="B19" s="15" ph="1"/>
      <c r="C19" s="16" ph="1"/>
      <c r="D19" s="16" ph="1"/>
      <c r="E19" s="49" ph="1"/>
      <c r="F19" s="43" ph="1"/>
      <c r="G19" s="17" ph="1"/>
      <c r="H19" s="18" ph="1"/>
      <c r="I19" s="17" ph="1"/>
      <c r="J19" s="17" ph="1"/>
      <c r="K19" s="17" ph="1"/>
      <c r="L19" s="17" ph="1"/>
      <c r="M19" s="17" ph="1"/>
      <c r="N19" s="17" ph="1"/>
      <c r="O19" s="19" ph="1"/>
      <c r="P19" s="19" ph="1"/>
    </row>
    <row r="20" spans="2:16" ph="1">
      <c r="B20" s="5" ph="1"/>
      <c r="C20" s="5" ph="1"/>
      <c r="D20" s="5" ph="1"/>
      <c r="E20" s="50" ph="1"/>
      <c r="F20" s="32" ph="1"/>
      <c r="G20" s="5" ph="1"/>
      <c r="H20" s="5" ph="1"/>
      <c r="I20" s="5" ph="1"/>
      <c r="J20" s="5" ph="1"/>
      <c r="K20" s="5" ph="1"/>
      <c r="L20" s="5" ph="1"/>
      <c r="M20" s="5" ph="1"/>
      <c r="N20" s="5" ph="1"/>
      <c r="O20" s="5" ph="1"/>
      <c r="P20" s="5" ph="1"/>
    </row>
    <row r="24" spans="2:16" ph="1">
      <c r="B24"/>
      <c r="C24"/>
      <c r="D24"/>
      <c r="F24" s="44"/>
      <c r="I24"/>
      <c r="K24"/>
      <c r="M24"/>
      <c r="O24"/>
    </row>
    <row r="25" spans="2:16" ph="1">
      <c r="B25"/>
      <c r="C25"/>
      <c r="D25"/>
      <c r="F25" s="44"/>
      <c r="I25"/>
      <c r="K25"/>
      <c r="M25"/>
      <c r="O25"/>
    </row>
    <row r="26" spans="2:16" ph="1">
      <c r="B26"/>
      <c r="C26"/>
      <c r="D26"/>
      <c r="F26" s="44"/>
      <c r="I26"/>
      <c r="K26"/>
      <c r="M26"/>
      <c r="O26"/>
    </row>
    <row r="42" spans="2:15" ph="1">
      <c r="B42"/>
      <c r="C42"/>
      <c r="D42"/>
      <c r="F42" s="44"/>
      <c r="I42"/>
      <c r="K42"/>
      <c r="M42"/>
      <c r="O42"/>
    </row>
    <row r="43" spans="2:15" ph="1">
      <c r="B43"/>
      <c r="C43"/>
      <c r="D43"/>
      <c r="F43" s="44"/>
      <c r="I43"/>
      <c r="K43"/>
      <c r="M43"/>
      <c r="O43"/>
    </row>
    <row r="44" spans="2:15" ph="1">
      <c r="B44"/>
      <c r="C44"/>
      <c r="D44"/>
      <c r="F44" s="44"/>
      <c r="I44"/>
      <c r="K44"/>
      <c r="M44"/>
      <c r="O44"/>
    </row>
  </sheetData>
  <mergeCells count="12">
    <mergeCell ref="C5:D6"/>
    <mergeCell ref="B1:O2"/>
    <mergeCell ref="B3:B4"/>
    <mergeCell ref="C3:C4"/>
    <mergeCell ref="D3:D4"/>
    <mergeCell ref="E3:E4"/>
    <mergeCell ref="K3:L3"/>
    <mergeCell ref="M3:N3"/>
    <mergeCell ref="O3:O4"/>
    <mergeCell ref="F3:F4"/>
    <mergeCell ref="G3:H3"/>
    <mergeCell ref="I3:J3"/>
  </mergeCells>
  <phoneticPr fontId="5" type="noConversion"/>
  <printOptions horizontalCentered="1"/>
  <pageMargins left="0.35" right="7.874015748031496E-2" top="0.19685039370078741" bottom="0.19685039370078741" header="0.18" footer="0.17"/>
  <pageSetup paperSize="9" scale="65" orientation="landscape" r:id="rId1"/>
  <headerFooter alignWithMargins="0"/>
  <rowBreaks count="1" manualBreakCount="1">
    <brk id="17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DB82"/>
  <sheetViews>
    <sheetView topLeftCell="A19" workbookViewId="0">
      <selection activeCell="BO41" sqref="BO41"/>
    </sheetView>
  </sheetViews>
  <sheetFormatPr defaultRowHeight="12.75"/>
  <cols>
    <col min="1" max="12" width="1.140625" customWidth="1"/>
    <col min="13" max="13" width="1.42578125" customWidth="1"/>
    <col min="14" max="50" width="1.140625" customWidth="1"/>
    <col min="51" max="51" width="2.85546875" customWidth="1"/>
    <col min="52" max="52" width="1.7109375" customWidth="1"/>
    <col min="53" max="101" width="1.140625" customWidth="1"/>
    <col min="102" max="102" width="19.5703125" customWidth="1"/>
    <col min="103" max="103" width="16" customWidth="1"/>
    <col min="104" max="104" width="17.140625" customWidth="1"/>
    <col min="105" max="105" width="17.5703125" customWidth="1"/>
  </cols>
  <sheetData>
    <row r="1" spans="2:106" ht="24.95" customHeight="1">
      <c r="B1" s="83" t="s">
        <v>46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</row>
    <row r="2" spans="2:106" ht="40.5" customHeight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</row>
    <row r="3" spans="2:106" ht="37.5" customHeight="1">
      <c r="B3" s="97" t="s">
        <v>47</v>
      </c>
      <c r="C3" s="98" t="s">
        <v>48</v>
      </c>
      <c r="D3" s="98" t="s">
        <v>28</v>
      </c>
      <c r="E3" s="98" t="s">
        <v>17</v>
      </c>
      <c r="F3" s="98" t="s">
        <v>49</v>
      </c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26" t="s">
        <v>48</v>
      </c>
      <c r="CY3" s="26" t="s">
        <v>28</v>
      </c>
      <c r="CZ3" s="26" t="s">
        <v>17</v>
      </c>
      <c r="DA3" s="27" t="s">
        <v>49</v>
      </c>
    </row>
    <row r="4" spans="2:106" ht="12.95" customHeight="1">
      <c r="B4" s="28" t="s">
        <v>50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30">
        <f>CX26</f>
        <v>2927</v>
      </c>
      <c r="CY4" s="30" t="str">
        <f>CY26</f>
        <v>2,096</v>
      </c>
      <c r="CZ4" s="30" t="str">
        <f>CZ26</f>
        <v>295</v>
      </c>
      <c r="DA4" s="31" t="str">
        <f>DA26</f>
        <v>536</v>
      </c>
      <c r="DB4" s="32"/>
    </row>
    <row r="5" spans="2:106" ht="12.95" customHeight="1">
      <c r="B5" s="33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34"/>
      <c r="CY5" s="34"/>
      <c r="CZ5" s="34"/>
      <c r="DA5" s="35"/>
      <c r="DB5" s="32"/>
    </row>
    <row r="6" spans="2:106" ht="12.95" customHeight="1">
      <c r="B6" s="33"/>
      <c r="C6" s="29"/>
      <c r="D6" s="29" t="s">
        <v>12</v>
      </c>
      <c r="E6" s="29"/>
      <c r="F6" s="29"/>
      <c r="G6" s="29" t="s">
        <v>51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52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34"/>
      <c r="CY6" s="34"/>
      <c r="CZ6" s="34"/>
      <c r="DA6" s="35"/>
      <c r="DB6" s="32"/>
    </row>
    <row r="7" spans="2:106" ht="12.95" customHeight="1">
      <c r="B7" s="33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34"/>
      <c r="CY7" s="34"/>
      <c r="CZ7" s="34"/>
      <c r="DA7" s="35"/>
      <c r="DB7" s="32"/>
    </row>
    <row r="8" spans="2:106" ht="12.95" customHeight="1">
      <c r="B8" s="33"/>
      <c r="C8" s="29"/>
      <c r="D8" s="29"/>
      <c r="E8" s="29"/>
      <c r="F8" s="29"/>
      <c r="G8" s="29" t="s">
        <v>53</v>
      </c>
      <c r="H8" s="29"/>
      <c r="I8" s="29" t="s">
        <v>54</v>
      </c>
      <c r="J8" s="29"/>
      <c r="K8" s="29" t="str">
        <f>TEXT(0.12,"#,##0.#######")</f>
        <v>0.12</v>
      </c>
      <c r="L8" s="29"/>
      <c r="M8" s="29"/>
      <c r="N8" s="29" t="s">
        <v>19</v>
      </c>
      <c r="O8" s="29"/>
      <c r="P8" s="29"/>
      <c r="Q8" s="29"/>
      <c r="R8" s="29"/>
      <c r="S8" s="29"/>
      <c r="T8" s="29"/>
      <c r="U8" s="29"/>
      <c r="V8" s="29" t="s">
        <v>55</v>
      </c>
      <c r="W8" s="29"/>
      <c r="X8" s="29" t="s">
        <v>54</v>
      </c>
      <c r="Y8" s="29"/>
      <c r="Z8" s="29" t="str">
        <f>TEXT(1,"#,##0.#######")</f>
        <v>1.</v>
      </c>
      <c r="AA8" s="29"/>
      <c r="AB8" s="29" t="s">
        <v>56</v>
      </c>
      <c r="AC8" s="29"/>
      <c r="AD8" s="29" t="str">
        <f>TEXT(1.25,"#,##0.#######")</f>
        <v>1.25</v>
      </c>
      <c r="AE8" s="29"/>
      <c r="AF8" s="29"/>
      <c r="AG8" s="29"/>
      <c r="AH8" s="29"/>
      <c r="AI8" s="29" t="s">
        <v>54</v>
      </c>
      <c r="AJ8" s="29"/>
      <c r="AK8" s="29" t="str">
        <f>TEXT(ROUND(Z8/AD8,2),"#,##0.#######")</f>
        <v>0.8</v>
      </c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9</v>
      </c>
      <c r="AW8" s="29"/>
      <c r="AX8" s="29" t="s">
        <v>54</v>
      </c>
      <c r="AY8" s="29"/>
      <c r="AZ8" s="29" t="str">
        <f>TEXT(0.9,"#,##0.#######")</f>
        <v>0.9</v>
      </c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34"/>
      <c r="CY8" s="34"/>
      <c r="CZ8" s="34"/>
      <c r="DA8" s="35"/>
      <c r="DB8" s="32"/>
    </row>
    <row r="9" spans="2:106" ht="12.95" customHeight="1">
      <c r="B9" s="3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34"/>
      <c r="CY9" s="34"/>
      <c r="CZ9" s="34"/>
      <c r="DA9" s="35"/>
      <c r="DB9" s="32"/>
    </row>
    <row r="10" spans="2:106" ht="12.95" customHeight="1">
      <c r="B10" s="33"/>
      <c r="C10" s="29"/>
      <c r="D10" s="29"/>
      <c r="E10" s="29"/>
      <c r="F10" s="29"/>
      <c r="G10" s="29" t="s">
        <v>10</v>
      </c>
      <c r="H10" s="29"/>
      <c r="I10" s="29" t="s">
        <v>54</v>
      </c>
      <c r="J10" s="29"/>
      <c r="K10" s="29" t="s">
        <v>57</v>
      </c>
      <c r="L10" s="29" t="str">
        <f>TEXT(0.7,"#,##0.#######")</f>
        <v>0.7</v>
      </c>
      <c r="M10" s="29"/>
      <c r="N10" s="29"/>
      <c r="O10" s="29"/>
      <c r="P10" s="29"/>
      <c r="Q10" s="29"/>
      <c r="R10" s="29"/>
      <c r="S10" s="29"/>
      <c r="T10" s="29"/>
      <c r="U10" s="29"/>
      <c r="V10" s="29" t="s">
        <v>58</v>
      </c>
      <c r="W10" s="29" t="str">
        <f>TEXT(0.05,"#,##0.#######")</f>
        <v>0.05</v>
      </c>
      <c r="X10" s="29"/>
      <c r="Y10" s="29"/>
      <c r="Z10" s="29"/>
      <c r="AA10" s="29"/>
      <c r="AB10" s="29" t="s">
        <v>54</v>
      </c>
      <c r="AC10" s="29"/>
      <c r="AD10" s="29">
        <v>0.65</v>
      </c>
      <c r="AE10" s="29">
        <v>0.65</v>
      </c>
      <c r="AF10" s="29"/>
      <c r="AG10" s="29"/>
      <c r="AH10" s="29"/>
      <c r="AI10" s="29"/>
      <c r="AJ10" s="29"/>
      <c r="AK10" s="29"/>
      <c r="AL10" s="29"/>
      <c r="AM10" s="29"/>
      <c r="AN10" s="29" t="s">
        <v>59</v>
      </c>
      <c r="AO10" s="29"/>
      <c r="AP10" s="29"/>
      <c r="AQ10" s="29" t="s">
        <v>54</v>
      </c>
      <c r="AR10" s="29"/>
      <c r="AS10" s="29" t="str">
        <f>TEXT(15,"#,##0.#######")</f>
        <v>15.</v>
      </c>
      <c r="AT10" s="29"/>
      <c r="AU10" s="29" t="s">
        <v>60</v>
      </c>
      <c r="AV10" s="29"/>
      <c r="AW10" s="29"/>
      <c r="AX10" s="29"/>
      <c r="AY10" s="29" t="s">
        <v>72</v>
      </c>
      <c r="AZ10" s="29"/>
      <c r="BA10" s="29">
        <v>90</v>
      </c>
      <c r="BB10" s="29"/>
      <c r="BC10" s="29" t="s">
        <v>61</v>
      </c>
      <c r="BD10" s="29"/>
      <c r="BE10" s="29" t="s">
        <v>62</v>
      </c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34"/>
      <c r="CY10" s="34"/>
      <c r="CZ10" s="34"/>
      <c r="DA10" s="35"/>
      <c r="DB10" s="32"/>
    </row>
    <row r="11" spans="2:106" ht="12.95" customHeight="1">
      <c r="B11" s="33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34"/>
      <c r="CY11" s="34"/>
      <c r="CZ11" s="34"/>
      <c r="DA11" s="35"/>
      <c r="DB11" s="32"/>
    </row>
    <row r="12" spans="2:106" ht="12.95" customHeight="1">
      <c r="B12" s="33"/>
      <c r="C12" s="29"/>
      <c r="D12" s="29"/>
      <c r="E12" s="29"/>
      <c r="F12" s="29"/>
      <c r="G12" s="29"/>
      <c r="H12" s="29"/>
      <c r="I12" s="29"/>
      <c r="J12" s="29"/>
      <c r="K12" s="29"/>
      <c r="L12" s="29" t="str">
        <f>TEXT(3600,"#,##0.#######")</f>
        <v>3,600.</v>
      </c>
      <c r="M12" s="29"/>
      <c r="N12" s="29"/>
      <c r="O12" s="29"/>
      <c r="P12" s="29"/>
      <c r="Q12" s="29" t="s">
        <v>27</v>
      </c>
      <c r="R12" s="29"/>
      <c r="S12" s="29" t="s">
        <v>53</v>
      </c>
      <c r="T12" s="29" t="s">
        <v>27</v>
      </c>
      <c r="U12" s="29"/>
      <c r="V12" s="29" t="s">
        <v>9</v>
      </c>
      <c r="W12" s="29" t="s">
        <v>27</v>
      </c>
      <c r="X12" s="29"/>
      <c r="Y12" s="29" t="s">
        <v>55</v>
      </c>
      <c r="Z12" s="29" t="s">
        <v>27</v>
      </c>
      <c r="AA12" s="29"/>
      <c r="AB12" s="29" t="s">
        <v>10</v>
      </c>
      <c r="AC12" s="29"/>
      <c r="AD12" s="29"/>
      <c r="AE12" s="29"/>
      <c r="AF12" s="29"/>
      <c r="AG12" s="29"/>
      <c r="AH12" s="29"/>
      <c r="AI12" s="29" t="str">
        <f>TEXT(L12,"#,##0.#######")</f>
        <v>3,600.</v>
      </c>
      <c r="AJ12" s="29"/>
      <c r="AK12" s="29"/>
      <c r="AL12" s="29"/>
      <c r="AM12" s="29"/>
      <c r="AN12" s="29" t="s">
        <v>27</v>
      </c>
      <c r="AO12" s="29"/>
      <c r="AP12" s="29" t="str">
        <f>TEXT(K8,"#,##0.#######")</f>
        <v>0.12</v>
      </c>
      <c r="AQ12" s="29"/>
      <c r="AR12" s="29"/>
      <c r="AS12" s="29" t="s">
        <v>27</v>
      </c>
      <c r="AT12" s="29"/>
      <c r="AU12" s="29" t="str">
        <f>TEXT(AZ8,"#,##0.#######")</f>
        <v>0.9</v>
      </c>
      <c r="AV12" s="29"/>
      <c r="AW12" s="29"/>
      <c r="AX12" s="29" t="s">
        <v>27</v>
      </c>
      <c r="AY12" s="29"/>
      <c r="AZ12" s="29" t="str">
        <f>TEXT(AK8,"#,##0.#######")</f>
        <v>0.8</v>
      </c>
      <c r="BA12" s="29"/>
      <c r="BB12" s="29"/>
      <c r="BC12" s="29"/>
      <c r="BD12" s="29" t="s">
        <v>27</v>
      </c>
      <c r="BE12" s="29"/>
      <c r="BF12" s="29" t="str">
        <f>TEXT(AD10,"#,##0.#######")</f>
        <v>0.65</v>
      </c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34"/>
      <c r="CY12" s="34"/>
      <c r="CZ12" s="34"/>
      <c r="DA12" s="35"/>
      <c r="DB12" s="32"/>
    </row>
    <row r="13" spans="2:106" ht="12.95" customHeight="1">
      <c r="B13" s="33"/>
      <c r="C13" s="29"/>
      <c r="D13" s="29"/>
      <c r="E13" s="29"/>
      <c r="F13" s="29"/>
      <c r="G13" s="29" t="s">
        <v>63</v>
      </c>
      <c r="H13" s="29"/>
      <c r="I13" s="29" t="s">
        <v>54</v>
      </c>
      <c r="J13" s="29"/>
      <c r="K13" s="29" t="s">
        <v>64</v>
      </c>
      <c r="L13" s="29"/>
      <c r="M13" s="29" t="s">
        <v>64</v>
      </c>
      <c r="N13" s="29"/>
      <c r="O13" s="29" t="s">
        <v>64</v>
      </c>
      <c r="P13" s="29"/>
      <c r="Q13" s="29" t="s">
        <v>64</v>
      </c>
      <c r="R13" s="29"/>
      <c r="S13" s="29" t="s">
        <v>64</v>
      </c>
      <c r="T13" s="29"/>
      <c r="U13" s="29" t="s">
        <v>64</v>
      </c>
      <c r="V13" s="29"/>
      <c r="W13" s="29" t="s">
        <v>64</v>
      </c>
      <c r="X13" s="29"/>
      <c r="Y13" s="29" t="s">
        <v>64</v>
      </c>
      <c r="Z13" s="29"/>
      <c r="AA13" s="29" t="s">
        <v>64</v>
      </c>
      <c r="AB13" s="29"/>
      <c r="AC13" s="29" t="s">
        <v>64</v>
      </c>
      <c r="AD13" s="29"/>
      <c r="AE13" s="29"/>
      <c r="AF13" s="29" t="s">
        <v>54</v>
      </c>
      <c r="AG13" s="29"/>
      <c r="AH13" s="29" t="s">
        <v>64</v>
      </c>
      <c r="AI13" s="29"/>
      <c r="AJ13" s="29" t="s">
        <v>64</v>
      </c>
      <c r="AK13" s="29"/>
      <c r="AL13" s="29" t="s">
        <v>64</v>
      </c>
      <c r="AM13" s="29"/>
      <c r="AN13" s="29" t="s">
        <v>64</v>
      </c>
      <c r="AO13" s="29"/>
      <c r="AP13" s="29" t="s">
        <v>64</v>
      </c>
      <c r="AQ13" s="29"/>
      <c r="AR13" s="29" t="s">
        <v>64</v>
      </c>
      <c r="AS13" s="29"/>
      <c r="AT13" s="29" t="s">
        <v>64</v>
      </c>
      <c r="AU13" s="29"/>
      <c r="AV13" s="29" t="s">
        <v>64</v>
      </c>
      <c r="AW13" s="29"/>
      <c r="AX13" s="29" t="s">
        <v>64</v>
      </c>
      <c r="AY13" s="29"/>
      <c r="AZ13" s="29" t="s">
        <v>64</v>
      </c>
      <c r="BA13" s="29"/>
      <c r="BB13" s="29" t="s">
        <v>64</v>
      </c>
      <c r="BC13" s="29"/>
      <c r="BD13" s="29" t="s">
        <v>64</v>
      </c>
      <c r="BE13" s="29"/>
      <c r="BF13" s="29" t="s">
        <v>64</v>
      </c>
      <c r="BG13" s="29"/>
      <c r="BH13" s="29" t="s">
        <v>64</v>
      </c>
      <c r="BI13" s="29"/>
      <c r="BJ13" s="29" t="s">
        <v>54</v>
      </c>
      <c r="BK13" s="29"/>
      <c r="BL13" s="29" t="str">
        <f>TEXT(ROUND((3600*K8*AZ8*AK8*AD10)/(AS10),2),"#,##0.#######")</f>
        <v>13.48</v>
      </c>
      <c r="BM13" s="29"/>
      <c r="BN13" s="29"/>
      <c r="BO13" s="29"/>
      <c r="BP13" s="29"/>
      <c r="BQ13" s="29"/>
      <c r="BR13" s="29"/>
      <c r="BS13" s="29"/>
      <c r="BT13" s="29" t="s">
        <v>19</v>
      </c>
      <c r="BU13" s="29"/>
      <c r="BV13" s="29" t="s">
        <v>56</v>
      </c>
      <c r="BW13" s="29" t="s">
        <v>22</v>
      </c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34"/>
      <c r="CY13" s="34"/>
      <c r="CZ13" s="34"/>
      <c r="DA13" s="35"/>
      <c r="DB13" s="32"/>
    </row>
    <row r="14" spans="2:106" ht="12.95" customHeight="1">
      <c r="B14" s="33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 t="s">
        <v>59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 t="str">
        <f>TEXT(AS10,"#,##0.#######")</f>
        <v>15.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34"/>
      <c r="CY14" s="34"/>
      <c r="CZ14" s="34"/>
      <c r="DA14" s="35"/>
      <c r="DB14" s="32"/>
    </row>
    <row r="15" spans="2:106" ht="12.95" customHeight="1">
      <c r="B15" s="33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34"/>
      <c r="CY15" s="34"/>
      <c r="CZ15" s="34"/>
      <c r="DA15" s="35"/>
      <c r="DB15" s="32"/>
    </row>
    <row r="16" spans="2:106" ht="12.95" customHeight="1">
      <c r="B16" s="33"/>
      <c r="C16" s="29"/>
      <c r="D16" s="29"/>
      <c r="E16" s="29"/>
      <c r="F16" s="29"/>
      <c r="G16" s="29" t="s">
        <v>28</v>
      </c>
      <c r="H16" s="29"/>
      <c r="I16" s="29"/>
      <c r="J16" s="29"/>
      <c r="K16" s="29"/>
      <c r="L16" s="29"/>
      <c r="M16" s="29"/>
      <c r="N16" s="29" t="s">
        <v>65</v>
      </c>
      <c r="O16" s="29"/>
      <c r="P16" s="29" t="str">
        <f>TEXT([1]기계경비총괄표!G5,"#,##0")</f>
        <v>28,259</v>
      </c>
      <c r="Q16" s="29"/>
      <c r="R16" s="29"/>
      <c r="S16" s="29"/>
      <c r="T16" s="29"/>
      <c r="U16" s="29"/>
      <c r="V16" s="29"/>
      <c r="W16" s="29"/>
      <c r="X16" s="29"/>
      <c r="Y16" s="29" t="s">
        <v>66</v>
      </c>
      <c r="Z16" s="29"/>
      <c r="AA16" s="29"/>
      <c r="AB16" s="29" t="str">
        <f>TEXT(BL13,"#,##0.#######")</f>
        <v>13.48</v>
      </c>
      <c r="AC16" s="29"/>
      <c r="AD16" s="29"/>
      <c r="AE16" s="29"/>
      <c r="AF16" s="29"/>
      <c r="AG16" s="29"/>
      <c r="AH16" s="29"/>
      <c r="AI16" s="29"/>
      <c r="AJ16" s="29" t="s">
        <v>54</v>
      </c>
      <c r="AK16" s="29"/>
      <c r="AL16" s="29"/>
      <c r="AM16" s="29"/>
      <c r="AN16" s="29" t="str">
        <f>TEXT(TRUNC(P16/BL13,1),"#,##0.#")</f>
        <v>2,096.3</v>
      </c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34"/>
      <c r="CY16" s="34"/>
      <c r="CZ16" s="34"/>
      <c r="DA16" s="35"/>
      <c r="DB16" s="32"/>
    </row>
    <row r="17" spans="2:106" ht="12.95" customHeight="1">
      <c r="B17" s="33"/>
      <c r="C17" s="29"/>
      <c r="D17" s="29"/>
      <c r="E17" s="29"/>
      <c r="F17" s="29"/>
      <c r="G17" s="29" t="s">
        <v>17</v>
      </c>
      <c r="H17" s="29"/>
      <c r="I17" s="29"/>
      <c r="J17" s="29"/>
      <c r="K17" s="29"/>
      <c r="L17" s="29"/>
      <c r="M17" s="29"/>
      <c r="N17" s="29" t="s">
        <v>65</v>
      </c>
      <c r="O17" s="29"/>
      <c r="P17" s="29" t="str">
        <f>TEXT([1]기계경비총괄표!H5,"#,##0")</f>
        <v>3,983</v>
      </c>
      <c r="Q17" s="29"/>
      <c r="R17" s="29"/>
      <c r="S17" s="29"/>
      <c r="T17" s="29"/>
      <c r="U17" s="29"/>
      <c r="V17" s="29"/>
      <c r="W17" s="29"/>
      <c r="X17" s="29"/>
      <c r="Y17" s="29" t="s">
        <v>66</v>
      </c>
      <c r="Z17" s="29"/>
      <c r="AA17" s="29"/>
      <c r="AB17" s="29" t="str">
        <f>TEXT(BL13,"#,##0.#######")</f>
        <v>13.48</v>
      </c>
      <c r="AC17" s="29"/>
      <c r="AD17" s="29"/>
      <c r="AE17" s="29"/>
      <c r="AF17" s="29"/>
      <c r="AG17" s="29"/>
      <c r="AH17" s="29"/>
      <c r="AI17" s="29"/>
      <c r="AJ17" s="29" t="s">
        <v>54</v>
      </c>
      <c r="AK17" s="29"/>
      <c r="AL17" s="29"/>
      <c r="AM17" s="29"/>
      <c r="AN17" s="29" t="str">
        <f>TEXT(TRUNC(P17/BL13,1),"#,##0.#")</f>
        <v>295.4</v>
      </c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34"/>
      <c r="CY17" s="34"/>
      <c r="CZ17" s="34"/>
      <c r="DA17" s="35"/>
      <c r="DB17" s="32"/>
    </row>
    <row r="18" spans="2:106" ht="12.95" customHeight="1">
      <c r="B18" s="33"/>
      <c r="C18" s="29"/>
      <c r="D18" s="29"/>
      <c r="E18" s="29"/>
      <c r="F18" s="29"/>
      <c r="G18" s="29" t="s">
        <v>4</v>
      </c>
      <c r="H18" s="29"/>
      <c r="I18" s="29"/>
      <c r="J18" s="29"/>
      <c r="K18" s="29" t="s">
        <v>14</v>
      </c>
      <c r="L18" s="29"/>
      <c r="M18" s="29"/>
      <c r="N18" s="29" t="s">
        <v>65</v>
      </c>
      <c r="O18" s="29"/>
      <c r="P18" s="29" t="str">
        <f>TEXT([1]기계경비총괄표!I5,"#,##0")</f>
        <v>7,231</v>
      </c>
      <c r="Q18" s="29"/>
      <c r="R18" s="29"/>
      <c r="S18" s="29"/>
      <c r="T18" s="29"/>
      <c r="U18" s="29"/>
      <c r="V18" s="29"/>
      <c r="W18" s="29"/>
      <c r="X18" s="29"/>
      <c r="Y18" s="29" t="s">
        <v>66</v>
      </c>
      <c r="Z18" s="29"/>
      <c r="AA18" s="29"/>
      <c r="AB18" s="29" t="str">
        <f>TEXT(BL13,"#,##0.#######")</f>
        <v>13.48</v>
      </c>
      <c r="AC18" s="29"/>
      <c r="AD18" s="29"/>
      <c r="AE18" s="29"/>
      <c r="AF18" s="29"/>
      <c r="AG18" s="29"/>
      <c r="AH18" s="29"/>
      <c r="AI18" s="29"/>
      <c r="AJ18" s="29" t="s">
        <v>54</v>
      </c>
      <c r="AK18" s="29"/>
      <c r="AL18" s="29"/>
      <c r="AM18" s="29"/>
      <c r="AN18" s="29" t="str">
        <f>TEXT(TRUNC(P18/BL13,1),"#,##0.#")</f>
        <v>536.4</v>
      </c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34"/>
      <c r="CY18" s="34"/>
      <c r="CZ18" s="34"/>
      <c r="DA18" s="35"/>
      <c r="DB18" s="32"/>
    </row>
    <row r="19" spans="2:106" ht="12.95" customHeight="1">
      <c r="B19" s="33"/>
      <c r="C19" s="29"/>
      <c r="D19" s="29"/>
      <c r="E19" s="29"/>
      <c r="F19" s="29"/>
      <c r="G19" s="29" t="s">
        <v>67</v>
      </c>
      <c r="H19" s="29"/>
      <c r="I19" s="29"/>
      <c r="J19" s="29"/>
      <c r="K19" s="29" t="s">
        <v>44</v>
      </c>
      <c r="L19" s="29"/>
      <c r="M19" s="29"/>
      <c r="N19" s="29" t="s">
        <v>65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 t="str">
        <f>TEXT(AN16+AN17+AN18,"#,##0.#######")</f>
        <v>2,928.1</v>
      </c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34">
        <f>CY19+CZ19+DA19</f>
        <v>2928.1000000000004</v>
      </c>
      <c r="CY19" s="34" t="str">
        <f>TEXT(AN16,"#,###.0")</f>
        <v>2,096.3</v>
      </c>
      <c r="CZ19" s="34" t="str">
        <f>TEXT(AN17,"#,###.0")</f>
        <v>295.4</v>
      </c>
      <c r="DA19" s="35" t="str">
        <f>TEXT(AN18,"#,###.0")</f>
        <v>536.4</v>
      </c>
      <c r="DB19" s="32"/>
    </row>
    <row r="20" spans="2:106" ht="12.95" customHeight="1">
      <c r="B20" s="33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34"/>
      <c r="CY20" s="34"/>
      <c r="CZ20" s="34"/>
      <c r="DA20" s="35"/>
      <c r="DB20" s="32"/>
    </row>
    <row r="21" spans="2:106" ht="12.95" customHeight="1">
      <c r="B21" s="33"/>
      <c r="C21" s="29"/>
      <c r="D21" s="29" t="s">
        <v>20</v>
      </c>
      <c r="E21" s="29"/>
      <c r="F21" s="29"/>
      <c r="G21" s="29" t="s">
        <v>68</v>
      </c>
      <c r="H21" s="29"/>
      <c r="I21" s="29"/>
      <c r="J21" s="29"/>
      <c r="K21" s="29" t="s">
        <v>44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34"/>
      <c r="CY21" s="34"/>
      <c r="CZ21" s="34"/>
      <c r="DA21" s="35"/>
      <c r="DB21" s="32"/>
    </row>
    <row r="22" spans="2:106" ht="12.95" customHeight="1">
      <c r="B22" s="33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34"/>
      <c r="CY22" s="34"/>
      <c r="CZ22" s="34"/>
      <c r="DA22" s="35"/>
      <c r="DB22" s="32"/>
    </row>
    <row r="23" spans="2:106" ht="12.95" customHeight="1">
      <c r="B23" s="33"/>
      <c r="C23" s="29"/>
      <c r="D23" s="29"/>
      <c r="E23" s="29"/>
      <c r="F23" s="29"/>
      <c r="G23" s="29"/>
      <c r="H23" s="29" t="s">
        <v>28</v>
      </c>
      <c r="I23" s="29"/>
      <c r="J23" s="29"/>
      <c r="K23" s="29"/>
      <c r="L23" s="29"/>
      <c r="M23" s="29"/>
      <c r="N23" s="29"/>
      <c r="O23" s="29" t="s">
        <v>65</v>
      </c>
      <c r="P23" s="29"/>
      <c r="Q23" s="29" t="str">
        <f>TEXT(TRUNC(CY19,0),"#,##0")</f>
        <v>2,096</v>
      </c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34"/>
      <c r="CY23" s="34"/>
      <c r="CZ23" s="34"/>
      <c r="DA23" s="35"/>
      <c r="DB23" s="32"/>
    </row>
    <row r="24" spans="2:106" ht="12.95" customHeight="1">
      <c r="B24" s="33"/>
      <c r="C24" s="29"/>
      <c r="D24" s="29"/>
      <c r="E24" s="29"/>
      <c r="F24" s="29"/>
      <c r="G24" s="29"/>
      <c r="H24" s="29" t="s">
        <v>17</v>
      </c>
      <c r="I24" s="29"/>
      <c r="J24" s="29"/>
      <c r="K24" s="29"/>
      <c r="L24" s="29"/>
      <c r="M24" s="29"/>
      <c r="N24" s="29"/>
      <c r="O24" s="29" t="s">
        <v>65</v>
      </c>
      <c r="P24" s="29"/>
      <c r="Q24" s="29" t="str">
        <f>TEXT(TRUNC(CZ19,0),"#,##0")</f>
        <v>295</v>
      </c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34"/>
      <c r="CY24" s="34"/>
      <c r="CZ24" s="34"/>
      <c r="DA24" s="35"/>
      <c r="DB24" s="32"/>
    </row>
    <row r="25" spans="2:106" ht="12.95" customHeight="1">
      <c r="B25" s="33"/>
      <c r="C25" s="29"/>
      <c r="D25" s="29"/>
      <c r="E25" s="29"/>
      <c r="F25" s="29"/>
      <c r="G25" s="29"/>
      <c r="H25" s="29" t="s">
        <v>4</v>
      </c>
      <c r="I25" s="29"/>
      <c r="J25" s="29"/>
      <c r="K25" s="29"/>
      <c r="L25" s="29" t="s">
        <v>14</v>
      </c>
      <c r="M25" s="29"/>
      <c r="N25" s="29"/>
      <c r="O25" s="29" t="s">
        <v>65</v>
      </c>
      <c r="P25" s="29"/>
      <c r="Q25" s="29" t="str">
        <f>TEXT(TRUNC(DA19,0),"#,##0")</f>
        <v>536</v>
      </c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34"/>
      <c r="CY25" s="34"/>
      <c r="CZ25" s="34"/>
      <c r="DA25" s="35"/>
      <c r="DB25" s="32"/>
    </row>
    <row r="26" spans="2:106" ht="12.95" customHeight="1">
      <c r="B26" s="33"/>
      <c r="C26" s="29"/>
      <c r="D26" s="29"/>
      <c r="E26" s="29"/>
      <c r="F26" s="29"/>
      <c r="G26" s="29"/>
      <c r="H26" s="29"/>
      <c r="I26" s="29"/>
      <c r="J26" s="29" t="s">
        <v>44</v>
      </c>
      <c r="K26" s="29"/>
      <c r="L26" s="29"/>
      <c r="M26" s="29"/>
      <c r="N26" s="29"/>
      <c r="O26" s="29" t="s">
        <v>65</v>
      </c>
      <c r="P26" s="29"/>
      <c r="Q26" s="29"/>
      <c r="R26" s="29" t="str">
        <f>TEXT(Q23+Q24+Q25,"#,##0")</f>
        <v>2,927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36">
        <f>CY26+CZ26+DA26</f>
        <v>2927</v>
      </c>
      <c r="CY26" s="34" t="str">
        <f>TEXT(Q23,"#,##0")</f>
        <v>2,096</v>
      </c>
      <c r="CZ26" s="34" t="str">
        <f>TEXT(Q24,"#,##0")</f>
        <v>295</v>
      </c>
      <c r="DA26" s="35" t="str">
        <f>TEXT(Q25,"#,##0")</f>
        <v>536</v>
      </c>
      <c r="DB26" s="32"/>
    </row>
    <row r="27" spans="2:106" ht="12.95" customHeight="1">
      <c r="B27" s="33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34"/>
      <c r="CY27" s="34"/>
      <c r="CZ27" s="34"/>
      <c r="DA27" s="35"/>
      <c r="DB27" s="32"/>
    </row>
    <row r="28" spans="2:106" ht="12.95" customHeight="1">
      <c r="B28" s="28" t="s">
        <v>73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30">
        <f>CX50</f>
        <v>2606</v>
      </c>
      <c r="CY28" s="30" t="str">
        <f>CY50</f>
        <v>1,866</v>
      </c>
      <c r="CZ28" s="30" t="str">
        <f>CZ50</f>
        <v>263</v>
      </c>
      <c r="DA28" s="31" t="str">
        <f>DA50</f>
        <v>477</v>
      </c>
      <c r="DB28" s="32"/>
    </row>
    <row r="29" spans="2:106" ht="12.95" customHeight="1">
      <c r="B29" s="33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34"/>
      <c r="CY29" s="34"/>
      <c r="CZ29" s="34"/>
      <c r="DA29" s="35"/>
      <c r="DB29" s="32"/>
    </row>
    <row r="30" spans="2:106" ht="12.95" customHeight="1">
      <c r="B30" s="33"/>
      <c r="C30" s="29"/>
      <c r="D30" s="29" t="s">
        <v>12</v>
      </c>
      <c r="E30" s="29"/>
      <c r="F30" s="29"/>
      <c r="G30" s="29" t="s">
        <v>51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 t="s">
        <v>74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34"/>
      <c r="CY30" s="34"/>
      <c r="CZ30" s="34"/>
      <c r="DA30" s="35"/>
      <c r="DB30" s="32"/>
    </row>
    <row r="31" spans="2:106" ht="12.95" customHeight="1">
      <c r="B31" s="33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34"/>
      <c r="CY31" s="34"/>
      <c r="CZ31" s="34"/>
      <c r="DA31" s="35"/>
      <c r="DB31" s="32"/>
    </row>
    <row r="32" spans="2:106" ht="12.95" customHeight="1">
      <c r="B32" s="33"/>
      <c r="C32" s="29"/>
      <c r="D32" s="29"/>
      <c r="E32" s="29"/>
      <c r="F32" s="29"/>
      <c r="G32" s="29" t="s">
        <v>53</v>
      </c>
      <c r="H32" s="29"/>
      <c r="I32" s="29" t="s">
        <v>54</v>
      </c>
      <c r="J32" s="29"/>
      <c r="K32" s="37" t="str">
        <f>TEXT(0.12,"#,##0.#######")</f>
        <v>0.12</v>
      </c>
      <c r="L32" s="37"/>
      <c r="M32" s="37"/>
      <c r="N32" s="29" t="s">
        <v>19</v>
      </c>
      <c r="O32" s="29"/>
      <c r="P32" s="29"/>
      <c r="Q32" s="29"/>
      <c r="R32" s="29"/>
      <c r="S32" s="29"/>
      <c r="T32" s="29"/>
      <c r="U32" s="29"/>
      <c r="V32" s="29" t="s">
        <v>55</v>
      </c>
      <c r="W32" s="29"/>
      <c r="X32" s="29" t="s">
        <v>54</v>
      </c>
      <c r="Y32" s="29"/>
      <c r="Z32" s="29" t="str">
        <f>TEXT(1,"#,##0.#######")</f>
        <v>1.</v>
      </c>
      <c r="AA32" s="29"/>
      <c r="AB32" s="29" t="s">
        <v>56</v>
      </c>
      <c r="AC32" s="29"/>
      <c r="AD32" s="29" t="str">
        <f>TEXT(1.25,"#,##0.#######")</f>
        <v>1.25</v>
      </c>
      <c r="AE32" s="29"/>
      <c r="AF32" s="29"/>
      <c r="AG32" s="29"/>
      <c r="AH32" s="29"/>
      <c r="AI32" s="29" t="s">
        <v>54</v>
      </c>
      <c r="AJ32" s="29"/>
      <c r="AK32" s="29" t="str">
        <f>TEXT(ROUND(Z32/AD32,2),"#,##0.#######")</f>
        <v>0.8</v>
      </c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 t="s">
        <v>9</v>
      </c>
      <c r="AW32" s="29"/>
      <c r="AX32" s="29" t="s">
        <v>54</v>
      </c>
      <c r="AY32" s="29"/>
      <c r="AZ32" s="29" t="str">
        <f>TEXT(0.9,"#,##0.#######")</f>
        <v>0.9</v>
      </c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34"/>
      <c r="CY32" s="34"/>
      <c r="CZ32" s="34"/>
      <c r="DA32" s="35"/>
      <c r="DB32" s="32"/>
    </row>
    <row r="33" spans="2:106" ht="12.95" customHeight="1">
      <c r="B33" s="33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34"/>
      <c r="CY33" s="34"/>
      <c r="CZ33" s="34"/>
      <c r="DA33" s="35"/>
      <c r="DB33" s="32"/>
    </row>
    <row r="34" spans="2:106" ht="12.95" customHeight="1">
      <c r="B34" s="33"/>
      <c r="C34" s="29"/>
      <c r="D34" s="29"/>
      <c r="E34" s="29"/>
      <c r="F34" s="29"/>
      <c r="G34" s="29" t="s">
        <v>10</v>
      </c>
      <c r="H34" s="29"/>
      <c r="I34" s="29" t="s">
        <v>54</v>
      </c>
      <c r="J34" s="29"/>
      <c r="K34" s="29" t="s">
        <v>57</v>
      </c>
      <c r="L34" s="29" t="str">
        <f>TEXT(0.75,"#,##0.#######")</f>
        <v>0.75</v>
      </c>
      <c r="M34" s="29"/>
      <c r="N34" s="29"/>
      <c r="O34" s="29"/>
      <c r="P34" s="29" t="s">
        <v>69</v>
      </c>
      <c r="Q34" s="29" t="str">
        <f>TEXT(0.7,"#,##0.#######")</f>
        <v>0.7</v>
      </c>
      <c r="R34" s="29"/>
      <c r="S34" s="29"/>
      <c r="T34" s="29"/>
      <c r="U34" s="29" t="s">
        <v>62</v>
      </c>
      <c r="V34" s="29" t="s">
        <v>56</v>
      </c>
      <c r="W34" s="29" t="str">
        <f>TEXT(2,"#,##0.#######")</f>
        <v>2.</v>
      </c>
      <c r="X34" s="29"/>
      <c r="Y34" s="29" t="s">
        <v>54</v>
      </c>
      <c r="Z34" s="29"/>
      <c r="AA34" s="29" t="str">
        <f>TEXT(ROUND((L34+Q34)/W34,2),"#,##0.#######")</f>
        <v>0.73</v>
      </c>
      <c r="AB34" s="29"/>
      <c r="AC34" s="29"/>
      <c r="AD34" s="29"/>
      <c r="AE34" s="29"/>
      <c r="AF34" s="29"/>
      <c r="AG34" s="29"/>
      <c r="AH34" s="29"/>
      <c r="AI34" s="29"/>
      <c r="AJ34" s="29"/>
      <c r="AK34" s="29" t="s">
        <v>59</v>
      </c>
      <c r="AL34" s="29"/>
      <c r="AM34" s="29"/>
      <c r="AN34" s="29" t="s">
        <v>54</v>
      </c>
      <c r="AO34" s="29"/>
      <c r="AP34" s="29" t="str">
        <f>TEXT(15,"#,##0.#######")</f>
        <v>15.</v>
      </c>
      <c r="AQ34" s="29"/>
      <c r="AR34" s="29" t="s">
        <v>60</v>
      </c>
      <c r="AS34" s="29"/>
      <c r="AT34" s="29"/>
      <c r="AU34" s="29"/>
      <c r="AV34" s="29" t="s">
        <v>57</v>
      </c>
      <c r="AW34" s="29" t="s">
        <v>70</v>
      </c>
      <c r="AX34" s="29"/>
      <c r="AY34" s="29" t="s">
        <v>61</v>
      </c>
      <c r="AZ34" s="29"/>
      <c r="BA34" s="29" t="s">
        <v>62</v>
      </c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34"/>
      <c r="CY34" s="34"/>
      <c r="CZ34" s="34"/>
      <c r="DA34" s="35"/>
      <c r="DB34" s="32"/>
    </row>
    <row r="35" spans="2:106" ht="12.95" customHeight="1">
      <c r="B35" s="33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34"/>
      <c r="CY35" s="34"/>
      <c r="CZ35" s="34"/>
      <c r="DA35" s="35"/>
      <c r="DB35" s="32"/>
    </row>
    <row r="36" spans="2:106" ht="12.95" customHeight="1">
      <c r="B36" s="33"/>
      <c r="C36" s="29"/>
      <c r="D36" s="29"/>
      <c r="E36" s="29"/>
      <c r="F36" s="29"/>
      <c r="G36" s="29"/>
      <c r="H36" s="29"/>
      <c r="I36" s="29"/>
      <c r="J36" s="29"/>
      <c r="K36" s="29"/>
      <c r="L36" s="29" t="str">
        <f>TEXT(3600,"#,##0.#######")</f>
        <v>3,600.</v>
      </c>
      <c r="M36" s="29"/>
      <c r="N36" s="29"/>
      <c r="O36" s="29"/>
      <c r="P36" s="29"/>
      <c r="Q36" s="29" t="s">
        <v>27</v>
      </c>
      <c r="R36" s="29"/>
      <c r="S36" s="29" t="s">
        <v>53</v>
      </c>
      <c r="T36" s="29" t="s">
        <v>27</v>
      </c>
      <c r="U36" s="29"/>
      <c r="V36" s="29" t="s">
        <v>9</v>
      </c>
      <c r="W36" s="29" t="s">
        <v>27</v>
      </c>
      <c r="X36" s="29"/>
      <c r="Y36" s="29" t="s">
        <v>55</v>
      </c>
      <c r="Z36" s="29" t="s">
        <v>27</v>
      </c>
      <c r="AA36" s="29"/>
      <c r="AB36" s="29" t="s">
        <v>10</v>
      </c>
      <c r="AC36" s="29"/>
      <c r="AD36" s="29"/>
      <c r="AE36" s="29"/>
      <c r="AF36" s="29"/>
      <c r="AG36" s="29"/>
      <c r="AH36" s="29"/>
      <c r="AI36" s="29" t="str">
        <f>TEXT(L36,"#,##0.#######")</f>
        <v>3,600.</v>
      </c>
      <c r="AJ36" s="29"/>
      <c r="AK36" s="29"/>
      <c r="AL36" s="29"/>
      <c r="AM36" s="29"/>
      <c r="AN36" s="29" t="s">
        <v>27</v>
      </c>
      <c r="AO36" s="29"/>
      <c r="AP36" s="29" t="str">
        <f>TEXT(K32,"#,##0.#######")</f>
        <v>0.12</v>
      </c>
      <c r="AQ36" s="29"/>
      <c r="AR36" s="29"/>
      <c r="AS36" s="29" t="s">
        <v>27</v>
      </c>
      <c r="AT36" s="29"/>
      <c r="AU36" s="29" t="str">
        <f>TEXT(AZ32,"#,##0.#######")</f>
        <v>0.9</v>
      </c>
      <c r="AV36" s="29"/>
      <c r="AW36" s="29"/>
      <c r="AX36" s="29" t="s">
        <v>27</v>
      </c>
      <c r="AY36" s="29"/>
      <c r="AZ36" s="29" t="str">
        <f>TEXT(AK32,"#,##0.#######")</f>
        <v>0.8</v>
      </c>
      <c r="BA36" s="29"/>
      <c r="BB36" s="29"/>
      <c r="BC36" s="29"/>
      <c r="BD36" s="29" t="s">
        <v>27</v>
      </c>
      <c r="BE36" s="29"/>
      <c r="BF36" s="29" t="str">
        <f>TEXT(AA34,"#,##0.#######")</f>
        <v>0.73</v>
      </c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34"/>
      <c r="CY36" s="34"/>
      <c r="CZ36" s="34"/>
      <c r="DA36" s="35"/>
      <c r="DB36" s="32"/>
    </row>
    <row r="37" spans="2:106" ht="12.95" customHeight="1">
      <c r="B37" s="33"/>
      <c r="C37" s="29"/>
      <c r="D37" s="29"/>
      <c r="E37" s="29"/>
      <c r="F37" s="29"/>
      <c r="G37" s="29" t="s">
        <v>63</v>
      </c>
      <c r="H37" s="29"/>
      <c r="I37" s="29" t="s">
        <v>54</v>
      </c>
      <c r="J37" s="29"/>
      <c r="K37" s="29" t="s">
        <v>64</v>
      </c>
      <c r="L37" s="29"/>
      <c r="M37" s="29" t="s">
        <v>64</v>
      </c>
      <c r="N37" s="29"/>
      <c r="O37" s="29" t="s">
        <v>64</v>
      </c>
      <c r="P37" s="29"/>
      <c r="Q37" s="29" t="s">
        <v>64</v>
      </c>
      <c r="R37" s="29"/>
      <c r="S37" s="29" t="s">
        <v>64</v>
      </c>
      <c r="T37" s="29"/>
      <c r="U37" s="29" t="s">
        <v>64</v>
      </c>
      <c r="V37" s="29"/>
      <c r="W37" s="29" t="s">
        <v>64</v>
      </c>
      <c r="X37" s="29"/>
      <c r="Y37" s="29" t="s">
        <v>64</v>
      </c>
      <c r="Z37" s="29"/>
      <c r="AA37" s="29" t="s">
        <v>64</v>
      </c>
      <c r="AB37" s="29"/>
      <c r="AC37" s="29" t="s">
        <v>64</v>
      </c>
      <c r="AD37" s="29"/>
      <c r="AE37" s="29"/>
      <c r="AF37" s="29" t="s">
        <v>54</v>
      </c>
      <c r="AG37" s="29"/>
      <c r="AH37" s="29" t="s">
        <v>64</v>
      </c>
      <c r="AI37" s="29"/>
      <c r="AJ37" s="29" t="s">
        <v>64</v>
      </c>
      <c r="AK37" s="29"/>
      <c r="AL37" s="29" t="s">
        <v>64</v>
      </c>
      <c r="AM37" s="29"/>
      <c r="AN37" s="29" t="s">
        <v>64</v>
      </c>
      <c r="AO37" s="29"/>
      <c r="AP37" s="29" t="s">
        <v>64</v>
      </c>
      <c r="AQ37" s="29"/>
      <c r="AR37" s="29" t="s">
        <v>64</v>
      </c>
      <c r="AS37" s="29"/>
      <c r="AT37" s="29" t="s">
        <v>64</v>
      </c>
      <c r="AU37" s="29"/>
      <c r="AV37" s="29" t="s">
        <v>64</v>
      </c>
      <c r="AW37" s="29"/>
      <c r="AX37" s="29" t="s">
        <v>64</v>
      </c>
      <c r="AY37" s="29"/>
      <c r="AZ37" s="29" t="s">
        <v>64</v>
      </c>
      <c r="BA37" s="29"/>
      <c r="BB37" s="29" t="s">
        <v>64</v>
      </c>
      <c r="BC37" s="29"/>
      <c r="BD37" s="29" t="s">
        <v>64</v>
      </c>
      <c r="BE37" s="29"/>
      <c r="BF37" s="29" t="s">
        <v>64</v>
      </c>
      <c r="BG37" s="29"/>
      <c r="BH37" s="29" t="s">
        <v>64</v>
      </c>
      <c r="BI37" s="29"/>
      <c r="BJ37" s="29" t="s">
        <v>54</v>
      </c>
      <c r="BK37" s="29"/>
      <c r="BL37" s="29" t="str">
        <f>TEXT(ROUND((3600*K32*AZ32*AK32*AA34)/(AP34),2),"#,##0.#######")</f>
        <v>15.14</v>
      </c>
      <c r="BM37" s="29"/>
      <c r="BN37" s="29"/>
      <c r="BO37" s="29"/>
      <c r="BP37" s="29"/>
      <c r="BQ37" s="29"/>
      <c r="BR37" s="29"/>
      <c r="BS37" s="29"/>
      <c r="BT37" s="29" t="s">
        <v>19</v>
      </c>
      <c r="BU37" s="29"/>
      <c r="BV37" s="29" t="s">
        <v>56</v>
      </c>
      <c r="BW37" s="29" t="s">
        <v>22</v>
      </c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34"/>
      <c r="CY37" s="34"/>
      <c r="CZ37" s="34"/>
      <c r="DA37" s="35"/>
      <c r="DB37" s="32"/>
    </row>
    <row r="38" spans="2:106" ht="12.95" customHeight="1">
      <c r="B38" s="33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 t="s">
        <v>59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 t="str">
        <f>TEXT(AP34,"#,##0.#######")</f>
        <v>15.</v>
      </c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34"/>
      <c r="CY38" s="34"/>
      <c r="CZ38" s="34"/>
      <c r="DA38" s="35"/>
      <c r="DB38" s="32"/>
    </row>
    <row r="39" spans="2:106" ht="12.95" customHeight="1">
      <c r="B39" s="33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34"/>
      <c r="CY39" s="34"/>
      <c r="CZ39" s="34"/>
      <c r="DA39" s="35"/>
      <c r="DB39" s="32"/>
    </row>
    <row r="40" spans="2:106" ht="12.95" customHeight="1">
      <c r="B40" s="33"/>
      <c r="C40" s="29"/>
      <c r="D40" s="29"/>
      <c r="E40" s="29"/>
      <c r="F40" s="29"/>
      <c r="G40" s="29" t="s">
        <v>28</v>
      </c>
      <c r="H40" s="29"/>
      <c r="I40" s="29"/>
      <c r="J40" s="29"/>
      <c r="K40" s="29"/>
      <c r="L40" s="29"/>
      <c r="M40" s="29"/>
      <c r="N40" s="29" t="s">
        <v>65</v>
      </c>
      <c r="O40" s="29"/>
      <c r="P40" s="29" t="str">
        <f>TEXT([1]기계경비총괄표!G5,"#,##0")</f>
        <v>28,259</v>
      </c>
      <c r="Q40" s="29"/>
      <c r="R40" s="29"/>
      <c r="S40" s="29"/>
      <c r="T40" s="29"/>
      <c r="U40" s="29"/>
      <c r="V40" s="29"/>
      <c r="W40" s="29"/>
      <c r="X40" s="29"/>
      <c r="Y40" s="29" t="s">
        <v>66</v>
      </c>
      <c r="Z40" s="29"/>
      <c r="AA40" s="29"/>
      <c r="AB40" s="29" t="str">
        <f>TEXT(BL37,"#,##0.#######")</f>
        <v>15.14</v>
      </c>
      <c r="AC40" s="29"/>
      <c r="AD40" s="29"/>
      <c r="AE40" s="29"/>
      <c r="AF40" s="29"/>
      <c r="AG40" s="29"/>
      <c r="AH40" s="29"/>
      <c r="AI40" s="29"/>
      <c r="AJ40" s="29" t="s">
        <v>54</v>
      </c>
      <c r="AK40" s="29"/>
      <c r="AL40" s="29"/>
      <c r="AM40" s="29"/>
      <c r="AN40" s="29" t="str">
        <f>TEXT(TRUNC(P40/BL37,1),"#,##0.#")</f>
        <v>1,866.5</v>
      </c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34"/>
      <c r="CY40" s="34"/>
      <c r="CZ40" s="34"/>
      <c r="DA40" s="35"/>
      <c r="DB40" s="32"/>
    </row>
    <row r="41" spans="2:106" ht="12.95" customHeight="1">
      <c r="B41" s="33"/>
      <c r="C41" s="29"/>
      <c r="D41" s="29"/>
      <c r="E41" s="29"/>
      <c r="F41" s="29"/>
      <c r="G41" s="29" t="s">
        <v>17</v>
      </c>
      <c r="H41" s="29"/>
      <c r="I41" s="29"/>
      <c r="J41" s="29"/>
      <c r="K41" s="29"/>
      <c r="L41" s="29"/>
      <c r="M41" s="29"/>
      <c r="N41" s="29" t="s">
        <v>65</v>
      </c>
      <c r="O41" s="29"/>
      <c r="P41" s="29" t="str">
        <f>TEXT([1]기계경비총괄표!H5,"#,##0")</f>
        <v>3,983</v>
      </c>
      <c r="Q41" s="29"/>
      <c r="R41" s="29"/>
      <c r="S41" s="29"/>
      <c r="T41" s="29"/>
      <c r="U41" s="29"/>
      <c r="V41" s="29"/>
      <c r="W41" s="29"/>
      <c r="X41" s="29"/>
      <c r="Y41" s="29" t="s">
        <v>66</v>
      </c>
      <c r="Z41" s="29"/>
      <c r="AA41" s="29"/>
      <c r="AB41" s="29" t="str">
        <f>TEXT(BL37,"#,##0.#######")</f>
        <v>15.14</v>
      </c>
      <c r="AC41" s="29"/>
      <c r="AD41" s="29"/>
      <c r="AE41" s="29"/>
      <c r="AF41" s="29"/>
      <c r="AG41" s="29"/>
      <c r="AH41" s="29"/>
      <c r="AI41" s="29"/>
      <c r="AJ41" s="29" t="s">
        <v>54</v>
      </c>
      <c r="AK41" s="29"/>
      <c r="AL41" s="29"/>
      <c r="AM41" s="29"/>
      <c r="AN41" s="29" t="str">
        <f>TEXT(TRUNC(P41/BL37,1),"#,##0.#")</f>
        <v>263.</v>
      </c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34"/>
      <c r="CY41" s="34"/>
      <c r="CZ41" s="34"/>
      <c r="DA41" s="35"/>
      <c r="DB41" s="32"/>
    </row>
    <row r="42" spans="2:106" ht="12.95" customHeight="1">
      <c r="B42" s="33"/>
      <c r="C42" s="29"/>
      <c r="D42" s="29"/>
      <c r="E42" s="29"/>
      <c r="F42" s="29"/>
      <c r="G42" s="29" t="s">
        <v>4</v>
      </c>
      <c r="H42" s="29"/>
      <c r="I42" s="29"/>
      <c r="J42" s="29"/>
      <c r="K42" s="29" t="s">
        <v>14</v>
      </c>
      <c r="L42" s="29"/>
      <c r="M42" s="29"/>
      <c r="N42" s="29" t="s">
        <v>65</v>
      </c>
      <c r="O42" s="29"/>
      <c r="P42" s="29" t="str">
        <f>TEXT([1]기계경비총괄표!I5,"#,##0")</f>
        <v>7,231</v>
      </c>
      <c r="Q42" s="29"/>
      <c r="R42" s="29"/>
      <c r="S42" s="29"/>
      <c r="T42" s="29"/>
      <c r="U42" s="29"/>
      <c r="V42" s="29"/>
      <c r="W42" s="29"/>
      <c r="X42" s="29"/>
      <c r="Y42" s="29" t="s">
        <v>66</v>
      </c>
      <c r="Z42" s="29"/>
      <c r="AA42" s="29"/>
      <c r="AB42" s="29" t="str">
        <f>TEXT(BL37,"#,##0.#######")</f>
        <v>15.14</v>
      </c>
      <c r="AC42" s="29"/>
      <c r="AD42" s="29"/>
      <c r="AE42" s="29"/>
      <c r="AF42" s="29"/>
      <c r="AG42" s="29"/>
      <c r="AH42" s="29"/>
      <c r="AI42" s="29"/>
      <c r="AJ42" s="29" t="s">
        <v>54</v>
      </c>
      <c r="AK42" s="29"/>
      <c r="AL42" s="29"/>
      <c r="AM42" s="29"/>
      <c r="AN42" s="29" t="str">
        <f>TEXT(TRUNC(P42/BL37,1),"#,##0.#")</f>
        <v>477.6</v>
      </c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34"/>
      <c r="CY42" s="34"/>
      <c r="CZ42" s="34"/>
      <c r="DA42" s="35"/>
      <c r="DB42" s="32"/>
    </row>
    <row r="43" spans="2:106" ht="12.95" customHeight="1">
      <c r="B43" s="33"/>
      <c r="C43" s="29"/>
      <c r="D43" s="29"/>
      <c r="E43" s="29"/>
      <c r="F43" s="29"/>
      <c r="G43" s="29" t="s">
        <v>67</v>
      </c>
      <c r="H43" s="29"/>
      <c r="I43" s="29"/>
      <c r="J43" s="29"/>
      <c r="K43" s="29" t="s">
        <v>44</v>
      </c>
      <c r="L43" s="29"/>
      <c r="M43" s="29"/>
      <c r="N43" s="29" t="s">
        <v>65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 t="str">
        <f>TEXT(AN40+AN41+AN42,"#,##0.#######")</f>
        <v>2,607.1</v>
      </c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34">
        <f>CY43+CZ43+DA43</f>
        <v>2607.1</v>
      </c>
      <c r="CY43" s="34" t="str">
        <f>TEXT(AN40,"#,###.0")</f>
        <v>1,866.5</v>
      </c>
      <c r="CZ43" s="34" t="str">
        <f>TEXT(AN41,"#,###.0")</f>
        <v>263.0</v>
      </c>
      <c r="DA43" s="35" t="str">
        <f>TEXT(AN42,"#,###.0")</f>
        <v>477.6</v>
      </c>
      <c r="DB43" s="32"/>
    </row>
    <row r="44" spans="2:106" ht="12.95" customHeight="1">
      <c r="B44" s="33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34"/>
      <c r="CY44" s="34"/>
      <c r="CZ44" s="34"/>
      <c r="DA44" s="35"/>
      <c r="DB44" s="32"/>
    </row>
    <row r="45" spans="2:106" ht="12.95" customHeight="1">
      <c r="B45" s="33"/>
      <c r="C45" s="29"/>
      <c r="D45" s="29" t="s">
        <v>20</v>
      </c>
      <c r="E45" s="29"/>
      <c r="F45" s="29"/>
      <c r="G45" s="29" t="s">
        <v>68</v>
      </c>
      <c r="H45" s="29"/>
      <c r="I45" s="29"/>
      <c r="J45" s="29"/>
      <c r="K45" s="29" t="s">
        <v>44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34"/>
      <c r="CY45" s="34"/>
      <c r="CZ45" s="34"/>
      <c r="DA45" s="35"/>
      <c r="DB45" s="32"/>
    </row>
    <row r="46" spans="2:106" ht="12.95" customHeight="1">
      <c r="B46" s="33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34"/>
      <c r="CY46" s="34"/>
      <c r="CZ46" s="34"/>
      <c r="DA46" s="35"/>
      <c r="DB46" s="32"/>
    </row>
    <row r="47" spans="2:106" ht="12.95" customHeight="1">
      <c r="B47" s="33"/>
      <c r="C47" s="29"/>
      <c r="D47" s="29"/>
      <c r="E47" s="29"/>
      <c r="F47" s="29"/>
      <c r="G47" s="29"/>
      <c r="H47" s="29" t="s">
        <v>28</v>
      </c>
      <c r="I47" s="29"/>
      <c r="J47" s="29"/>
      <c r="K47" s="29"/>
      <c r="L47" s="29"/>
      <c r="M47" s="29"/>
      <c r="N47" s="29"/>
      <c r="O47" s="29" t="s">
        <v>65</v>
      </c>
      <c r="P47" s="29"/>
      <c r="Q47" s="29" t="str">
        <f>TEXT(TRUNC(CY43,0),"#,##0")</f>
        <v>1,866</v>
      </c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34"/>
      <c r="CY47" s="34"/>
      <c r="CZ47" s="34"/>
      <c r="DA47" s="35"/>
      <c r="DB47" s="32"/>
    </row>
    <row r="48" spans="2:106" ht="12.95" customHeight="1">
      <c r="B48" s="33"/>
      <c r="C48" s="29"/>
      <c r="D48" s="29"/>
      <c r="E48" s="29"/>
      <c r="F48" s="29"/>
      <c r="G48" s="29"/>
      <c r="H48" s="29" t="s">
        <v>17</v>
      </c>
      <c r="I48" s="29"/>
      <c r="J48" s="29"/>
      <c r="K48" s="29"/>
      <c r="L48" s="29"/>
      <c r="M48" s="29"/>
      <c r="N48" s="29"/>
      <c r="O48" s="29" t="s">
        <v>65</v>
      </c>
      <c r="P48" s="29"/>
      <c r="Q48" s="29" t="str">
        <f>TEXT(TRUNC(CZ43,0),"#,##0")</f>
        <v>263</v>
      </c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34"/>
      <c r="CY48" s="34"/>
      <c r="CZ48" s="34"/>
      <c r="DA48" s="35"/>
      <c r="DB48" s="32"/>
    </row>
    <row r="49" spans="2:106" ht="12.95" customHeight="1">
      <c r="B49" s="33"/>
      <c r="C49" s="29"/>
      <c r="D49" s="29"/>
      <c r="E49" s="29"/>
      <c r="F49" s="29"/>
      <c r="G49" s="29"/>
      <c r="H49" s="29" t="s">
        <v>4</v>
      </c>
      <c r="I49" s="29"/>
      <c r="J49" s="29"/>
      <c r="K49" s="29"/>
      <c r="L49" s="29" t="s">
        <v>14</v>
      </c>
      <c r="M49" s="29"/>
      <c r="N49" s="29"/>
      <c r="O49" s="29" t="s">
        <v>65</v>
      </c>
      <c r="P49" s="29"/>
      <c r="Q49" s="29" t="str">
        <f>TEXT(TRUNC(DA43,0),"#,##0")</f>
        <v>477</v>
      </c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34"/>
      <c r="CY49" s="34"/>
      <c r="CZ49" s="34"/>
      <c r="DA49" s="35"/>
      <c r="DB49" s="32"/>
    </row>
    <row r="50" spans="2:106" ht="12.95" customHeight="1">
      <c r="B50" s="33"/>
      <c r="C50" s="29"/>
      <c r="D50" s="29"/>
      <c r="E50" s="29"/>
      <c r="F50" s="29"/>
      <c r="G50" s="29"/>
      <c r="H50" s="29"/>
      <c r="I50" s="29"/>
      <c r="J50" s="29" t="s">
        <v>44</v>
      </c>
      <c r="K50" s="29"/>
      <c r="L50" s="29"/>
      <c r="M50" s="29"/>
      <c r="N50" s="29"/>
      <c r="O50" s="29" t="s">
        <v>65</v>
      </c>
      <c r="P50" s="29"/>
      <c r="Q50" s="29"/>
      <c r="R50" s="29" t="str">
        <f>TEXT(Q47+Q48+Q49,"#,##0")</f>
        <v>2,606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36">
        <f>CY50+CZ50+DA50</f>
        <v>2606</v>
      </c>
      <c r="CY50" s="34" t="str">
        <f>TEXT(Q47,"#,##0")</f>
        <v>1,866</v>
      </c>
      <c r="CZ50" s="34" t="str">
        <f>TEXT(Q48,"#,##0")</f>
        <v>263</v>
      </c>
      <c r="DA50" s="35" t="str">
        <f>TEXT(Q49,"#,##0")</f>
        <v>477</v>
      </c>
      <c r="DB50" s="32"/>
    </row>
    <row r="51" spans="2:106" ht="12.95" customHeight="1">
      <c r="B51" s="33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36"/>
      <c r="CY51" s="34"/>
      <c r="CZ51" s="34"/>
      <c r="DA51" s="35"/>
      <c r="DB51" s="32"/>
    </row>
    <row r="52" spans="2:106" ht="12.95" customHeight="1">
      <c r="B52" s="33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36"/>
      <c r="CY52" s="34"/>
      <c r="CZ52" s="34"/>
      <c r="DA52" s="35"/>
      <c r="DB52" s="32"/>
    </row>
    <row r="53" spans="2:106" ht="12.95" customHeight="1">
      <c r="B53" s="33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36"/>
      <c r="CY53" s="34"/>
      <c r="CZ53" s="34"/>
      <c r="DA53" s="35"/>
      <c r="DB53" s="32"/>
    </row>
    <row r="54" spans="2:106" ht="12.95" customHeight="1">
      <c r="B54" s="33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36"/>
      <c r="CY54" s="34"/>
      <c r="CZ54" s="34"/>
      <c r="DA54" s="35"/>
      <c r="DB54" s="32"/>
    </row>
    <row r="55" spans="2:106" ht="12.95" customHeight="1">
      <c r="B55" s="33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36"/>
      <c r="CY55" s="34"/>
      <c r="CZ55" s="34"/>
      <c r="DA55" s="35"/>
      <c r="DB55" s="32"/>
    </row>
    <row r="56" spans="2:106" ht="12.95" customHeight="1">
      <c r="B56" s="33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36"/>
      <c r="CY56" s="34"/>
      <c r="CZ56" s="34"/>
      <c r="DA56" s="35"/>
      <c r="DB56" s="32"/>
    </row>
    <row r="57" spans="2:106" ht="12.95" customHeight="1">
      <c r="B57" s="33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34"/>
      <c r="CY57" s="34"/>
      <c r="CZ57" s="34"/>
      <c r="DA57" s="35"/>
      <c r="DB57" s="32"/>
    </row>
    <row r="58" spans="2:106" ht="12.95" customHeight="1">
      <c r="B58" s="28" t="s">
        <v>75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30">
        <f>CX80</f>
        <v>1705</v>
      </c>
      <c r="CY58" s="30" t="str">
        <f>CY80</f>
        <v>1,221</v>
      </c>
      <c r="CZ58" s="30" t="str">
        <f>CZ80</f>
        <v>172</v>
      </c>
      <c r="DA58" s="31" t="str">
        <f>DA80</f>
        <v>312</v>
      </c>
      <c r="DB58" s="32"/>
    </row>
    <row r="59" spans="2:106" ht="12.95" customHeight="1">
      <c r="B59" s="33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34"/>
      <c r="CY59" s="34"/>
      <c r="CZ59" s="34"/>
      <c r="DA59" s="35"/>
      <c r="DB59" s="32"/>
    </row>
    <row r="60" spans="2:106" ht="12.95" customHeight="1">
      <c r="B60" s="33"/>
      <c r="C60" s="29"/>
      <c r="D60" s="29" t="s">
        <v>12</v>
      </c>
      <c r="E60" s="29"/>
      <c r="F60" s="29"/>
      <c r="G60" s="29" t="s">
        <v>51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 t="s">
        <v>74</v>
      </c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34"/>
      <c r="CY60" s="34"/>
      <c r="CZ60" s="34"/>
      <c r="DA60" s="35"/>
      <c r="DB60" s="32"/>
    </row>
    <row r="61" spans="2:106" ht="12.95" customHeight="1">
      <c r="B61" s="33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34"/>
      <c r="CY61" s="34"/>
      <c r="CZ61" s="34"/>
      <c r="DA61" s="35"/>
      <c r="DB61" s="32"/>
    </row>
    <row r="62" spans="2:106" ht="12.95" customHeight="1">
      <c r="B62" s="33"/>
      <c r="C62" s="29"/>
      <c r="D62" s="29"/>
      <c r="E62" s="29"/>
      <c r="F62" s="29"/>
      <c r="G62" s="29" t="s">
        <v>53</v>
      </c>
      <c r="H62" s="29"/>
      <c r="I62" s="29" t="s">
        <v>54</v>
      </c>
      <c r="J62" s="29"/>
      <c r="K62" s="29" t="str">
        <f>TEXT(0.12,"#,##0.#######")</f>
        <v>0.12</v>
      </c>
      <c r="L62" s="29"/>
      <c r="M62" s="29"/>
      <c r="N62" s="29" t="s">
        <v>19</v>
      </c>
      <c r="O62" s="29"/>
      <c r="P62" s="29"/>
      <c r="Q62" s="29"/>
      <c r="R62" s="29"/>
      <c r="S62" s="29"/>
      <c r="T62" s="29"/>
      <c r="U62" s="29"/>
      <c r="V62" s="29" t="s">
        <v>55</v>
      </c>
      <c r="W62" s="29"/>
      <c r="X62" s="29"/>
      <c r="Y62" s="29"/>
      <c r="Z62" s="29">
        <v>1</v>
      </c>
      <c r="AA62" s="29"/>
      <c r="AB62" s="29"/>
      <c r="AC62" s="29"/>
      <c r="AD62" s="29"/>
      <c r="AE62" s="29"/>
      <c r="AF62" s="29"/>
      <c r="AG62" s="29">
        <v>1</v>
      </c>
      <c r="AH62" s="29"/>
      <c r="AI62" s="29"/>
      <c r="AJ62" s="29"/>
      <c r="AK62" s="29"/>
      <c r="AL62" s="29" t="s">
        <v>54</v>
      </c>
      <c r="AM62" s="29"/>
      <c r="AN62" s="29" t="str">
        <f>TEXT(ROUND(Z62/AG62,2),"#,##0.#######")</f>
        <v>1.</v>
      </c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 t="s">
        <v>9</v>
      </c>
      <c r="AZ62" s="29"/>
      <c r="BA62" s="29" t="s">
        <v>54</v>
      </c>
      <c r="BB62" s="29"/>
      <c r="BC62" s="29" t="str">
        <f>TEXT(1.1,"#,##0.#######")</f>
        <v>1.1</v>
      </c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34"/>
      <c r="CY62" s="34"/>
      <c r="CZ62" s="34"/>
      <c r="DA62" s="35"/>
      <c r="DB62" s="32"/>
    </row>
    <row r="63" spans="2:106" ht="12.95" customHeight="1">
      <c r="B63" s="33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34"/>
      <c r="CY63" s="34"/>
      <c r="CZ63" s="34"/>
      <c r="DA63" s="35"/>
      <c r="DB63" s="32"/>
    </row>
    <row r="64" spans="2:106" ht="12.95" customHeight="1">
      <c r="B64" s="33"/>
      <c r="C64" s="29"/>
      <c r="D64" s="29"/>
      <c r="E64" s="29"/>
      <c r="F64" s="29"/>
      <c r="G64" s="29" t="s">
        <v>10</v>
      </c>
      <c r="H64" s="29"/>
      <c r="I64" s="29" t="s">
        <v>54</v>
      </c>
      <c r="J64" s="29"/>
      <c r="K64" s="29" t="s">
        <v>57</v>
      </c>
      <c r="L64" s="29" t="str">
        <f>TEXT(0.75,"#,##0.#######")</f>
        <v>0.75</v>
      </c>
      <c r="M64" s="29"/>
      <c r="N64" s="29"/>
      <c r="O64" s="29"/>
      <c r="P64" s="29" t="s">
        <v>69</v>
      </c>
      <c r="Q64" s="29" t="str">
        <f>TEXT(0.7,"#,##0.#######")</f>
        <v>0.7</v>
      </c>
      <c r="R64" s="29"/>
      <c r="S64" s="29"/>
      <c r="T64" s="29"/>
      <c r="U64" s="29" t="s">
        <v>62</v>
      </c>
      <c r="V64" s="29" t="s">
        <v>56</v>
      </c>
      <c r="W64" s="29" t="str">
        <f>TEXT(2,"#,##0.#######")</f>
        <v>2.</v>
      </c>
      <c r="X64" s="29"/>
      <c r="Y64" s="29" t="s">
        <v>54</v>
      </c>
      <c r="Z64" s="29"/>
      <c r="AA64" s="29" t="str">
        <f>TEXT(ROUND((L64+Q64)/W64,2),"#,##0.#######")</f>
        <v>0.73</v>
      </c>
      <c r="AB64" s="29"/>
      <c r="AC64" s="29"/>
      <c r="AD64" s="29"/>
      <c r="AE64" s="29"/>
      <c r="AF64" s="29"/>
      <c r="AG64" s="29"/>
      <c r="AH64" s="29"/>
      <c r="AI64" s="29"/>
      <c r="AJ64" s="29"/>
      <c r="AK64" s="29" t="s">
        <v>59</v>
      </c>
      <c r="AL64" s="29"/>
      <c r="AM64" s="29"/>
      <c r="AN64" s="29" t="s">
        <v>54</v>
      </c>
      <c r="AO64" s="29"/>
      <c r="AP64" s="29" t="str">
        <f>TEXT(15,"#,##0.#######")</f>
        <v>15.</v>
      </c>
      <c r="AQ64" s="29"/>
      <c r="AR64" s="29" t="s">
        <v>60</v>
      </c>
      <c r="AS64" s="29"/>
      <c r="AT64" s="29"/>
      <c r="AU64" s="29"/>
      <c r="AV64" s="29" t="s">
        <v>57</v>
      </c>
      <c r="AW64" s="29" t="s">
        <v>71</v>
      </c>
      <c r="AX64" s="29"/>
      <c r="AY64" s="29"/>
      <c r="AZ64" s="29" t="s">
        <v>61</v>
      </c>
      <c r="BA64" s="29"/>
      <c r="BB64" s="29" t="s">
        <v>62</v>
      </c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34"/>
      <c r="CY64" s="34"/>
      <c r="CZ64" s="34"/>
      <c r="DA64" s="35"/>
      <c r="DB64" s="32"/>
    </row>
    <row r="65" spans="2:106" ht="12.95" customHeight="1">
      <c r="B65" s="33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34"/>
      <c r="CY65" s="34"/>
      <c r="CZ65" s="34"/>
      <c r="DA65" s="35"/>
      <c r="DB65" s="32"/>
    </row>
    <row r="66" spans="2:106" ht="12.95" customHeight="1">
      <c r="B66" s="33"/>
      <c r="C66" s="29"/>
      <c r="D66" s="29"/>
      <c r="E66" s="29"/>
      <c r="F66" s="29"/>
      <c r="G66" s="29"/>
      <c r="H66" s="29"/>
      <c r="I66" s="29"/>
      <c r="J66" s="29"/>
      <c r="K66" s="29"/>
      <c r="L66" s="29" t="str">
        <f>TEXT(3600,"#,##0.#######")</f>
        <v>3,600.</v>
      </c>
      <c r="M66" s="29"/>
      <c r="N66" s="29"/>
      <c r="O66" s="29"/>
      <c r="P66" s="29"/>
      <c r="Q66" s="29" t="s">
        <v>27</v>
      </c>
      <c r="R66" s="29"/>
      <c r="S66" s="29" t="s">
        <v>53</v>
      </c>
      <c r="T66" s="29" t="s">
        <v>27</v>
      </c>
      <c r="U66" s="29"/>
      <c r="V66" s="29" t="s">
        <v>9</v>
      </c>
      <c r="W66" s="29" t="s">
        <v>27</v>
      </c>
      <c r="X66" s="29"/>
      <c r="Y66" s="29" t="s">
        <v>55</v>
      </c>
      <c r="Z66" s="29" t="s">
        <v>27</v>
      </c>
      <c r="AA66" s="29"/>
      <c r="AB66" s="29" t="s">
        <v>10</v>
      </c>
      <c r="AC66" s="29"/>
      <c r="AD66" s="29"/>
      <c r="AE66" s="29"/>
      <c r="AF66" s="29"/>
      <c r="AG66" s="29"/>
      <c r="AH66" s="29"/>
      <c r="AI66" s="29" t="str">
        <f>TEXT(L66,"#,##0.#######")</f>
        <v>3,600.</v>
      </c>
      <c r="AJ66" s="29"/>
      <c r="AK66" s="29"/>
      <c r="AL66" s="29"/>
      <c r="AM66" s="29"/>
      <c r="AN66" s="29" t="s">
        <v>27</v>
      </c>
      <c r="AO66" s="29"/>
      <c r="AP66" s="29" t="str">
        <f>TEXT(K62,"#,##0.#######")</f>
        <v>0.12</v>
      </c>
      <c r="AQ66" s="29"/>
      <c r="AR66" s="29"/>
      <c r="AS66" s="29" t="s">
        <v>27</v>
      </c>
      <c r="AT66" s="29"/>
      <c r="AU66" s="29" t="str">
        <f>TEXT(BC62,"#,##0.#######")</f>
        <v>1.1</v>
      </c>
      <c r="AV66" s="29"/>
      <c r="AW66" s="29"/>
      <c r="AX66" s="29" t="s">
        <v>27</v>
      </c>
      <c r="AY66" s="29"/>
      <c r="AZ66" s="29" t="str">
        <f>TEXT(AN62,"#,##0.#######")</f>
        <v>1.</v>
      </c>
      <c r="BA66" s="29"/>
      <c r="BB66" s="29"/>
      <c r="BC66" s="29"/>
      <c r="BD66" s="29" t="s">
        <v>27</v>
      </c>
      <c r="BE66" s="29"/>
      <c r="BF66" s="29" t="str">
        <f>TEXT(AA64,"#,##0.#######")</f>
        <v>0.73</v>
      </c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34"/>
      <c r="CY66" s="34"/>
      <c r="CZ66" s="34"/>
      <c r="DA66" s="35"/>
      <c r="DB66" s="32"/>
    </row>
    <row r="67" spans="2:106" ht="12.95" customHeight="1">
      <c r="B67" s="33"/>
      <c r="C67" s="29"/>
      <c r="D67" s="29"/>
      <c r="E67" s="29"/>
      <c r="F67" s="29"/>
      <c r="G67" s="29" t="s">
        <v>63</v>
      </c>
      <c r="H67" s="29"/>
      <c r="I67" s="29" t="s">
        <v>54</v>
      </c>
      <c r="J67" s="29"/>
      <c r="K67" s="29" t="s">
        <v>64</v>
      </c>
      <c r="L67" s="29"/>
      <c r="M67" s="29" t="s">
        <v>64</v>
      </c>
      <c r="N67" s="29"/>
      <c r="O67" s="29" t="s">
        <v>64</v>
      </c>
      <c r="P67" s="29"/>
      <c r="Q67" s="29" t="s">
        <v>64</v>
      </c>
      <c r="R67" s="29"/>
      <c r="S67" s="29" t="s">
        <v>64</v>
      </c>
      <c r="T67" s="29"/>
      <c r="U67" s="29" t="s">
        <v>64</v>
      </c>
      <c r="V67" s="29"/>
      <c r="W67" s="29" t="s">
        <v>64</v>
      </c>
      <c r="X67" s="29"/>
      <c r="Y67" s="29" t="s">
        <v>64</v>
      </c>
      <c r="Z67" s="29"/>
      <c r="AA67" s="29" t="s">
        <v>64</v>
      </c>
      <c r="AB67" s="29"/>
      <c r="AC67" s="29" t="s">
        <v>64</v>
      </c>
      <c r="AD67" s="29"/>
      <c r="AE67" s="29"/>
      <c r="AF67" s="29" t="s">
        <v>54</v>
      </c>
      <c r="AG67" s="29"/>
      <c r="AH67" s="29" t="s">
        <v>64</v>
      </c>
      <c r="AI67" s="29"/>
      <c r="AJ67" s="29" t="s">
        <v>64</v>
      </c>
      <c r="AK67" s="29"/>
      <c r="AL67" s="29" t="s">
        <v>64</v>
      </c>
      <c r="AM67" s="29"/>
      <c r="AN67" s="29" t="s">
        <v>64</v>
      </c>
      <c r="AO67" s="29"/>
      <c r="AP67" s="29" t="s">
        <v>64</v>
      </c>
      <c r="AQ67" s="29"/>
      <c r="AR67" s="29" t="s">
        <v>64</v>
      </c>
      <c r="AS67" s="29"/>
      <c r="AT67" s="29" t="s">
        <v>64</v>
      </c>
      <c r="AU67" s="29"/>
      <c r="AV67" s="29" t="s">
        <v>64</v>
      </c>
      <c r="AW67" s="29"/>
      <c r="AX67" s="29" t="s">
        <v>64</v>
      </c>
      <c r="AY67" s="29"/>
      <c r="AZ67" s="29" t="s">
        <v>64</v>
      </c>
      <c r="BA67" s="29"/>
      <c r="BB67" s="29" t="s">
        <v>64</v>
      </c>
      <c r="BC67" s="29"/>
      <c r="BD67" s="29" t="s">
        <v>64</v>
      </c>
      <c r="BE67" s="29"/>
      <c r="BF67" s="29" t="s">
        <v>64</v>
      </c>
      <c r="BG67" s="29"/>
      <c r="BH67" s="29" t="s">
        <v>64</v>
      </c>
      <c r="BI67" s="29"/>
      <c r="BJ67" s="29" t="s">
        <v>54</v>
      </c>
      <c r="BK67" s="29"/>
      <c r="BL67" s="29" t="str">
        <f>TEXT(ROUND((3600*K62*BC62*AN62*AA64)/(AP64),2),"#,##0.#######")</f>
        <v>23.13</v>
      </c>
      <c r="BM67" s="29"/>
      <c r="BN67" s="29"/>
      <c r="BO67" s="29"/>
      <c r="BP67" s="29"/>
      <c r="BQ67" s="29"/>
      <c r="BR67" s="29"/>
      <c r="BS67" s="29"/>
      <c r="BT67" s="29" t="s">
        <v>19</v>
      </c>
      <c r="BU67" s="29"/>
      <c r="BV67" s="29" t="s">
        <v>56</v>
      </c>
      <c r="BW67" s="29" t="s">
        <v>22</v>
      </c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34"/>
      <c r="CY67" s="34"/>
      <c r="CZ67" s="34"/>
      <c r="DA67" s="35"/>
      <c r="DB67" s="32"/>
    </row>
    <row r="68" spans="2:106" ht="12.95" customHeight="1">
      <c r="B68" s="33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 t="s">
        <v>59</v>
      </c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 t="str">
        <f>TEXT(AP64,"#,##0.#######")</f>
        <v>15.</v>
      </c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34"/>
      <c r="CY68" s="34"/>
      <c r="CZ68" s="34"/>
      <c r="DA68" s="35"/>
      <c r="DB68" s="32"/>
    </row>
    <row r="69" spans="2:106" ht="12.95" customHeight="1">
      <c r="B69" s="33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34"/>
      <c r="CY69" s="34"/>
      <c r="CZ69" s="34"/>
      <c r="DA69" s="35"/>
      <c r="DB69" s="32"/>
    </row>
    <row r="70" spans="2:106" ht="12.95" customHeight="1">
      <c r="B70" s="33"/>
      <c r="C70" s="29"/>
      <c r="D70" s="29"/>
      <c r="E70" s="29"/>
      <c r="F70" s="29"/>
      <c r="G70" s="29" t="s">
        <v>28</v>
      </c>
      <c r="H70" s="29"/>
      <c r="I70" s="29"/>
      <c r="J70" s="29"/>
      <c r="K70" s="29"/>
      <c r="L70" s="29"/>
      <c r="M70" s="29"/>
      <c r="N70" s="29" t="s">
        <v>65</v>
      </c>
      <c r="O70" s="29"/>
      <c r="P70" s="29" t="str">
        <f>TEXT([1]기계경비총괄표!G5,"#,##0")</f>
        <v>28,259</v>
      </c>
      <c r="Q70" s="29"/>
      <c r="R70" s="29"/>
      <c r="S70" s="29"/>
      <c r="T70" s="29"/>
      <c r="U70" s="29"/>
      <c r="V70" s="29"/>
      <c r="W70" s="29"/>
      <c r="X70" s="29"/>
      <c r="Y70" s="29" t="s">
        <v>66</v>
      </c>
      <c r="Z70" s="29"/>
      <c r="AA70" s="29"/>
      <c r="AB70" s="29" t="str">
        <f>TEXT(BL67,"#,##0.#######")</f>
        <v>23.13</v>
      </c>
      <c r="AC70" s="29"/>
      <c r="AD70" s="29"/>
      <c r="AE70" s="29"/>
      <c r="AF70" s="29"/>
      <c r="AG70" s="29"/>
      <c r="AH70" s="29"/>
      <c r="AI70" s="29"/>
      <c r="AJ70" s="29" t="s">
        <v>54</v>
      </c>
      <c r="AK70" s="29"/>
      <c r="AL70" s="29"/>
      <c r="AM70" s="29"/>
      <c r="AN70" s="29" t="str">
        <f>TEXT(TRUNC(P70/BL67,1),"#,##0.#")</f>
        <v>1,221.7</v>
      </c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34"/>
      <c r="CY70" s="34"/>
      <c r="CZ70" s="34"/>
      <c r="DA70" s="35"/>
      <c r="DB70" s="32"/>
    </row>
    <row r="71" spans="2:106" ht="12.95" customHeight="1">
      <c r="B71" s="33"/>
      <c r="C71" s="29"/>
      <c r="D71" s="29"/>
      <c r="E71" s="29"/>
      <c r="F71" s="29"/>
      <c r="G71" s="29" t="s">
        <v>17</v>
      </c>
      <c r="H71" s="29"/>
      <c r="I71" s="29"/>
      <c r="J71" s="29"/>
      <c r="K71" s="29"/>
      <c r="L71" s="29"/>
      <c r="M71" s="29"/>
      <c r="N71" s="29" t="s">
        <v>65</v>
      </c>
      <c r="O71" s="29"/>
      <c r="P71" s="29" t="str">
        <f>TEXT([1]기계경비총괄표!H5,"#,##0")</f>
        <v>3,983</v>
      </c>
      <c r="Q71" s="29"/>
      <c r="R71" s="29"/>
      <c r="S71" s="29"/>
      <c r="T71" s="29"/>
      <c r="U71" s="29"/>
      <c r="V71" s="29"/>
      <c r="W71" s="29"/>
      <c r="X71" s="29"/>
      <c r="Y71" s="29" t="s">
        <v>66</v>
      </c>
      <c r="Z71" s="29"/>
      <c r="AA71" s="29"/>
      <c r="AB71" s="29" t="str">
        <f>TEXT(BL67,"#,##0.#######")</f>
        <v>23.13</v>
      </c>
      <c r="AC71" s="29"/>
      <c r="AD71" s="29"/>
      <c r="AE71" s="29"/>
      <c r="AF71" s="29"/>
      <c r="AG71" s="29"/>
      <c r="AH71" s="29"/>
      <c r="AI71" s="29"/>
      <c r="AJ71" s="29" t="s">
        <v>54</v>
      </c>
      <c r="AK71" s="29"/>
      <c r="AL71" s="29"/>
      <c r="AM71" s="29"/>
      <c r="AN71" s="29" t="str">
        <f>TEXT(TRUNC(P71/BL67,1),"#,##0.#")</f>
        <v>172.2</v>
      </c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34"/>
      <c r="CY71" s="34"/>
      <c r="CZ71" s="34"/>
      <c r="DA71" s="35"/>
      <c r="DB71" s="32"/>
    </row>
    <row r="72" spans="2:106" ht="12.95" customHeight="1">
      <c r="B72" s="33"/>
      <c r="C72" s="29"/>
      <c r="D72" s="29"/>
      <c r="E72" s="29"/>
      <c r="F72" s="29"/>
      <c r="G72" s="29" t="s">
        <v>4</v>
      </c>
      <c r="H72" s="29"/>
      <c r="I72" s="29"/>
      <c r="J72" s="29"/>
      <c r="K72" s="29" t="s">
        <v>14</v>
      </c>
      <c r="L72" s="29"/>
      <c r="M72" s="29"/>
      <c r="N72" s="29" t="s">
        <v>65</v>
      </c>
      <c r="O72" s="29"/>
      <c r="P72" s="29" t="str">
        <f>TEXT([1]기계경비총괄표!I5,"#,##0")</f>
        <v>7,231</v>
      </c>
      <c r="Q72" s="29"/>
      <c r="R72" s="29"/>
      <c r="S72" s="29"/>
      <c r="T72" s="29"/>
      <c r="U72" s="29"/>
      <c r="V72" s="29"/>
      <c r="W72" s="29"/>
      <c r="X72" s="29"/>
      <c r="Y72" s="29" t="s">
        <v>66</v>
      </c>
      <c r="Z72" s="29"/>
      <c r="AA72" s="29"/>
      <c r="AB72" s="29" t="str">
        <f>TEXT(BL67,"#,##0.#######")</f>
        <v>23.13</v>
      </c>
      <c r="AC72" s="29"/>
      <c r="AD72" s="29"/>
      <c r="AE72" s="29"/>
      <c r="AF72" s="29"/>
      <c r="AG72" s="29"/>
      <c r="AH72" s="29"/>
      <c r="AI72" s="29"/>
      <c r="AJ72" s="29" t="s">
        <v>54</v>
      </c>
      <c r="AK72" s="29"/>
      <c r="AL72" s="29"/>
      <c r="AM72" s="29"/>
      <c r="AN72" s="29" t="str">
        <f>TEXT(TRUNC(P72/BL67,1),"#,##0.#")</f>
        <v>312.6</v>
      </c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34"/>
      <c r="CY72" s="34"/>
      <c r="CZ72" s="34"/>
      <c r="DA72" s="35"/>
      <c r="DB72" s="32"/>
    </row>
    <row r="73" spans="2:106" ht="12.95" customHeight="1">
      <c r="B73" s="33"/>
      <c r="C73" s="29"/>
      <c r="D73" s="29"/>
      <c r="E73" s="29"/>
      <c r="F73" s="29"/>
      <c r="G73" s="29" t="s">
        <v>67</v>
      </c>
      <c r="H73" s="29"/>
      <c r="I73" s="29"/>
      <c r="J73" s="29"/>
      <c r="K73" s="29" t="s">
        <v>44</v>
      </c>
      <c r="L73" s="29"/>
      <c r="M73" s="29"/>
      <c r="N73" s="29" t="s">
        <v>65</v>
      </c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 t="str">
        <f>TEXT(AN70+AN71+AN72,"#,##0.#######")</f>
        <v>1,706.5</v>
      </c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34">
        <f>CY73+CZ73+DA73</f>
        <v>1706.5</v>
      </c>
      <c r="CY73" s="34" t="str">
        <f>TEXT(AN70,"#,###.0")</f>
        <v>1,221.7</v>
      </c>
      <c r="CZ73" s="34" t="str">
        <f>TEXT(AN71,"#,###.0")</f>
        <v>172.2</v>
      </c>
      <c r="DA73" s="35" t="str">
        <f>TEXT(AN72,"#,###.0")</f>
        <v>312.6</v>
      </c>
      <c r="DB73" s="32"/>
    </row>
    <row r="74" spans="2:106" ht="12.95" customHeight="1">
      <c r="B74" s="33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34"/>
      <c r="CY74" s="34"/>
      <c r="CZ74" s="34"/>
      <c r="DA74" s="35"/>
      <c r="DB74" s="32"/>
    </row>
    <row r="75" spans="2:106" ht="12.95" customHeight="1">
      <c r="B75" s="33"/>
      <c r="C75" s="29"/>
      <c r="D75" s="29" t="s">
        <v>20</v>
      </c>
      <c r="E75" s="29"/>
      <c r="F75" s="29"/>
      <c r="G75" s="29" t="s">
        <v>68</v>
      </c>
      <c r="H75" s="29"/>
      <c r="I75" s="29"/>
      <c r="J75" s="29"/>
      <c r="K75" s="29" t="s">
        <v>44</v>
      </c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34"/>
      <c r="CY75" s="34"/>
      <c r="CZ75" s="34"/>
      <c r="DA75" s="35"/>
      <c r="DB75" s="32"/>
    </row>
    <row r="76" spans="2:106" ht="12.95" customHeight="1">
      <c r="B76" s="33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34"/>
      <c r="CY76" s="34"/>
      <c r="CZ76" s="34"/>
      <c r="DA76" s="35"/>
      <c r="DB76" s="32"/>
    </row>
    <row r="77" spans="2:106" ht="12.95" customHeight="1">
      <c r="B77" s="33"/>
      <c r="C77" s="29"/>
      <c r="D77" s="29"/>
      <c r="E77" s="29"/>
      <c r="F77" s="29"/>
      <c r="G77" s="29"/>
      <c r="H77" s="29" t="s">
        <v>28</v>
      </c>
      <c r="I77" s="29"/>
      <c r="J77" s="29"/>
      <c r="K77" s="29"/>
      <c r="L77" s="29"/>
      <c r="M77" s="29"/>
      <c r="N77" s="29"/>
      <c r="O77" s="29" t="s">
        <v>65</v>
      </c>
      <c r="P77" s="29"/>
      <c r="Q77" s="29" t="str">
        <f>TEXT(TRUNC(CY73,0),"#,##0")</f>
        <v>1,221</v>
      </c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34"/>
      <c r="CY77" s="34"/>
      <c r="CZ77" s="34"/>
      <c r="DA77" s="35"/>
      <c r="DB77" s="32"/>
    </row>
    <row r="78" spans="2:106" ht="12.95" customHeight="1">
      <c r="B78" s="33"/>
      <c r="C78" s="29"/>
      <c r="D78" s="29"/>
      <c r="E78" s="29"/>
      <c r="F78" s="29"/>
      <c r="G78" s="29"/>
      <c r="H78" s="29" t="s">
        <v>17</v>
      </c>
      <c r="I78" s="29"/>
      <c r="J78" s="29"/>
      <c r="K78" s="29"/>
      <c r="L78" s="29"/>
      <c r="M78" s="29"/>
      <c r="N78" s="29"/>
      <c r="O78" s="29" t="s">
        <v>65</v>
      </c>
      <c r="P78" s="29"/>
      <c r="Q78" s="29" t="str">
        <f>TEXT(TRUNC(CZ73,0),"#,##0")</f>
        <v>172</v>
      </c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34"/>
      <c r="CY78" s="34"/>
      <c r="CZ78" s="34"/>
      <c r="DA78" s="35"/>
      <c r="DB78" s="32"/>
    </row>
    <row r="79" spans="2:106" ht="12.95" customHeight="1">
      <c r="B79" s="33"/>
      <c r="C79" s="29"/>
      <c r="D79" s="29"/>
      <c r="E79" s="29"/>
      <c r="F79" s="29"/>
      <c r="G79" s="29"/>
      <c r="H79" s="29" t="s">
        <v>4</v>
      </c>
      <c r="I79" s="29"/>
      <c r="J79" s="29"/>
      <c r="K79" s="29"/>
      <c r="L79" s="29" t="s">
        <v>14</v>
      </c>
      <c r="M79" s="29"/>
      <c r="N79" s="29"/>
      <c r="O79" s="29" t="s">
        <v>65</v>
      </c>
      <c r="P79" s="29"/>
      <c r="Q79" s="29" t="str">
        <f>TEXT(TRUNC(DA73,0),"#,##0")</f>
        <v>312</v>
      </c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34"/>
      <c r="CY79" s="34"/>
      <c r="CZ79" s="34"/>
      <c r="DA79" s="35"/>
      <c r="DB79" s="32"/>
    </row>
    <row r="80" spans="2:106" ht="12.95" customHeight="1">
      <c r="B80" s="33"/>
      <c r="C80" s="29"/>
      <c r="D80" s="29"/>
      <c r="E80" s="29"/>
      <c r="F80" s="29"/>
      <c r="G80" s="29"/>
      <c r="H80" s="29"/>
      <c r="I80" s="29"/>
      <c r="J80" s="29" t="s">
        <v>44</v>
      </c>
      <c r="K80" s="29"/>
      <c r="L80" s="29"/>
      <c r="M80" s="29"/>
      <c r="N80" s="29"/>
      <c r="O80" s="29" t="s">
        <v>65</v>
      </c>
      <c r="P80" s="29"/>
      <c r="Q80" s="29"/>
      <c r="R80" s="29" t="str">
        <f>TEXT(Q77+Q78+Q79,"#,##0")</f>
        <v>1,705</v>
      </c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36">
        <f>CY80+CZ80+DA80</f>
        <v>1705</v>
      </c>
      <c r="CY80" s="34" t="str">
        <f>TEXT(Q77,"#,##0")</f>
        <v>1,221</v>
      </c>
      <c r="CZ80" s="34" t="str">
        <f>TEXT(Q78,"#,##0")</f>
        <v>172</v>
      </c>
      <c r="DA80" s="35" t="str">
        <f>TEXT(Q79,"#,##0")</f>
        <v>312</v>
      </c>
      <c r="DB80" s="32"/>
    </row>
    <row r="81" spans="2:106" ht="12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40"/>
      <c r="CY81" s="40"/>
      <c r="CZ81" s="40"/>
      <c r="DA81" s="41"/>
      <c r="DB81" s="32"/>
    </row>
    <row r="82" spans="2:106">
      <c r="B82" s="5"/>
      <c r="C82" s="5"/>
      <c r="D82" s="5"/>
      <c r="E82" s="5"/>
      <c r="F82" s="5"/>
    </row>
  </sheetData>
  <mergeCells count="2">
    <mergeCell ref="B1:DA2"/>
    <mergeCell ref="B3:CW3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내역서총괄표</vt:lpstr>
      <vt:lpstr>내역서</vt:lpstr>
      <vt:lpstr>Sheet1</vt:lpstr>
      <vt:lpstr>Sheet2</vt:lpstr>
      <vt:lpstr>Sheet4</vt:lpstr>
      <vt:lpstr>내역서!Print_Area</vt:lpstr>
      <vt:lpstr>내역서총괄표!Print_Area</vt:lpstr>
      <vt:lpstr>내역서!Print_Titles</vt:lpstr>
      <vt:lpstr>내역서총괄표!Print_Titles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2019-04-02T23:20:53Z</cp:lastPrinted>
  <dcterms:created xsi:type="dcterms:W3CDTF">2017-12-06T00:16:33Z</dcterms:created>
  <dcterms:modified xsi:type="dcterms:W3CDTF">2019-04-03T08:01:05Z</dcterms:modified>
</cp:coreProperties>
</file>