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내역서!$A$1:$P$35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내역서!$B$1:$P$35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[4]!Macro13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[5]내역서!$A$1:$IV$4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[4]!Macro12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K13" i="74"/>
  <c r="K14" s="1"/>
  <c r="K15" s="1"/>
  <c r="O13"/>
  <c r="O14" s="1"/>
  <c r="O15" s="1"/>
  <c r="M15"/>
  <c r="I15" l="1"/>
  <c r="J32"/>
  <c r="J29"/>
  <c r="J27"/>
  <c r="J25"/>
  <c r="J23"/>
  <c r="J21"/>
  <c r="J19"/>
  <c r="J16"/>
  <c r="F11" i="72" l="1"/>
  <c r="F4" l="1"/>
  <c r="F7" s="1"/>
  <c r="K17" i="74" l="1"/>
  <c r="I17" s="1"/>
  <c r="K26" s="1"/>
  <c r="O26" s="1"/>
  <c r="K24"/>
  <c r="O24" s="1"/>
  <c r="I24" s="1"/>
  <c r="K20" l="1"/>
  <c r="O20" s="1"/>
  <c r="I20" s="1"/>
  <c r="K22"/>
  <c r="O22" s="1"/>
  <c r="I22" s="1"/>
  <c r="F8" i="72"/>
  <c r="I26" i="74"/>
  <c r="I18" l="1"/>
  <c r="F9" i="72"/>
  <c r="F10" s="1"/>
  <c r="F19"/>
  <c r="K28" i="74" l="1"/>
  <c r="F13" i="72"/>
  <c r="F12"/>
  <c r="F23"/>
  <c r="F24" l="1"/>
  <c r="F25" s="1"/>
  <c r="F26" s="1"/>
  <c r="O28" i="74"/>
  <c r="I28" s="1"/>
  <c r="K30" s="1"/>
  <c r="O30" s="1"/>
  <c r="I30" l="1"/>
  <c r="F27" i="72" s="1"/>
  <c r="F28" s="1"/>
  <c r="B52" s="1"/>
  <c r="F29" s="1"/>
  <c r="F30" s="1"/>
  <c r="F33" s="1"/>
  <c r="I31" i="74" l="1"/>
  <c r="K33" s="1"/>
  <c r="O33" l="1"/>
  <c r="I33" s="1"/>
  <c r="I34" l="1"/>
  <c r="I35" l="1"/>
</calcChain>
</file>

<file path=xl/sharedStrings.xml><?xml version="1.0" encoding="utf-8"?>
<sst xmlns="http://schemas.openxmlformats.org/spreadsheetml/2006/main" count="328" uniqueCount="172">
  <si>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</si>
  <si>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</si>
  <si>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</si>
  <si>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</si>
  <si>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황색</t>
    <phoneticPr fontId="2" type="noConversion"/>
  </si>
  <si>
    <t>백색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</si>
  <si>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</si>
  <si>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</si>
  <si>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</si>
  <si>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</si>
  <si>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</si>
  <si>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</si>
  <si>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</si>
  <si>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</si>
  <si>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</si>
  <si>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</si>
  <si>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</si>
  <si>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</si>
  <si>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</si>
  <si>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</si>
  <si>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</si>
  <si>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</si>
  <si>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</si>
  <si>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</si>
  <si>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</si>
  <si>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</si>
  <si>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</si>
  <si>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</si>
  <si>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</si>
  <si>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</si>
  <si>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</si>
  <si>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</si>
  <si>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</si>
  <si>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</si>
  <si>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</si>
  <si>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</si>
  <si>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</si>
  <si>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</si>
  <si>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</si>
  <si>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</si>
  <si>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</si>
  <si>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</si>
  <si>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</si>
  <si>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</si>
  <si>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</si>
  <si>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</si>
  <si>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</si>
  <si>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</si>
  <si>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</si>
  <si>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</si>
  <si>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</si>
  <si>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</si>
  <si>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</si>
  <si>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</si>
  <si>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</si>
  <si>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</si>
  <si>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</si>
  <si>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</si>
  <si>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</si>
  <si>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</si>
  <si>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</si>
  <si>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</si>
  <si>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</si>
  <si>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</si>
  <si>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</si>
  <si>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</si>
  <si>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</si>
  <si>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</si>
  <si>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</si>
  <si>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</si>
  <si>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</si>
  <si>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</si>
  <si>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</si>
  <si>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</si>
  <si>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</si>
  <si>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</si>
  <si>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</si>
  <si>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</si>
  <si>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</si>
  <si>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</si>
  <si>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</si>
  <si>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</si>
  <si>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</si>
  <si>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</si>
  <si>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</si>
  <si>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</si>
  <si>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</si>
  <si>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</si>
  <si>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</si>
  <si>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</si>
  <si>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</si>
  <si>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</si>
  <si>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</si>
  <si>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</si>
  <si>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</si>
  <si>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</si>
  <si>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</si>
  <si>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</si>
  <si>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</si>
  <si>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</si>
  <si>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</si>
  <si>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</si>
  <si>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</si>
  <si>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</si>
  <si>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</si>
  <si>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</si>
  <si>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</si>
  <si>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</si>
  <si>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</si>
  <si>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</si>
  <si>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</si>
  <si>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</si>
  <si>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</si>
  <si>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</si>
  <si>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</si>
  <si>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</si>
  <si>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</si>
  <si>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</si>
  <si>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</si>
  <si>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</si>
  <si>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</si>
  <si>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</si>
  <si>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</si>
  <si>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</si>
  <si>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</si>
  <si>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</si>
  <si>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</si>
  <si>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</si>
  <si>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</si>
  <si>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</si>
  <si>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</si>
  <si>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</si>
  <si>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</si>
  <si>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</si>
  <si>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</si>
  <si>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</si>
  <si>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</si>
  <si>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</si>
  <si>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</si>
  <si>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</si>
  <si>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</si>
  <si>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</si>
  <si>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</si>
  <si>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</si>
  <si>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</si>
  <si>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</si>
  <si>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</si>
  <si>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</si>
  <si>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</si>
  <si>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</si>
  <si>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</si>
  <si>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</si>
  <si>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파  선</t>
    <phoneticPr fontId="2" type="noConversion"/>
  </si>
  <si>
    <t>문자,기호</t>
    <phoneticPr fontId="2" type="noConversion"/>
  </si>
  <si>
    <t>P3-R4</t>
    <phoneticPr fontId="2" type="noConversion"/>
  </si>
  <si>
    <t>융착성
도료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</si>
  <si>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</si>
  <si>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</si>
  <si>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</si>
  <si>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</si>
  <si>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</si>
  <si>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</si>
  <si>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</si>
  <si>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</si>
  <si>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</si>
  <si>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</si>
  <si>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</si>
  <si>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</si>
  <si>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</si>
  <si>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</si>
  <si>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</si>
  <si>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공사명 : 경안로(각산네거리~안심교) 등 2개소 노면표시 도색공사</t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</si>
</sst>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3" formatCode="&quot;제&quot;#,##0&quot;호표&quot;"/>
    <numFmt numFmtId="205" formatCode="#,##0.0"/>
    <numFmt numFmtId="206" formatCode="0.00_ "/>
    <numFmt numFmtId="210" formatCode="#,##0.#"/>
    <numFmt numFmtId="211" formatCode="#,##0.0########"/>
    <numFmt numFmtId="212" formatCode="#,##0.000"/>
    <numFmt numFmtId="213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7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8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20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1" fontId="5" fillId="0" borderId="0">
      <protection locked="0"/>
    </xf>
    <xf numFmtId="202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53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210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211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6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3" fontId="24" fillId="0" borderId="22" xfId="0" applyNumberFormat="1" applyFont="1" applyBorder="1" applyAlignment="1">
      <alignment horizontal="right" vertical="center"/>
    </xf>
    <xf numFmtId="183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203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3" fontId="24" fillId="0" borderId="25" xfId="0" applyNumberFormat="1" applyFont="1" applyBorder="1" applyAlignment="1">
      <alignment horizontal="right" vertical="center"/>
    </xf>
    <xf numFmtId="183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203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183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3" fontId="24" fillId="3" borderId="13" xfId="25" applyNumberFormat="1" applyFont="1" applyFill="1" applyBorder="1" applyAlignment="1">
      <alignment horizontal="right" vertical="center"/>
    </xf>
    <xf numFmtId="183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3" fontId="27" fillId="3" borderId="13" xfId="25" applyNumberFormat="1" applyFont="1" applyFill="1" applyBorder="1" applyAlignment="1">
      <alignment horizontal="right" vertical="center"/>
    </xf>
    <xf numFmtId="41" fontId="27" fillId="0" borderId="50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203" fontId="27" fillId="0" borderId="18" xfId="0" applyNumberFormat="1" applyFont="1" applyBorder="1" applyAlignment="1">
      <alignment horizontal="center" vertical="center" wrapText="1" shrinkToFit="1"/>
    </xf>
    <xf numFmtId="183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3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92" fontId="24" fillId="0" borderId="51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92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0" xfId="0" applyNumberFormat="1" applyFont="1" applyBorder="1" applyAlignment="1">
      <alignment horizontal="right" vertical="center"/>
    </xf>
    <xf numFmtId="192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2" xfId="95" applyNumberFormat="1" applyFont="1" applyFill="1" applyBorder="1" applyAlignment="1">
      <alignment horizontal="left" vertical="center"/>
    </xf>
    <xf numFmtId="3" fontId="37" fillId="0" borderId="53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205" fontId="27" fillId="0" borderId="7" xfId="95" applyNumberFormat="1" applyFont="1" applyFill="1" applyBorder="1" applyAlignment="1">
      <alignment horizontal="center" vertical="center"/>
    </xf>
    <xf numFmtId="190" fontId="24" fillId="0" borderId="52" xfId="0" applyNumberFormat="1" applyFont="1" applyBorder="1" applyAlignment="1">
      <alignment horizontal="center" vertical="center"/>
    </xf>
    <xf numFmtId="184" fontId="37" fillId="0" borderId="54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1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212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6" fontId="37" fillId="0" borderId="40" xfId="0" applyNumberFormat="1" applyFont="1" applyBorder="1" applyAlignment="1">
      <alignment horizontal="center" vertical="center"/>
    </xf>
    <xf numFmtId="184" fontId="37" fillId="0" borderId="9" xfId="0" applyNumberFormat="1" applyFont="1" applyBorder="1" applyAlignment="1">
      <alignment vertical="center"/>
    </xf>
    <xf numFmtId="192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90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6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90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90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190" fontId="37" fillId="0" borderId="52" xfId="0" applyNumberFormat="1" applyFont="1" applyBorder="1" applyAlignment="1">
      <alignment horizontal="center" vertical="center"/>
    </xf>
    <xf numFmtId="184" fontId="24" fillId="0" borderId="54" xfId="0" applyNumberFormat="1" applyFont="1" applyBorder="1" applyAlignment="1">
      <alignment vertical="center"/>
    </xf>
    <xf numFmtId="190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55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213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56" xfId="0" applyNumberFormat="1" applyFont="1" applyBorder="1" applyAlignment="1">
      <alignment vertical="center"/>
    </xf>
    <xf numFmtId="190" fontId="24" fillId="0" borderId="49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41" fontId="38" fillId="0" borderId="59" xfId="0" applyNumberFormat="1" applyFont="1" applyBorder="1" applyAlignment="1">
      <alignment horizontal="right" vertical="center"/>
    </xf>
    <xf numFmtId="3" fontId="37" fillId="0" borderId="60" xfId="95" applyNumberFormat="1" applyFont="1" applyFill="1" applyBorder="1" applyAlignment="1">
      <alignment horizontal="left" vertical="center"/>
    </xf>
    <xf numFmtId="3" fontId="37" fillId="0" borderId="58" xfId="95" applyNumberFormat="1" applyFont="1" applyFill="1" applyBorder="1" applyAlignment="1">
      <alignment horizontal="left" vertical="center"/>
    </xf>
    <xf numFmtId="3" fontId="24" fillId="0" borderId="58" xfId="95" applyNumberFormat="1" applyFont="1" applyFill="1" applyBorder="1" applyAlignment="1">
      <alignment horizontal="left" vertical="center"/>
    </xf>
    <xf numFmtId="3" fontId="37" fillId="0" borderId="58" xfId="95" applyNumberFormat="1" applyFont="1" applyFill="1" applyBorder="1" applyAlignment="1">
      <alignment vertical="center"/>
    </xf>
    <xf numFmtId="205" fontId="27" fillId="0" borderId="58" xfId="95" applyNumberFormat="1" applyFont="1" applyFill="1" applyBorder="1" applyAlignment="1">
      <alignment horizontal="center" vertical="center"/>
    </xf>
    <xf numFmtId="190" fontId="37" fillId="0" borderId="59" xfId="0" applyNumberFormat="1" applyFont="1" applyBorder="1" applyAlignment="1">
      <alignment horizontal="center" vertical="center"/>
    </xf>
    <xf numFmtId="184" fontId="37" fillId="0" borderId="61" xfId="0" applyNumberFormat="1" applyFont="1" applyBorder="1" applyAlignment="1">
      <alignment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2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205" fontId="27" fillId="0" borderId="0" xfId="95" applyNumberFormat="1" applyFont="1" applyFill="1" applyBorder="1" applyAlignment="1">
      <alignment horizontal="center" vertical="center"/>
    </xf>
    <xf numFmtId="190" fontId="37" fillId="0" borderId="32" xfId="0" applyNumberFormat="1" applyFont="1" applyBorder="1" applyAlignment="1">
      <alignment horizontal="center" vertical="center"/>
    </xf>
    <xf numFmtId="184" fontId="37" fillId="0" borderId="63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4" fontId="37" fillId="0" borderId="54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90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6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206" fontId="24" fillId="0" borderId="22" xfId="0" applyNumberFormat="1" applyFont="1" applyBorder="1" applyAlignment="1">
      <alignment horizontal="center" vertical="center"/>
    </xf>
    <xf numFmtId="190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212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6" fontId="24" fillId="0" borderId="50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1" xfId="0" applyNumberFormat="1" applyFont="1" applyBorder="1" applyAlignment="1">
      <alignment horizontal="center" vertical="center"/>
    </xf>
    <xf numFmtId="186" fontId="27" fillId="0" borderId="5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192" fontId="38" fillId="0" borderId="41" xfId="0" applyNumberFormat="1" applyFont="1" applyBorder="1" applyAlignment="1">
      <alignment horizontal="center" vertical="center"/>
    </xf>
    <xf numFmtId="192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190" fontId="24" fillId="0" borderId="41" xfId="0" applyNumberFormat="1" applyFont="1" applyBorder="1" applyAlignment="1">
      <alignment horizontal="center" vertical="center"/>
    </xf>
    <xf numFmtId="190" fontId="24" fillId="0" borderId="1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2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2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92" fontId="38" fillId="0" borderId="22" xfId="0" applyNumberFormat="1" applyFont="1" applyBorder="1" applyAlignment="1">
      <alignment horizontal="center" vertical="center"/>
    </xf>
    <xf numFmtId="192" fontId="38" fillId="0" borderId="27" xfId="0" applyNumberFormat="1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5"/>
  <sheetViews>
    <sheetView tabSelected="1" view="pageBreakPreview" zoomScale="85" zoomScaleSheetLayoutView="85" workbookViewId="0">
      <selection activeCell="B5" sqref="B5:B10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76" customWidth="1"/>
    <col min="11" max="11" width="21.83203125" customWidth="1"/>
    <col min="12" max="12" width="10.33203125" style="176" customWidth="1"/>
    <col min="13" max="13" width="21.83203125" customWidth="1"/>
    <col min="14" max="14" width="10.33203125" style="17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41" t="s">
        <v>140</v>
      </c>
      <c r="C1" s="243" t="s">
        <v>141</v>
      </c>
      <c r="D1" s="243" t="s">
        <v>142</v>
      </c>
      <c r="E1" s="243" t="s">
        <v>143</v>
      </c>
      <c r="F1" s="245" t="s">
        <v>15</v>
      </c>
      <c r="G1" s="245" t="s">
        <v>16</v>
      </c>
      <c r="H1" s="245" t="s">
        <v>144</v>
      </c>
      <c r="I1" s="245"/>
      <c r="J1" s="245" t="s">
        <v>0</v>
      </c>
      <c r="K1" s="245"/>
      <c r="L1" s="245" t="s">
        <v>1</v>
      </c>
      <c r="M1" s="245"/>
      <c r="N1" s="245" t="s">
        <v>145</v>
      </c>
      <c r="O1" s="245"/>
      <c r="P1" s="247" t="s">
        <v>2</v>
      </c>
    </row>
    <row r="2" spans="1:19" ht="26.1" customHeight="1">
      <c r="A2" s="44">
        <v>1</v>
      </c>
      <c r="B2" s="242"/>
      <c r="C2" s="244"/>
      <c r="D2" s="244"/>
      <c r="E2" s="244"/>
      <c r="F2" s="246"/>
      <c r="G2" s="246"/>
      <c r="H2" s="45" t="s">
        <v>146</v>
      </c>
      <c r="I2" s="45" t="s">
        <v>147</v>
      </c>
      <c r="J2" s="45" t="s">
        <v>146</v>
      </c>
      <c r="K2" s="45" t="s">
        <v>147</v>
      </c>
      <c r="L2" s="45" t="s">
        <v>146</v>
      </c>
      <c r="M2" s="45" t="s">
        <v>147</v>
      </c>
      <c r="N2" s="45" t="s">
        <v>146</v>
      </c>
      <c r="O2" s="45" t="s">
        <v>147</v>
      </c>
      <c r="P2" s="248"/>
    </row>
    <row r="3" spans="1:19" ht="26.1" customHeight="1" thickBot="1">
      <c r="A3" s="44">
        <v>1</v>
      </c>
      <c r="B3" s="237" t="s">
        <v>171</v>
      </c>
      <c r="C3" s="238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40"/>
    </row>
    <row r="4" spans="1:19" ht="26.1" customHeight="1" thickTop="1">
      <c r="A4" s="46">
        <v>1</v>
      </c>
      <c r="B4" s="234" t="s">
        <v>148</v>
      </c>
      <c r="C4" s="235"/>
      <c r="D4" s="235"/>
      <c r="E4" s="236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customHeight="1">
      <c r="A5" s="46">
        <v>1</v>
      </c>
      <c r="B5" s="226" t="s">
        <v>155</v>
      </c>
      <c r="C5" s="228" t="s">
        <v>149</v>
      </c>
      <c r="D5" s="228" t="s">
        <v>5</v>
      </c>
      <c r="E5" s="52" t="s">
        <v>150</v>
      </c>
      <c r="F5" s="53">
        <v>855</v>
      </c>
      <c r="G5" s="52" t="s">
        <v>151</v>
      </c>
      <c r="H5" s="54"/>
      <c r="I5" s="55"/>
      <c r="J5" s="56"/>
      <c r="K5" s="57"/>
      <c r="L5" s="56"/>
      <c r="M5" s="57"/>
      <c r="N5" s="56"/>
      <c r="O5" s="57"/>
      <c r="P5" s="58">
        <v>1</v>
      </c>
      <c r="S5" s="53"/>
    </row>
    <row r="6" spans="1:19" ht="26.1" customHeight="1">
      <c r="A6" s="46">
        <v>1</v>
      </c>
      <c r="B6" s="227"/>
      <c r="C6" s="229"/>
      <c r="D6" s="229"/>
      <c r="E6" s="59" t="s">
        <v>152</v>
      </c>
      <c r="F6" s="60">
        <v>3045</v>
      </c>
      <c r="G6" s="59" t="s">
        <v>151</v>
      </c>
      <c r="H6" s="61"/>
      <c r="I6" s="62"/>
      <c r="J6" s="63"/>
      <c r="K6" s="64"/>
      <c r="L6" s="63"/>
      <c r="M6" s="64"/>
      <c r="N6" s="63"/>
      <c r="O6" s="64"/>
      <c r="P6" s="65">
        <v>2</v>
      </c>
      <c r="S6" s="60"/>
    </row>
    <row r="7" spans="1:19" ht="26.1" customHeight="1">
      <c r="A7" s="46">
        <v>1</v>
      </c>
      <c r="B7" s="227"/>
      <c r="C7" s="229"/>
      <c r="D7" s="229"/>
      <c r="E7" s="66" t="s">
        <v>3</v>
      </c>
      <c r="F7" s="60">
        <v>6446</v>
      </c>
      <c r="G7" s="59" t="s">
        <v>151</v>
      </c>
      <c r="H7" s="61"/>
      <c r="I7" s="62"/>
      <c r="J7" s="63"/>
      <c r="K7" s="64"/>
      <c r="L7" s="63"/>
      <c r="M7" s="64"/>
      <c r="N7" s="63"/>
      <c r="O7" s="64"/>
      <c r="P7" s="65">
        <v>3</v>
      </c>
      <c r="S7" s="60"/>
    </row>
    <row r="8" spans="1:19" ht="26.1" customHeight="1">
      <c r="A8" s="46">
        <v>1</v>
      </c>
      <c r="B8" s="227"/>
      <c r="C8" s="229"/>
      <c r="D8" s="229"/>
      <c r="E8" s="59" t="s">
        <v>153</v>
      </c>
      <c r="F8" s="60">
        <v>2487</v>
      </c>
      <c r="G8" s="59" t="s">
        <v>151</v>
      </c>
      <c r="H8" s="61"/>
      <c r="I8" s="62"/>
      <c r="J8" s="63"/>
      <c r="K8" s="64"/>
      <c r="L8" s="63"/>
      <c r="M8" s="64"/>
      <c r="N8" s="63"/>
      <c r="O8" s="64"/>
      <c r="P8" s="65">
        <v>4</v>
      </c>
      <c r="S8" s="60"/>
    </row>
    <row r="9" spans="1:19" ht="26.1" customHeight="1">
      <c r="A9" s="46">
        <v>1</v>
      </c>
      <c r="B9" s="227"/>
      <c r="C9" s="229" t="s">
        <v>154</v>
      </c>
      <c r="D9" s="229" t="s">
        <v>4</v>
      </c>
      <c r="E9" s="59" t="s">
        <v>150</v>
      </c>
      <c r="F9" s="60">
        <v>4964</v>
      </c>
      <c r="G9" s="59" t="s">
        <v>151</v>
      </c>
      <c r="H9" s="61"/>
      <c r="I9" s="62"/>
      <c r="J9" s="63"/>
      <c r="K9" s="64"/>
      <c r="L9" s="63"/>
      <c r="M9" s="64"/>
      <c r="N9" s="63"/>
      <c r="O9" s="64"/>
      <c r="P9" s="65">
        <v>5</v>
      </c>
      <c r="S9" s="60"/>
    </row>
    <row r="10" spans="1:19" ht="26.1" customHeight="1">
      <c r="A10" s="46">
        <v>1</v>
      </c>
      <c r="B10" s="227"/>
      <c r="C10" s="229"/>
      <c r="D10" s="229"/>
      <c r="E10" s="59" t="s">
        <v>152</v>
      </c>
      <c r="F10" s="60">
        <v>1243</v>
      </c>
      <c r="G10" s="59" t="s">
        <v>151</v>
      </c>
      <c r="H10" s="61"/>
      <c r="I10" s="62"/>
      <c r="J10" s="63"/>
      <c r="K10" s="64"/>
      <c r="L10" s="63"/>
      <c r="M10" s="64"/>
      <c r="N10" s="63"/>
      <c r="O10" s="64"/>
      <c r="P10" s="65">
        <v>6</v>
      </c>
      <c r="S10" s="60"/>
    </row>
    <row r="11" spans="1:19" ht="26.1" customHeight="1">
      <c r="A11" s="46">
        <v>1</v>
      </c>
      <c r="B11" s="230" t="s">
        <v>156</v>
      </c>
      <c r="C11" s="231"/>
      <c r="D11" s="231"/>
      <c r="E11" s="231"/>
      <c r="F11" s="70"/>
      <c r="G11" s="71"/>
      <c r="H11" s="72"/>
      <c r="I11" s="73"/>
      <c r="J11" s="74"/>
      <c r="K11" s="75"/>
      <c r="L11" s="74"/>
      <c r="M11" s="75"/>
      <c r="N11" s="74"/>
      <c r="O11" s="75"/>
      <c r="P11" s="76"/>
    </row>
    <row r="12" spans="1:19" ht="26.1" customHeight="1">
      <c r="A12" s="46">
        <v>1</v>
      </c>
      <c r="B12" s="195" t="s">
        <v>157</v>
      </c>
      <c r="C12" s="196"/>
      <c r="D12" s="196"/>
      <c r="E12" s="197"/>
      <c r="F12" s="77"/>
      <c r="G12" s="78"/>
      <c r="H12" s="79"/>
      <c r="I12" s="80"/>
      <c r="J12" s="81"/>
      <c r="K12" s="82"/>
      <c r="L12" s="83"/>
      <c r="M12" s="82"/>
      <c r="N12" s="83"/>
      <c r="O12" s="84"/>
      <c r="P12" s="85"/>
    </row>
    <row r="13" spans="1:19" ht="26.1" customHeight="1">
      <c r="A13" s="46">
        <v>1</v>
      </c>
      <c r="B13" s="232" t="s">
        <v>158</v>
      </c>
      <c r="C13" s="233"/>
      <c r="D13" s="233"/>
      <c r="E13" s="233"/>
      <c r="F13" s="53">
        <v>2</v>
      </c>
      <c r="G13" s="52" t="s">
        <v>159</v>
      </c>
      <c r="H13" s="54"/>
      <c r="I13" s="55"/>
      <c r="J13" s="86"/>
      <c r="K13" s="57">
        <f>F13*J13</f>
        <v>0</v>
      </c>
      <c r="L13" s="57"/>
      <c r="M13" s="57"/>
      <c r="N13" s="57"/>
      <c r="O13" s="57">
        <f>F13*N13</f>
        <v>0</v>
      </c>
      <c r="P13" s="87"/>
    </row>
    <row r="14" spans="1:19" ht="26.1" customHeight="1">
      <c r="A14" s="46">
        <v>1</v>
      </c>
      <c r="B14" s="230" t="s">
        <v>156</v>
      </c>
      <c r="C14" s="231"/>
      <c r="D14" s="231"/>
      <c r="E14" s="231"/>
      <c r="F14" s="70"/>
      <c r="G14" s="71"/>
      <c r="H14" s="72"/>
      <c r="I14" s="73"/>
      <c r="J14" s="74"/>
      <c r="K14" s="75">
        <f>SUM(K13:K13)</f>
        <v>0</v>
      </c>
      <c r="L14" s="74"/>
      <c r="M14" s="75"/>
      <c r="N14" s="74"/>
      <c r="O14" s="75">
        <f>SUM(O13:O13)</f>
        <v>0</v>
      </c>
      <c r="P14" s="76"/>
    </row>
    <row r="15" spans="1:19" ht="26.1" customHeight="1">
      <c r="A15" s="46">
        <v>1</v>
      </c>
      <c r="B15" s="223" t="s">
        <v>160</v>
      </c>
      <c r="C15" s="224"/>
      <c r="D15" s="224"/>
      <c r="E15" s="225"/>
      <c r="F15" s="67"/>
      <c r="G15" s="68"/>
      <c r="H15" s="69"/>
      <c r="I15" s="88">
        <f>K15+M15+O15</f>
        <v>0</v>
      </c>
      <c r="J15" s="89"/>
      <c r="K15" s="90">
        <f>K11+K14</f>
        <v>0</v>
      </c>
      <c r="L15" s="90"/>
      <c r="M15" s="90">
        <f>M11+M14</f>
        <v>0</v>
      </c>
      <c r="N15" s="90"/>
      <c r="O15" s="90">
        <f>O11+O14</f>
        <v>0</v>
      </c>
      <c r="P15" s="91"/>
    </row>
    <row r="16" spans="1:19" ht="30" customHeight="1">
      <c r="A16" s="46">
        <v>1</v>
      </c>
      <c r="B16" s="201" t="s">
        <v>161</v>
      </c>
      <c r="C16" s="202"/>
      <c r="D16" s="202"/>
      <c r="E16" s="203"/>
      <c r="F16" s="207">
        <v>1</v>
      </c>
      <c r="G16" s="183" t="s">
        <v>6</v>
      </c>
      <c r="H16" s="209"/>
      <c r="I16" s="92"/>
      <c r="J16" s="93" t="str">
        <f>" ☞간접노무비 : 직접노무비의 "&amp;(M17*100)&amp;"%"</f>
        <v xml:space="preserve"> ☞간접노무비 : 직접노무비의 12.6%</v>
      </c>
      <c r="K16" s="94"/>
      <c r="L16" s="95"/>
      <c r="M16" s="96"/>
      <c r="N16" s="97"/>
      <c r="O16" s="98"/>
      <c r="P16" s="99"/>
    </row>
    <row r="17" spans="1:16" ht="30" customHeight="1">
      <c r="A17" s="46">
        <v>1</v>
      </c>
      <c r="B17" s="204"/>
      <c r="C17" s="205"/>
      <c r="D17" s="205"/>
      <c r="E17" s="206"/>
      <c r="F17" s="208"/>
      <c r="G17" s="185"/>
      <c r="H17" s="210"/>
      <c r="I17" s="100">
        <f>O17</f>
        <v>0</v>
      </c>
      <c r="J17" s="101"/>
      <c r="K17" s="102">
        <f>K15</f>
        <v>0</v>
      </c>
      <c r="L17" s="103" t="s">
        <v>162</v>
      </c>
      <c r="M17" s="104">
        <v>0.126</v>
      </c>
      <c r="N17" s="105" t="s">
        <v>163</v>
      </c>
      <c r="O17" s="106"/>
      <c r="P17" s="107"/>
    </row>
    <row r="18" spans="1:16" ht="30" customHeight="1">
      <c r="A18" s="46">
        <v>1</v>
      </c>
      <c r="B18" s="211" t="s">
        <v>164</v>
      </c>
      <c r="C18" s="212"/>
      <c r="D18" s="213"/>
      <c r="E18" s="213"/>
      <c r="F18" s="108">
        <v>1</v>
      </c>
      <c r="G18" s="109" t="s">
        <v>6</v>
      </c>
      <c r="H18" s="110"/>
      <c r="I18" s="111">
        <f>SUM(I19:I26)</f>
        <v>0</v>
      </c>
      <c r="J18" s="112"/>
      <c r="K18" s="113"/>
      <c r="L18" s="114"/>
      <c r="M18" s="113"/>
      <c r="N18" s="115"/>
      <c r="O18" s="116"/>
      <c r="P18" s="117"/>
    </row>
    <row r="19" spans="1:16" ht="30" customHeight="1">
      <c r="A19" s="46">
        <v>1</v>
      </c>
      <c r="B19" s="214" t="s">
        <v>7</v>
      </c>
      <c r="C19" s="215"/>
      <c r="D19" s="215"/>
      <c r="E19" s="216"/>
      <c r="F19" s="118"/>
      <c r="G19" s="119"/>
      <c r="H19" s="118"/>
      <c r="I19" s="120"/>
      <c r="J19" s="93" t="str">
        <f>" ☞산재보험료 : (직접노무비+간접노무비)의 "&amp;(M20*100)&amp;"%"</f>
        <v xml:space="preserve"> ☞산재보험료 : (직접노무비+간접노무비)의 3.75%</v>
      </c>
      <c r="K19" s="94"/>
      <c r="L19" s="95"/>
      <c r="M19" s="96"/>
      <c r="N19" s="97"/>
      <c r="O19" s="121"/>
      <c r="P19" s="122"/>
    </row>
    <row r="20" spans="1:16" ht="30" customHeight="1">
      <c r="A20" s="46">
        <v>1</v>
      </c>
      <c r="B20" s="217"/>
      <c r="C20" s="218"/>
      <c r="D20" s="218"/>
      <c r="E20" s="219"/>
      <c r="F20" s="123"/>
      <c r="G20" s="124"/>
      <c r="H20" s="123"/>
      <c r="I20" s="125">
        <f>O20</f>
        <v>0</v>
      </c>
      <c r="J20" s="126"/>
      <c r="K20" s="127">
        <f>K15+I17</f>
        <v>0</v>
      </c>
      <c r="L20" s="128" t="s">
        <v>162</v>
      </c>
      <c r="M20" s="129">
        <v>3.7499999999999999E-2</v>
      </c>
      <c r="N20" s="130" t="s">
        <v>163</v>
      </c>
      <c r="O20" s="131">
        <f>INT(K20*M20)</f>
        <v>0</v>
      </c>
      <c r="P20" s="132"/>
    </row>
    <row r="21" spans="1:16" ht="30" customHeight="1">
      <c r="A21" s="46">
        <v>1</v>
      </c>
      <c r="B21" s="220" t="s">
        <v>8</v>
      </c>
      <c r="C21" s="221"/>
      <c r="D21" s="221"/>
      <c r="E21" s="222"/>
      <c r="F21" s="133"/>
      <c r="G21" s="134"/>
      <c r="H21" s="133"/>
      <c r="I21" s="135"/>
      <c r="J21" s="136" t="str">
        <f>" ☞고용보험료 : (직접노무비+간접노무비)의 "&amp;(M22*100)&amp;"%"</f>
        <v xml:space="preserve"> ☞고용보험료 : (직접노무비+간접노무비)의 0.87%</v>
      </c>
      <c r="K21" s="137"/>
      <c r="L21" s="138"/>
      <c r="M21" s="139"/>
      <c r="N21" s="140"/>
      <c r="O21" s="141"/>
      <c r="P21" s="142"/>
    </row>
    <row r="22" spans="1:16" ht="30" customHeight="1">
      <c r="A22" s="46">
        <v>1</v>
      </c>
      <c r="B22" s="217"/>
      <c r="C22" s="218"/>
      <c r="D22" s="218"/>
      <c r="E22" s="219"/>
      <c r="F22" s="123"/>
      <c r="G22" s="124"/>
      <c r="H22" s="123"/>
      <c r="I22" s="125">
        <f>O22</f>
        <v>0</v>
      </c>
      <c r="J22" s="126"/>
      <c r="K22" s="127">
        <f>K15+I17</f>
        <v>0</v>
      </c>
      <c r="L22" s="128" t="s">
        <v>162</v>
      </c>
      <c r="M22" s="129">
        <v>8.6999999999999994E-3</v>
      </c>
      <c r="N22" s="130" t="s">
        <v>163</v>
      </c>
      <c r="O22" s="131">
        <f>INT(K22*M22)</f>
        <v>0</v>
      </c>
      <c r="P22" s="132"/>
    </row>
    <row r="23" spans="1:16" ht="30" customHeight="1">
      <c r="A23" s="46">
        <v>1</v>
      </c>
      <c r="B23" s="220" t="s">
        <v>10</v>
      </c>
      <c r="C23" s="221"/>
      <c r="D23" s="221"/>
      <c r="E23" s="222"/>
      <c r="F23" s="133"/>
      <c r="G23" s="134"/>
      <c r="H23" s="133"/>
      <c r="I23" s="143"/>
      <c r="J23" s="136" t="str">
        <f>" ☞산업안전보건관리비 : (직접노무비+재료비)의 "&amp;(M24*100)&amp;"%"</f>
        <v xml:space="preserve"> ☞산업안전보건관리비 : (직접노무비+재료비)의 2.93%</v>
      </c>
      <c r="K23" s="137"/>
      <c r="L23" s="138"/>
      <c r="M23" s="139"/>
      <c r="N23" s="140"/>
      <c r="O23" s="141"/>
      <c r="P23" s="142"/>
    </row>
    <row r="24" spans="1:16" ht="30" customHeight="1">
      <c r="A24" s="46">
        <v>1</v>
      </c>
      <c r="B24" s="217"/>
      <c r="C24" s="218"/>
      <c r="D24" s="218"/>
      <c r="E24" s="219"/>
      <c r="F24" s="123"/>
      <c r="G24" s="124"/>
      <c r="H24" s="123"/>
      <c r="I24" s="143">
        <f>O24</f>
        <v>0</v>
      </c>
      <c r="J24" s="126"/>
      <c r="K24" s="127">
        <f>K15+M15</f>
        <v>0</v>
      </c>
      <c r="L24" s="128" t="s">
        <v>162</v>
      </c>
      <c r="M24" s="129">
        <v>2.93E-2</v>
      </c>
      <c r="N24" s="130" t="s">
        <v>163</v>
      </c>
      <c r="O24" s="131">
        <f>INT(K24*M24)</f>
        <v>0</v>
      </c>
      <c r="P24" s="132"/>
    </row>
    <row r="25" spans="1:16" ht="30" customHeight="1">
      <c r="A25" s="46">
        <v>1</v>
      </c>
      <c r="B25" s="179" t="s">
        <v>11</v>
      </c>
      <c r="C25" s="180"/>
      <c r="D25" s="180"/>
      <c r="E25" s="181"/>
      <c r="F25" s="133"/>
      <c r="G25" s="134"/>
      <c r="H25" s="133"/>
      <c r="I25" s="143"/>
      <c r="J25" s="144" t="str">
        <f>" ☞기타경비 : (직접노무비+간접노무비+재료비)의 "&amp;(M26*100)&amp;"%"</f>
        <v xml:space="preserve"> ☞기타경비 : (직접노무비+간접노무비+재료비)의 7.9%</v>
      </c>
      <c r="K25" s="145"/>
      <c r="L25" s="146"/>
      <c r="M25" s="147"/>
      <c r="N25" s="148"/>
      <c r="O25" s="149"/>
      <c r="P25" s="150"/>
    </row>
    <row r="26" spans="1:16" ht="30" customHeight="1">
      <c r="A26" s="46">
        <v>1</v>
      </c>
      <c r="B26" s="198"/>
      <c r="C26" s="199"/>
      <c r="D26" s="199"/>
      <c r="E26" s="200"/>
      <c r="F26" s="123"/>
      <c r="G26" s="124"/>
      <c r="H26" s="123"/>
      <c r="I26" s="151">
        <f>O26</f>
        <v>0</v>
      </c>
      <c r="J26" s="101"/>
      <c r="K26" s="102">
        <f>K15+I17+M15</f>
        <v>0</v>
      </c>
      <c r="L26" s="103" t="s">
        <v>162</v>
      </c>
      <c r="M26" s="104">
        <v>7.9000000000000001E-2</v>
      </c>
      <c r="N26" s="105" t="s">
        <v>163</v>
      </c>
      <c r="O26" s="152">
        <f>INT(K26*M26)</f>
        <v>0</v>
      </c>
      <c r="P26" s="107"/>
    </row>
    <row r="27" spans="1:16" ht="30" customHeight="1">
      <c r="A27" s="46">
        <v>1</v>
      </c>
      <c r="B27" s="192" t="s">
        <v>165</v>
      </c>
      <c r="C27" s="193"/>
      <c r="D27" s="193"/>
      <c r="E27" s="194"/>
      <c r="F27" s="186">
        <v>1</v>
      </c>
      <c r="G27" s="188" t="s">
        <v>6</v>
      </c>
      <c r="H27" s="190"/>
      <c r="I27" s="153"/>
      <c r="J27" s="93" t="str">
        <f>" ☞일반관리비 : (순공사비)의 "&amp;(M28*100)&amp;"%"</f>
        <v xml:space="preserve"> ☞일반관리비 : (순공사비)의 6%</v>
      </c>
      <c r="K27" s="94"/>
      <c r="L27" s="95"/>
      <c r="M27" s="96"/>
      <c r="N27" s="97"/>
      <c r="O27" s="121"/>
      <c r="P27" s="99"/>
    </row>
    <row r="28" spans="1:16" ht="30" customHeight="1">
      <c r="A28" s="46">
        <v>1</v>
      </c>
      <c r="B28" s="195"/>
      <c r="C28" s="196"/>
      <c r="D28" s="196"/>
      <c r="E28" s="197"/>
      <c r="F28" s="187"/>
      <c r="G28" s="189"/>
      <c r="H28" s="191"/>
      <c r="I28" s="151">
        <f>O28</f>
        <v>0</v>
      </c>
      <c r="J28" s="101"/>
      <c r="K28" s="102">
        <f>I15+I17+I18</f>
        <v>0</v>
      </c>
      <c r="L28" s="103" t="s">
        <v>162</v>
      </c>
      <c r="M28" s="104">
        <v>0.06</v>
      </c>
      <c r="N28" s="105" t="s">
        <v>163</v>
      </c>
      <c r="O28" s="152">
        <f>INT(K28*M28)</f>
        <v>0</v>
      </c>
      <c r="P28" s="107"/>
    </row>
    <row r="29" spans="1:16" ht="30" customHeight="1">
      <c r="A29" s="46">
        <v>1</v>
      </c>
      <c r="B29" s="192" t="s">
        <v>166</v>
      </c>
      <c r="C29" s="193"/>
      <c r="D29" s="193"/>
      <c r="E29" s="194"/>
      <c r="F29" s="186">
        <v>1</v>
      </c>
      <c r="G29" s="188" t="s">
        <v>6</v>
      </c>
      <c r="H29" s="190"/>
      <c r="I29" s="154"/>
      <c r="J29" s="93" t="str">
        <f>" ☞이윤 : (공사원가-재료비)의 "&amp;(M30*100)&amp;"%"</f>
        <v xml:space="preserve"> ☞이윤 : (공사원가-재료비)의 15%</v>
      </c>
      <c r="K29" s="94"/>
      <c r="L29" s="95"/>
      <c r="M29" s="96"/>
      <c r="N29" s="97"/>
      <c r="O29" s="96"/>
      <c r="P29" s="155"/>
    </row>
    <row r="30" spans="1:16" ht="30" customHeight="1">
      <c r="A30" s="46">
        <v>1</v>
      </c>
      <c r="B30" s="195"/>
      <c r="C30" s="196"/>
      <c r="D30" s="196"/>
      <c r="E30" s="197"/>
      <c r="F30" s="187"/>
      <c r="G30" s="189"/>
      <c r="H30" s="191"/>
      <c r="I30" s="151">
        <f>O30</f>
        <v>0</v>
      </c>
      <c r="J30" s="101"/>
      <c r="K30" s="102">
        <f>I15+I17+I18+I28-M15</f>
        <v>0</v>
      </c>
      <c r="L30" s="103" t="s">
        <v>162</v>
      </c>
      <c r="M30" s="156">
        <v>0.15</v>
      </c>
      <c r="N30" s="105" t="s">
        <v>163</v>
      </c>
      <c r="O30" s="152">
        <f>INT(K30*M30)</f>
        <v>0</v>
      </c>
      <c r="P30" s="107"/>
    </row>
    <row r="31" spans="1:16" ht="30" customHeight="1">
      <c r="A31" s="46">
        <v>1</v>
      </c>
      <c r="B31" s="179" t="s">
        <v>14</v>
      </c>
      <c r="C31" s="180"/>
      <c r="D31" s="180"/>
      <c r="E31" s="181"/>
      <c r="F31" s="149"/>
      <c r="G31" s="157"/>
      <c r="H31" s="158"/>
      <c r="I31" s="159">
        <f>I15+I17+I18+I28+I30</f>
        <v>0</v>
      </c>
      <c r="J31" s="160"/>
      <c r="K31" s="161"/>
      <c r="L31" s="162"/>
      <c r="M31" s="161"/>
      <c r="N31" s="161"/>
      <c r="O31" s="160"/>
      <c r="P31" s="163"/>
    </row>
    <row r="32" spans="1:16" ht="30" customHeight="1">
      <c r="A32" s="46">
        <v>1</v>
      </c>
      <c r="B32" s="182" t="s">
        <v>12</v>
      </c>
      <c r="C32" s="183"/>
      <c r="D32" s="183"/>
      <c r="E32" s="183"/>
      <c r="F32" s="186">
        <v>1</v>
      </c>
      <c r="G32" s="188" t="s">
        <v>6</v>
      </c>
      <c r="H32" s="190"/>
      <c r="I32" s="154"/>
      <c r="J32" s="164" t="str">
        <f>" ☞부가가치세 : (공급가액)의 "&amp;(M33*100)&amp;"%"</f>
        <v xml:space="preserve"> ☞부가가치세 : (공급가액)의 10%</v>
      </c>
      <c r="K32" s="52"/>
      <c r="L32" s="165"/>
      <c r="M32" s="52"/>
      <c r="N32" s="52"/>
      <c r="O32" s="166"/>
      <c r="P32" s="167"/>
    </row>
    <row r="33" spans="1:16" ht="30" customHeight="1">
      <c r="A33" s="46">
        <v>1</v>
      </c>
      <c r="B33" s="184"/>
      <c r="C33" s="185"/>
      <c r="D33" s="185"/>
      <c r="E33" s="185"/>
      <c r="F33" s="187"/>
      <c r="G33" s="189"/>
      <c r="H33" s="191"/>
      <c r="I33" s="151">
        <f>O33</f>
        <v>0</v>
      </c>
      <c r="J33" s="168"/>
      <c r="K33" s="102">
        <f>I31</f>
        <v>0</v>
      </c>
      <c r="L33" s="103" t="s">
        <v>162</v>
      </c>
      <c r="M33" s="169">
        <v>0.1</v>
      </c>
      <c r="N33" s="105" t="s">
        <v>163</v>
      </c>
      <c r="O33" s="170">
        <f>INT(K33*M33)</f>
        <v>0</v>
      </c>
      <c r="P33" s="107"/>
    </row>
    <row r="34" spans="1:16" ht="60" customHeight="1">
      <c r="A34" s="46">
        <v>1</v>
      </c>
      <c r="B34" s="177" t="s">
        <v>13</v>
      </c>
      <c r="C34" s="178"/>
      <c r="D34" s="178"/>
      <c r="E34" s="178"/>
      <c r="F34" s="110"/>
      <c r="G34" s="68"/>
      <c r="H34" s="110"/>
      <c r="I34" s="171">
        <f>I31+I33</f>
        <v>0</v>
      </c>
      <c r="J34" s="172"/>
      <c r="K34" s="173"/>
      <c r="L34" s="173"/>
      <c r="M34" s="173"/>
      <c r="N34" s="173"/>
      <c r="O34" s="173"/>
      <c r="P34" s="174"/>
    </row>
    <row r="35" spans="1:16" ht="60" customHeight="1">
      <c r="A35" s="46">
        <v>1</v>
      </c>
      <c r="B35" s="177" t="s">
        <v>167</v>
      </c>
      <c r="C35" s="178"/>
      <c r="D35" s="178"/>
      <c r="E35" s="178"/>
      <c r="F35" s="110"/>
      <c r="G35" s="68"/>
      <c r="H35" s="110"/>
      <c r="I35" s="171">
        <f>ROUNDDOWN(I34,-3)</f>
        <v>0</v>
      </c>
      <c r="J35" s="175" t="s">
        <v>168</v>
      </c>
      <c r="K35" s="173"/>
      <c r="L35" s="173"/>
      <c r="M35" s="173"/>
      <c r="N35" s="173"/>
      <c r="O35" s="173"/>
      <c r="P35" s="174"/>
    </row>
  </sheetData>
  <mergeCells count="47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0"/>
    <mergeCell ref="C5:C8"/>
    <mergeCell ref="D5:D8"/>
    <mergeCell ref="C9:C10"/>
    <mergeCell ref="D9:D10"/>
    <mergeCell ref="B15:E15"/>
    <mergeCell ref="B11:E11"/>
    <mergeCell ref="B12:E12"/>
    <mergeCell ref="B13:E13"/>
    <mergeCell ref="B14:E14"/>
    <mergeCell ref="B25:E26"/>
    <mergeCell ref="B16:E17"/>
    <mergeCell ref="F16:F17"/>
    <mergeCell ref="G16:G17"/>
    <mergeCell ref="H16:H17"/>
    <mergeCell ref="B18:E18"/>
    <mergeCell ref="B19:E20"/>
    <mergeCell ref="B21:E22"/>
    <mergeCell ref="B23:E24"/>
    <mergeCell ref="H32:H33"/>
    <mergeCell ref="B34:E34"/>
    <mergeCell ref="B27:E28"/>
    <mergeCell ref="F27:F28"/>
    <mergeCell ref="G27:G28"/>
    <mergeCell ref="H27:H28"/>
    <mergeCell ref="B29:E30"/>
    <mergeCell ref="F29:F30"/>
    <mergeCell ref="G29:G30"/>
    <mergeCell ref="H29:H30"/>
    <mergeCell ref="B35:E35"/>
    <mergeCell ref="B31:E31"/>
    <mergeCell ref="B32:E33"/>
    <mergeCell ref="F32:F33"/>
    <mergeCell ref="G32:G33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F27" sqref="F27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49" t="s">
        <v>17</v>
      </c>
      <c r="C1" s="249"/>
      <c r="D1" s="249"/>
      <c r="E1" s="249"/>
      <c r="F1" s="249"/>
      <c r="G1" s="249"/>
      <c r="H1" s="249"/>
    </row>
    <row r="2" spans="2:8" ht="9.9499999999999993" customHeight="1">
      <c r="B2" s="250"/>
      <c r="C2" s="250"/>
      <c r="D2" s="250"/>
      <c r="E2" s="250"/>
      <c r="F2" s="250"/>
      <c r="G2" s="250"/>
      <c r="H2" s="250"/>
    </row>
    <row r="3" spans="2:8" ht="33.6" customHeight="1">
      <c r="B3" s="251" t="s">
        <v>18</v>
      </c>
      <c r="C3" s="252"/>
      <c r="D3" s="252"/>
      <c r="E3" s="2" t="s">
        <v>19</v>
      </c>
      <c r="F3" s="3" t="s">
        <v>20</v>
      </c>
      <c r="G3" s="4" t="s">
        <v>21</v>
      </c>
      <c r="H3" s="5" t="s">
        <v>22</v>
      </c>
    </row>
    <row r="4" spans="2:8" ht="22.35" customHeight="1">
      <c r="B4" s="6" t="s">
        <v>23</v>
      </c>
      <c r="C4" s="7" t="s">
        <v>24</v>
      </c>
      <c r="D4" s="8" t="s">
        <v>25</v>
      </c>
      <c r="E4" s="9" t="s">
        <v>26</v>
      </c>
      <c r="F4" s="10">
        <f>내역서총괄표!I6</f>
        <v>0</v>
      </c>
      <c r="G4" s="11" t="s">
        <v>23</v>
      </c>
      <c r="H4" s="12" t="s">
        <v>23</v>
      </c>
    </row>
    <row r="5" spans="2:8" ht="22.35" customHeight="1">
      <c r="B5" s="6" t="s">
        <v>23</v>
      </c>
      <c r="C5" s="7" t="s">
        <v>27</v>
      </c>
      <c r="D5" s="8" t="s">
        <v>28</v>
      </c>
      <c r="E5" s="9" t="s">
        <v>29</v>
      </c>
      <c r="F5" s="13"/>
      <c r="G5" s="11" t="s">
        <v>23</v>
      </c>
      <c r="H5" s="12" t="s">
        <v>23</v>
      </c>
    </row>
    <row r="6" spans="2:8" ht="22.35" customHeight="1">
      <c r="B6" s="6" t="s">
        <v>23</v>
      </c>
      <c r="C6" s="7" t="s">
        <v>30</v>
      </c>
      <c r="D6" s="14" t="s">
        <v>31</v>
      </c>
      <c r="E6" s="15" t="s">
        <v>32</v>
      </c>
      <c r="F6" s="16"/>
      <c r="G6" s="17" t="s">
        <v>23</v>
      </c>
      <c r="H6" s="18" t="s">
        <v>23</v>
      </c>
    </row>
    <row r="7" spans="2:8" ht="22.35" customHeight="1">
      <c r="B7" s="6" t="s">
        <v>23</v>
      </c>
      <c r="C7" s="19" t="s">
        <v>23</v>
      </c>
      <c r="D7" s="14" t="s">
        <v>33</v>
      </c>
      <c r="E7" s="15" t="s">
        <v>34</v>
      </c>
      <c r="F7" s="16">
        <f>TRUNC((F4+F5+F6),0)</f>
        <v>0</v>
      </c>
      <c r="G7" s="17" t="s">
        <v>23</v>
      </c>
      <c r="H7" s="18" t="s">
        <v>35</v>
      </c>
    </row>
    <row r="8" spans="2:8" ht="22.35" customHeight="1">
      <c r="B8" s="6" t="s">
        <v>36</v>
      </c>
      <c r="C8" s="7" t="s">
        <v>37</v>
      </c>
      <c r="D8" s="8" t="s">
        <v>38</v>
      </c>
      <c r="E8" s="9" t="s">
        <v>39</v>
      </c>
      <c r="F8" s="13">
        <f>내역서총괄표!H6</f>
        <v>0</v>
      </c>
      <c r="G8" s="11" t="s">
        <v>23</v>
      </c>
      <c r="H8" s="12" t="s">
        <v>23</v>
      </c>
    </row>
    <row r="9" spans="2:8" ht="22.35" customHeight="1">
      <c r="B9" s="6" t="s">
        <v>40</v>
      </c>
      <c r="C9" s="7" t="s">
        <v>41</v>
      </c>
      <c r="D9" s="14" t="s">
        <v>42</v>
      </c>
      <c r="E9" s="15" t="s">
        <v>43</v>
      </c>
      <c r="F9" s="16">
        <f>TRUNC(F8*0.126,0)</f>
        <v>0</v>
      </c>
      <c r="G9" s="20">
        <v>0.126</v>
      </c>
      <c r="H9" s="18" t="s">
        <v>44</v>
      </c>
    </row>
    <row r="10" spans="2:8" ht="22.35" customHeight="1">
      <c r="B10" s="6" t="s">
        <v>36</v>
      </c>
      <c r="C10" s="19" t="s">
        <v>30</v>
      </c>
      <c r="D10" s="14" t="s">
        <v>33</v>
      </c>
      <c r="E10" s="15" t="s">
        <v>45</v>
      </c>
      <c r="F10" s="16">
        <f>TRUNC((F8+F9),0)</f>
        <v>0</v>
      </c>
      <c r="G10" s="17" t="s">
        <v>23</v>
      </c>
      <c r="H10" s="18" t="s">
        <v>46</v>
      </c>
    </row>
    <row r="11" spans="2:8" ht="22.35" customHeight="1">
      <c r="B11" s="6" t="s">
        <v>47</v>
      </c>
      <c r="C11" s="7" t="s">
        <v>23</v>
      </c>
      <c r="D11" s="8" t="s">
        <v>48</v>
      </c>
      <c r="E11" s="9" t="s">
        <v>49</v>
      </c>
      <c r="F11" s="13">
        <f>내역서총괄표!J6</f>
        <v>0</v>
      </c>
      <c r="G11" s="11" t="s">
        <v>23</v>
      </c>
      <c r="H11" s="12" t="s">
        <v>23</v>
      </c>
    </row>
    <row r="12" spans="2:8" ht="22.35" customHeight="1">
      <c r="B12" s="6" t="s">
        <v>36</v>
      </c>
      <c r="C12" s="7" t="s">
        <v>23</v>
      </c>
      <c r="D12" s="8" t="s">
        <v>50</v>
      </c>
      <c r="E12" s="9" t="s">
        <v>51</v>
      </c>
      <c r="F12" s="10">
        <f>TRUNC(F10*0.0375,0)</f>
        <v>0</v>
      </c>
      <c r="G12" s="21">
        <v>3.7499999999999999E-2</v>
      </c>
      <c r="H12" s="12" t="s">
        <v>170</v>
      </c>
    </row>
    <row r="13" spans="2:8" ht="22.35" customHeight="1">
      <c r="B13" s="6" t="s">
        <v>52</v>
      </c>
      <c r="C13" s="7" t="s">
        <v>23</v>
      </c>
      <c r="D13" s="8" t="s">
        <v>53</v>
      </c>
      <c r="E13" s="9" t="s">
        <v>54</v>
      </c>
      <c r="F13" s="10">
        <f>TRUNC(F10*0.0087,0)</f>
        <v>0</v>
      </c>
      <c r="G13" s="11" t="s">
        <v>55</v>
      </c>
      <c r="H13" s="12" t="s">
        <v>56</v>
      </c>
    </row>
    <row r="14" spans="2:8" ht="22.35" customHeight="1">
      <c r="B14" s="6" t="s">
        <v>36</v>
      </c>
      <c r="C14" s="7" t="s">
        <v>57</v>
      </c>
      <c r="D14" s="8" t="s">
        <v>58</v>
      </c>
      <c r="E14" s="9" t="s">
        <v>59</v>
      </c>
      <c r="F14" s="10"/>
      <c r="G14" s="11"/>
      <c r="H14" s="12"/>
    </row>
    <row r="15" spans="2:8" ht="22.35" customHeight="1">
      <c r="B15" s="6" t="s">
        <v>60</v>
      </c>
      <c r="C15" s="7" t="s">
        <v>23</v>
      </c>
      <c r="D15" s="8" t="s">
        <v>61</v>
      </c>
      <c r="E15" s="9" t="s">
        <v>62</v>
      </c>
      <c r="F15" s="10"/>
      <c r="G15" s="11"/>
      <c r="H15" s="12"/>
    </row>
    <row r="16" spans="2:8" ht="22.35" customHeight="1">
      <c r="B16" s="6" t="s">
        <v>23</v>
      </c>
      <c r="C16" s="7" t="s">
        <v>23</v>
      </c>
      <c r="D16" s="8" t="s">
        <v>63</v>
      </c>
      <c r="E16" s="9" t="s">
        <v>64</v>
      </c>
      <c r="F16" s="10"/>
      <c r="G16" s="21"/>
      <c r="H16" s="12"/>
    </row>
    <row r="17" spans="2:8" ht="22.35" customHeight="1">
      <c r="B17" s="6" t="s">
        <v>65</v>
      </c>
      <c r="C17" s="7" t="s">
        <v>23</v>
      </c>
      <c r="D17" s="8" t="s">
        <v>66</v>
      </c>
      <c r="E17" s="9" t="s">
        <v>67</v>
      </c>
      <c r="F17" s="10"/>
      <c r="G17" s="11" t="s">
        <v>23</v>
      </c>
      <c r="H17" s="12" t="s">
        <v>23</v>
      </c>
    </row>
    <row r="18" spans="2:8" ht="22.35" customHeight="1">
      <c r="B18" s="6" t="s">
        <v>23</v>
      </c>
      <c r="C18" s="7" t="s">
        <v>23</v>
      </c>
      <c r="D18" s="8" t="s">
        <v>68</v>
      </c>
      <c r="E18" s="9" t="s">
        <v>69</v>
      </c>
      <c r="F18" s="10"/>
      <c r="G18" s="11"/>
      <c r="H18" s="12"/>
    </row>
    <row r="19" spans="2:8" ht="22.35" customHeight="1">
      <c r="B19" s="6" t="s">
        <v>36</v>
      </c>
      <c r="C19" s="7" t="s">
        <v>23</v>
      </c>
      <c r="D19" s="8" t="s">
        <v>70</v>
      </c>
      <c r="E19" s="9" t="s">
        <v>71</v>
      </c>
      <c r="F19" s="10">
        <f>TRUNC((F7+F8+F31/1.1)*0.0293,0)</f>
        <v>0</v>
      </c>
      <c r="G19" s="21">
        <v>2.93E-2</v>
      </c>
      <c r="H19" s="12" t="s">
        <v>169</v>
      </c>
    </row>
    <row r="20" spans="2:8" ht="22.35" customHeight="1">
      <c r="B20" s="6" t="s">
        <v>23</v>
      </c>
      <c r="C20" s="7" t="s">
        <v>23</v>
      </c>
      <c r="D20" s="8" t="s">
        <v>72</v>
      </c>
      <c r="E20" s="9" t="s">
        <v>73</v>
      </c>
      <c r="F20" s="10"/>
      <c r="G20" s="11"/>
      <c r="H20" s="12"/>
    </row>
    <row r="21" spans="2:8" ht="22.35" customHeight="1">
      <c r="B21" s="6" t="s">
        <v>23</v>
      </c>
      <c r="C21" s="7" t="s">
        <v>23</v>
      </c>
      <c r="D21" s="8" t="s">
        <v>74</v>
      </c>
      <c r="E21" s="9" t="s">
        <v>75</v>
      </c>
      <c r="F21" s="10"/>
      <c r="G21" s="11" t="s">
        <v>23</v>
      </c>
      <c r="H21" s="12"/>
    </row>
    <row r="22" spans="2:8" ht="22.35" customHeight="1">
      <c r="B22" s="6" t="s">
        <v>23</v>
      </c>
      <c r="C22" s="7" t="s">
        <v>30</v>
      </c>
      <c r="D22" s="8" t="s">
        <v>76</v>
      </c>
      <c r="E22" s="9" t="s">
        <v>77</v>
      </c>
      <c r="F22" s="10"/>
      <c r="G22" s="11" t="s">
        <v>23</v>
      </c>
      <c r="H22" s="12"/>
    </row>
    <row r="23" spans="2:8" ht="22.35" customHeight="1">
      <c r="B23" s="6" t="s">
        <v>23</v>
      </c>
      <c r="C23" s="7" t="s">
        <v>23</v>
      </c>
      <c r="D23" s="14" t="s">
        <v>78</v>
      </c>
      <c r="E23" s="15" t="s">
        <v>79</v>
      </c>
      <c r="F23" s="16">
        <f>TRUNC((F7+F10)*0.079,0)</f>
        <v>0</v>
      </c>
      <c r="G23" s="20">
        <v>7.9000000000000001E-2</v>
      </c>
      <c r="H23" s="18" t="s">
        <v>80</v>
      </c>
    </row>
    <row r="24" spans="2:8" ht="22.35" customHeight="1">
      <c r="B24" s="22" t="s">
        <v>23</v>
      </c>
      <c r="C24" s="19" t="s">
        <v>23</v>
      </c>
      <c r="D24" s="14" t="s">
        <v>33</v>
      </c>
      <c r="E24" s="15" t="s">
        <v>81</v>
      </c>
      <c r="F24" s="16">
        <f>TRUNC((F11+F12+F13+F14+F15+F16+F17+F18+F19+F20+F21+F22+F23),0)</f>
        <v>0</v>
      </c>
      <c r="G24" s="17" t="s">
        <v>23</v>
      </c>
      <c r="H24" s="18" t="s">
        <v>82</v>
      </c>
    </row>
    <row r="25" spans="2:8" ht="22.35" customHeight="1">
      <c r="B25" s="23" t="s">
        <v>23</v>
      </c>
      <c r="C25" s="14" t="s">
        <v>23</v>
      </c>
      <c r="D25" s="14" t="s">
        <v>83</v>
      </c>
      <c r="E25" s="15" t="s">
        <v>84</v>
      </c>
      <c r="F25" s="16">
        <f>TRUNC((F7+F10+F24),0)</f>
        <v>0</v>
      </c>
      <c r="G25" s="17" t="s">
        <v>23</v>
      </c>
      <c r="H25" s="18" t="s">
        <v>85</v>
      </c>
    </row>
    <row r="26" spans="2:8" ht="22.35" customHeight="1">
      <c r="B26" s="23" t="s">
        <v>23</v>
      </c>
      <c r="C26" s="14" t="s">
        <v>23</v>
      </c>
      <c r="D26" s="14" t="s">
        <v>86</v>
      </c>
      <c r="E26" s="15" t="s">
        <v>87</v>
      </c>
      <c r="F26" s="16">
        <f>TRUNC(F25*0.06,0)</f>
        <v>0</v>
      </c>
      <c r="G26" s="17" t="s">
        <v>88</v>
      </c>
      <c r="H26" s="18" t="s">
        <v>89</v>
      </c>
    </row>
    <row r="27" spans="2:8" ht="22.35" customHeight="1">
      <c r="B27" s="23" t="s">
        <v>23</v>
      </c>
      <c r="C27" s="14" t="s">
        <v>23</v>
      </c>
      <c r="D27" s="14" t="s">
        <v>90</v>
      </c>
      <c r="E27" s="15" t="s">
        <v>91</v>
      </c>
      <c r="F27" s="16">
        <f>내역서!I30</f>
        <v>0</v>
      </c>
      <c r="G27" s="24">
        <v>0.15</v>
      </c>
      <c r="H27" s="18" t="s">
        <v>92</v>
      </c>
    </row>
    <row r="28" spans="2:8" ht="22.35" customHeight="1">
      <c r="B28" s="23" t="s">
        <v>23</v>
      </c>
      <c r="C28" s="14" t="s">
        <v>23</v>
      </c>
      <c r="D28" s="14" t="s">
        <v>93</v>
      </c>
      <c r="E28" s="15" t="s">
        <v>94</v>
      </c>
      <c r="F28" s="16">
        <f>TRUNC((F25+F26+F27),0)</f>
        <v>0</v>
      </c>
      <c r="G28" s="17" t="s">
        <v>23</v>
      </c>
      <c r="H28" s="18" t="s">
        <v>95</v>
      </c>
    </row>
    <row r="29" spans="2:8" ht="22.35" customHeight="1">
      <c r="B29" s="23" t="s">
        <v>23</v>
      </c>
      <c r="C29" s="14" t="s">
        <v>23</v>
      </c>
      <c r="D29" s="14" t="s">
        <v>96</v>
      </c>
      <c r="E29" s="15" t="s">
        <v>97</v>
      </c>
      <c r="F29" s="16">
        <f>IF(B52&lt;&gt; "0.9",TRUNC(F28*0.1,0),TRUNC(F28*0.1,0)+1)</f>
        <v>0</v>
      </c>
      <c r="G29" s="17" t="s">
        <v>98</v>
      </c>
      <c r="H29" s="18" t="s">
        <v>99</v>
      </c>
    </row>
    <row r="30" spans="2:8" ht="22.35" customHeight="1">
      <c r="B30" s="23" t="s">
        <v>23</v>
      </c>
      <c r="C30" s="14" t="s">
        <v>23</v>
      </c>
      <c r="D30" s="14" t="s">
        <v>100</v>
      </c>
      <c r="E30" s="15" t="s">
        <v>101</v>
      </c>
      <c r="F30" s="16">
        <f>TRUNC((F28+F29),0)</f>
        <v>0</v>
      </c>
      <c r="G30" s="17" t="s">
        <v>23</v>
      </c>
      <c r="H30" s="18" t="s">
        <v>102</v>
      </c>
    </row>
    <row r="31" spans="2:8" ht="22.35" customHeight="1">
      <c r="B31" s="23" t="s">
        <v>23</v>
      </c>
      <c r="C31" s="14" t="s">
        <v>23</v>
      </c>
      <c r="D31" s="14" t="s">
        <v>103</v>
      </c>
      <c r="E31" s="15" t="s">
        <v>104</v>
      </c>
      <c r="F31" s="16"/>
      <c r="G31" s="17" t="s">
        <v>23</v>
      </c>
      <c r="H31" s="18" t="s">
        <v>23</v>
      </c>
    </row>
    <row r="32" spans="2:8" ht="22.35" customHeight="1">
      <c r="B32" s="23" t="s">
        <v>23</v>
      </c>
      <c r="C32" s="14" t="s">
        <v>23</v>
      </c>
      <c r="D32" s="14" t="s">
        <v>105</v>
      </c>
      <c r="E32" s="15" t="s">
        <v>106</v>
      </c>
      <c r="F32" s="16"/>
      <c r="G32" s="17" t="s">
        <v>23</v>
      </c>
      <c r="H32" s="18" t="s">
        <v>23</v>
      </c>
    </row>
    <row r="33" spans="2:8" ht="22.35" customHeight="1">
      <c r="B33" s="25" t="s">
        <v>23</v>
      </c>
      <c r="C33" s="26" t="s">
        <v>23</v>
      </c>
      <c r="D33" s="26" t="s">
        <v>107</v>
      </c>
      <c r="E33" s="27" t="s">
        <v>108</v>
      </c>
      <c r="F33" s="28">
        <f>ROUNDDOWN(TRUNC((F30+F31+F32),0),-3)</f>
        <v>0</v>
      </c>
      <c r="G33" s="29" t="s">
        <v>23</v>
      </c>
      <c r="H33" s="30" t="s">
        <v>109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24" sqref="G24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49" t="s">
        <v>110</v>
      </c>
      <c r="C1" s="249"/>
      <c r="D1" s="249"/>
      <c r="E1" s="249"/>
      <c r="F1" s="249"/>
      <c r="G1" s="249"/>
      <c r="H1" s="249"/>
      <c r="I1" s="249"/>
      <c r="J1" s="249"/>
      <c r="K1" s="249"/>
    </row>
    <row r="2" spans="2:11" ht="9.9499999999999993" customHeight="1"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2:11" ht="30.75" customHeight="1">
      <c r="B3" s="34" t="s">
        <v>111</v>
      </c>
      <c r="C3" s="3" t="s">
        <v>112</v>
      </c>
      <c r="D3" s="3" t="s">
        <v>113</v>
      </c>
      <c r="E3" s="3" t="s">
        <v>114</v>
      </c>
      <c r="F3" s="3" t="s">
        <v>115</v>
      </c>
      <c r="G3" s="3" t="s">
        <v>116</v>
      </c>
      <c r="H3" s="3" t="s">
        <v>117</v>
      </c>
      <c r="I3" s="3" t="s">
        <v>118</v>
      </c>
      <c r="J3" s="3" t="s">
        <v>119</v>
      </c>
      <c r="K3" s="5" t="s">
        <v>120</v>
      </c>
    </row>
    <row r="4" spans="2:11" ht="19.7" customHeight="1">
      <c r="B4" s="35">
        <v>1</v>
      </c>
      <c r="C4" s="19" t="s">
        <v>121</v>
      </c>
      <c r="D4" s="19" t="s">
        <v>23</v>
      </c>
      <c r="E4" s="16"/>
      <c r="F4" s="36" t="s">
        <v>23</v>
      </c>
      <c r="G4" s="37"/>
      <c r="H4" s="38"/>
      <c r="I4" s="38"/>
      <c r="J4" s="38"/>
      <c r="K4" s="18"/>
    </row>
    <row r="5" spans="2:11" ht="19.7" customHeight="1">
      <c r="B5" s="35">
        <v>2</v>
      </c>
      <c r="C5" s="19" t="s">
        <v>122</v>
      </c>
      <c r="D5" s="19"/>
      <c r="E5" s="16"/>
      <c r="F5" s="36"/>
      <c r="G5" s="37"/>
      <c r="H5" s="38"/>
      <c r="I5" s="38"/>
      <c r="J5" s="38"/>
      <c r="K5" s="18"/>
    </row>
    <row r="6" spans="2:11" ht="19.7" customHeight="1">
      <c r="B6" s="22" t="s">
        <v>23</v>
      </c>
      <c r="C6" s="19" t="s">
        <v>123</v>
      </c>
      <c r="D6" s="19" t="s">
        <v>23</v>
      </c>
      <c r="E6" s="16"/>
      <c r="F6" s="36" t="s">
        <v>23</v>
      </c>
      <c r="G6" s="37"/>
      <c r="H6" s="38"/>
      <c r="I6" s="38"/>
      <c r="J6" s="38"/>
      <c r="K6" s="18"/>
    </row>
    <row r="7" spans="2:11" ht="19.7" customHeight="1">
      <c r="B7" s="22" t="s">
        <v>23</v>
      </c>
      <c r="C7" s="19" t="s">
        <v>124</v>
      </c>
      <c r="D7" s="19" t="s">
        <v>23</v>
      </c>
      <c r="E7" s="39">
        <v>12.6</v>
      </c>
      <c r="F7" s="36" t="s">
        <v>125</v>
      </c>
      <c r="G7" s="38"/>
      <c r="H7" s="16"/>
      <c r="I7" s="16"/>
      <c r="J7" s="16"/>
      <c r="K7" s="18"/>
    </row>
    <row r="8" spans="2:11" ht="19.7" customHeight="1">
      <c r="B8" s="22" t="s">
        <v>23</v>
      </c>
      <c r="C8" s="19" t="s">
        <v>126</v>
      </c>
      <c r="D8" s="19" t="s">
        <v>23</v>
      </c>
      <c r="E8" s="39">
        <v>3.75</v>
      </c>
      <c r="F8" s="36" t="s">
        <v>125</v>
      </c>
      <c r="G8" s="38"/>
      <c r="H8" s="16"/>
      <c r="I8" s="16"/>
      <c r="J8" s="16"/>
      <c r="K8" s="18"/>
    </row>
    <row r="9" spans="2:11" ht="19.7" customHeight="1">
      <c r="B9" s="22" t="s">
        <v>23</v>
      </c>
      <c r="C9" s="19" t="s">
        <v>127</v>
      </c>
      <c r="D9" s="19" t="s">
        <v>23</v>
      </c>
      <c r="E9" s="39">
        <v>0.87</v>
      </c>
      <c r="F9" s="36" t="s">
        <v>125</v>
      </c>
      <c r="G9" s="38"/>
      <c r="H9" s="16"/>
      <c r="I9" s="16"/>
      <c r="J9" s="16"/>
      <c r="K9" s="18"/>
    </row>
    <row r="10" spans="2:11" ht="19.7" hidden="1" customHeight="1">
      <c r="B10" s="22" t="s">
        <v>23</v>
      </c>
      <c r="C10" s="19" t="s">
        <v>9</v>
      </c>
      <c r="D10" s="19" t="s">
        <v>23</v>
      </c>
      <c r="E10" s="39">
        <v>1.7</v>
      </c>
      <c r="F10" s="36" t="s">
        <v>125</v>
      </c>
      <c r="G10" s="38"/>
      <c r="H10" s="16"/>
      <c r="I10" s="16"/>
      <c r="J10" s="16"/>
      <c r="K10" s="18"/>
    </row>
    <row r="11" spans="2:11" ht="19.7" hidden="1" customHeight="1">
      <c r="B11" s="22" t="s">
        <v>23</v>
      </c>
      <c r="C11" s="19" t="s">
        <v>128</v>
      </c>
      <c r="D11" s="19" t="s">
        <v>23</v>
      </c>
      <c r="E11" s="39">
        <v>2.4900000000000002</v>
      </c>
      <c r="F11" s="36" t="s">
        <v>125</v>
      </c>
      <c r="G11" s="38"/>
      <c r="H11" s="16"/>
      <c r="I11" s="16"/>
      <c r="J11" s="16"/>
      <c r="K11" s="18"/>
    </row>
    <row r="12" spans="2:11" ht="19.7" hidden="1" customHeight="1">
      <c r="B12" s="22" t="s">
        <v>23</v>
      </c>
      <c r="C12" s="19" t="s">
        <v>129</v>
      </c>
      <c r="D12" s="19" t="s">
        <v>23</v>
      </c>
      <c r="E12" s="39">
        <v>7.38</v>
      </c>
      <c r="F12" s="36" t="s">
        <v>125</v>
      </c>
      <c r="G12" s="38"/>
      <c r="H12" s="16"/>
      <c r="I12" s="16"/>
      <c r="J12" s="16"/>
      <c r="K12" s="18"/>
    </row>
    <row r="13" spans="2:11" ht="19.7" customHeight="1">
      <c r="B13" s="22" t="s">
        <v>23</v>
      </c>
      <c r="C13" s="19" t="s">
        <v>130</v>
      </c>
      <c r="D13" s="19" t="s">
        <v>23</v>
      </c>
      <c r="E13" s="39">
        <v>2.93</v>
      </c>
      <c r="F13" s="36" t="s">
        <v>125</v>
      </c>
      <c r="G13" s="38"/>
      <c r="H13" s="16"/>
      <c r="I13" s="16"/>
      <c r="J13" s="16"/>
      <c r="K13" s="18"/>
    </row>
    <row r="14" spans="2:11" ht="19.7" customHeight="1">
      <c r="B14" s="22" t="s">
        <v>23</v>
      </c>
      <c r="C14" s="19" t="s">
        <v>131</v>
      </c>
      <c r="D14" s="19" t="s">
        <v>23</v>
      </c>
      <c r="E14" s="39">
        <v>7.9</v>
      </c>
      <c r="F14" s="36" t="s">
        <v>125</v>
      </c>
      <c r="G14" s="38"/>
      <c r="H14" s="16"/>
      <c r="I14" s="16"/>
      <c r="J14" s="16"/>
      <c r="K14" s="18"/>
    </row>
    <row r="15" spans="2:11" ht="19.7" customHeight="1">
      <c r="B15" s="22" t="s">
        <v>23</v>
      </c>
      <c r="C15" s="19" t="s">
        <v>132</v>
      </c>
      <c r="D15" s="19" t="s">
        <v>23</v>
      </c>
      <c r="E15" s="16"/>
      <c r="F15" s="36" t="s">
        <v>23</v>
      </c>
      <c r="G15" s="38"/>
      <c r="H15" s="16"/>
      <c r="I15" s="16"/>
      <c r="J15" s="16"/>
      <c r="K15" s="18"/>
    </row>
    <row r="16" spans="2:11" ht="19.7" customHeight="1">
      <c r="B16" s="22" t="s">
        <v>23</v>
      </c>
      <c r="C16" s="19" t="s">
        <v>133</v>
      </c>
      <c r="D16" s="19" t="s">
        <v>23</v>
      </c>
      <c r="E16" s="16">
        <v>6</v>
      </c>
      <c r="F16" s="36" t="s">
        <v>125</v>
      </c>
      <c r="G16" s="38"/>
      <c r="H16" s="16"/>
      <c r="I16" s="16"/>
      <c r="J16" s="16"/>
      <c r="K16" s="18"/>
    </row>
    <row r="17" spans="2:11" ht="19.7" customHeight="1">
      <c r="B17" s="22" t="s">
        <v>23</v>
      </c>
      <c r="C17" s="19" t="s">
        <v>134</v>
      </c>
      <c r="D17" s="19" t="s">
        <v>23</v>
      </c>
      <c r="E17" s="16">
        <v>15</v>
      </c>
      <c r="F17" s="36" t="s">
        <v>125</v>
      </c>
      <c r="G17" s="38"/>
      <c r="H17" s="16"/>
      <c r="I17" s="16"/>
      <c r="J17" s="16"/>
      <c r="K17" s="40"/>
    </row>
    <row r="18" spans="2:11" ht="19.7" customHeight="1">
      <c r="B18" s="22" t="s">
        <v>23</v>
      </c>
      <c r="C18" s="19" t="s">
        <v>135</v>
      </c>
      <c r="D18" s="19" t="s">
        <v>23</v>
      </c>
      <c r="E18" s="16"/>
      <c r="F18" s="36" t="s">
        <v>23</v>
      </c>
      <c r="G18" s="38"/>
      <c r="H18" s="16"/>
      <c r="I18" s="16"/>
      <c r="J18" s="16"/>
      <c r="K18" s="18"/>
    </row>
    <row r="19" spans="2:11" ht="19.7" customHeight="1">
      <c r="B19" s="22" t="s">
        <v>23</v>
      </c>
      <c r="C19" s="19" t="s">
        <v>136</v>
      </c>
      <c r="D19" s="19" t="s">
        <v>23</v>
      </c>
      <c r="E19" s="16">
        <v>10</v>
      </c>
      <c r="F19" s="36" t="s">
        <v>125</v>
      </c>
      <c r="G19" s="38"/>
      <c r="H19" s="16"/>
      <c r="I19" s="16"/>
      <c r="J19" s="16"/>
      <c r="K19" s="18"/>
    </row>
    <row r="20" spans="2:11" ht="19.7" customHeight="1">
      <c r="B20" s="22" t="s">
        <v>23</v>
      </c>
      <c r="C20" s="19" t="s">
        <v>137</v>
      </c>
      <c r="D20" s="19" t="s">
        <v>23</v>
      </c>
      <c r="E20" s="16"/>
      <c r="F20" s="36" t="s">
        <v>23</v>
      </c>
      <c r="G20" s="38"/>
      <c r="H20" s="16"/>
      <c r="I20" s="16"/>
      <c r="J20" s="16"/>
      <c r="K20" s="18" t="s">
        <v>23</v>
      </c>
    </row>
    <row r="21" spans="2:11" ht="19.7" customHeight="1">
      <c r="B21" s="22" t="s">
        <v>23</v>
      </c>
      <c r="C21" s="19" t="s">
        <v>138</v>
      </c>
      <c r="D21" s="19" t="s">
        <v>23</v>
      </c>
      <c r="E21" s="16"/>
      <c r="F21" s="36" t="s">
        <v>23</v>
      </c>
      <c r="G21" s="38"/>
      <c r="H21" s="16"/>
      <c r="I21" s="16"/>
      <c r="J21" s="16"/>
      <c r="K21" s="41" t="s">
        <v>139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2019-03-08T07:50:59Z</cp:lastPrinted>
  <dcterms:created xsi:type="dcterms:W3CDTF">2012-03-07T02:46:43Z</dcterms:created>
  <dcterms:modified xsi:type="dcterms:W3CDTF">2019-03-18T04:34:08Z</dcterms:modified>
</cp:coreProperties>
</file>