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 activeTab="1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내역서!$A$1:$P$35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내역서!$B$1:$P$35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[3]!Macro13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[4]내역서!$A$1:$IV$4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[3]!Macro12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H5" i="74"/>
  <c r="K5"/>
  <c r="I5" s="1"/>
  <c r="M5"/>
  <c r="O5"/>
  <c r="H6"/>
  <c r="I6"/>
  <c r="K6"/>
  <c r="M6"/>
  <c r="O6"/>
  <c r="H7"/>
  <c r="K7"/>
  <c r="M7"/>
  <c r="O7"/>
  <c r="H8"/>
  <c r="K8"/>
  <c r="M8"/>
  <c r="O8"/>
  <c r="H9"/>
  <c r="K9"/>
  <c r="M9"/>
  <c r="O9"/>
  <c r="H10"/>
  <c r="K10"/>
  <c r="I10" s="1"/>
  <c r="M10"/>
  <c r="O10"/>
  <c r="I7" l="1"/>
  <c r="I9"/>
  <c r="I8"/>
  <c r="H13" l="1"/>
  <c r="J32"/>
  <c r="J29"/>
  <c r="J27"/>
  <c r="J25"/>
  <c r="J23"/>
  <c r="J21"/>
  <c r="J19"/>
  <c r="J16"/>
  <c r="O13"/>
  <c r="O14" s="1"/>
  <c r="M13"/>
  <c r="M14" s="1"/>
  <c r="I5" i="73" s="1"/>
  <c r="K13" i="74"/>
  <c r="G12" i="73"/>
  <c r="G11"/>
  <c r="G10"/>
  <c r="J5"/>
  <c r="H5"/>
  <c r="I13" i="74" l="1"/>
  <c r="G5" i="73"/>
  <c r="K14" i="74"/>
  <c r="I14" s="1"/>
  <c r="O11" l="1"/>
  <c r="O15" s="1"/>
  <c r="J6" i="73" s="1"/>
  <c r="F11" i="72" s="1"/>
  <c r="M11" i="74"/>
  <c r="I4" i="73" s="1"/>
  <c r="K11" i="74"/>
  <c r="M15" l="1"/>
  <c r="I6" i="73" s="1"/>
  <c r="F4" i="72" s="1"/>
  <c r="F7" s="1"/>
  <c r="J4" i="73"/>
  <c r="H4"/>
  <c r="K15" i="74"/>
  <c r="I11"/>
  <c r="G4" i="73" l="1"/>
  <c r="H6"/>
  <c r="K17" i="74"/>
  <c r="O17" s="1"/>
  <c r="I17" s="1"/>
  <c r="K20" s="1"/>
  <c r="K24"/>
  <c r="O24" s="1"/>
  <c r="I24" s="1"/>
  <c r="I15"/>
  <c r="K22" l="1"/>
  <c r="O22" s="1"/>
  <c r="I22" s="1"/>
  <c r="P22" s="1"/>
  <c r="G6" i="73"/>
  <c r="F8" i="72"/>
  <c r="P17" i="74"/>
  <c r="G7" i="73"/>
  <c r="G13"/>
  <c r="P24" i="74"/>
  <c r="K26"/>
  <c r="O26" s="1"/>
  <c r="I26" s="1"/>
  <c r="O20"/>
  <c r="I20" s="1"/>
  <c r="G9" i="73" l="1"/>
  <c r="F9" i="72"/>
  <c r="F10" s="1"/>
  <c r="F19"/>
  <c r="G14" i="73"/>
  <c r="P26" i="74"/>
  <c r="G8" i="73"/>
  <c r="P20" i="74"/>
  <c r="I18"/>
  <c r="F13" i="72" l="1"/>
  <c r="F12"/>
  <c r="F23"/>
  <c r="K28" i="74"/>
  <c r="F24" i="72" l="1"/>
  <c r="F25" s="1"/>
  <c r="F26" s="1"/>
  <c r="G15" i="73"/>
  <c r="O28" i="74"/>
  <c r="I28" s="1"/>
  <c r="P28" l="1"/>
  <c r="G16" i="73"/>
  <c r="K30" i="74"/>
  <c r="O30" s="1"/>
  <c r="I30" s="1"/>
  <c r="F27" i="72" s="1"/>
  <c r="F28" s="1"/>
  <c r="B52" s="1"/>
  <c r="F29" s="1"/>
  <c r="F30" s="1"/>
  <c r="F33" s="1"/>
  <c r="I31" i="74" l="1"/>
  <c r="P30"/>
  <c r="G17" i="73"/>
  <c r="K33" i="74" l="1"/>
  <c r="O33" s="1"/>
  <c r="I33" s="1"/>
  <c r="G18" i="73"/>
  <c r="I34" i="74" l="1"/>
  <c r="G19" i="73"/>
  <c r="P33" i="74"/>
  <c r="G20" i="73" l="1"/>
  <c r="I35" i="74"/>
  <c r="G21" i="73" s="1"/>
</calcChain>
</file>

<file path=xl/sharedStrings.xml><?xml version="1.0" encoding="utf-8"?>
<sst xmlns="http://schemas.openxmlformats.org/spreadsheetml/2006/main" count="342" uniqueCount="172">
  <si>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</si>
  <si>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</si>
  <si>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</si>
  <si>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</si>
  <si>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황색</t>
    <phoneticPr fontId="2" type="noConversion"/>
  </si>
  <si>
    <t>백색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</si>
  <si>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</si>
  <si>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</si>
  <si>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</si>
  <si>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</si>
  <si>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</si>
  <si>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</si>
  <si>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</si>
  <si>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</si>
  <si>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</si>
  <si>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</si>
  <si>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</si>
  <si>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</si>
  <si>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</si>
  <si>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</si>
  <si>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</si>
  <si>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</si>
  <si>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</si>
  <si>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</si>
  <si>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</si>
  <si>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</si>
  <si>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</si>
  <si>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</si>
  <si>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</si>
  <si>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</si>
  <si>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</si>
  <si>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</si>
  <si>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</si>
  <si>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</si>
  <si>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</si>
  <si>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</si>
  <si>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</si>
  <si>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</si>
  <si>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</si>
  <si>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</si>
  <si>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</si>
  <si>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</si>
  <si>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</si>
  <si>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</si>
  <si>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</si>
  <si>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</si>
  <si>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</si>
  <si>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</si>
  <si>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</si>
  <si>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</si>
  <si>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</si>
  <si>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</si>
  <si>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</si>
  <si>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</si>
  <si>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</si>
  <si>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</si>
  <si>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</si>
  <si>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</si>
  <si>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</si>
  <si>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</si>
  <si>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</si>
  <si>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</si>
  <si>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</si>
  <si>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</si>
  <si>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</si>
  <si>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</si>
  <si>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</si>
  <si>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</si>
  <si>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</si>
  <si>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</si>
  <si>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</si>
  <si>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</si>
  <si>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</si>
  <si>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</si>
  <si>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</si>
  <si>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</si>
  <si>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</si>
  <si>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</si>
  <si>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</si>
  <si>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</si>
  <si>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</si>
  <si>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</si>
  <si>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</si>
  <si>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</si>
  <si>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</si>
  <si>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</si>
  <si>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</si>
  <si>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</si>
  <si>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</si>
  <si>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</si>
  <si>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</si>
  <si>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</si>
  <si>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</si>
  <si>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</si>
  <si>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</si>
  <si>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</si>
  <si>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</si>
  <si>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</si>
  <si>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</si>
  <si>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</si>
  <si>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</si>
  <si>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</si>
  <si>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</si>
  <si>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</si>
  <si>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</si>
  <si>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</si>
  <si>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</si>
  <si>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</si>
  <si>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</si>
  <si>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</si>
  <si>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</si>
  <si>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</si>
  <si>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</si>
  <si>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</si>
  <si>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</si>
  <si>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</si>
  <si>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</si>
  <si>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</si>
  <si>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</si>
  <si>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</si>
  <si>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</si>
  <si>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</si>
  <si>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</si>
  <si>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</si>
  <si>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</si>
  <si>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</si>
  <si>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</si>
  <si>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</si>
  <si>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</si>
  <si>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</si>
  <si>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</si>
  <si>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</si>
  <si>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</si>
  <si>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</si>
  <si>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</si>
  <si>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</si>
  <si>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</si>
  <si>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</si>
  <si>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</si>
  <si>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</si>
  <si>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</si>
  <si>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</si>
  <si>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</si>
  <si>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</si>
  <si>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</si>
  <si>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</si>
  <si>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</si>
  <si>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</si>
  <si>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</si>
  <si>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</si>
  <si>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</si>
  <si>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</si>
  <si>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파  선</t>
    <phoneticPr fontId="2" type="noConversion"/>
  </si>
  <si>
    <t>문자,기호</t>
    <phoneticPr fontId="2" type="noConversion"/>
  </si>
  <si>
    <t>P3-R4</t>
    <phoneticPr fontId="2" type="noConversion"/>
  </si>
  <si>
    <t>융착성
도료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</si>
  <si>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</si>
  <si>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</si>
  <si>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</si>
  <si>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</si>
  <si>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</si>
  <si>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</si>
  <si>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</si>
  <si>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</si>
  <si>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</si>
  <si>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</si>
  <si>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</si>
  <si>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</si>
  <si>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</si>
  <si>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</si>
  <si>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</si>
  <si>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공사명 : 달구벌대로(반월당네거리~방천시장) 노면표시 도색공사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</si>
</sst>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55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0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1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0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2" xfId="95" applyNumberFormat="1" applyFont="1" applyFill="1" applyBorder="1" applyAlignment="1">
      <alignment horizontal="left" vertical="center"/>
    </xf>
    <xf numFmtId="3" fontId="37" fillId="0" borderId="53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2" xfId="0" applyNumberFormat="1" applyFont="1" applyBorder="1" applyAlignment="1">
      <alignment horizontal="center" vertical="center"/>
    </xf>
    <xf numFmtId="182" fontId="37" fillId="0" borderId="54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1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184" fontId="37" fillId="0" borderId="52" xfId="0" applyNumberFormat="1" applyFont="1" applyBorder="1" applyAlignment="1">
      <alignment horizontal="center" vertical="center"/>
    </xf>
    <xf numFmtId="182" fontId="24" fillId="0" borderId="54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55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56" xfId="0" applyNumberFormat="1" applyFont="1" applyBorder="1" applyAlignment="1">
      <alignment vertical="center"/>
    </xf>
    <xf numFmtId="184" fontId="24" fillId="0" borderId="49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41" fontId="38" fillId="0" borderId="59" xfId="0" applyNumberFormat="1" applyFont="1" applyBorder="1" applyAlignment="1">
      <alignment horizontal="right" vertical="center"/>
    </xf>
    <xf numFmtId="3" fontId="37" fillId="0" borderId="60" xfId="95" applyNumberFormat="1" applyFont="1" applyFill="1" applyBorder="1" applyAlignment="1">
      <alignment horizontal="left" vertical="center"/>
    </xf>
    <xf numFmtId="3" fontId="37" fillId="0" borderId="58" xfId="95" applyNumberFormat="1" applyFont="1" applyFill="1" applyBorder="1" applyAlignment="1">
      <alignment horizontal="left" vertical="center"/>
    </xf>
    <xf numFmtId="3" fontId="24" fillId="0" borderId="58" xfId="95" applyNumberFormat="1" applyFont="1" applyFill="1" applyBorder="1" applyAlignment="1">
      <alignment horizontal="left" vertical="center"/>
    </xf>
    <xf numFmtId="3" fontId="37" fillId="0" borderId="58" xfId="95" applyNumberFormat="1" applyFont="1" applyFill="1" applyBorder="1" applyAlignment="1">
      <alignment vertical="center"/>
    </xf>
    <xf numFmtId="193" fontId="27" fillId="0" borderId="58" xfId="95" applyNumberFormat="1" applyFont="1" applyFill="1" applyBorder="1" applyAlignment="1">
      <alignment horizontal="center" vertical="center"/>
    </xf>
    <xf numFmtId="184" fontId="37" fillId="0" borderId="59" xfId="0" applyNumberFormat="1" applyFont="1" applyBorder="1" applyAlignment="1">
      <alignment horizontal="center" vertical="center"/>
    </xf>
    <xf numFmtId="182" fontId="37" fillId="0" borderId="61" xfId="0" applyNumberFormat="1" applyFont="1" applyBorder="1" applyAlignment="1">
      <alignment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2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3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54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0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2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2" xfId="0" applyFont="1" applyBorder="1" applyAlignment="1">
      <alignment horizontal="left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5"/>
  <sheetViews>
    <sheetView view="pageBreakPreview" topLeftCell="A7" zoomScale="85" zoomScaleNormal="100" zoomScaleSheetLayoutView="85" workbookViewId="0">
      <selection activeCell="T15" sqref="T15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76" customWidth="1"/>
    <col min="11" max="11" width="21.83203125" customWidth="1"/>
    <col min="12" max="12" width="10.33203125" style="176" customWidth="1"/>
    <col min="13" max="13" width="21.83203125" customWidth="1"/>
    <col min="14" max="14" width="10.33203125" style="17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184" t="s">
        <v>140</v>
      </c>
      <c r="C1" s="186" t="s">
        <v>141</v>
      </c>
      <c r="D1" s="186" t="s">
        <v>142</v>
      </c>
      <c r="E1" s="186" t="s">
        <v>143</v>
      </c>
      <c r="F1" s="188" t="s">
        <v>15</v>
      </c>
      <c r="G1" s="188" t="s">
        <v>16</v>
      </c>
      <c r="H1" s="188" t="s">
        <v>144</v>
      </c>
      <c r="I1" s="188"/>
      <c r="J1" s="188" t="s">
        <v>0</v>
      </c>
      <c r="K1" s="188"/>
      <c r="L1" s="188" t="s">
        <v>1</v>
      </c>
      <c r="M1" s="188"/>
      <c r="N1" s="188" t="s">
        <v>145</v>
      </c>
      <c r="O1" s="188"/>
      <c r="P1" s="190" t="s">
        <v>2</v>
      </c>
    </row>
    <row r="2" spans="1:19" ht="26.1" customHeight="1">
      <c r="A2" s="44">
        <v>1</v>
      </c>
      <c r="B2" s="185"/>
      <c r="C2" s="187"/>
      <c r="D2" s="187"/>
      <c r="E2" s="187"/>
      <c r="F2" s="189"/>
      <c r="G2" s="189"/>
      <c r="H2" s="45" t="s">
        <v>146</v>
      </c>
      <c r="I2" s="45" t="s">
        <v>147</v>
      </c>
      <c r="J2" s="45" t="s">
        <v>146</v>
      </c>
      <c r="K2" s="45" t="s">
        <v>147</v>
      </c>
      <c r="L2" s="45" t="s">
        <v>146</v>
      </c>
      <c r="M2" s="45" t="s">
        <v>147</v>
      </c>
      <c r="N2" s="45" t="s">
        <v>146</v>
      </c>
      <c r="O2" s="45" t="s">
        <v>147</v>
      </c>
      <c r="P2" s="191"/>
    </row>
    <row r="3" spans="1:19" ht="26.1" customHeight="1" thickBot="1">
      <c r="A3" s="44">
        <v>1</v>
      </c>
      <c r="B3" s="180" t="s">
        <v>171</v>
      </c>
      <c r="C3" s="181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3"/>
    </row>
    <row r="4" spans="1:19" ht="26.1" customHeight="1" thickTop="1">
      <c r="A4" s="46">
        <v>1</v>
      </c>
      <c r="B4" s="177" t="s">
        <v>148</v>
      </c>
      <c r="C4" s="178"/>
      <c r="D4" s="178"/>
      <c r="E4" s="179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customHeight="1">
      <c r="A5" s="46">
        <v>1</v>
      </c>
      <c r="B5" s="192" t="s">
        <v>155</v>
      </c>
      <c r="C5" s="194" t="s">
        <v>149</v>
      </c>
      <c r="D5" s="194" t="s">
        <v>5</v>
      </c>
      <c r="E5" s="52" t="s">
        <v>150</v>
      </c>
      <c r="F5" s="53">
        <v>576</v>
      </c>
      <c r="G5" s="52" t="s">
        <v>151</v>
      </c>
      <c r="H5" s="54">
        <f t="shared" ref="H5:H10" si="0">SUM(J5,L5,N5)</f>
        <v>0</v>
      </c>
      <c r="I5" s="55">
        <f t="shared" ref="I5:I11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>
        <v>1</v>
      </c>
      <c r="S5" s="53"/>
    </row>
    <row r="6" spans="1:19" ht="26.1" customHeight="1">
      <c r="A6" s="46">
        <v>1</v>
      </c>
      <c r="B6" s="193"/>
      <c r="C6" s="195"/>
      <c r="D6" s="195"/>
      <c r="E6" s="59" t="s">
        <v>152</v>
      </c>
      <c r="F6" s="60">
        <v>4944</v>
      </c>
      <c r="G6" s="59" t="s">
        <v>151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>
        <v>2</v>
      </c>
      <c r="S6" s="60"/>
    </row>
    <row r="7" spans="1:19" ht="26.1" customHeight="1">
      <c r="A7" s="46">
        <v>1</v>
      </c>
      <c r="B7" s="193"/>
      <c r="C7" s="195"/>
      <c r="D7" s="195"/>
      <c r="E7" s="66" t="s">
        <v>3</v>
      </c>
      <c r="F7" s="60">
        <v>4093</v>
      </c>
      <c r="G7" s="59" t="s">
        <v>151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>
        <v>3</v>
      </c>
      <c r="S7" s="60"/>
    </row>
    <row r="8" spans="1:19" ht="26.1" customHeight="1">
      <c r="A8" s="46">
        <v>1</v>
      </c>
      <c r="B8" s="193"/>
      <c r="C8" s="196"/>
      <c r="D8" s="196"/>
      <c r="E8" s="59" t="s">
        <v>153</v>
      </c>
      <c r="F8" s="60">
        <v>1952</v>
      </c>
      <c r="G8" s="59" t="s">
        <v>151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>
        <v>4</v>
      </c>
      <c r="S8" s="60"/>
    </row>
    <row r="9" spans="1:19" ht="26.1" customHeight="1">
      <c r="A9" s="46">
        <v>1</v>
      </c>
      <c r="B9" s="193"/>
      <c r="C9" s="197" t="s">
        <v>154</v>
      </c>
      <c r="D9" s="197" t="s">
        <v>4</v>
      </c>
      <c r="E9" s="59" t="s">
        <v>150</v>
      </c>
      <c r="F9" s="60">
        <v>2831</v>
      </c>
      <c r="G9" s="59" t="s">
        <v>151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>
        <v>5</v>
      </c>
      <c r="S9" s="60"/>
    </row>
    <row r="10" spans="1:19" ht="26.1" customHeight="1">
      <c r="A10" s="46">
        <v>1</v>
      </c>
      <c r="B10" s="193"/>
      <c r="C10" s="196"/>
      <c r="D10" s="196"/>
      <c r="E10" s="59" t="s">
        <v>152</v>
      </c>
      <c r="F10" s="60">
        <v>1024</v>
      </c>
      <c r="G10" s="59" t="s">
        <v>151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>
        <v>6</v>
      </c>
      <c r="S10" s="60"/>
    </row>
    <row r="11" spans="1:19" ht="26.1" customHeight="1">
      <c r="A11" s="46">
        <v>1</v>
      </c>
      <c r="B11" s="201" t="s">
        <v>156</v>
      </c>
      <c r="C11" s="202"/>
      <c r="D11" s="202"/>
      <c r="E11" s="202"/>
      <c r="F11" s="70"/>
      <c r="G11" s="71"/>
      <c r="H11" s="72"/>
      <c r="I11" s="73">
        <f t="shared" si="1"/>
        <v>0</v>
      </c>
      <c r="J11" s="74"/>
      <c r="K11" s="75">
        <f>SUM(K5:K10)</f>
        <v>0</v>
      </c>
      <c r="L11" s="74"/>
      <c r="M11" s="75">
        <f>SUM(M5:M10)</f>
        <v>0</v>
      </c>
      <c r="N11" s="74"/>
      <c r="O11" s="75">
        <f>SUM(O5:O10)</f>
        <v>0</v>
      </c>
      <c r="P11" s="76"/>
    </row>
    <row r="12" spans="1:19" ht="26.1" customHeight="1">
      <c r="A12" s="46">
        <v>1</v>
      </c>
      <c r="B12" s="203" t="s">
        <v>157</v>
      </c>
      <c r="C12" s="204"/>
      <c r="D12" s="204"/>
      <c r="E12" s="205"/>
      <c r="F12" s="77"/>
      <c r="G12" s="78"/>
      <c r="H12" s="79"/>
      <c r="I12" s="80"/>
      <c r="J12" s="81"/>
      <c r="K12" s="82"/>
      <c r="L12" s="83"/>
      <c r="M12" s="82"/>
      <c r="N12" s="83"/>
      <c r="O12" s="84"/>
      <c r="P12" s="85"/>
    </row>
    <row r="13" spans="1:19" ht="26.1" customHeight="1">
      <c r="A13" s="46">
        <v>1</v>
      </c>
      <c r="B13" s="206" t="s">
        <v>158</v>
      </c>
      <c r="C13" s="207"/>
      <c r="D13" s="207"/>
      <c r="E13" s="207"/>
      <c r="F13" s="53">
        <v>2</v>
      </c>
      <c r="G13" s="52" t="s">
        <v>159</v>
      </c>
      <c r="H13" s="54">
        <f>J13+L13+N13</f>
        <v>0</v>
      </c>
      <c r="I13" s="55">
        <f>K13+M13+O13</f>
        <v>0</v>
      </c>
      <c r="J13" s="86"/>
      <c r="K13" s="57">
        <f>F13*J13</f>
        <v>0</v>
      </c>
      <c r="L13" s="57"/>
      <c r="M13" s="57">
        <f>F13*L13</f>
        <v>0</v>
      </c>
      <c r="N13" s="57"/>
      <c r="O13" s="57">
        <f>F13*N13</f>
        <v>0</v>
      </c>
      <c r="P13" s="87"/>
    </row>
    <row r="14" spans="1:19" ht="26.1" customHeight="1">
      <c r="A14" s="46">
        <v>1</v>
      </c>
      <c r="B14" s="201" t="s">
        <v>156</v>
      </c>
      <c r="C14" s="202"/>
      <c r="D14" s="202"/>
      <c r="E14" s="202"/>
      <c r="F14" s="70"/>
      <c r="G14" s="71"/>
      <c r="H14" s="72"/>
      <c r="I14" s="73">
        <f t="shared" ref="I14:I15" si="5">K14+M14+O14</f>
        <v>0</v>
      </c>
      <c r="J14" s="74"/>
      <c r="K14" s="75">
        <f>SUM(K13:K13)</f>
        <v>0</v>
      </c>
      <c r="L14" s="74"/>
      <c r="M14" s="75">
        <f>SUM(M13:M13)</f>
        <v>0</v>
      </c>
      <c r="N14" s="74"/>
      <c r="O14" s="75">
        <f>SUM(O13:O13)</f>
        <v>0</v>
      </c>
      <c r="P14" s="76"/>
    </row>
    <row r="15" spans="1:19" ht="26.1" customHeight="1">
      <c r="A15" s="46">
        <v>1</v>
      </c>
      <c r="B15" s="198" t="s">
        <v>160</v>
      </c>
      <c r="C15" s="199"/>
      <c r="D15" s="199"/>
      <c r="E15" s="200"/>
      <c r="F15" s="67"/>
      <c r="G15" s="68"/>
      <c r="H15" s="69"/>
      <c r="I15" s="88">
        <f t="shared" si="5"/>
        <v>0</v>
      </c>
      <c r="J15" s="89"/>
      <c r="K15" s="90">
        <f>K11+K14</f>
        <v>0</v>
      </c>
      <c r="L15" s="90"/>
      <c r="M15" s="90">
        <f>M11+M14</f>
        <v>0</v>
      </c>
      <c r="N15" s="90"/>
      <c r="O15" s="90">
        <f>O11+O14</f>
        <v>0</v>
      </c>
      <c r="P15" s="91"/>
    </row>
    <row r="16" spans="1:19" ht="30" customHeight="1">
      <c r="A16" s="46">
        <v>1</v>
      </c>
      <c r="B16" s="214" t="s">
        <v>161</v>
      </c>
      <c r="C16" s="215"/>
      <c r="D16" s="215"/>
      <c r="E16" s="216"/>
      <c r="F16" s="220">
        <v>1</v>
      </c>
      <c r="G16" s="222" t="s">
        <v>6</v>
      </c>
      <c r="H16" s="224"/>
      <c r="I16" s="92"/>
      <c r="J16" s="93" t="str">
        <f>" ☞간접노무비 : 직접노무비의 "&amp;(M17*100)&amp;"%"</f>
        <v xml:space="preserve"> ☞간접노무비 : 직접노무비의 12.6%</v>
      </c>
      <c r="K16" s="94"/>
      <c r="L16" s="95"/>
      <c r="M16" s="96"/>
      <c r="N16" s="97"/>
      <c r="O16" s="98"/>
      <c r="P16" s="99"/>
    </row>
    <row r="17" spans="1:16" ht="30" customHeight="1">
      <c r="A17" s="46">
        <v>1</v>
      </c>
      <c r="B17" s="217"/>
      <c r="C17" s="218"/>
      <c r="D17" s="218"/>
      <c r="E17" s="219"/>
      <c r="F17" s="221"/>
      <c r="G17" s="223"/>
      <c r="H17" s="225"/>
      <c r="I17" s="100">
        <f>O17</f>
        <v>0</v>
      </c>
      <c r="J17" s="101"/>
      <c r="K17" s="102">
        <f>K15</f>
        <v>0</v>
      </c>
      <c r="L17" s="103" t="s">
        <v>162</v>
      </c>
      <c r="M17" s="104">
        <v>0.126</v>
      </c>
      <c r="N17" s="105" t="s">
        <v>163</v>
      </c>
      <c r="O17" s="106">
        <f>INT(K17*M17)</f>
        <v>0</v>
      </c>
      <c r="P17" s="107" t="e">
        <f>I17/K17</f>
        <v>#DIV/0!</v>
      </c>
    </row>
    <row r="18" spans="1:16" ht="30" customHeight="1">
      <c r="A18" s="46">
        <v>1</v>
      </c>
      <c r="B18" s="226" t="s">
        <v>164</v>
      </c>
      <c r="C18" s="227"/>
      <c r="D18" s="228"/>
      <c r="E18" s="228"/>
      <c r="F18" s="108">
        <v>1</v>
      </c>
      <c r="G18" s="109" t="s">
        <v>6</v>
      </c>
      <c r="H18" s="110"/>
      <c r="I18" s="111">
        <f>SUM(I19:I26)</f>
        <v>0</v>
      </c>
      <c r="J18" s="112"/>
      <c r="K18" s="113"/>
      <c r="L18" s="114"/>
      <c r="M18" s="113"/>
      <c r="N18" s="115"/>
      <c r="O18" s="116"/>
      <c r="P18" s="117"/>
    </row>
    <row r="19" spans="1:16" ht="30" customHeight="1">
      <c r="A19" s="46">
        <v>1</v>
      </c>
      <c r="B19" s="229" t="s">
        <v>7</v>
      </c>
      <c r="C19" s="230"/>
      <c r="D19" s="230"/>
      <c r="E19" s="231"/>
      <c r="F19" s="118"/>
      <c r="G19" s="119"/>
      <c r="H19" s="118"/>
      <c r="I19" s="120"/>
      <c r="J19" s="93" t="str">
        <f>" ☞산재보험료 : (직접노무비+간접노무비)의 "&amp;(M20*100)&amp;"%"</f>
        <v xml:space="preserve"> ☞산재보험료 : (직접노무비+간접노무비)의 3.75%</v>
      </c>
      <c r="K19" s="94"/>
      <c r="L19" s="95"/>
      <c r="M19" s="96"/>
      <c r="N19" s="97"/>
      <c r="O19" s="121"/>
      <c r="P19" s="122"/>
    </row>
    <row r="20" spans="1:16" ht="30" customHeight="1">
      <c r="A20" s="46">
        <v>1</v>
      </c>
      <c r="B20" s="232"/>
      <c r="C20" s="233"/>
      <c r="D20" s="233"/>
      <c r="E20" s="234"/>
      <c r="F20" s="123"/>
      <c r="G20" s="124"/>
      <c r="H20" s="123"/>
      <c r="I20" s="125">
        <f>O20</f>
        <v>0</v>
      </c>
      <c r="J20" s="126"/>
      <c r="K20" s="127">
        <f>K15+I17</f>
        <v>0</v>
      </c>
      <c r="L20" s="128" t="s">
        <v>162</v>
      </c>
      <c r="M20" s="129">
        <v>3.7499999999999999E-2</v>
      </c>
      <c r="N20" s="130" t="s">
        <v>163</v>
      </c>
      <c r="O20" s="131">
        <f>INT(K20*M20)</f>
        <v>0</v>
      </c>
      <c r="P20" s="132" t="e">
        <f>I20/K20</f>
        <v>#DIV/0!</v>
      </c>
    </row>
    <row r="21" spans="1:16" ht="30" customHeight="1">
      <c r="A21" s="46">
        <v>1</v>
      </c>
      <c r="B21" s="235" t="s">
        <v>8</v>
      </c>
      <c r="C21" s="236"/>
      <c r="D21" s="236"/>
      <c r="E21" s="237"/>
      <c r="F21" s="133"/>
      <c r="G21" s="134"/>
      <c r="H21" s="133"/>
      <c r="I21" s="135"/>
      <c r="J21" s="136" t="str">
        <f>" ☞고용보험료 : (직접노무비+간접노무비)의 "&amp;(M22*100)&amp;"%"</f>
        <v xml:space="preserve"> ☞고용보험료 : (직접노무비+간접노무비)의 0.87%</v>
      </c>
      <c r="K21" s="137"/>
      <c r="L21" s="138"/>
      <c r="M21" s="139"/>
      <c r="N21" s="140"/>
      <c r="O21" s="141"/>
      <c r="P21" s="142"/>
    </row>
    <row r="22" spans="1:16" ht="30" customHeight="1">
      <c r="A22" s="46">
        <v>1</v>
      </c>
      <c r="B22" s="232"/>
      <c r="C22" s="233"/>
      <c r="D22" s="233"/>
      <c r="E22" s="234"/>
      <c r="F22" s="123"/>
      <c r="G22" s="124"/>
      <c r="H22" s="123"/>
      <c r="I22" s="125">
        <f>O22</f>
        <v>0</v>
      </c>
      <c r="J22" s="126"/>
      <c r="K22" s="127">
        <f>K15+I17</f>
        <v>0</v>
      </c>
      <c r="L22" s="128" t="s">
        <v>162</v>
      </c>
      <c r="M22" s="129">
        <v>8.6999999999999994E-3</v>
      </c>
      <c r="N22" s="130" t="s">
        <v>163</v>
      </c>
      <c r="O22" s="131">
        <f>INT(K22*M22)</f>
        <v>0</v>
      </c>
      <c r="P22" s="132" t="e">
        <f>I22/K22</f>
        <v>#DIV/0!</v>
      </c>
    </row>
    <row r="23" spans="1:16" ht="30" customHeight="1">
      <c r="A23" s="46">
        <v>1</v>
      </c>
      <c r="B23" s="235" t="s">
        <v>10</v>
      </c>
      <c r="C23" s="236"/>
      <c r="D23" s="236"/>
      <c r="E23" s="237"/>
      <c r="F23" s="133"/>
      <c r="G23" s="134"/>
      <c r="H23" s="133"/>
      <c r="I23" s="143"/>
      <c r="J23" s="136" t="str">
        <f>" ☞산업안전보건관리비 : (직접노무비+재료비)의 "&amp;(M24*100)&amp;"%"</f>
        <v xml:space="preserve"> ☞산업안전보건관리비 : (직접노무비+재료비)의 2.93%</v>
      </c>
      <c r="K23" s="137"/>
      <c r="L23" s="138"/>
      <c r="M23" s="139"/>
      <c r="N23" s="140"/>
      <c r="O23" s="141"/>
      <c r="P23" s="142"/>
    </row>
    <row r="24" spans="1:16" ht="30" customHeight="1">
      <c r="A24" s="46">
        <v>1</v>
      </c>
      <c r="B24" s="232"/>
      <c r="C24" s="233"/>
      <c r="D24" s="233"/>
      <c r="E24" s="234"/>
      <c r="F24" s="123"/>
      <c r="G24" s="124"/>
      <c r="H24" s="123"/>
      <c r="I24" s="143">
        <f>O24</f>
        <v>0</v>
      </c>
      <c r="J24" s="126"/>
      <c r="K24" s="127">
        <f>K15+M15</f>
        <v>0</v>
      </c>
      <c r="L24" s="128" t="s">
        <v>162</v>
      </c>
      <c r="M24" s="129">
        <v>2.93E-2</v>
      </c>
      <c r="N24" s="130" t="s">
        <v>163</v>
      </c>
      <c r="O24" s="131">
        <f>INT(K24*M24)</f>
        <v>0</v>
      </c>
      <c r="P24" s="132" t="e">
        <f>I24/K24</f>
        <v>#DIV/0!</v>
      </c>
    </row>
    <row r="25" spans="1:16" ht="30" customHeight="1">
      <c r="A25" s="46">
        <v>1</v>
      </c>
      <c r="B25" s="208" t="s">
        <v>11</v>
      </c>
      <c r="C25" s="209"/>
      <c r="D25" s="209"/>
      <c r="E25" s="210"/>
      <c r="F25" s="133"/>
      <c r="G25" s="134"/>
      <c r="H25" s="133"/>
      <c r="I25" s="143"/>
      <c r="J25" s="144" t="str">
        <f>" ☞기타경비 : (직접노무비+간접노무비+재료비)의 "&amp;(M26*100)&amp;"%"</f>
        <v xml:space="preserve"> ☞기타경비 : (직접노무비+간접노무비+재료비)의 7.9%</v>
      </c>
      <c r="K25" s="145"/>
      <c r="L25" s="146"/>
      <c r="M25" s="147"/>
      <c r="N25" s="148"/>
      <c r="O25" s="149"/>
      <c r="P25" s="150"/>
    </row>
    <row r="26" spans="1:16" ht="30" customHeight="1">
      <c r="A26" s="46">
        <v>1</v>
      </c>
      <c r="B26" s="211"/>
      <c r="C26" s="212"/>
      <c r="D26" s="212"/>
      <c r="E26" s="213"/>
      <c r="F26" s="123"/>
      <c r="G26" s="124"/>
      <c r="H26" s="123"/>
      <c r="I26" s="151">
        <f>O26</f>
        <v>0</v>
      </c>
      <c r="J26" s="101"/>
      <c r="K26" s="102">
        <f>K15+I17+M15</f>
        <v>0</v>
      </c>
      <c r="L26" s="103" t="s">
        <v>162</v>
      </c>
      <c r="M26" s="104">
        <v>7.9000000000000001E-2</v>
      </c>
      <c r="N26" s="105" t="s">
        <v>163</v>
      </c>
      <c r="O26" s="152">
        <f>INT(K26*M26)</f>
        <v>0</v>
      </c>
      <c r="P26" s="107" t="e">
        <f>I26/K26</f>
        <v>#DIV/0!</v>
      </c>
    </row>
    <row r="27" spans="1:16" ht="30" customHeight="1">
      <c r="A27" s="46">
        <v>1</v>
      </c>
      <c r="B27" s="242" t="s">
        <v>165</v>
      </c>
      <c r="C27" s="243"/>
      <c r="D27" s="243"/>
      <c r="E27" s="244"/>
      <c r="F27" s="245">
        <v>1</v>
      </c>
      <c r="G27" s="247" t="s">
        <v>6</v>
      </c>
      <c r="H27" s="238"/>
      <c r="I27" s="153"/>
      <c r="J27" s="93" t="str">
        <f>" ☞일반관리비 : (순공사비)의 "&amp;(M28*100)&amp;"%"</f>
        <v xml:space="preserve"> ☞일반관리비 : (순공사비)의 6%</v>
      </c>
      <c r="K27" s="94"/>
      <c r="L27" s="95"/>
      <c r="M27" s="96"/>
      <c r="N27" s="97"/>
      <c r="O27" s="121"/>
      <c r="P27" s="99"/>
    </row>
    <row r="28" spans="1:16" ht="30" customHeight="1">
      <c r="A28" s="46">
        <v>1</v>
      </c>
      <c r="B28" s="203"/>
      <c r="C28" s="204"/>
      <c r="D28" s="204"/>
      <c r="E28" s="205"/>
      <c r="F28" s="246"/>
      <c r="G28" s="248"/>
      <c r="H28" s="239"/>
      <c r="I28" s="151">
        <f>O28</f>
        <v>0</v>
      </c>
      <c r="J28" s="101"/>
      <c r="K28" s="102">
        <f>I15+I17+I18</f>
        <v>0</v>
      </c>
      <c r="L28" s="103" t="s">
        <v>162</v>
      </c>
      <c r="M28" s="104">
        <v>0.06</v>
      </c>
      <c r="N28" s="105" t="s">
        <v>163</v>
      </c>
      <c r="O28" s="152">
        <f>INT(K28*M28)</f>
        <v>0</v>
      </c>
      <c r="P28" s="107" t="e">
        <f>I28/K28</f>
        <v>#DIV/0!</v>
      </c>
    </row>
    <row r="29" spans="1:16" ht="30" customHeight="1">
      <c r="A29" s="46">
        <v>1</v>
      </c>
      <c r="B29" s="242" t="s">
        <v>166</v>
      </c>
      <c r="C29" s="243"/>
      <c r="D29" s="243"/>
      <c r="E29" s="244"/>
      <c r="F29" s="245">
        <v>1</v>
      </c>
      <c r="G29" s="247" t="s">
        <v>6</v>
      </c>
      <c r="H29" s="238"/>
      <c r="I29" s="154"/>
      <c r="J29" s="93" t="str">
        <f>" ☞이윤 : (공사원가-재료비)의 "&amp;(M30*100)&amp;"%"</f>
        <v xml:space="preserve"> ☞이윤 : (공사원가-재료비)의 15%</v>
      </c>
      <c r="K29" s="94"/>
      <c r="L29" s="95"/>
      <c r="M29" s="96"/>
      <c r="N29" s="97"/>
      <c r="O29" s="96"/>
      <c r="P29" s="155"/>
    </row>
    <row r="30" spans="1:16" ht="30" customHeight="1">
      <c r="A30" s="46">
        <v>1</v>
      </c>
      <c r="B30" s="203"/>
      <c r="C30" s="204"/>
      <c r="D30" s="204"/>
      <c r="E30" s="205"/>
      <c r="F30" s="246"/>
      <c r="G30" s="248"/>
      <c r="H30" s="239"/>
      <c r="I30" s="151">
        <f>O30</f>
        <v>0</v>
      </c>
      <c r="J30" s="101"/>
      <c r="K30" s="102">
        <f>I15+I17+I18+I28-M15</f>
        <v>0</v>
      </c>
      <c r="L30" s="103" t="s">
        <v>162</v>
      </c>
      <c r="M30" s="156">
        <v>0.15</v>
      </c>
      <c r="N30" s="105" t="s">
        <v>163</v>
      </c>
      <c r="O30" s="152">
        <f>INT(K30*M30)</f>
        <v>0</v>
      </c>
      <c r="P30" s="107" t="e">
        <f>I30/K30</f>
        <v>#DIV/0!</v>
      </c>
    </row>
    <row r="31" spans="1:16" ht="30" customHeight="1">
      <c r="A31" s="46">
        <v>1</v>
      </c>
      <c r="B31" s="208" t="s">
        <v>14</v>
      </c>
      <c r="C31" s="209"/>
      <c r="D31" s="209"/>
      <c r="E31" s="210"/>
      <c r="F31" s="149"/>
      <c r="G31" s="157"/>
      <c r="H31" s="158"/>
      <c r="I31" s="159">
        <f>I15+I17+I18+I28+I30</f>
        <v>0</v>
      </c>
      <c r="J31" s="160"/>
      <c r="K31" s="161"/>
      <c r="L31" s="162"/>
      <c r="M31" s="161"/>
      <c r="N31" s="161"/>
      <c r="O31" s="160"/>
      <c r="P31" s="163"/>
    </row>
    <row r="32" spans="1:16" ht="30" customHeight="1">
      <c r="A32" s="46">
        <v>1</v>
      </c>
      <c r="B32" s="249" t="s">
        <v>12</v>
      </c>
      <c r="C32" s="222"/>
      <c r="D32" s="222"/>
      <c r="E32" s="222"/>
      <c r="F32" s="245">
        <v>1</v>
      </c>
      <c r="G32" s="247" t="s">
        <v>6</v>
      </c>
      <c r="H32" s="238"/>
      <c r="I32" s="154"/>
      <c r="J32" s="164" t="str">
        <f>" ☞부가가치세 : (공급가액)의 "&amp;(M33*100)&amp;"%"</f>
        <v xml:space="preserve"> ☞부가가치세 : (공급가액)의 10%</v>
      </c>
      <c r="K32" s="52"/>
      <c r="L32" s="165"/>
      <c r="M32" s="52"/>
      <c r="N32" s="52"/>
      <c r="O32" s="166"/>
      <c r="P32" s="167"/>
    </row>
    <row r="33" spans="1:16" ht="30" customHeight="1">
      <c r="A33" s="46">
        <v>1</v>
      </c>
      <c r="B33" s="250"/>
      <c r="C33" s="223"/>
      <c r="D33" s="223"/>
      <c r="E33" s="223"/>
      <c r="F33" s="246"/>
      <c r="G33" s="248"/>
      <c r="H33" s="239"/>
      <c r="I33" s="151">
        <f>O33</f>
        <v>0</v>
      </c>
      <c r="J33" s="168"/>
      <c r="K33" s="102">
        <f>I31</f>
        <v>0</v>
      </c>
      <c r="L33" s="103" t="s">
        <v>162</v>
      </c>
      <c r="M33" s="169">
        <v>0.1</v>
      </c>
      <c r="N33" s="105" t="s">
        <v>163</v>
      </c>
      <c r="O33" s="170">
        <f>INT(K33*M33)</f>
        <v>0</v>
      </c>
      <c r="P33" s="107" t="e">
        <f>I33/K33</f>
        <v>#DIV/0!</v>
      </c>
    </row>
    <row r="34" spans="1:16" ht="60" customHeight="1">
      <c r="A34" s="46">
        <v>1</v>
      </c>
      <c r="B34" s="240" t="s">
        <v>13</v>
      </c>
      <c r="C34" s="241"/>
      <c r="D34" s="241"/>
      <c r="E34" s="241"/>
      <c r="F34" s="110"/>
      <c r="G34" s="68"/>
      <c r="H34" s="110"/>
      <c r="I34" s="171">
        <f>I31+I33</f>
        <v>0</v>
      </c>
      <c r="J34" s="172"/>
      <c r="K34" s="173"/>
      <c r="L34" s="173"/>
      <c r="M34" s="173"/>
      <c r="N34" s="173"/>
      <c r="O34" s="173"/>
      <c r="P34" s="174"/>
    </row>
    <row r="35" spans="1:16" ht="60" customHeight="1">
      <c r="A35" s="46">
        <v>1</v>
      </c>
      <c r="B35" s="240" t="s">
        <v>167</v>
      </c>
      <c r="C35" s="241"/>
      <c r="D35" s="241"/>
      <c r="E35" s="241"/>
      <c r="F35" s="110"/>
      <c r="G35" s="68"/>
      <c r="H35" s="110"/>
      <c r="I35" s="171">
        <f>ROUNDDOWN(I34,-3)</f>
        <v>0</v>
      </c>
      <c r="J35" s="175" t="s">
        <v>168</v>
      </c>
      <c r="K35" s="173"/>
      <c r="L35" s="173"/>
      <c r="M35" s="173"/>
      <c r="N35" s="173"/>
      <c r="O35" s="173"/>
      <c r="P35" s="174"/>
    </row>
  </sheetData>
  <autoFilter ref="A1:P35">
    <filterColumn colId="0"/>
    <filterColumn colId="7" showButton="0"/>
    <filterColumn colId="9" showButton="0"/>
    <filterColumn colId="11" showButton="0"/>
    <filterColumn colId="13" showButton="0"/>
  </autoFilter>
  <mergeCells count="47">
    <mergeCell ref="B35:E35"/>
    <mergeCell ref="B31:E31"/>
    <mergeCell ref="B32:E33"/>
    <mergeCell ref="F32:F33"/>
    <mergeCell ref="G32:G33"/>
    <mergeCell ref="H32:H33"/>
    <mergeCell ref="B34:E34"/>
    <mergeCell ref="B27:E28"/>
    <mergeCell ref="F27:F28"/>
    <mergeCell ref="G27:G28"/>
    <mergeCell ref="H27:H28"/>
    <mergeCell ref="B29:E30"/>
    <mergeCell ref="F29:F30"/>
    <mergeCell ref="G29:G30"/>
    <mergeCell ref="H29:H30"/>
    <mergeCell ref="B25:E26"/>
    <mergeCell ref="B16:E17"/>
    <mergeCell ref="F16:F17"/>
    <mergeCell ref="G16:G17"/>
    <mergeCell ref="H16:H17"/>
    <mergeCell ref="B18:E18"/>
    <mergeCell ref="B19:E20"/>
    <mergeCell ref="B21:E22"/>
    <mergeCell ref="B23:E24"/>
    <mergeCell ref="B15:E15"/>
    <mergeCell ref="B11:E11"/>
    <mergeCell ref="B12:E12"/>
    <mergeCell ref="B13:E13"/>
    <mergeCell ref="B14:E14"/>
    <mergeCell ref="B5:B10"/>
    <mergeCell ref="C5:C8"/>
    <mergeCell ref="D5:D8"/>
    <mergeCell ref="C9:C10"/>
    <mergeCell ref="D9:D10"/>
    <mergeCell ref="B4:E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  <ignoredErrors>
    <ignoredError sqref="P2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tabSelected="1" view="pageBreakPreview" zoomScaleNormal="100" zoomScaleSheetLayoutView="100" workbookViewId="0">
      <selection activeCell="G9" sqref="G9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51" t="s">
        <v>17</v>
      </c>
      <c r="C1" s="251"/>
      <c r="D1" s="251"/>
      <c r="E1" s="251"/>
      <c r="F1" s="251"/>
      <c r="G1" s="251"/>
      <c r="H1" s="251"/>
    </row>
    <row r="2" spans="2:8" ht="9.9499999999999993" customHeight="1">
      <c r="B2" s="252"/>
      <c r="C2" s="252"/>
      <c r="D2" s="252"/>
      <c r="E2" s="252"/>
      <c r="F2" s="252"/>
      <c r="G2" s="252"/>
      <c r="H2" s="252"/>
    </row>
    <row r="3" spans="2:8" ht="33.6" customHeight="1">
      <c r="B3" s="253" t="s">
        <v>18</v>
      </c>
      <c r="C3" s="254"/>
      <c r="D3" s="254"/>
      <c r="E3" s="2" t="s">
        <v>19</v>
      </c>
      <c r="F3" s="3" t="s">
        <v>20</v>
      </c>
      <c r="G3" s="4" t="s">
        <v>21</v>
      </c>
      <c r="H3" s="5" t="s">
        <v>22</v>
      </c>
    </row>
    <row r="4" spans="2:8" ht="22.35" customHeight="1">
      <c r="B4" s="6" t="s">
        <v>23</v>
      </c>
      <c r="C4" s="7" t="s">
        <v>24</v>
      </c>
      <c r="D4" s="8" t="s">
        <v>25</v>
      </c>
      <c r="E4" s="9" t="s">
        <v>26</v>
      </c>
      <c r="F4" s="10">
        <f>내역서총괄표!I6</f>
        <v>0</v>
      </c>
      <c r="G4" s="11" t="s">
        <v>23</v>
      </c>
      <c r="H4" s="12" t="s">
        <v>23</v>
      </c>
    </row>
    <row r="5" spans="2:8" ht="22.35" customHeight="1">
      <c r="B5" s="6" t="s">
        <v>23</v>
      </c>
      <c r="C5" s="7" t="s">
        <v>27</v>
      </c>
      <c r="D5" s="8" t="s">
        <v>28</v>
      </c>
      <c r="E5" s="9" t="s">
        <v>29</v>
      </c>
      <c r="F5" s="13"/>
      <c r="G5" s="11" t="s">
        <v>23</v>
      </c>
      <c r="H5" s="12" t="s">
        <v>23</v>
      </c>
    </row>
    <row r="6" spans="2:8" ht="22.35" customHeight="1">
      <c r="B6" s="6" t="s">
        <v>23</v>
      </c>
      <c r="C6" s="7" t="s">
        <v>30</v>
      </c>
      <c r="D6" s="14" t="s">
        <v>31</v>
      </c>
      <c r="E6" s="15" t="s">
        <v>32</v>
      </c>
      <c r="F6" s="16"/>
      <c r="G6" s="17" t="s">
        <v>23</v>
      </c>
      <c r="H6" s="18" t="s">
        <v>23</v>
      </c>
    </row>
    <row r="7" spans="2:8" ht="22.35" customHeight="1">
      <c r="B7" s="6" t="s">
        <v>23</v>
      </c>
      <c r="C7" s="19" t="s">
        <v>23</v>
      </c>
      <c r="D7" s="14" t="s">
        <v>33</v>
      </c>
      <c r="E7" s="15" t="s">
        <v>34</v>
      </c>
      <c r="F7" s="16">
        <f>TRUNC((F4+F5+F6),0)</f>
        <v>0</v>
      </c>
      <c r="G7" s="17" t="s">
        <v>23</v>
      </c>
      <c r="H7" s="18" t="s">
        <v>35</v>
      </c>
    </row>
    <row r="8" spans="2:8" ht="22.35" customHeight="1">
      <c r="B8" s="6" t="s">
        <v>36</v>
      </c>
      <c r="C8" s="7" t="s">
        <v>37</v>
      </c>
      <c r="D8" s="8" t="s">
        <v>38</v>
      </c>
      <c r="E8" s="9" t="s">
        <v>39</v>
      </c>
      <c r="F8" s="13">
        <f>내역서총괄표!H6</f>
        <v>0</v>
      </c>
      <c r="G8" s="11" t="s">
        <v>23</v>
      </c>
      <c r="H8" s="12" t="s">
        <v>23</v>
      </c>
    </row>
    <row r="9" spans="2:8" ht="22.35" customHeight="1">
      <c r="B9" s="6" t="s">
        <v>40</v>
      </c>
      <c r="C9" s="7" t="s">
        <v>41</v>
      </c>
      <c r="D9" s="14" t="s">
        <v>42</v>
      </c>
      <c r="E9" s="15" t="s">
        <v>43</v>
      </c>
      <c r="F9" s="16">
        <f>TRUNC(F8*0.126,0)</f>
        <v>0</v>
      </c>
      <c r="G9" s="20">
        <v>0.126</v>
      </c>
      <c r="H9" s="18" t="s">
        <v>44</v>
      </c>
    </row>
    <row r="10" spans="2:8" ht="22.35" customHeight="1">
      <c r="B10" s="6" t="s">
        <v>36</v>
      </c>
      <c r="C10" s="19" t="s">
        <v>30</v>
      </c>
      <c r="D10" s="14" t="s">
        <v>33</v>
      </c>
      <c r="E10" s="15" t="s">
        <v>45</v>
      </c>
      <c r="F10" s="16">
        <f>TRUNC((F8+F9),0)</f>
        <v>0</v>
      </c>
      <c r="G10" s="17" t="s">
        <v>23</v>
      </c>
      <c r="H10" s="18" t="s">
        <v>46</v>
      </c>
    </row>
    <row r="11" spans="2:8" ht="22.35" customHeight="1">
      <c r="B11" s="6" t="s">
        <v>47</v>
      </c>
      <c r="C11" s="7" t="s">
        <v>23</v>
      </c>
      <c r="D11" s="8" t="s">
        <v>48</v>
      </c>
      <c r="E11" s="9" t="s">
        <v>49</v>
      </c>
      <c r="F11" s="13">
        <f>내역서총괄표!J6</f>
        <v>0</v>
      </c>
      <c r="G11" s="11" t="s">
        <v>23</v>
      </c>
      <c r="H11" s="12" t="s">
        <v>23</v>
      </c>
    </row>
    <row r="12" spans="2:8" ht="22.35" customHeight="1">
      <c r="B12" s="6" t="s">
        <v>36</v>
      </c>
      <c r="C12" s="7" t="s">
        <v>23</v>
      </c>
      <c r="D12" s="8" t="s">
        <v>50</v>
      </c>
      <c r="E12" s="9" t="s">
        <v>51</v>
      </c>
      <c r="F12" s="10">
        <f>TRUNC(F10*0.0375,0)</f>
        <v>0</v>
      </c>
      <c r="G12" s="21">
        <v>3.7499999999999999E-2</v>
      </c>
      <c r="H12" s="12" t="s">
        <v>170</v>
      </c>
    </row>
    <row r="13" spans="2:8" ht="22.35" customHeight="1">
      <c r="B13" s="6" t="s">
        <v>52</v>
      </c>
      <c r="C13" s="7" t="s">
        <v>23</v>
      </c>
      <c r="D13" s="8" t="s">
        <v>53</v>
      </c>
      <c r="E13" s="9" t="s">
        <v>54</v>
      </c>
      <c r="F13" s="10">
        <f>TRUNC(F10*0.0087,0)</f>
        <v>0</v>
      </c>
      <c r="G13" s="11" t="s">
        <v>55</v>
      </c>
      <c r="H13" s="12" t="s">
        <v>56</v>
      </c>
    </row>
    <row r="14" spans="2:8" ht="22.35" customHeight="1">
      <c r="B14" s="6" t="s">
        <v>36</v>
      </c>
      <c r="C14" s="7" t="s">
        <v>57</v>
      </c>
      <c r="D14" s="8" t="s">
        <v>58</v>
      </c>
      <c r="E14" s="9" t="s">
        <v>59</v>
      </c>
      <c r="F14" s="10"/>
      <c r="G14" s="11"/>
      <c r="H14" s="12"/>
    </row>
    <row r="15" spans="2:8" ht="22.35" customHeight="1">
      <c r="B15" s="6" t="s">
        <v>60</v>
      </c>
      <c r="C15" s="7" t="s">
        <v>23</v>
      </c>
      <c r="D15" s="8" t="s">
        <v>61</v>
      </c>
      <c r="E15" s="9" t="s">
        <v>62</v>
      </c>
      <c r="F15" s="10"/>
      <c r="G15" s="11"/>
      <c r="H15" s="12"/>
    </row>
    <row r="16" spans="2:8" ht="22.35" customHeight="1">
      <c r="B16" s="6" t="s">
        <v>23</v>
      </c>
      <c r="C16" s="7" t="s">
        <v>23</v>
      </c>
      <c r="D16" s="8" t="s">
        <v>63</v>
      </c>
      <c r="E16" s="9" t="s">
        <v>64</v>
      </c>
      <c r="F16" s="10"/>
      <c r="G16" s="21"/>
      <c r="H16" s="12"/>
    </row>
    <row r="17" spans="2:8" ht="22.35" customHeight="1">
      <c r="B17" s="6" t="s">
        <v>65</v>
      </c>
      <c r="C17" s="7" t="s">
        <v>23</v>
      </c>
      <c r="D17" s="8" t="s">
        <v>66</v>
      </c>
      <c r="E17" s="9" t="s">
        <v>67</v>
      </c>
      <c r="F17" s="10"/>
      <c r="G17" s="11" t="s">
        <v>23</v>
      </c>
      <c r="H17" s="12" t="s">
        <v>23</v>
      </c>
    </row>
    <row r="18" spans="2:8" ht="22.35" customHeight="1">
      <c r="B18" s="6" t="s">
        <v>23</v>
      </c>
      <c r="C18" s="7" t="s">
        <v>23</v>
      </c>
      <c r="D18" s="8" t="s">
        <v>68</v>
      </c>
      <c r="E18" s="9" t="s">
        <v>69</v>
      </c>
      <c r="F18" s="10"/>
      <c r="G18" s="11"/>
      <c r="H18" s="12"/>
    </row>
    <row r="19" spans="2:8" ht="22.35" customHeight="1">
      <c r="B19" s="6" t="s">
        <v>36</v>
      </c>
      <c r="C19" s="7" t="s">
        <v>23</v>
      </c>
      <c r="D19" s="8" t="s">
        <v>70</v>
      </c>
      <c r="E19" s="9" t="s">
        <v>71</v>
      </c>
      <c r="F19" s="10">
        <f>TRUNC((F7+F8+F31/1.1)*0.0293,0)</f>
        <v>0</v>
      </c>
      <c r="G19" s="21">
        <v>2.93E-2</v>
      </c>
      <c r="H19" s="12" t="s">
        <v>169</v>
      </c>
    </row>
    <row r="20" spans="2:8" ht="22.35" customHeight="1">
      <c r="B20" s="6" t="s">
        <v>23</v>
      </c>
      <c r="C20" s="7" t="s">
        <v>23</v>
      </c>
      <c r="D20" s="8" t="s">
        <v>72</v>
      </c>
      <c r="E20" s="9" t="s">
        <v>73</v>
      </c>
      <c r="F20" s="10"/>
      <c r="G20" s="11"/>
      <c r="H20" s="12"/>
    </row>
    <row r="21" spans="2:8" ht="22.35" customHeight="1">
      <c r="B21" s="6" t="s">
        <v>23</v>
      </c>
      <c r="C21" s="7" t="s">
        <v>23</v>
      </c>
      <c r="D21" s="8" t="s">
        <v>74</v>
      </c>
      <c r="E21" s="9" t="s">
        <v>75</v>
      </c>
      <c r="F21" s="10"/>
      <c r="G21" s="11" t="s">
        <v>23</v>
      </c>
      <c r="H21" s="12"/>
    </row>
    <row r="22" spans="2:8" ht="22.35" customHeight="1">
      <c r="B22" s="6" t="s">
        <v>23</v>
      </c>
      <c r="C22" s="7" t="s">
        <v>30</v>
      </c>
      <c r="D22" s="8" t="s">
        <v>76</v>
      </c>
      <c r="E22" s="9" t="s">
        <v>77</v>
      </c>
      <c r="F22" s="10"/>
      <c r="G22" s="11" t="s">
        <v>23</v>
      </c>
      <c r="H22" s="12"/>
    </row>
    <row r="23" spans="2:8" ht="22.35" customHeight="1">
      <c r="B23" s="6" t="s">
        <v>23</v>
      </c>
      <c r="C23" s="7" t="s">
        <v>23</v>
      </c>
      <c r="D23" s="14" t="s">
        <v>78</v>
      </c>
      <c r="E23" s="15" t="s">
        <v>79</v>
      </c>
      <c r="F23" s="16">
        <f>TRUNC((F7+F10)*0.079,0)</f>
        <v>0</v>
      </c>
      <c r="G23" s="20">
        <v>7.9000000000000001E-2</v>
      </c>
      <c r="H23" s="18" t="s">
        <v>80</v>
      </c>
    </row>
    <row r="24" spans="2:8" ht="22.35" customHeight="1">
      <c r="B24" s="22" t="s">
        <v>23</v>
      </c>
      <c r="C24" s="19" t="s">
        <v>23</v>
      </c>
      <c r="D24" s="14" t="s">
        <v>33</v>
      </c>
      <c r="E24" s="15" t="s">
        <v>81</v>
      </c>
      <c r="F24" s="16">
        <f>TRUNC((F11+F12+F13+F14+F15+F16+F17+F18+F19+F20+F21+F22+F23),0)</f>
        <v>0</v>
      </c>
      <c r="G24" s="17" t="s">
        <v>23</v>
      </c>
      <c r="H24" s="18" t="s">
        <v>82</v>
      </c>
    </row>
    <row r="25" spans="2:8" ht="22.35" customHeight="1">
      <c r="B25" s="23" t="s">
        <v>23</v>
      </c>
      <c r="C25" s="14" t="s">
        <v>23</v>
      </c>
      <c r="D25" s="14" t="s">
        <v>83</v>
      </c>
      <c r="E25" s="15" t="s">
        <v>84</v>
      </c>
      <c r="F25" s="16">
        <f>TRUNC((F7+F10+F24),0)</f>
        <v>0</v>
      </c>
      <c r="G25" s="17" t="s">
        <v>23</v>
      </c>
      <c r="H25" s="18" t="s">
        <v>85</v>
      </c>
    </row>
    <row r="26" spans="2:8" ht="22.35" customHeight="1">
      <c r="B26" s="23" t="s">
        <v>23</v>
      </c>
      <c r="C26" s="14" t="s">
        <v>23</v>
      </c>
      <c r="D26" s="14" t="s">
        <v>86</v>
      </c>
      <c r="E26" s="15" t="s">
        <v>87</v>
      </c>
      <c r="F26" s="16">
        <f>TRUNC(F25*0.06,0)</f>
        <v>0</v>
      </c>
      <c r="G26" s="17" t="s">
        <v>88</v>
      </c>
      <c r="H26" s="18" t="s">
        <v>89</v>
      </c>
    </row>
    <row r="27" spans="2:8" ht="22.35" customHeight="1">
      <c r="B27" s="23" t="s">
        <v>23</v>
      </c>
      <c r="C27" s="14" t="s">
        <v>23</v>
      </c>
      <c r="D27" s="14" t="s">
        <v>90</v>
      </c>
      <c r="E27" s="15" t="s">
        <v>91</v>
      </c>
      <c r="F27" s="16">
        <f>내역서!I30</f>
        <v>0</v>
      </c>
      <c r="G27" s="24">
        <v>0.15</v>
      </c>
      <c r="H27" s="18" t="s">
        <v>92</v>
      </c>
    </row>
    <row r="28" spans="2:8" ht="22.35" customHeight="1">
      <c r="B28" s="23" t="s">
        <v>23</v>
      </c>
      <c r="C28" s="14" t="s">
        <v>23</v>
      </c>
      <c r="D28" s="14" t="s">
        <v>93</v>
      </c>
      <c r="E28" s="15" t="s">
        <v>94</v>
      </c>
      <c r="F28" s="16">
        <f>TRUNC((F25+F26+F27),0)</f>
        <v>0</v>
      </c>
      <c r="G28" s="17" t="s">
        <v>23</v>
      </c>
      <c r="H28" s="18" t="s">
        <v>95</v>
      </c>
    </row>
    <row r="29" spans="2:8" ht="22.35" customHeight="1">
      <c r="B29" s="23" t="s">
        <v>23</v>
      </c>
      <c r="C29" s="14" t="s">
        <v>23</v>
      </c>
      <c r="D29" s="14" t="s">
        <v>96</v>
      </c>
      <c r="E29" s="15" t="s">
        <v>97</v>
      </c>
      <c r="F29" s="16">
        <f>IF(B52&lt;&gt; "0.9",TRUNC(F28*0.1,0),TRUNC(F28*0.1,0)+1)</f>
        <v>0</v>
      </c>
      <c r="G29" s="17" t="s">
        <v>98</v>
      </c>
      <c r="H29" s="18" t="s">
        <v>99</v>
      </c>
    </row>
    <row r="30" spans="2:8" ht="22.35" customHeight="1">
      <c r="B30" s="23" t="s">
        <v>23</v>
      </c>
      <c r="C30" s="14" t="s">
        <v>23</v>
      </c>
      <c r="D30" s="14" t="s">
        <v>100</v>
      </c>
      <c r="E30" s="15" t="s">
        <v>101</v>
      </c>
      <c r="F30" s="16">
        <f>TRUNC((F28+F29),0)</f>
        <v>0</v>
      </c>
      <c r="G30" s="17" t="s">
        <v>23</v>
      </c>
      <c r="H30" s="18" t="s">
        <v>102</v>
      </c>
    </row>
    <row r="31" spans="2:8" ht="22.35" customHeight="1">
      <c r="B31" s="23" t="s">
        <v>23</v>
      </c>
      <c r="C31" s="14" t="s">
        <v>23</v>
      </c>
      <c r="D31" s="14" t="s">
        <v>103</v>
      </c>
      <c r="E31" s="15" t="s">
        <v>104</v>
      </c>
      <c r="F31" s="16"/>
      <c r="G31" s="17" t="s">
        <v>23</v>
      </c>
      <c r="H31" s="18" t="s">
        <v>23</v>
      </c>
    </row>
    <row r="32" spans="2:8" ht="22.35" customHeight="1">
      <c r="B32" s="23" t="s">
        <v>23</v>
      </c>
      <c r="C32" s="14" t="s">
        <v>23</v>
      </c>
      <c r="D32" s="14" t="s">
        <v>105</v>
      </c>
      <c r="E32" s="15" t="s">
        <v>106</v>
      </c>
      <c r="F32" s="16"/>
      <c r="G32" s="17" t="s">
        <v>23</v>
      </c>
      <c r="H32" s="18" t="s">
        <v>23</v>
      </c>
    </row>
    <row r="33" spans="2:8" ht="22.35" customHeight="1">
      <c r="B33" s="25" t="s">
        <v>23</v>
      </c>
      <c r="C33" s="26" t="s">
        <v>23</v>
      </c>
      <c r="D33" s="26" t="s">
        <v>107</v>
      </c>
      <c r="E33" s="27" t="s">
        <v>108</v>
      </c>
      <c r="F33" s="28">
        <f>ROUNDDOWN(TRUNC((F30+F31+F32),0),-3)</f>
        <v>0</v>
      </c>
      <c r="G33" s="29" t="s">
        <v>23</v>
      </c>
      <c r="H33" s="30" t="s">
        <v>109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C31" sqref="C31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51" t="s">
        <v>110</v>
      </c>
      <c r="C1" s="251"/>
      <c r="D1" s="251"/>
      <c r="E1" s="251"/>
      <c r="F1" s="251"/>
      <c r="G1" s="251"/>
      <c r="H1" s="251"/>
      <c r="I1" s="251"/>
      <c r="J1" s="251"/>
      <c r="K1" s="251"/>
    </row>
    <row r="2" spans="2:11" ht="9.9499999999999993" customHeight="1"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2:11" ht="30.75" customHeight="1">
      <c r="B3" s="34" t="s">
        <v>111</v>
      </c>
      <c r="C3" s="3" t="s">
        <v>112</v>
      </c>
      <c r="D3" s="3" t="s">
        <v>113</v>
      </c>
      <c r="E3" s="3" t="s">
        <v>114</v>
      </c>
      <c r="F3" s="3" t="s">
        <v>115</v>
      </c>
      <c r="G3" s="3" t="s">
        <v>116</v>
      </c>
      <c r="H3" s="3" t="s">
        <v>117</v>
      </c>
      <c r="I3" s="3" t="s">
        <v>118</v>
      </c>
      <c r="J3" s="3" t="s">
        <v>119</v>
      </c>
      <c r="K3" s="5" t="s">
        <v>120</v>
      </c>
    </row>
    <row r="4" spans="2:11" ht="19.7" customHeight="1">
      <c r="B4" s="35">
        <v>1</v>
      </c>
      <c r="C4" s="19" t="s">
        <v>121</v>
      </c>
      <c r="D4" s="19" t="s">
        <v>23</v>
      </c>
      <c r="E4" s="16"/>
      <c r="F4" s="36" t="s">
        <v>23</v>
      </c>
      <c r="G4" s="37">
        <f t="shared" ref="G4:G6" si="0">H4+I4+J4</f>
        <v>0</v>
      </c>
      <c r="H4" s="38">
        <f>내역서!K11</f>
        <v>0</v>
      </c>
      <c r="I4" s="38">
        <f>내역서!M11</f>
        <v>0</v>
      </c>
      <c r="J4" s="38">
        <f>내역서!O11</f>
        <v>0</v>
      </c>
      <c r="K4" s="18" t="s">
        <v>23</v>
      </c>
    </row>
    <row r="5" spans="2:11" ht="19.7" customHeight="1">
      <c r="B5" s="35">
        <v>2</v>
      </c>
      <c r="C5" s="19" t="s">
        <v>122</v>
      </c>
      <c r="D5" s="19"/>
      <c r="E5" s="16"/>
      <c r="F5" s="36"/>
      <c r="G5" s="37">
        <f t="shared" si="0"/>
        <v>0</v>
      </c>
      <c r="H5" s="38">
        <f>[5]내역서!K49</f>
        <v>0</v>
      </c>
      <c r="I5" s="38">
        <f>내역서!M14</f>
        <v>0</v>
      </c>
      <c r="J5" s="38">
        <f>[5]내역서!O49</f>
        <v>0</v>
      </c>
      <c r="K5" s="18"/>
    </row>
    <row r="6" spans="2:11" ht="19.7" customHeight="1">
      <c r="B6" s="22" t="s">
        <v>23</v>
      </c>
      <c r="C6" s="19" t="s">
        <v>123</v>
      </c>
      <c r="D6" s="19" t="s">
        <v>23</v>
      </c>
      <c r="E6" s="16"/>
      <c r="F6" s="36" t="s">
        <v>23</v>
      </c>
      <c r="G6" s="37">
        <f t="shared" si="0"/>
        <v>0</v>
      </c>
      <c r="H6" s="38">
        <f>내역서!K15</f>
        <v>0</v>
      </c>
      <c r="I6" s="38">
        <f>내역서!M15</f>
        <v>0</v>
      </c>
      <c r="J6" s="38">
        <f>내역서!O15</f>
        <v>0</v>
      </c>
      <c r="K6" s="18" t="s">
        <v>23</v>
      </c>
    </row>
    <row r="7" spans="2:11" ht="19.7" customHeight="1">
      <c r="B7" s="22" t="s">
        <v>23</v>
      </c>
      <c r="C7" s="19" t="s">
        <v>124</v>
      </c>
      <c r="D7" s="19" t="s">
        <v>23</v>
      </c>
      <c r="E7" s="39">
        <v>12.6</v>
      </c>
      <c r="F7" s="36" t="s">
        <v>125</v>
      </c>
      <c r="G7" s="38">
        <f>내역서!I17</f>
        <v>0</v>
      </c>
      <c r="H7" s="16"/>
      <c r="I7" s="16"/>
      <c r="J7" s="16"/>
      <c r="K7" s="18" t="s">
        <v>23</v>
      </c>
    </row>
    <row r="8" spans="2:11" ht="19.7" customHeight="1">
      <c r="B8" s="22" t="s">
        <v>23</v>
      </c>
      <c r="C8" s="19" t="s">
        <v>126</v>
      </c>
      <c r="D8" s="19" t="s">
        <v>23</v>
      </c>
      <c r="E8" s="39">
        <v>3.75</v>
      </c>
      <c r="F8" s="36" t="s">
        <v>125</v>
      </c>
      <c r="G8" s="38">
        <f>내역서!I20</f>
        <v>0</v>
      </c>
      <c r="H8" s="16"/>
      <c r="I8" s="16"/>
      <c r="J8" s="16"/>
      <c r="K8" s="18" t="s">
        <v>23</v>
      </c>
    </row>
    <row r="9" spans="2:11" ht="19.7" customHeight="1">
      <c r="B9" s="22" t="s">
        <v>23</v>
      </c>
      <c r="C9" s="19" t="s">
        <v>127</v>
      </c>
      <c r="D9" s="19" t="s">
        <v>23</v>
      </c>
      <c r="E9" s="39">
        <v>0.87</v>
      </c>
      <c r="F9" s="36" t="s">
        <v>125</v>
      </c>
      <c r="G9" s="38">
        <f>내역서!I22</f>
        <v>0</v>
      </c>
      <c r="H9" s="16"/>
      <c r="I9" s="16"/>
      <c r="J9" s="16"/>
      <c r="K9" s="18" t="s">
        <v>23</v>
      </c>
    </row>
    <row r="10" spans="2:11" ht="19.7" hidden="1" customHeight="1">
      <c r="B10" s="22" t="s">
        <v>23</v>
      </c>
      <c r="C10" s="19" t="s">
        <v>9</v>
      </c>
      <c r="D10" s="19" t="s">
        <v>23</v>
      </c>
      <c r="E10" s="39">
        <v>1.7</v>
      </c>
      <c r="F10" s="36" t="s">
        <v>125</v>
      </c>
      <c r="G10" s="38">
        <f>[5]내역서!I59</f>
        <v>0</v>
      </c>
      <c r="H10" s="16"/>
      <c r="I10" s="16"/>
      <c r="J10" s="16"/>
      <c r="K10" s="18" t="s">
        <v>23</v>
      </c>
    </row>
    <row r="11" spans="2:11" ht="19.7" hidden="1" customHeight="1">
      <c r="B11" s="22" t="s">
        <v>23</v>
      </c>
      <c r="C11" s="19" t="s">
        <v>128</v>
      </c>
      <c r="D11" s="19" t="s">
        <v>23</v>
      </c>
      <c r="E11" s="39">
        <v>2.4900000000000002</v>
      </c>
      <c r="F11" s="36" t="s">
        <v>125</v>
      </c>
      <c r="G11" s="38">
        <f>[5]내역서!I61</f>
        <v>0</v>
      </c>
      <c r="H11" s="16"/>
      <c r="I11" s="16"/>
      <c r="J11" s="16"/>
      <c r="K11" s="18" t="s">
        <v>23</v>
      </c>
    </row>
    <row r="12" spans="2:11" ht="19.7" hidden="1" customHeight="1">
      <c r="B12" s="22" t="s">
        <v>23</v>
      </c>
      <c r="C12" s="19" t="s">
        <v>129</v>
      </c>
      <c r="D12" s="19" t="s">
        <v>23</v>
      </c>
      <c r="E12" s="39">
        <v>7.38</v>
      </c>
      <c r="F12" s="36" t="s">
        <v>125</v>
      </c>
      <c r="G12" s="38">
        <f>[5]내역서!I63</f>
        <v>0</v>
      </c>
      <c r="H12" s="16"/>
      <c r="I12" s="16"/>
      <c r="J12" s="16"/>
      <c r="K12" s="18" t="s">
        <v>23</v>
      </c>
    </row>
    <row r="13" spans="2:11" ht="19.7" customHeight="1">
      <c r="B13" s="22" t="s">
        <v>23</v>
      </c>
      <c r="C13" s="19" t="s">
        <v>130</v>
      </c>
      <c r="D13" s="19" t="s">
        <v>23</v>
      </c>
      <c r="E13" s="39">
        <v>2.93</v>
      </c>
      <c r="F13" s="36" t="s">
        <v>125</v>
      </c>
      <c r="G13" s="38">
        <f>내역서!I24</f>
        <v>0</v>
      </c>
      <c r="H13" s="16"/>
      <c r="I13" s="16"/>
      <c r="J13" s="16"/>
      <c r="K13" s="18" t="s">
        <v>23</v>
      </c>
    </row>
    <row r="14" spans="2:11" ht="19.7" customHeight="1">
      <c r="B14" s="22" t="s">
        <v>23</v>
      </c>
      <c r="C14" s="19" t="s">
        <v>131</v>
      </c>
      <c r="D14" s="19" t="s">
        <v>23</v>
      </c>
      <c r="E14" s="39">
        <v>7.9</v>
      </c>
      <c r="F14" s="36" t="s">
        <v>125</v>
      </c>
      <c r="G14" s="38">
        <f>내역서!I26</f>
        <v>0</v>
      </c>
      <c r="H14" s="16"/>
      <c r="I14" s="16"/>
      <c r="J14" s="16"/>
      <c r="K14" s="18" t="s">
        <v>23</v>
      </c>
    </row>
    <row r="15" spans="2:11" ht="19.7" customHeight="1">
      <c r="B15" s="22" t="s">
        <v>23</v>
      </c>
      <c r="C15" s="19" t="s">
        <v>132</v>
      </c>
      <c r="D15" s="19" t="s">
        <v>23</v>
      </c>
      <c r="E15" s="16"/>
      <c r="F15" s="36" t="s">
        <v>23</v>
      </c>
      <c r="G15" s="38">
        <f>내역서!K28</f>
        <v>0</v>
      </c>
      <c r="H15" s="16"/>
      <c r="I15" s="16"/>
      <c r="J15" s="16"/>
      <c r="K15" s="18" t="s">
        <v>23</v>
      </c>
    </row>
    <row r="16" spans="2:11" ht="19.7" customHeight="1">
      <c r="B16" s="22" t="s">
        <v>23</v>
      </c>
      <c r="C16" s="19" t="s">
        <v>133</v>
      </c>
      <c r="D16" s="19" t="s">
        <v>23</v>
      </c>
      <c r="E16" s="16">
        <v>6</v>
      </c>
      <c r="F16" s="36" t="s">
        <v>125</v>
      </c>
      <c r="G16" s="38">
        <f>내역서!I28</f>
        <v>0</v>
      </c>
      <c r="H16" s="16"/>
      <c r="I16" s="16"/>
      <c r="J16" s="16"/>
      <c r="K16" s="18" t="s">
        <v>23</v>
      </c>
    </row>
    <row r="17" spans="2:11" ht="19.7" customHeight="1">
      <c r="B17" s="22" t="s">
        <v>23</v>
      </c>
      <c r="C17" s="19" t="s">
        <v>134</v>
      </c>
      <c r="D17" s="19" t="s">
        <v>23</v>
      </c>
      <c r="E17" s="16">
        <v>15</v>
      </c>
      <c r="F17" s="36" t="s">
        <v>125</v>
      </c>
      <c r="G17" s="38">
        <f>내역서!I30</f>
        <v>0</v>
      </c>
      <c r="H17" s="16"/>
      <c r="I17" s="16"/>
      <c r="J17" s="16"/>
      <c r="K17" s="40"/>
    </row>
    <row r="18" spans="2:11" ht="19.7" customHeight="1">
      <c r="B18" s="22" t="s">
        <v>23</v>
      </c>
      <c r="C18" s="19" t="s">
        <v>135</v>
      </c>
      <c r="D18" s="19" t="s">
        <v>23</v>
      </c>
      <c r="E18" s="16"/>
      <c r="F18" s="36" t="s">
        <v>23</v>
      </c>
      <c r="G18" s="38">
        <f>내역서!I31</f>
        <v>0</v>
      </c>
      <c r="H18" s="16"/>
      <c r="I18" s="16"/>
      <c r="J18" s="16"/>
      <c r="K18" s="18" t="s">
        <v>23</v>
      </c>
    </row>
    <row r="19" spans="2:11" ht="19.7" customHeight="1">
      <c r="B19" s="22" t="s">
        <v>23</v>
      </c>
      <c r="C19" s="19" t="s">
        <v>136</v>
      </c>
      <c r="D19" s="19" t="s">
        <v>23</v>
      </c>
      <c r="E19" s="16">
        <v>10</v>
      </c>
      <c r="F19" s="36" t="s">
        <v>125</v>
      </c>
      <c r="G19" s="38">
        <f>내역서!I33</f>
        <v>0</v>
      </c>
      <c r="H19" s="16"/>
      <c r="I19" s="16"/>
      <c r="J19" s="16"/>
      <c r="K19" s="18" t="s">
        <v>23</v>
      </c>
    </row>
    <row r="20" spans="2:11" ht="19.7" customHeight="1">
      <c r="B20" s="22" t="s">
        <v>23</v>
      </c>
      <c r="C20" s="19" t="s">
        <v>137</v>
      </c>
      <c r="D20" s="19" t="s">
        <v>23</v>
      </c>
      <c r="E20" s="16"/>
      <c r="F20" s="36" t="s">
        <v>23</v>
      </c>
      <c r="G20" s="38">
        <f>내역서!I34</f>
        <v>0</v>
      </c>
      <c r="H20" s="16"/>
      <c r="I20" s="16"/>
      <c r="J20" s="16"/>
      <c r="K20" s="18" t="s">
        <v>23</v>
      </c>
    </row>
    <row r="21" spans="2:11" ht="19.7" customHeight="1">
      <c r="B21" s="22" t="s">
        <v>23</v>
      </c>
      <c r="C21" s="19" t="s">
        <v>138</v>
      </c>
      <c r="D21" s="19" t="s">
        <v>23</v>
      </c>
      <c r="E21" s="16"/>
      <c r="F21" s="36" t="s">
        <v>23</v>
      </c>
      <c r="G21" s="38">
        <f>내역서!I35</f>
        <v>0</v>
      </c>
      <c r="H21" s="16"/>
      <c r="I21" s="16"/>
      <c r="J21" s="16"/>
      <c r="K21" s="41" t="s">
        <v>139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2019-02-14T07:38:23Z</cp:lastPrinted>
  <dcterms:created xsi:type="dcterms:W3CDTF">2012-03-07T02:46:43Z</dcterms:created>
  <dcterms:modified xsi:type="dcterms:W3CDTF">2019-02-21T06:49:44Z</dcterms:modified>
</cp:coreProperties>
</file>