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내역서!$A$1:$P$76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[3]MOTOR!$B$61:$E$68</definedName>
    <definedName name="Macro10">[4]!Macro10</definedName>
    <definedName name="Macro12">[4]!Macro12</definedName>
    <definedName name="Macro13">[4]!Macro13</definedName>
    <definedName name="Macro14">[4]!Macro14</definedName>
    <definedName name="Macro2">[4]!Macro2</definedName>
    <definedName name="Macro5">[4]!Macro5</definedName>
    <definedName name="Macro6">[4]!Macro6</definedName>
    <definedName name="Macro7">[4]!Macro7</definedName>
    <definedName name="Macro8">[4]!Macro8</definedName>
    <definedName name="Macro9">[4]!Macro9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내역서!$B$1:$P$76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[4]!Macro13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[5]내역서!$A$1:$IV$4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[4]!Macro12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73" i="74"/>
  <c r="J70"/>
  <c r="J68"/>
  <c r="J66"/>
  <c r="J64"/>
  <c r="I63"/>
  <c r="J62"/>
  <c r="I61"/>
  <c r="J60"/>
  <c r="I59"/>
  <c r="K63" s="1"/>
  <c r="J58"/>
  <c r="J56"/>
  <c r="J54"/>
  <c r="J51"/>
  <c r="O49"/>
  <c r="M49"/>
  <c r="I5" i="73" s="1"/>
  <c r="H45" i="74"/>
  <c r="F45"/>
  <c r="K45" s="1"/>
  <c r="H44"/>
  <c r="F44"/>
  <c r="O44" s="1"/>
  <c r="O43"/>
  <c r="H43"/>
  <c r="F43"/>
  <c r="K43" s="1"/>
  <c r="H42"/>
  <c r="F42"/>
  <c r="O42" s="1"/>
  <c r="H41"/>
  <c r="F40"/>
  <c r="F39"/>
  <c r="H38"/>
  <c r="F38"/>
  <c r="K38" s="1"/>
  <c r="K37"/>
  <c r="H37"/>
  <c r="F37"/>
  <c r="O37" s="1"/>
  <c r="H36"/>
  <c r="F36"/>
  <c r="K36" s="1"/>
  <c r="H35"/>
  <c r="F35"/>
  <c r="O35" s="1"/>
  <c r="O34"/>
  <c r="H34"/>
  <c r="F34"/>
  <c r="K34" s="1"/>
  <c r="K33"/>
  <c r="H33"/>
  <c r="F33"/>
  <c r="O33" s="1"/>
  <c r="F32"/>
  <c r="F31"/>
  <c r="K30"/>
  <c r="H30"/>
  <c r="F30"/>
  <c r="O30" s="1"/>
  <c r="O29"/>
  <c r="H29"/>
  <c r="F29"/>
  <c r="K29" s="1"/>
  <c r="F28"/>
  <c r="F27"/>
  <c r="O26"/>
  <c r="H26"/>
  <c r="F26"/>
  <c r="K26" s="1"/>
  <c r="K25"/>
  <c r="H25"/>
  <c r="F25"/>
  <c r="O25" s="1"/>
  <c r="H24"/>
  <c r="F24"/>
  <c r="K24" s="1"/>
  <c r="H23"/>
  <c r="F23"/>
  <c r="O23" s="1"/>
  <c r="O22"/>
  <c r="H22"/>
  <c r="F22"/>
  <c r="K22" s="1"/>
  <c r="K21"/>
  <c r="H21"/>
  <c r="F21"/>
  <c r="O21" s="1"/>
  <c r="H20"/>
  <c r="F20"/>
  <c r="K20" s="1"/>
  <c r="H19"/>
  <c r="F19"/>
  <c r="O19" s="1"/>
  <c r="H12"/>
  <c r="F12"/>
  <c r="K12" s="1"/>
  <c r="H11"/>
  <c r="F11"/>
  <c r="O11" s="1"/>
  <c r="O10"/>
  <c r="H10"/>
  <c r="F10"/>
  <c r="M10" s="1"/>
  <c r="O9"/>
  <c r="H9"/>
  <c r="F9"/>
  <c r="M9" s="1"/>
  <c r="O8"/>
  <c r="H8"/>
  <c r="F8"/>
  <c r="M8" s="1"/>
  <c r="O7"/>
  <c r="H7"/>
  <c r="F7"/>
  <c r="M7" s="1"/>
  <c r="O6"/>
  <c r="H6"/>
  <c r="F6"/>
  <c r="M6" s="1"/>
  <c r="O5"/>
  <c r="H5"/>
  <c r="F5"/>
  <c r="M5" s="1"/>
  <c r="G12" i="73"/>
  <c r="G11"/>
  <c r="G10"/>
  <c r="J5"/>
  <c r="H5"/>
  <c r="K5" i="74" l="1"/>
  <c r="K6"/>
  <c r="I6" s="1"/>
  <c r="K7"/>
  <c r="I7" s="1"/>
  <c r="K8"/>
  <c r="I8" s="1"/>
  <c r="K9"/>
  <c r="I9" s="1"/>
  <c r="K10"/>
  <c r="I10" s="1"/>
  <c r="K11"/>
  <c r="K19"/>
  <c r="K23"/>
  <c r="K35"/>
  <c r="O45"/>
  <c r="O12"/>
  <c r="O20"/>
  <c r="O24"/>
  <c r="O36"/>
  <c r="K42"/>
  <c r="O38"/>
  <c r="K44"/>
  <c r="P63"/>
  <c r="G5" i="73"/>
  <c r="M11" i="74"/>
  <c r="I11" s="1"/>
  <c r="M19"/>
  <c r="I19" s="1"/>
  <c r="M21"/>
  <c r="I21" s="1"/>
  <c r="M23"/>
  <c r="I23" s="1"/>
  <c r="M25"/>
  <c r="I25" s="1"/>
  <c r="M30"/>
  <c r="I30" s="1"/>
  <c r="M33"/>
  <c r="I33" s="1"/>
  <c r="M35"/>
  <c r="I35" s="1"/>
  <c r="M37"/>
  <c r="I37" s="1"/>
  <c r="M42"/>
  <c r="I42" s="1"/>
  <c r="M44"/>
  <c r="I44" s="1"/>
  <c r="I5"/>
  <c r="M12"/>
  <c r="I12" s="1"/>
  <c r="M20"/>
  <c r="I20" s="1"/>
  <c r="M22"/>
  <c r="I22" s="1"/>
  <c r="M24"/>
  <c r="I24" s="1"/>
  <c r="M26"/>
  <c r="I26" s="1"/>
  <c r="M29"/>
  <c r="I29" s="1"/>
  <c r="M34"/>
  <c r="I34" s="1"/>
  <c r="M36"/>
  <c r="I36" s="1"/>
  <c r="M38"/>
  <c r="I38" s="1"/>
  <c r="M43"/>
  <c r="I43" s="1"/>
  <c r="M45"/>
  <c r="I45" s="1"/>
  <c r="K49"/>
  <c r="I49" s="1"/>
  <c r="F41" l="1"/>
  <c r="K41" l="1"/>
  <c r="O41"/>
  <c r="M41"/>
  <c r="I4" i="73" l="1"/>
  <c r="I41" i="74"/>
  <c r="K50" l="1"/>
  <c r="O50"/>
  <c r="J6" i="73" s="1"/>
  <c r="F11" i="72" s="1"/>
  <c r="M50" i="74"/>
  <c r="I6" i="73" s="1"/>
  <c r="F4" i="72" s="1"/>
  <c r="F7" s="1"/>
  <c r="H4" i="73" l="1"/>
  <c r="J4"/>
  <c r="H6"/>
  <c r="K52" i="74"/>
  <c r="O52" s="1"/>
  <c r="I52" s="1"/>
  <c r="K57" s="1"/>
  <c r="O57" s="1"/>
  <c r="I57" s="1"/>
  <c r="K59"/>
  <c r="P59" s="1"/>
  <c r="K61"/>
  <c r="P61" s="1"/>
  <c r="K65"/>
  <c r="O65" s="1"/>
  <c r="I65" s="1"/>
  <c r="I50"/>
  <c r="G4" i="73" l="1"/>
  <c r="G6"/>
  <c r="F8" i="72"/>
  <c r="G9" i="73"/>
  <c r="G7"/>
  <c r="G13"/>
  <c r="K67" i="74"/>
  <c r="O67" s="1"/>
  <c r="I67" s="1"/>
  <c r="K55"/>
  <c r="O55" s="1"/>
  <c r="I55" s="1"/>
  <c r="F9" i="72" l="1"/>
  <c r="F10" s="1"/>
  <c r="F19"/>
  <c r="G14" i="73"/>
  <c r="G8"/>
  <c r="I53" i="74"/>
  <c r="F13" i="72" l="1"/>
  <c r="F12"/>
  <c r="F23"/>
  <c r="K69" i="74"/>
  <c r="F24" i="72" l="1"/>
  <c r="F25" s="1"/>
  <c r="F26" s="1"/>
  <c r="G15" i="73"/>
  <c r="O69" i="74"/>
  <c r="I69" s="1"/>
  <c r="G16" i="73" l="1"/>
  <c r="K71" i="74"/>
  <c r="O71" s="1"/>
  <c r="I71" s="1"/>
  <c r="F27" i="72" s="1"/>
  <c r="F28" s="1"/>
  <c r="B52" s="1"/>
  <c r="F29" s="1"/>
  <c r="F30" s="1"/>
  <c r="F33" s="1"/>
  <c r="I72" i="74" l="1"/>
  <c r="G17" i="73"/>
  <c r="K74" i="74" l="1"/>
  <c r="O74" s="1"/>
  <c r="I74" s="1"/>
  <c r="G18" i="73"/>
  <c r="I75" i="74" l="1"/>
  <c r="G19" i="73"/>
  <c r="G20" l="1"/>
  <c r="I76" i="74"/>
  <c r="G21" i="73" s="1"/>
</calcChain>
</file>

<file path=xl/sharedStrings.xml><?xml version="1.0" encoding="utf-8"?>
<sst xmlns="http://schemas.openxmlformats.org/spreadsheetml/2006/main" count="450" uniqueCount="193">
  <si>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</si>
  <si>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</si>
  <si>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</si>
  <si>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</si>
  <si>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</si>
  <si>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</si>
  <si>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</si>
  <si>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</si>
  <si>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</si>
  <si>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</si>
  <si>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</si>
  <si>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</si>
  <si>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</si>
  <si>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</si>
  <si>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</si>
  <si>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</si>
  <si>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</si>
  <si>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</si>
  <si>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</si>
  <si>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</si>
  <si>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</si>
  <si>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</si>
  <si>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</si>
  <si>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</si>
  <si>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</si>
  <si>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</si>
  <si>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</si>
  <si>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</si>
  <si>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</si>
  <si>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</si>
  <si>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</si>
  <si>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</si>
  <si>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</si>
  <si>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</si>
  <si>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</si>
  <si>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</si>
  <si>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</si>
  <si>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</si>
  <si>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</si>
  <si>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</si>
  <si>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</si>
  <si>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</si>
  <si>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</si>
  <si>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</si>
  <si>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</si>
  <si>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</si>
  <si>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</si>
  <si>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</si>
  <si>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</si>
  <si>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</si>
  <si>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</si>
  <si>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</si>
  <si>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</si>
  <si>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</si>
  <si>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</si>
  <si>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</si>
  <si>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</si>
  <si>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</si>
  <si>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</si>
  <si>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</si>
  <si>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</si>
  <si>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</si>
  <si>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</si>
  <si>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</si>
  <si>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</si>
  <si>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</si>
  <si>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</si>
  <si>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</si>
  <si>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</si>
  <si>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</si>
  <si>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</si>
  <si>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</si>
  <si>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</si>
  <si>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</si>
  <si>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</si>
  <si>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</si>
  <si>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</si>
  <si>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</si>
  <si>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</si>
  <si>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</si>
  <si>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</si>
  <si>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</si>
  <si>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</si>
  <si>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</si>
  <si>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</si>
  <si>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</si>
  <si>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</si>
  <si>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</si>
  <si>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</si>
  <si>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</si>
  <si>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</si>
  <si>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</si>
  <si>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</si>
  <si>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</si>
  <si>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</si>
  <si>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</si>
  <si>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</si>
  <si>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</si>
  <si>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</si>
  <si>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</si>
  <si>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</si>
  <si>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</si>
  <si>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</si>
  <si>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</si>
  <si>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</si>
  <si>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</si>
  <si>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</si>
  <si>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</si>
  <si>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</si>
  <si>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</si>
  <si>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</si>
  <si>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</si>
  <si>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</si>
  <si>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</si>
  <si>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</si>
  <si>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</si>
  <si>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</si>
  <si>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</si>
  <si>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</si>
  <si>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</si>
  <si>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</si>
  <si>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</si>
  <si>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</si>
  <si>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</si>
  <si>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</si>
  <si>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</si>
  <si>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</si>
  <si>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</si>
  <si>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</si>
  <si>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</si>
  <si>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</si>
  <si>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</si>
  <si>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</si>
  <si>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</si>
  <si>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</si>
  <si>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</si>
  <si>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</si>
  <si>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</si>
  <si>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</si>
  <si>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</si>
  <si>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</si>
  <si>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</si>
  <si>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</si>
  <si>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</si>
  <si>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</si>
  <si>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</si>
  <si>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</si>
  <si>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</si>
  <si>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</si>
  <si>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</si>
  <si>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</si>
  <si>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</si>
  <si>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</si>
  <si>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</si>
  <si>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</si>
  <si>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</si>
  <si>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</si>
  <si>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</si>
  <si>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</si>
  <si>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</si>
  <si>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</si>
  <si>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</si>
  <si>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</si>
  <si>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</si>
  <si>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</si>
  <si>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</si>
  <si>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</si>
  <si>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</si>
  <si>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</si>
  <si>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</si>
  <si>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</si>
  <si>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</si>
  <si>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</si>
  <si>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</si>
  <si>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</si>
  <si>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</si>
  <si>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</si>
  <si>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</si>
  <si>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</si>
  <si>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</si>
  <si>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</si>
  <si>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</si>
  <si>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</si>
  <si>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</si>
  <si>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</si>
  <si>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</si>
  <si>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</si>
  <si>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</si>
  <si>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</si>
  <si>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</si>
  <si>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</si>
  <si>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</si>
  <si>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동암로(칠곡우체국네거리~동화골든빌아파트) 등 2개소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</si>
</sst>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0.00_ "/>
    <numFmt numFmtId="195" formatCode="#,##0.#"/>
    <numFmt numFmtId="196" formatCode="#,##0.0########"/>
    <numFmt numFmtId="197" formatCode="#,##0.000"/>
    <numFmt numFmtId="198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81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195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196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3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181" fontId="24" fillId="0" borderId="27" xfId="0" applyNumberFormat="1" applyFont="1" applyBorder="1" applyAlignment="1">
      <alignment horizontal="right" vertical="center"/>
    </xf>
    <xf numFmtId="181" fontId="24" fillId="3" borderId="27" xfId="25" applyNumberFormat="1" applyFont="1" applyFill="1" applyBorder="1" applyAlignment="1">
      <alignment horizontal="right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41" fontId="24" fillId="0" borderId="49" xfId="0" applyNumberFormat="1" applyFont="1" applyBorder="1" applyAlignment="1">
      <alignment horizontal="right" vertical="center"/>
    </xf>
    <xf numFmtId="41" fontId="24" fillId="0" borderId="50" xfId="0" applyNumberFormat="1" applyFont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24" fillId="0" borderId="56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85" fontId="24" fillId="0" borderId="57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85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6" xfId="0" applyNumberFormat="1" applyFont="1" applyBorder="1" applyAlignment="1">
      <alignment horizontal="right" vertical="center"/>
    </xf>
    <xf numFmtId="185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8" xfId="95" applyNumberFormat="1" applyFont="1" applyFill="1" applyBorder="1" applyAlignment="1">
      <alignment horizontal="left" vertical="center"/>
    </xf>
    <xf numFmtId="3" fontId="37" fillId="0" borderId="59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193" fontId="27" fillId="0" borderId="7" xfId="95" applyNumberFormat="1" applyFont="1" applyFill="1" applyBorder="1" applyAlignment="1">
      <alignment horizontal="center" vertical="center"/>
    </xf>
    <xf numFmtId="184" fontId="24" fillId="0" borderId="58" xfId="0" applyNumberFormat="1" applyFont="1" applyBorder="1" applyAlignment="1">
      <alignment horizontal="center" vertical="center"/>
    </xf>
    <xf numFmtId="182" fontId="37" fillId="0" borderId="60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197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3" fontId="37" fillId="0" borderId="40" xfId="0" applyNumberFormat="1" applyFont="1" applyBorder="1" applyAlignment="1">
      <alignment horizontal="center" vertical="center"/>
    </xf>
    <xf numFmtId="182" fontId="37" fillId="0" borderId="9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4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8" xfId="0" applyNumberFormat="1" applyFont="1" applyBorder="1" applyAlignment="1">
      <alignment horizontal="right" vertical="center"/>
    </xf>
    <xf numFmtId="184" fontId="37" fillId="0" borderId="58" xfId="0" applyNumberFormat="1" applyFont="1" applyBorder="1" applyAlignment="1">
      <alignment horizontal="center" vertical="center"/>
    </xf>
    <xf numFmtId="182" fontId="24" fillId="0" borderId="60" xfId="0" applyNumberFormat="1" applyFont="1" applyBorder="1" applyAlignment="1">
      <alignment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198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62" xfId="0" applyNumberFormat="1" applyFont="1" applyBorder="1" applyAlignment="1">
      <alignment vertical="center"/>
    </xf>
    <xf numFmtId="184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65" xfId="0" applyNumberFormat="1" applyFont="1" applyBorder="1" applyAlignment="1">
      <alignment horizontal="right" vertical="center"/>
    </xf>
    <xf numFmtId="3" fontId="37" fillId="0" borderId="66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vertical="center"/>
    </xf>
    <xf numFmtId="193" fontId="27" fillId="0" borderId="64" xfId="95" applyNumberFormat="1" applyFont="1" applyFill="1" applyBorder="1" applyAlignment="1">
      <alignment horizontal="center" vertical="center"/>
    </xf>
    <xf numFmtId="184" fontId="37" fillId="0" borderId="65" xfId="0" applyNumberFormat="1" applyFont="1" applyBorder="1" applyAlignment="1">
      <alignment horizontal="center" vertical="center"/>
    </xf>
    <xf numFmtId="182" fontId="37" fillId="0" borderId="67" xfId="0" applyNumberFormat="1" applyFont="1" applyBorder="1" applyAlignment="1">
      <alignment vertical="center"/>
    </xf>
    <xf numFmtId="41" fontId="38" fillId="0" borderId="64" xfId="0" applyNumberFormat="1" applyFont="1" applyBorder="1" applyAlignment="1">
      <alignment horizontal="right"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8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193" fontId="27" fillId="0" borderId="0" xfId="95" applyNumberFormat="1" applyFont="1" applyFill="1" applyBorder="1" applyAlignment="1">
      <alignment horizontal="center" vertical="center"/>
    </xf>
    <xf numFmtId="184" fontId="37" fillId="0" borderId="32" xfId="0" applyNumberFormat="1" applyFont="1" applyBorder="1" applyAlignment="1">
      <alignment horizontal="center" vertical="center"/>
    </xf>
    <xf numFmtId="182" fontId="37" fillId="0" borderId="69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2" fontId="37" fillId="0" borderId="60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84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4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194" fontId="24" fillId="0" borderId="22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197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3" fontId="24" fillId="0" borderId="56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183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185" fontId="38" fillId="0" borderId="41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84" fontId="24" fillId="0" borderId="41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8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27" xfId="0" applyNumberFormat="1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76;&#49464;&#54616;\09.%20&#45824;&#44396;&#49884;%20&#51648;&#46020;\&#45804;&#44396;&#48268;&#45824;&#47196;(&#48152;&#50900;&#45817;&#45348;&#44144;&#47532;~&#48169;&#52380;&#49884;&#51109;)\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  <cell r="O49">
            <v>0</v>
          </cell>
        </row>
        <row r="59">
          <cell r="I59">
            <v>0</v>
          </cell>
        </row>
        <row r="61">
          <cell r="I61">
            <v>0</v>
          </cell>
        </row>
        <row r="63">
          <cell r="I63">
            <v>0</v>
          </cell>
        </row>
      </sheetData>
      <sheetData sheetId="8"/>
      <sheetData sheetId="9"/>
      <sheetData sheetId="10">
        <row r="7"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I9">
            <v>0</v>
          </cell>
          <cell r="L9">
            <v>0</v>
          </cell>
          <cell r="O9">
            <v>0</v>
          </cell>
        </row>
        <row r="10">
          <cell r="C10">
            <v>0</v>
          </cell>
          <cell r="I10">
            <v>0</v>
          </cell>
          <cell r="L10">
            <v>0</v>
          </cell>
          <cell r="O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tabSelected="1" view="pageBreakPreview" zoomScale="85" zoomScaleSheetLayoutView="85" workbookViewId="0">
      <selection activeCell="F18" sqref="F18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69" t="s">
        <v>144</v>
      </c>
      <c r="C1" s="271" t="s">
        <v>145</v>
      </c>
      <c r="D1" s="271" t="s">
        <v>146</v>
      </c>
      <c r="E1" s="271" t="s">
        <v>147</v>
      </c>
      <c r="F1" s="273" t="s">
        <v>19</v>
      </c>
      <c r="G1" s="273" t="s">
        <v>20</v>
      </c>
      <c r="H1" s="273" t="s">
        <v>148</v>
      </c>
      <c r="I1" s="273"/>
      <c r="J1" s="273" t="s">
        <v>0</v>
      </c>
      <c r="K1" s="273"/>
      <c r="L1" s="273" t="s">
        <v>1</v>
      </c>
      <c r="M1" s="273"/>
      <c r="N1" s="273" t="s">
        <v>149</v>
      </c>
      <c r="O1" s="273"/>
      <c r="P1" s="275" t="s">
        <v>2</v>
      </c>
    </row>
    <row r="2" spans="1:19" ht="26.1" customHeight="1">
      <c r="A2" s="44">
        <v>1</v>
      </c>
      <c r="B2" s="270"/>
      <c r="C2" s="272"/>
      <c r="D2" s="272"/>
      <c r="E2" s="272"/>
      <c r="F2" s="274"/>
      <c r="G2" s="274"/>
      <c r="H2" s="45" t="s">
        <v>150</v>
      </c>
      <c r="I2" s="45" t="s">
        <v>151</v>
      </c>
      <c r="J2" s="45" t="s">
        <v>150</v>
      </c>
      <c r="K2" s="45" t="s">
        <v>151</v>
      </c>
      <c r="L2" s="45" t="s">
        <v>150</v>
      </c>
      <c r="M2" s="45" t="s">
        <v>151</v>
      </c>
      <c r="N2" s="45" t="s">
        <v>150</v>
      </c>
      <c r="O2" s="45" t="s">
        <v>151</v>
      </c>
      <c r="P2" s="276"/>
    </row>
    <row r="3" spans="1:19" ht="26.1" customHeight="1" thickBot="1">
      <c r="A3" s="44">
        <v>1</v>
      </c>
      <c r="B3" s="265" t="s">
        <v>192</v>
      </c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8"/>
    </row>
    <row r="4" spans="1:19" ht="26.1" customHeight="1" thickTop="1">
      <c r="A4" s="46">
        <v>1</v>
      </c>
      <c r="B4" s="262" t="s">
        <v>152</v>
      </c>
      <c r="C4" s="263"/>
      <c r="D4" s="263"/>
      <c r="E4" s="264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hidden="1" customHeight="1">
      <c r="A5" s="46">
        <v>2</v>
      </c>
      <c r="B5" s="246" t="s">
        <v>153</v>
      </c>
      <c r="C5" s="249" t="s">
        <v>154</v>
      </c>
      <c r="D5" s="249" t="s">
        <v>6</v>
      </c>
      <c r="E5" s="52" t="s">
        <v>155</v>
      </c>
      <c r="F5" s="53">
        <f>[6]수량집계표!C7</f>
        <v>0</v>
      </c>
      <c r="G5" s="52" t="s">
        <v>156</v>
      </c>
      <c r="H5" s="54">
        <f t="shared" ref="H5:H10" si="0">SUM(J5,L5,N5)</f>
        <v>0</v>
      </c>
      <c r="I5" s="55">
        <f t="shared" ref="I5:I10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 t="s">
        <v>157</v>
      </c>
      <c r="S5" s="53"/>
    </row>
    <row r="6" spans="1:19" ht="26.1" hidden="1" customHeight="1">
      <c r="A6" s="46">
        <v>2</v>
      </c>
      <c r="B6" s="247"/>
      <c r="C6" s="250"/>
      <c r="D6" s="250"/>
      <c r="E6" s="59" t="s">
        <v>158</v>
      </c>
      <c r="F6" s="60">
        <f>[6]수량집계표!C8</f>
        <v>0</v>
      </c>
      <c r="G6" s="59" t="s">
        <v>156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 t="s">
        <v>159</v>
      </c>
      <c r="S6" s="60"/>
    </row>
    <row r="7" spans="1:19" ht="26.1" hidden="1" customHeight="1">
      <c r="A7" s="46">
        <v>2</v>
      </c>
      <c r="B7" s="247"/>
      <c r="C7" s="250"/>
      <c r="D7" s="250"/>
      <c r="E7" s="66" t="s">
        <v>3</v>
      </c>
      <c r="F7" s="60">
        <f>[6]수량집계표!C9</f>
        <v>0</v>
      </c>
      <c r="G7" s="59" t="s">
        <v>156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 t="s">
        <v>160</v>
      </c>
      <c r="S7" s="60"/>
    </row>
    <row r="8" spans="1:19" ht="26.1" hidden="1" customHeight="1">
      <c r="A8" s="46">
        <v>2</v>
      </c>
      <c r="B8" s="247"/>
      <c r="C8" s="250"/>
      <c r="D8" s="250"/>
      <c r="E8" s="59" t="s">
        <v>161</v>
      </c>
      <c r="F8" s="60">
        <f>[6]수량집계표!C10</f>
        <v>0</v>
      </c>
      <c r="G8" s="59" t="s">
        <v>156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 t="s">
        <v>162</v>
      </c>
      <c r="S8" s="60"/>
    </row>
    <row r="9" spans="1:19" ht="26.1" hidden="1" customHeight="1">
      <c r="A9" s="46">
        <v>2</v>
      </c>
      <c r="B9" s="247"/>
      <c r="C9" s="250" t="s">
        <v>163</v>
      </c>
      <c r="D9" s="250" t="s">
        <v>5</v>
      </c>
      <c r="E9" s="59" t="s">
        <v>155</v>
      </c>
      <c r="F9" s="60">
        <f>[6]수량집계표!D7</f>
        <v>0</v>
      </c>
      <c r="G9" s="59" t="s">
        <v>156</v>
      </c>
      <c r="H9" s="61">
        <f t="shared" si="0"/>
        <v>0</v>
      </c>
      <c r="I9" s="62">
        <f t="shared" si="1"/>
        <v>0</v>
      </c>
      <c r="J9" s="63"/>
      <c r="K9" s="64">
        <f t="shared" si="2"/>
        <v>0</v>
      </c>
      <c r="L9" s="63"/>
      <c r="M9" s="64">
        <f t="shared" si="3"/>
        <v>0</v>
      </c>
      <c r="N9" s="63"/>
      <c r="O9" s="64">
        <f t="shared" si="4"/>
        <v>0</v>
      </c>
      <c r="P9" s="65" t="s">
        <v>164</v>
      </c>
      <c r="S9" s="60"/>
    </row>
    <row r="10" spans="1:19" ht="26.1" hidden="1" customHeight="1">
      <c r="A10" s="46">
        <v>2</v>
      </c>
      <c r="B10" s="247"/>
      <c r="C10" s="250"/>
      <c r="D10" s="250"/>
      <c r="E10" s="59" t="s">
        <v>158</v>
      </c>
      <c r="F10" s="60">
        <f>[6]수량집계표!D8</f>
        <v>0</v>
      </c>
      <c r="G10" s="59" t="s">
        <v>156</v>
      </c>
      <c r="H10" s="61">
        <f t="shared" si="0"/>
        <v>0</v>
      </c>
      <c r="I10" s="62">
        <f t="shared" si="1"/>
        <v>0</v>
      </c>
      <c r="J10" s="63"/>
      <c r="K10" s="64">
        <f t="shared" si="2"/>
        <v>0</v>
      </c>
      <c r="L10" s="63"/>
      <c r="M10" s="64">
        <f t="shared" si="3"/>
        <v>0</v>
      </c>
      <c r="N10" s="63"/>
      <c r="O10" s="64">
        <f t="shared" si="4"/>
        <v>0</v>
      </c>
      <c r="P10" s="65" t="s">
        <v>165</v>
      </c>
      <c r="S10" s="60"/>
    </row>
    <row r="11" spans="1:19" ht="26.1" hidden="1" customHeight="1">
      <c r="A11" s="46">
        <v>2</v>
      </c>
      <c r="B11" s="247"/>
      <c r="C11" s="250"/>
      <c r="D11" s="250" t="s">
        <v>4</v>
      </c>
      <c r="E11" s="59" t="s">
        <v>155</v>
      </c>
      <c r="F11" s="60">
        <f>[6]수량집계표!E7</f>
        <v>0</v>
      </c>
      <c r="G11" s="59" t="s">
        <v>156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166</v>
      </c>
      <c r="S11" s="60"/>
    </row>
    <row r="12" spans="1:19" ht="26.1" hidden="1" customHeight="1">
      <c r="A12" s="46">
        <v>2</v>
      </c>
      <c r="B12" s="248"/>
      <c r="C12" s="251"/>
      <c r="D12" s="251"/>
      <c r="E12" s="67" t="s">
        <v>158</v>
      </c>
      <c r="F12" s="68">
        <f>[6]수량집계표!E8</f>
        <v>0</v>
      </c>
      <c r="G12" s="67" t="s">
        <v>156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167</v>
      </c>
      <c r="S12" s="60"/>
    </row>
    <row r="13" spans="1:19" ht="26.1" customHeight="1">
      <c r="A13" s="46">
        <v>1</v>
      </c>
      <c r="B13" s="246" t="s">
        <v>168</v>
      </c>
      <c r="C13" s="249" t="s">
        <v>154</v>
      </c>
      <c r="D13" s="249" t="s">
        <v>6</v>
      </c>
      <c r="E13" s="52" t="s">
        <v>155</v>
      </c>
      <c r="F13" s="53">
        <v>872</v>
      </c>
      <c r="G13" s="52" t="s">
        <v>156</v>
      </c>
      <c r="H13" s="54"/>
      <c r="I13" s="55"/>
      <c r="J13" s="56"/>
      <c r="K13" s="57"/>
      <c r="L13" s="56"/>
      <c r="M13" s="57"/>
      <c r="N13" s="56"/>
      <c r="O13" s="57"/>
      <c r="P13" s="58">
        <v>1</v>
      </c>
      <c r="S13" s="53"/>
    </row>
    <row r="14" spans="1:19" ht="26.1" customHeight="1">
      <c r="A14" s="46">
        <v>1</v>
      </c>
      <c r="B14" s="247"/>
      <c r="C14" s="250"/>
      <c r="D14" s="250"/>
      <c r="E14" s="59" t="s">
        <v>158</v>
      </c>
      <c r="F14" s="60">
        <v>3673</v>
      </c>
      <c r="G14" s="59" t="s">
        <v>156</v>
      </c>
      <c r="H14" s="61"/>
      <c r="I14" s="62"/>
      <c r="J14" s="63"/>
      <c r="K14" s="64"/>
      <c r="L14" s="63"/>
      <c r="M14" s="64"/>
      <c r="N14" s="63"/>
      <c r="O14" s="64"/>
      <c r="P14" s="65">
        <v>2</v>
      </c>
      <c r="S14" s="60"/>
    </row>
    <row r="15" spans="1:19" ht="26.1" customHeight="1">
      <c r="A15" s="46">
        <v>1</v>
      </c>
      <c r="B15" s="247"/>
      <c r="C15" s="250"/>
      <c r="D15" s="250"/>
      <c r="E15" s="66" t="s">
        <v>3</v>
      </c>
      <c r="F15" s="60">
        <v>11593</v>
      </c>
      <c r="G15" s="59" t="s">
        <v>156</v>
      </c>
      <c r="H15" s="61"/>
      <c r="I15" s="62"/>
      <c r="J15" s="63"/>
      <c r="K15" s="64"/>
      <c r="L15" s="63"/>
      <c r="M15" s="64"/>
      <c r="N15" s="63"/>
      <c r="O15" s="64"/>
      <c r="P15" s="65">
        <v>3</v>
      </c>
      <c r="S15" s="60"/>
    </row>
    <row r="16" spans="1:19" ht="26.1" customHeight="1">
      <c r="A16" s="46">
        <v>1</v>
      </c>
      <c r="B16" s="247"/>
      <c r="C16" s="250"/>
      <c r="D16" s="250"/>
      <c r="E16" s="59" t="s">
        <v>161</v>
      </c>
      <c r="F16" s="60">
        <v>3572</v>
      </c>
      <c r="G16" s="59" t="s">
        <v>156</v>
      </c>
      <c r="H16" s="61"/>
      <c r="I16" s="62"/>
      <c r="J16" s="63"/>
      <c r="K16" s="64"/>
      <c r="L16" s="63"/>
      <c r="M16" s="64"/>
      <c r="N16" s="63"/>
      <c r="O16" s="64"/>
      <c r="P16" s="65">
        <v>4</v>
      </c>
      <c r="S16" s="60"/>
    </row>
    <row r="17" spans="1:19" ht="26.1" customHeight="1">
      <c r="A17" s="46">
        <v>1</v>
      </c>
      <c r="B17" s="247"/>
      <c r="C17" s="250" t="s">
        <v>163</v>
      </c>
      <c r="D17" s="250" t="s">
        <v>5</v>
      </c>
      <c r="E17" s="59" t="s">
        <v>155</v>
      </c>
      <c r="F17" s="60">
        <v>4667</v>
      </c>
      <c r="G17" s="59" t="s">
        <v>156</v>
      </c>
      <c r="H17" s="61"/>
      <c r="I17" s="62"/>
      <c r="J17" s="63"/>
      <c r="K17" s="64"/>
      <c r="L17" s="63"/>
      <c r="M17" s="64"/>
      <c r="N17" s="63"/>
      <c r="O17" s="64"/>
      <c r="P17" s="65">
        <v>5</v>
      </c>
      <c r="S17" s="60"/>
    </row>
    <row r="18" spans="1:19" ht="26.1" customHeight="1">
      <c r="A18" s="46">
        <v>1</v>
      </c>
      <c r="B18" s="247"/>
      <c r="C18" s="250"/>
      <c r="D18" s="250"/>
      <c r="E18" s="59" t="s">
        <v>158</v>
      </c>
      <c r="F18" s="60">
        <v>1828</v>
      </c>
      <c r="G18" s="59" t="s">
        <v>156</v>
      </c>
      <c r="H18" s="61"/>
      <c r="I18" s="62"/>
      <c r="J18" s="63"/>
      <c r="K18" s="64"/>
      <c r="L18" s="63"/>
      <c r="M18" s="64"/>
      <c r="N18" s="63"/>
      <c r="O18" s="64"/>
      <c r="P18" s="65">
        <v>6</v>
      </c>
      <c r="S18" s="60"/>
    </row>
    <row r="19" spans="1:19" ht="26.1" hidden="1" customHeight="1">
      <c r="A19" s="46">
        <v>2</v>
      </c>
      <c r="B19" s="247"/>
      <c r="C19" s="250"/>
      <c r="D19" s="250" t="s">
        <v>4</v>
      </c>
      <c r="E19" s="59" t="s">
        <v>155</v>
      </c>
      <c r="F19" s="60">
        <f>[6]수량집계표!H7</f>
        <v>0</v>
      </c>
      <c r="G19" s="59" t="s">
        <v>156</v>
      </c>
      <c r="H19" s="61">
        <f t="shared" ref="H19:H45" si="5">SUM(J19,L19,N19)</f>
        <v>0</v>
      </c>
      <c r="I19" s="62">
        <f t="shared" ref="I19:I45" si="6">K19+M19+O19</f>
        <v>0</v>
      </c>
      <c r="J19" s="63"/>
      <c r="K19" s="64">
        <f t="shared" ref="K19:K45" si="7">F19*J19</f>
        <v>0</v>
      </c>
      <c r="L19" s="63"/>
      <c r="M19" s="64">
        <f t="shared" ref="M19:M45" si="8">L19*F19</f>
        <v>0</v>
      </c>
      <c r="N19" s="63"/>
      <c r="O19" s="64">
        <f t="shared" ref="O19:O45" si="9">N19*F19</f>
        <v>0</v>
      </c>
      <c r="P19" s="65" t="s">
        <v>169</v>
      </c>
      <c r="S19" s="60"/>
    </row>
    <row r="20" spans="1:19" ht="26.1" hidden="1" customHeight="1">
      <c r="A20" s="46">
        <v>2</v>
      </c>
      <c r="B20" s="248"/>
      <c r="C20" s="251"/>
      <c r="D20" s="251"/>
      <c r="E20" s="67" t="s">
        <v>158</v>
      </c>
      <c r="F20" s="68">
        <f>[6]수량집계표!H8</f>
        <v>0</v>
      </c>
      <c r="G20" s="67" t="s">
        <v>156</v>
      </c>
      <c r="H20" s="69">
        <f t="shared" si="5"/>
        <v>0</v>
      </c>
      <c r="I20" s="70">
        <f t="shared" si="6"/>
        <v>0</v>
      </c>
      <c r="J20" s="71"/>
      <c r="K20" s="72">
        <f t="shared" si="7"/>
        <v>0</v>
      </c>
      <c r="L20" s="71"/>
      <c r="M20" s="72">
        <f t="shared" si="8"/>
        <v>0</v>
      </c>
      <c r="N20" s="71"/>
      <c r="O20" s="72">
        <f t="shared" si="9"/>
        <v>0</v>
      </c>
      <c r="P20" s="73" t="s">
        <v>170</v>
      </c>
      <c r="S20" s="60"/>
    </row>
    <row r="21" spans="1:19" ht="26.1" hidden="1" customHeight="1">
      <c r="A21" s="46">
        <v>2</v>
      </c>
      <c r="B21" s="246" t="s">
        <v>171</v>
      </c>
      <c r="C21" s="249" t="s">
        <v>172</v>
      </c>
      <c r="D21" s="249" t="s">
        <v>6</v>
      </c>
      <c r="E21" s="52" t="s">
        <v>155</v>
      </c>
      <c r="F21" s="53">
        <f>[6]수량집계표!I7</f>
        <v>0</v>
      </c>
      <c r="G21" s="52" t="s">
        <v>156</v>
      </c>
      <c r="H21" s="54">
        <f t="shared" si="5"/>
        <v>0</v>
      </c>
      <c r="I21" s="55">
        <f t="shared" si="6"/>
        <v>0</v>
      </c>
      <c r="J21" s="56"/>
      <c r="K21" s="57">
        <f t="shared" si="7"/>
        <v>0</v>
      </c>
      <c r="L21" s="56"/>
      <c r="M21" s="57">
        <f t="shared" si="8"/>
        <v>0</v>
      </c>
      <c r="N21" s="56"/>
      <c r="O21" s="57">
        <f t="shared" si="9"/>
        <v>0</v>
      </c>
      <c r="P21" s="58"/>
    </row>
    <row r="22" spans="1:19" ht="26.1" hidden="1" customHeight="1">
      <c r="A22" s="46">
        <v>2</v>
      </c>
      <c r="B22" s="247"/>
      <c r="C22" s="250"/>
      <c r="D22" s="250"/>
      <c r="E22" s="59" t="s">
        <v>158</v>
      </c>
      <c r="F22" s="60">
        <f>[6]수량집계표!I8</f>
        <v>0</v>
      </c>
      <c r="G22" s="59" t="s">
        <v>156</v>
      </c>
      <c r="H22" s="61">
        <f t="shared" si="5"/>
        <v>0</v>
      </c>
      <c r="I22" s="62">
        <f t="shared" si="6"/>
        <v>0</v>
      </c>
      <c r="J22" s="63"/>
      <c r="K22" s="64">
        <f t="shared" si="7"/>
        <v>0</v>
      </c>
      <c r="L22" s="63"/>
      <c r="M22" s="64">
        <f t="shared" si="8"/>
        <v>0</v>
      </c>
      <c r="N22" s="63"/>
      <c r="O22" s="64">
        <f t="shared" si="9"/>
        <v>0</v>
      </c>
      <c r="P22" s="65"/>
    </row>
    <row r="23" spans="1:19" ht="26.1" hidden="1" customHeight="1">
      <c r="A23" s="46">
        <v>2</v>
      </c>
      <c r="B23" s="247"/>
      <c r="C23" s="250"/>
      <c r="D23" s="250"/>
      <c r="E23" s="66" t="s">
        <v>3</v>
      </c>
      <c r="F23" s="60">
        <f>[6]수량집계표!I9</f>
        <v>0</v>
      </c>
      <c r="G23" s="59" t="s">
        <v>156</v>
      </c>
      <c r="H23" s="61">
        <f t="shared" si="5"/>
        <v>0</v>
      </c>
      <c r="I23" s="62">
        <f t="shared" si="6"/>
        <v>0</v>
      </c>
      <c r="J23" s="63"/>
      <c r="K23" s="64">
        <f t="shared" si="7"/>
        <v>0</v>
      </c>
      <c r="L23" s="63"/>
      <c r="M23" s="64">
        <f t="shared" si="8"/>
        <v>0</v>
      </c>
      <c r="N23" s="63"/>
      <c r="O23" s="64">
        <f t="shared" si="9"/>
        <v>0</v>
      </c>
      <c r="P23" s="65"/>
    </row>
    <row r="24" spans="1:19" ht="26.1" hidden="1" customHeight="1">
      <c r="A24" s="46">
        <v>2</v>
      </c>
      <c r="B24" s="247"/>
      <c r="C24" s="250"/>
      <c r="D24" s="250"/>
      <c r="E24" s="59" t="s">
        <v>161</v>
      </c>
      <c r="F24" s="60">
        <f>[6]수량집계표!I10</f>
        <v>0</v>
      </c>
      <c r="G24" s="59" t="s">
        <v>156</v>
      </c>
      <c r="H24" s="61">
        <f t="shared" si="5"/>
        <v>0</v>
      </c>
      <c r="I24" s="62">
        <f t="shared" si="6"/>
        <v>0</v>
      </c>
      <c r="J24" s="63"/>
      <c r="K24" s="64">
        <f t="shared" si="7"/>
        <v>0</v>
      </c>
      <c r="L24" s="63"/>
      <c r="M24" s="64">
        <f t="shared" si="8"/>
        <v>0</v>
      </c>
      <c r="N24" s="63"/>
      <c r="O24" s="64">
        <f t="shared" si="9"/>
        <v>0</v>
      </c>
      <c r="P24" s="65"/>
    </row>
    <row r="25" spans="1:19" ht="26.1" hidden="1" customHeight="1">
      <c r="A25" s="46">
        <v>2</v>
      </c>
      <c r="B25" s="247"/>
      <c r="C25" s="250" t="s">
        <v>173</v>
      </c>
      <c r="D25" s="250" t="s">
        <v>5</v>
      </c>
      <c r="E25" s="59" t="s">
        <v>155</v>
      </c>
      <c r="F25" s="60">
        <f>[6]수량집계표!J7</f>
        <v>0</v>
      </c>
      <c r="G25" s="59" t="s">
        <v>156</v>
      </c>
      <c r="H25" s="61">
        <f t="shared" si="5"/>
        <v>0</v>
      </c>
      <c r="I25" s="62">
        <f t="shared" si="6"/>
        <v>0</v>
      </c>
      <c r="J25" s="63"/>
      <c r="K25" s="64">
        <f t="shared" si="7"/>
        <v>0</v>
      </c>
      <c r="L25" s="63"/>
      <c r="M25" s="64">
        <f t="shared" si="8"/>
        <v>0</v>
      </c>
      <c r="N25" s="63"/>
      <c r="O25" s="64">
        <f t="shared" si="9"/>
        <v>0</v>
      </c>
      <c r="P25" s="65"/>
    </row>
    <row r="26" spans="1:19" ht="26.1" hidden="1" customHeight="1">
      <c r="A26" s="46">
        <v>2</v>
      </c>
      <c r="B26" s="247"/>
      <c r="C26" s="250"/>
      <c r="D26" s="250"/>
      <c r="E26" s="59" t="s">
        <v>158</v>
      </c>
      <c r="F26" s="60">
        <f>[6]수량집계표!J8</f>
        <v>0</v>
      </c>
      <c r="G26" s="59" t="s">
        <v>156</v>
      </c>
      <c r="H26" s="61">
        <f t="shared" si="5"/>
        <v>0</v>
      </c>
      <c r="I26" s="62">
        <f t="shared" si="6"/>
        <v>0</v>
      </c>
      <c r="J26" s="63"/>
      <c r="K26" s="64">
        <f t="shared" si="7"/>
        <v>0</v>
      </c>
      <c r="L26" s="63"/>
      <c r="M26" s="64">
        <f t="shared" si="8"/>
        <v>0</v>
      </c>
      <c r="N26" s="63"/>
      <c r="O26" s="64">
        <f t="shared" si="9"/>
        <v>0</v>
      </c>
      <c r="P26" s="65"/>
    </row>
    <row r="27" spans="1:19" ht="26.1" hidden="1" customHeight="1">
      <c r="A27" s="46">
        <v>2</v>
      </c>
      <c r="B27" s="247"/>
      <c r="C27" s="250"/>
      <c r="D27" s="250" t="s">
        <v>4</v>
      </c>
      <c r="E27" s="59" t="s">
        <v>155</v>
      </c>
      <c r="F27" s="60">
        <f>[6]수량집계표!K7</f>
        <v>0</v>
      </c>
      <c r="G27" s="59"/>
      <c r="H27" s="61"/>
      <c r="I27" s="62"/>
      <c r="J27" s="63"/>
      <c r="K27" s="64"/>
      <c r="L27" s="63"/>
      <c r="M27" s="64"/>
      <c r="N27" s="63"/>
      <c r="O27" s="64"/>
      <c r="P27" s="65"/>
    </row>
    <row r="28" spans="1:19" ht="26.1" hidden="1" customHeight="1">
      <c r="A28" s="46">
        <v>2</v>
      </c>
      <c r="B28" s="248"/>
      <c r="C28" s="251"/>
      <c r="D28" s="251"/>
      <c r="E28" s="67" t="s">
        <v>158</v>
      </c>
      <c r="F28" s="68">
        <f>[6]수량집계표!K8</f>
        <v>0</v>
      </c>
      <c r="G28" s="67"/>
      <c r="H28" s="69"/>
      <c r="I28" s="70"/>
      <c r="J28" s="71"/>
      <c r="K28" s="72"/>
      <c r="L28" s="71"/>
      <c r="M28" s="72"/>
      <c r="N28" s="71"/>
      <c r="O28" s="72"/>
      <c r="P28" s="73"/>
    </row>
    <row r="29" spans="1:19" ht="26.1" hidden="1" customHeight="1">
      <c r="A29" s="46">
        <v>2</v>
      </c>
      <c r="B29" s="246" t="s">
        <v>174</v>
      </c>
      <c r="C29" s="259" t="s">
        <v>172</v>
      </c>
      <c r="D29" s="259" t="s">
        <v>6</v>
      </c>
      <c r="E29" s="52" t="s">
        <v>155</v>
      </c>
      <c r="F29" s="53">
        <f>[6]수량집계표!L7</f>
        <v>0</v>
      </c>
      <c r="G29" s="52" t="s">
        <v>156</v>
      </c>
      <c r="H29" s="54">
        <f t="shared" si="5"/>
        <v>2635</v>
      </c>
      <c r="I29" s="74">
        <f t="shared" si="6"/>
        <v>0</v>
      </c>
      <c r="J29" s="56">
        <v>66</v>
      </c>
      <c r="K29" s="75">
        <f t="shared" si="7"/>
        <v>0</v>
      </c>
      <c r="L29" s="56">
        <v>2532</v>
      </c>
      <c r="M29" s="57">
        <f t="shared" si="8"/>
        <v>0</v>
      </c>
      <c r="N29" s="56">
        <v>37</v>
      </c>
      <c r="O29" s="57">
        <f t="shared" si="9"/>
        <v>0</v>
      </c>
      <c r="P29" s="58">
        <v>5</v>
      </c>
    </row>
    <row r="30" spans="1:19" ht="26.1" hidden="1" customHeight="1">
      <c r="A30" s="46">
        <v>2</v>
      </c>
      <c r="B30" s="247"/>
      <c r="C30" s="260"/>
      <c r="D30" s="260"/>
      <c r="E30" s="59" t="s">
        <v>158</v>
      </c>
      <c r="F30" s="60">
        <f>[6]수량집계표!L8</f>
        <v>0</v>
      </c>
      <c r="G30" s="59" t="s">
        <v>156</v>
      </c>
      <c r="H30" s="61">
        <f t="shared" si="5"/>
        <v>2762</v>
      </c>
      <c r="I30" s="76">
        <f t="shared" si="6"/>
        <v>0</v>
      </c>
      <c r="J30" s="63">
        <v>136</v>
      </c>
      <c r="K30" s="77">
        <f t="shared" si="7"/>
        <v>0</v>
      </c>
      <c r="L30" s="63">
        <v>2551</v>
      </c>
      <c r="M30" s="64">
        <f t="shared" si="8"/>
        <v>0</v>
      </c>
      <c r="N30" s="63">
        <v>75</v>
      </c>
      <c r="O30" s="64">
        <f t="shared" si="9"/>
        <v>0</v>
      </c>
      <c r="P30" s="65">
        <v>6</v>
      </c>
    </row>
    <row r="31" spans="1:19" ht="26.1" hidden="1" customHeight="1">
      <c r="A31" s="46">
        <v>2</v>
      </c>
      <c r="B31" s="247"/>
      <c r="C31" s="260"/>
      <c r="D31" s="260"/>
      <c r="E31" s="66" t="s">
        <v>3</v>
      </c>
      <c r="F31" s="60">
        <f>[6]수량집계표!L9</f>
        <v>0</v>
      </c>
      <c r="G31" s="59"/>
      <c r="H31" s="61"/>
      <c r="I31" s="76"/>
      <c r="J31" s="63"/>
      <c r="K31" s="77"/>
      <c r="L31" s="63"/>
      <c r="M31" s="64"/>
      <c r="N31" s="63"/>
      <c r="O31" s="64"/>
      <c r="P31" s="65"/>
    </row>
    <row r="32" spans="1:19" ht="26.1" hidden="1" customHeight="1">
      <c r="A32" s="46">
        <v>2</v>
      </c>
      <c r="B32" s="247"/>
      <c r="C32" s="261"/>
      <c r="D32" s="261"/>
      <c r="E32" s="59" t="s">
        <v>161</v>
      </c>
      <c r="F32" s="60">
        <f>[6]수량집계표!L10</f>
        <v>0</v>
      </c>
      <c r="G32" s="59"/>
      <c r="H32" s="61"/>
      <c r="I32" s="76"/>
      <c r="J32" s="63"/>
      <c r="K32" s="77"/>
      <c r="L32" s="63"/>
      <c r="M32" s="64"/>
      <c r="N32" s="63"/>
      <c r="O32" s="64"/>
      <c r="P32" s="65"/>
    </row>
    <row r="33" spans="1:16" ht="26.1" hidden="1" customHeight="1">
      <c r="A33" s="46">
        <v>2</v>
      </c>
      <c r="B33" s="247"/>
      <c r="C33" s="250" t="s">
        <v>173</v>
      </c>
      <c r="D33" s="250" t="s">
        <v>5</v>
      </c>
      <c r="E33" s="59" t="s">
        <v>155</v>
      </c>
      <c r="F33" s="60">
        <f>[6]수량집계표!M7</f>
        <v>0</v>
      </c>
      <c r="G33" s="59" t="s">
        <v>156</v>
      </c>
      <c r="H33" s="61">
        <f t="shared" si="5"/>
        <v>2660</v>
      </c>
      <c r="I33" s="76">
        <f t="shared" si="6"/>
        <v>0</v>
      </c>
      <c r="J33" s="63">
        <v>66</v>
      </c>
      <c r="K33" s="77">
        <f t="shared" si="7"/>
        <v>0</v>
      </c>
      <c r="L33" s="63">
        <v>2557</v>
      </c>
      <c r="M33" s="64">
        <f t="shared" si="8"/>
        <v>0</v>
      </c>
      <c r="N33" s="63">
        <v>37</v>
      </c>
      <c r="O33" s="64">
        <f t="shared" si="9"/>
        <v>0</v>
      </c>
      <c r="P33" s="65">
        <v>7</v>
      </c>
    </row>
    <row r="34" spans="1:16" ht="26.1" hidden="1" customHeight="1">
      <c r="A34" s="46">
        <v>2</v>
      </c>
      <c r="B34" s="247"/>
      <c r="C34" s="250"/>
      <c r="D34" s="250"/>
      <c r="E34" s="59" t="s">
        <v>158</v>
      </c>
      <c r="F34" s="60">
        <f>[6]수량집계표!M8</f>
        <v>0</v>
      </c>
      <c r="G34" s="59" t="s">
        <v>156</v>
      </c>
      <c r="H34" s="61">
        <f t="shared" si="5"/>
        <v>0</v>
      </c>
      <c r="I34" s="76">
        <f t="shared" si="6"/>
        <v>0</v>
      </c>
      <c r="J34" s="63"/>
      <c r="K34" s="77">
        <f t="shared" si="7"/>
        <v>0</v>
      </c>
      <c r="L34" s="63"/>
      <c r="M34" s="64">
        <f t="shared" si="8"/>
        <v>0</v>
      </c>
      <c r="N34" s="63"/>
      <c r="O34" s="64">
        <f t="shared" si="9"/>
        <v>0</v>
      </c>
      <c r="P34" s="65"/>
    </row>
    <row r="35" spans="1:16" ht="26.1" hidden="1" customHeight="1">
      <c r="A35" s="46">
        <v>2</v>
      </c>
      <c r="B35" s="247"/>
      <c r="C35" s="250"/>
      <c r="D35" s="250" t="s">
        <v>4</v>
      </c>
      <c r="E35" s="59" t="s">
        <v>155</v>
      </c>
      <c r="F35" s="60">
        <f>[6]수량집계표!N7</f>
        <v>0</v>
      </c>
      <c r="G35" s="59" t="s">
        <v>156</v>
      </c>
      <c r="H35" s="61">
        <f t="shared" si="5"/>
        <v>0</v>
      </c>
      <c r="I35" s="76">
        <f t="shared" si="6"/>
        <v>0</v>
      </c>
      <c r="J35" s="63"/>
      <c r="K35" s="77">
        <f t="shared" si="7"/>
        <v>0</v>
      </c>
      <c r="L35" s="63"/>
      <c r="M35" s="64">
        <f t="shared" si="8"/>
        <v>0</v>
      </c>
      <c r="N35" s="63"/>
      <c r="O35" s="64">
        <f t="shared" si="9"/>
        <v>0</v>
      </c>
      <c r="P35" s="65"/>
    </row>
    <row r="36" spans="1:16" ht="26.1" hidden="1" customHeight="1">
      <c r="A36" s="46">
        <v>2</v>
      </c>
      <c r="B36" s="248"/>
      <c r="C36" s="251"/>
      <c r="D36" s="251"/>
      <c r="E36" s="67" t="s">
        <v>158</v>
      </c>
      <c r="F36" s="60">
        <f>[6]수량집계표!N8</f>
        <v>0</v>
      </c>
      <c r="G36" s="67" t="s">
        <v>156</v>
      </c>
      <c r="H36" s="69">
        <f t="shared" si="5"/>
        <v>0</v>
      </c>
      <c r="I36" s="78">
        <f t="shared" si="6"/>
        <v>0</v>
      </c>
      <c r="J36" s="79"/>
      <c r="K36" s="80">
        <f t="shared" si="7"/>
        <v>0</v>
      </c>
      <c r="L36" s="79"/>
      <c r="M36" s="72">
        <f t="shared" si="8"/>
        <v>0</v>
      </c>
      <c r="N36" s="79"/>
      <c r="O36" s="72">
        <f t="shared" si="9"/>
        <v>0</v>
      </c>
      <c r="P36" s="73"/>
    </row>
    <row r="37" spans="1:16" ht="26.1" hidden="1" customHeight="1">
      <c r="A37" s="46">
        <v>2</v>
      </c>
      <c r="B37" s="246" t="s">
        <v>175</v>
      </c>
      <c r="C37" s="249" t="s">
        <v>7</v>
      </c>
      <c r="D37" s="249" t="s">
        <v>6</v>
      </c>
      <c r="E37" s="52" t="s">
        <v>155</v>
      </c>
      <c r="F37" s="53">
        <f>[6]수량집계표!O7</f>
        <v>0</v>
      </c>
      <c r="G37" s="52" t="s">
        <v>156</v>
      </c>
      <c r="H37" s="54">
        <f t="shared" si="5"/>
        <v>515</v>
      </c>
      <c r="I37" s="74">
        <f t="shared" si="6"/>
        <v>0</v>
      </c>
      <c r="J37" s="56">
        <v>30</v>
      </c>
      <c r="K37" s="75">
        <f t="shared" si="7"/>
        <v>0</v>
      </c>
      <c r="L37" s="56">
        <v>480</v>
      </c>
      <c r="M37" s="57">
        <f t="shared" si="8"/>
        <v>0</v>
      </c>
      <c r="N37" s="56">
        <v>5</v>
      </c>
      <c r="O37" s="57">
        <f t="shared" si="9"/>
        <v>0</v>
      </c>
      <c r="P37" s="58">
        <v>8</v>
      </c>
    </row>
    <row r="38" spans="1:16" ht="26.1" hidden="1" customHeight="1">
      <c r="A38" s="46">
        <v>2</v>
      </c>
      <c r="B38" s="247"/>
      <c r="C38" s="250"/>
      <c r="D38" s="250"/>
      <c r="E38" s="59" t="s">
        <v>158</v>
      </c>
      <c r="F38" s="60">
        <f>[6]수량집계표!O8</f>
        <v>0</v>
      </c>
      <c r="G38" s="59" t="s">
        <v>156</v>
      </c>
      <c r="H38" s="61">
        <f t="shared" si="5"/>
        <v>566</v>
      </c>
      <c r="I38" s="76">
        <f t="shared" si="6"/>
        <v>0</v>
      </c>
      <c r="J38" s="63">
        <v>66</v>
      </c>
      <c r="K38" s="77">
        <f t="shared" si="7"/>
        <v>0</v>
      </c>
      <c r="L38" s="63">
        <v>489</v>
      </c>
      <c r="M38" s="64">
        <f t="shared" si="8"/>
        <v>0</v>
      </c>
      <c r="N38" s="63">
        <v>11</v>
      </c>
      <c r="O38" s="64">
        <f t="shared" si="9"/>
        <v>0</v>
      </c>
      <c r="P38" s="65">
        <v>9</v>
      </c>
    </row>
    <row r="39" spans="1:16" ht="26.1" hidden="1" customHeight="1">
      <c r="A39" s="46">
        <v>2</v>
      </c>
      <c r="B39" s="247"/>
      <c r="C39" s="250"/>
      <c r="D39" s="250"/>
      <c r="E39" s="66" t="s">
        <v>3</v>
      </c>
      <c r="F39" s="60">
        <f>[6]수량집계표!O9</f>
        <v>0</v>
      </c>
      <c r="G39" s="59"/>
      <c r="H39" s="61"/>
      <c r="I39" s="76"/>
      <c r="J39" s="63"/>
      <c r="K39" s="77"/>
      <c r="L39" s="63"/>
      <c r="M39" s="64"/>
      <c r="N39" s="63"/>
      <c r="O39" s="64"/>
      <c r="P39" s="65"/>
    </row>
    <row r="40" spans="1:16" ht="26.1" hidden="1" customHeight="1">
      <c r="A40" s="46">
        <v>2</v>
      </c>
      <c r="B40" s="247"/>
      <c r="C40" s="250"/>
      <c r="D40" s="250"/>
      <c r="E40" s="59" t="s">
        <v>161</v>
      </c>
      <c r="F40" s="60">
        <f>[6]수량집계표!O10</f>
        <v>0</v>
      </c>
      <c r="G40" s="59"/>
      <c r="H40" s="61"/>
      <c r="I40" s="76"/>
      <c r="J40" s="63"/>
      <c r="K40" s="77"/>
      <c r="L40" s="63"/>
      <c r="M40" s="64"/>
      <c r="N40" s="63"/>
      <c r="O40" s="64"/>
      <c r="P40" s="65"/>
    </row>
    <row r="41" spans="1:16" ht="26.1" hidden="1" customHeight="1">
      <c r="A41" s="46">
        <v>2</v>
      </c>
      <c r="B41" s="247"/>
      <c r="C41" s="250" t="s">
        <v>8</v>
      </c>
      <c r="D41" s="250" t="s">
        <v>5</v>
      </c>
      <c r="E41" s="59" t="s">
        <v>155</v>
      </c>
      <c r="F41" s="60" t="e">
        <f>#REF!</f>
        <v>#REF!</v>
      </c>
      <c r="G41" s="59" t="s">
        <v>156</v>
      </c>
      <c r="H41" s="61">
        <f t="shared" si="5"/>
        <v>0</v>
      </c>
      <c r="I41" s="76" t="e">
        <f t="shared" si="6"/>
        <v>#REF!</v>
      </c>
      <c r="J41" s="63"/>
      <c r="K41" s="77" t="e">
        <f t="shared" si="7"/>
        <v>#REF!</v>
      </c>
      <c r="L41" s="63"/>
      <c r="M41" s="64" t="e">
        <f t="shared" si="8"/>
        <v>#REF!</v>
      </c>
      <c r="N41" s="63"/>
      <c r="O41" s="64" t="e">
        <f t="shared" si="9"/>
        <v>#REF!</v>
      </c>
      <c r="P41" s="65">
        <v>7</v>
      </c>
    </row>
    <row r="42" spans="1:16" ht="26.1" hidden="1" customHeight="1">
      <c r="A42" s="46">
        <v>2</v>
      </c>
      <c r="B42" s="247"/>
      <c r="C42" s="250"/>
      <c r="D42" s="250"/>
      <c r="E42" s="59" t="s">
        <v>158</v>
      </c>
      <c r="F42" s="60">
        <f>[6]수량집계표!P8</f>
        <v>0</v>
      </c>
      <c r="G42" s="59" t="s">
        <v>156</v>
      </c>
      <c r="H42" s="61">
        <f t="shared" si="5"/>
        <v>0</v>
      </c>
      <c r="I42" s="76">
        <f t="shared" si="6"/>
        <v>0</v>
      </c>
      <c r="J42" s="63"/>
      <c r="K42" s="77">
        <f t="shared" si="7"/>
        <v>0</v>
      </c>
      <c r="L42" s="63"/>
      <c r="M42" s="64">
        <f t="shared" si="8"/>
        <v>0</v>
      </c>
      <c r="N42" s="63"/>
      <c r="O42" s="64">
        <f t="shared" si="9"/>
        <v>0</v>
      </c>
      <c r="P42" s="65"/>
    </row>
    <row r="43" spans="1:16" ht="26.1" hidden="1" customHeight="1">
      <c r="A43" s="46">
        <v>2</v>
      </c>
      <c r="B43" s="247"/>
      <c r="C43" s="250"/>
      <c r="D43" s="250" t="s">
        <v>4</v>
      </c>
      <c r="E43" s="59" t="s">
        <v>155</v>
      </c>
      <c r="F43" s="60">
        <f>[6]수량집계표!Q7</f>
        <v>0</v>
      </c>
      <c r="G43" s="59" t="s">
        <v>156</v>
      </c>
      <c r="H43" s="61">
        <f t="shared" si="5"/>
        <v>0</v>
      </c>
      <c r="I43" s="76">
        <f t="shared" si="6"/>
        <v>0</v>
      </c>
      <c r="J43" s="63"/>
      <c r="K43" s="77">
        <f t="shared" si="7"/>
        <v>0</v>
      </c>
      <c r="L43" s="63"/>
      <c r="M43" s="64">
        <f t="shared" si="8"/>
        <v>0</v>
      </c>
      <c r="N43" s="63"/>
      <c r="O43" s="64">
        <f t="shared" si="9"/>
        <v>0</v>
      </c>
      <c r="P43" s="65"/>
    </row>
    <row r="44" spans="1:16" ht="26.1" hidden="1" customHeight="1">
      <c r="A44" s="46">
        <v>2</v>
      </c>
      <c r="B44" s="248"/>
      <c r="C44" s="251"/>
      <c r="D44" s="251"/>
      <c r="E44" s="67" t="s">
        <v>158</v>
      </c>
      <c r="F44" s="60">
        <f>[6]수량집계표!Q8</f>
        <v>0</v>
      </c>
      <c r="G44" s="67" t="s">
        <v>156</v>
      </c>
      <c r="H44" s="69">
        <f t="shared" si="5"/>
        <v>0</v>
      </c>
      <c r="I44" s="78">
        <f t="shared" si="6"/>
        <v>0</v>
      </c>
      <c r="J44" s="79"/>
      <c r="K44" s="80">
        <f t="shared" si="7"/>
        <v>0</v>
      </c>
      <c r="L44" s="79"/>
      <c r="M44" s="72">
        <f t="shared" si="8"/>
        <v>0</v>
      </c>
      <c r="N44" s="79"/>
      <c r="O44" s="72">
        <f t="shared" si="9"/>
        <v>0</v>
      </c>
      <c r="P44" s="73"/>
    </row>
    <row r="45" spans="1:16" ht="26.1" hidden="1" customHeight="1">
      <c r="A45" s="46">
        <v>2</v>
      </c>
      <c r="B45" s="252" t="s">
        <v>9</v>
      </c>
      <c r="C45" s="253"/>
      <c r="D45" s="253"/>
      <c r="E45" s="254"/>
      <c r="F45" s="81">
        <f>[6]수량집계표!R7</f>
        <v>0</v>
      </c>
      <c r="G45" s="82" t="s">
        <v>156</v>
      </c>
      <c r="H45" s="83">
        <f t="shared" si="5"/>
        <v>0</v>
      </c>
      <c r="I45" s="84">
        <f t="shared" si="6"/>
        <v>0</v>
      </c>
      <c r="J45" s="85"/>
      <c r="K45" s="86">
        <f t="shared" si="7"/>
        <v>0</v>
      </c>
      <c r="L45" s="85"/>
      <c r="M45" s="87">
        <f t="shared" si="8"/>
        <v>0</v>
      </c>
      <c r="N45" s="85"/>
      <c r="O45" s="87">
        <f t="shared" si="9"/>
        <v>0</v>
      </c>
      <c r="P45" s="88"/>
    </row>
    <row r="46" spans="1:16" ht="26.1" customHeight="1">
      <c r="A46" s="46">
        <v>1</v>
      </c>
      <c r="B46" s="255" t="s">
        <v>176</v>
      </c>
      <c r="C46" s="256"/>
      <c r="D46" s="256"/>
      <c r="E46" s="256"/>
      <c r="F46" s="89"/>
      <c r="G46" s="90"/>
      <c r="H46" s="91"/>
      <c r="I46" s="92"/>
      <c r="J46" s="93"/>
      <c r="K46" s="94"/>
      <c r="L46" s="93"/>
      <c r="M46" s="94"/>
      <c r="N46" s="93"/>
      <c r="O46" s="94"/>
      <c r="P46" s="95"/>
    </row>
    <row r="47" spans="1:16" ht="26.1" customHeight="1">
      <c r="A47" s="46">
        <v>1</v>
      </c>
      <c r="B47" s="215" t="s">
        <v>177</v>
      </c>
      <c r="C47" s="216"/>
      <c r="D47" s="216"/>
      <c r="E47" s="217"/>
      <c r="F47" s="96"/>
      <c r="G47" s="97"/>
      <c r="H47" s="98"/>
      <c r="I47" s="99"/>
      <c r="J47" s="100"/>
      <c r="K47" s="101"/>
      <c r="L47" s="102"/>
      <c r="M47" s="101"/>
      <c r="N47" s="102"/>
      <c r="O47" s="103"/>
      <c r="P47" s="104"/>
    </row>
    <row r="48" spans="1:16" ht="26.1" customHeight="1">
      <c r="A48" s="46">
        <v>1</v>
      </c>
      <c r="B48" s="257" t="s">
        <v>178</v>
      </c>
      <c r="C48" s="258"/>
      <c r="D48" s="258"/>
      <c r="E48" s="258"/>
      <c r="F48" s="53">
        <v>2</v>
      </c>
      <c r="G48" s="52" t="s">
        <v>179</v>
      </c>
      <c r="H48" s="54"/>
      <c r="I48" s="55"/>
      <c r="J48" s="105"/>
      <c r="K48" s="57"/>
      <c r="L48" s="57"/>
      <c r="M48" s="57"/>
      <c r="N48" s="57"/>
      <c r="O48" s="57"/>
      <c r="P48" s="106"/>
    </row>
    <row r="49" spans="1:16" ht="26.1" customHeight="1">
      <c r="A49" s="46">
        <v>1</v>
      </c>
      <c r="B49" s="255" t="s">
        <v>176</v>
      </c>
      <c r="C49" s="256"/>
      <c r="D49" s="256"/>
      <c r="E49" s="256"/>
      <c r="F49" s="89"/>
      <c r="G49" s="90"/>
      <c r="H49" s="91"/>
      <c r="I49" s="92">
        <f t="shared" ref="I49:I50" si="10">K49+M49+O49</f>
        <v>0</v>
      </c>
      <c r="J49" s="93"/>
      <c r="K49" s="94">
        <f>SUM(K48:K48)</f>
        <v>0</v>
      </c>
      <c r="L49" s="93"/>
      <c r="M49" s="94">
        <f>SUM(M48:M48)</f>
        <v>0</v>
      </c>
      <c r="N49" s="93"/>
      <c r="O49" s="94">
        <f>SUM(O48:O48)</f>
        <v>0</v>
      </c>
      <c r="P49" s="95"/>
    </row>
    <row r="50" spans="1:16" ht="26.1" customHeight="1">
      <c r="A50" s="46">
        <v>1</v>
      </c>
      <c r="B50" s="243" t="s">
        <v>180</v>
      </c>
      <c r="C50" s="244"/>
      <c r="D50" s="244"/>
      <c r="E50" s="245"/>
      <c r="F50" s="81"/>
      <c r="G50" s="82"/>
      <c r="H50" s="83"/>
      <c r="I50" s="107">
        <f t="shared" si="10"/>
        <v>0</v>
      </c>
      <c r="J50" s="108"/>
      <c r="K50" s="109">
        <f>K46+K49</f>
        <v>0</v>
      </c>
      <c r="L50" s="109"/>
      <c r="M50" s="109">
        <f>M46+M49</f>
        <v>0</v>
      </c>
      <c r="N50" s="109"/>
      <c r="O50" s="109">
        <f>O46+O49</f>
        <v>0</v>
      </c>
      <c r="P50" s="110"/>
    </row>
    <row r="51" spans="1:16" ht="30" customHeight="1">
      <c r="A51" s="46">
        <v>1</v>
      </c>
      <c r="B51" s="221" t="s">
        <v>181</v>
      </c>
      <c r="C51" s="222"/>
      <c r="D51" s="222"/>
      <c r="E51" s="223"/>
      <c r="F51" s="227">
        <v>1</v>
      </c>
      <c r="G51" s="203" t="s">
        <v>10</v>
      </c>
      <c r="H51" s="229"/>
      <c r="I51" s="111"/>
      <c r="J51" s="112" t="str">
        <f>" ☞간접노무비 : 직접노무비의 "&amp;(M52*100)&amp;"%"</f>
        <v xml:space="preserve"> ☞간접노무비 : 직접노무비의 12.6%</v>
      </c>
      <c r="K51" s="113"/>
      <c r="L51" s="114"/>
      <c r="M51" s="115"/>
      <c r="N51" s="116"/>
      <c r="O51" s="117"/>
      <c r="P51" s="118"/>
    </row>
    <row r="52" spans="1:16" ht="30" customHeight="1">
      <c r="A52" s="46">
        <v>1</v>
      </c>
      <c r="B52" s="224"/>
      <c r="C52" s="225"/>
      <c r="D52" s="225"/>
      <c r="E52" s="226"/>
      <c r="F52" s="228"/>
      <c r="G52" s="205"/>
      <c r="H52" s="230"/>
      <c r="I52" s="119">
        <f>O52</f>
        <v>0</v>
      </c>
      <c r="J52" s="120"/>
      <c r="K52" s="121">
        <f>K50</f>
        <v>0</v>
      </c>
      <c r="L52" s="122" t="s">
        <v>182</v>
      </c>
      <c r="M52" s="123">
        <v>0.126</v>
      </c>
      <c r="N52" s="124" t="s">
        <v>183</v>
      </c>
      <c r="O52" s="125">
        <f>INT(K52*M52)</f>
        <v>0</v>
      </c>
      <c r="P52" s="126"/>
    </row>
    <row r="53" spans="1:16" ht="30" customHeight="1">
      <c r="A53" s="46">
        <v>1</v>
      </c>
      <c r="B53" s="231" t="s">
        <v>184</v>
      </c>
      <c r="C53" s="232"/>
      <c r="D53" s="233"/>
      <c r="E53" s="233"/>
      <c r="F53" s="127">
        <v>1</v>
      </c>
      <c r="G53" s="128" t="s">
        <v>10</v>
      </c>
      <c r="H53" s="129"/>
      <c r="I53" s="130">
        <f>SUM(I54:I67)</f>
        <v>0</v>
      </c>
      <c r="J53" s="131"/>
      <c r="K53" s="132"/>
      <c r="L53" s="133"/>
      <c r="M53" s="132"/>
      <c r="N53" s="134"/>
      <c r="O53" s="135"/>
      <c r="P53" s="136"/>
    </row>
    <row r="54" spans="1:16" ht="30" customHeight="1">
      <c r="A54" s="46">
        <v>1</v>
      </c>
      <c r="B54" s="234" t="s">
        <v>11</v>
      </c>
      <c r="C54" s="235"/>
      <c r="D54" s="235"/>
      <c r="E54" s="236"/>
      <c r="F54" s="137"/>
      <c r="G54" s="138"/>
      <c r="H54" s="137"/>
      <c r="I54" s="139"/>
      <c r="J54" s="112" t="str">
        <f>" ☞산재보험료 : (직접노무비+간접노무비)의 "&amp;(M55*100)&amp;"%"</f>
        <v xml:space="preserve"> ☞산재보험료 : (직접노무비+간접노무비)의 3.75%</v>
      </c>
      <c r="K54" s="113"/>
      <c r="L54" s="114"/>
      <c r="M54" s="115"/>
      <c r="N54" s="116"/>
      <c r="O54" s="140"/>
      <c r="P54" s="141"/>
    </row>
    <row r="55" spans="1:16" ht="30" customHeight="1">
      <c r="A55" s="46">
        <v>1</v>
      </c>
      <c r="B55" s="237"/>
      <c r="C55" s="238"/>
      <c r="D55" s="238"/>
      <c r="E55" s="239"/>
      <c r="F55" s="142"/>
      <c r="G55" s="143"/>
      <c r="H55" s="142"/>
      <c r="I55" s="144">
        <f>O55</f>
        <v>0</v>
      </c>
      <c r="J55" s="145"/>
      <c r="K55" s="146">
        <f>K50+I52</f>
        <v>0</v>
      </c>
      <c r="L55" s="147" t="s">
        <v>182</v>
      </c>
      <c r="M55" s="148">
        <v>3.7499999999999999E-2</v>
      </c>
      <c r="N55" s="149" t="s">
        <v>183</v>
      </c>
      <c r="O55" s="150">
        <f>INT(K55*M55)</f>
        <v>0</v>
      </c>
      <c r="P55" s="151"/>
    </row>
    <row r="56" spans="1:16" ht="30" customHeight="1">
      <c r="A56" s="46">
        <v>1</v>
      </c>
      <c r="B56" s="240" t="s">
        <v>12</v>
      </c>
      <c r="C56" s="241"/>
      <c r="D56" s="241"/>
      <c r="E56" s="242"/>
      <c r="F56" s="152"/>
      <c r="G56" s="153"/>
      <c r="H56" s="152"/>
      <c r="I56" s="154"/>
      <c r="J56" s="155" t="str">
        <f>" ☞고용보험료 : (직접노무비+간접노무비)의 "&amp;(M57*100)&amp;"%"</f>
        <v xml:space="preserve"> ☞고용보험료 : (직접노무비+간접노무비)의 0.87%</v>
      </c>
      <c r="K56" s="156"/>
      <c r="L56" s="157"/>
      <c r="M56" s="158"/>
      <c r="N56" s="159"/>
      <c r="O56" s="160"/>
      <c r="P56" s="161"/>
    </row>
    <row r="57" spans="1:16" ht="30" customHeight="1">
      <c r="A57" s="46">
        <v>1</v>
      </c>
      <c r="B57" s="237"/>
      <c r="C57" s="238"/>
      <c r="D57" s="238"/>
      <c r="E57" s="239"/>
      <c r="F57" s="142"/>
      <c r="G57" s="143"/>
      <c r="H57" s="142"/>
      <c r="I57" s="144">
        <f>O57</f>
        <v>0</v>
      </c>
      <c r="J57" s="145"/>
      <c r="K57" s="146">
        <f>K50+I52</f>
        <v>0</v>
      </c>
      <c r="L57" s="147" t="s">
        <v>182</v>
      </c>
      <c r="M57" s="148">
        <v>8.6999999999999994E-3</v>
      </c>
      <c r="N57" s="149" t="s">
        <v>183</v>
      </c>
      <c r="O57" s="150">
        <f>INT(K57*M57)</f>
        <v>0</v>
      </c>
      <c r="P57" s="151"/>
    </row>
    <row r="58" spans="1:16" ht="30" hidden="1" customHeight="1">
      <c r="A58" s="46">
        <v>2</v>
      </c>
      <c r="B58" s="240" t="s">
        <v>13</v>
      </c>
      <c r="C58" s="241"/>
      <c r="D58" s="241"/>
      <c r="E58" s="242"/>
      <c r="F58" s="152"/>
      <c r="G58" s="153"/>
      <c r="H58" s="152"/>
      <c r="I58" s="162"/>
      <c r="J58" s="155" t="str">
        <f>" ☞국민건강보험료 : (직접노무비)의 "&amp;(M59*100)&amp;"%"</f>
        <v xml:space="preserve"> ☞국민건강보험료 : (직접노무비)의 1.7%</v>
      </c>
      <c r="K58" s="156"/>
      <c r="L58" s="157"/>
      <c r="M58" s="158"/>
      <c r="N58" s="159"/>
      <c r="O58" s="160"/>
      <c r="P58" s="161"/>
    </row>
    <row r="59" spans="1:16" ht="30" hidden="1" customHeight="1">
      <c r="A59" s="46">
        <v>2</v>
      </c>
      <c r="B59" s="237"/>
      <c r="C59" s="238"/>
      <c r="D59" s="238"/>
      <c r="E59" s="239"/>
      <c r="F59" s="142"/>
      <c r="G59" s="143"/>
      <c r="H59" s="142"/>
      <c r="I59" s="144">
        <f>O59</f>
        <v>0</v>
      </c>
      <c r="J59" s="145"/>
      <c r="K59" s="146">
        <f>K50</f>
        <v>0</v>
      </c>
      <c r="L59" s="147" t="s">
        <v>182</v>
      </c>
      <c r="M59" s="148">
        <v>1.7000000000000001E-2</v>
      </c>
      <c r="N59" s="149" t="s">
        <v>183</v>
      </c>
      <c r="O59" s="150"/>
      <c r="P59" s="151" t="e">
        <f>I59/K59</f>
        <v>#DIV/0!</v>
      </c>
    </row>
    <row r="60" spans="1:16" ht="30" hidden="1" customHeight="1">
      <c r="A60" s="46">
        <v>2</v>
      </c>
      <c r="B60" s="240" t="s">
        <v>132</v>
      </c>
      <c r="C60" s="241"/>
      <c r="D60" s="241"/>
      <c r="E60" s="242"/>
      <c r="F60" s="152"/>
      <c r="G60" s="153"/>
      <c r="H60" s="152"/>
      <c r="I60" s="163"/>
      <c r="J60" s="155" t="str">
        <f>" ☞국민연금보험료 : (직접노무비)의 "&amp;(M61*100)&amp;"%"</f>
        <v xml:space="preserve"> ☞국민연금보험료 : (직접노무비)의 2.49%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37"/>
      <c r="C61" s="238"/>
      <c r="D61" s="238"/>
      <c r="E61" s="239"/>
      <c r="F61" s="142"/>
      <c r="G61" s="143"/>
      <c r="H61" s="142"/>
      <c r="I61" s="144">
        <f>O61</f>
        <v>0</v>
      </c>
      <c r="J61" s="145"/>
      <c r="K61" s="146">
        <f>K50</f>
        <v>0</v>
      </c>
      <c r="L61" s="147" t="s">
        <v>182</v>
      </c>
      <c r="M61" s="148">
        <v>2.4899999999999999E-2</v>
      </c>
      <c r="N61" s="149" t="s">
        <v>183</v>
      </c>
      <c r="O61" s="150"/>
      <c r="P61" s="151" t="e">
        <f>I61/K61</f>
        <v>#DIV/0!</v>
      </c>
    </row>
    <row r="62" spans="1:16" ht="30" hidden="1" customHeight="1">
      <c r="A62" s="46">
        <v>2</v>
      </c>
      <c r="B62" s="240" t="s">
        <v>185</v>
      </c>
      <c r="C62" s="241"/>
      <c r="D62" s="241"/>
      <c r="E62" s="242"/>
      <c r="F62" s="152"/>
      <c r="G62" s="153"/>
      <c r="H62" s="152"/>
      <c r="I62" s="163"/>
      <c r="J62" s="155" t="str">
        <f>" ☞노인장기요양보험료 : (국민건강보험료)의 "&amp;(M63*100)&amp;"%"</f>
        <v xml:space="preserve"> ☞노인장기요양보험료 : (국민건강보험료)의 6.55%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37"/>
      <c r="C63" s="238"/>
      <c r="D63" s="238"/>
      <c r="E63" s="239"/>
      <c r="F63" s="142"/>
      <c r="G63" s="143"/>
      <c r="H63" s="142"/>
      <c r="I63" s="144">
        <f>O63</f>
        <v>0</v>
      </c>
      <c r="J63" s="145"/>
      <c r="K63" s="146">
        <f>I59</f>
        <v>0</v>
      </c>
      <c r="L63" s="147" t="s">
        <v>182</v>
      </c>
      <c r="M63" s="148">
        <v>6.5500000000000003E-2</v>
      </c>
      <c r="N63" s="149" t="s">
        <v>183</v>
      </c>
      <c r="O63" s="150"/>
      <c r="P63" s="151" t="e">
        <f>I63/K63</f>
        <v>#DIV/0!</v>
      </c>
    </row>
    <row r="64" spans="1:16" ht="30" customHeight="1">
      <c r="A64" s="46">
        <v>1</v>
      </c>
      <c r="B64" s="240" t="s">
        <v>14</v>
      </c>
      <c r="C64" s="241"/>
      <c r="D64" s="241"/>
      <c r="E64" s="242"/>
      <c r="F64" s="152"/>
      <c r="G64" s="153"/>
      <c r="H64" s="152"/>
      <c r="I64" s="163"/>
      <c r="J64" s="155" t="str">
        <f>" ☞산업안전보건관리비 : (직접노무비+재료비)의 "&amp;(M65*100)&amp;"%"</f>
        <v xml:space="preserve"> ☞산업안전보건관리비 : (직접노무비+재료비)의 2.93%</v>
      </c>
      <c r="K64" s="156"/>
      <c r="L64" s="157"/>
      <c r="M64" s="158"/>
      <c r="N64" s="159"/>
      <c r="O64" s="160"/>
      <c r="P64" s="161"/>
    </row>
    <row r="65" spans="1:16" ht="30" customHeight="1">
      <c r="A65" s="46">
        <v>1</v>
      </c>
      <c r="B65" s="237"/>
      <c r="C65" s="238"/>
      <c r="D65" s="238"/>
      <c r="E65" s="239"/>
      <c r="F65" s="142"/>
      <c r="G65" s="143"/>
      <c r="H65" s="142"/>
      <c r="I65" s="163">
        <f>O65</f>
        <v>0</v>
      </c>
      <c r="J65" s="145"/>
      <c r="K65" s="146">
        <f>K50+M50</f>
        <v>0</v>
      </c>
      <c r="L65" s="147" t="s">
        <v>182</v>
      </c>
      <c r="M65" s="148">
        <v>2.93E-2</v>
      </c>
      <c r="N65" s="149" t="s">
        <v>183</v>
      </c>
      <c r="O65" s="150">
        <f>INT(K65*M65)</f>
        <v>0</v>
      </c>
      <c r="P65" s="151"/>
    </row>
    <row r="66" spans="1:16" ht="30" customHeight="1">
      <c r="A66" s="46">
        <v>1</v>
      </c>
      <c r="B66" s="199" t="s">
        <v>15</v>
      </c>
      <c r="C66" s="200"/>
      <c r="D66" s="200"/>
      <c r="E66" s="201"/>
      <c r="F66" s="152"/>
      <c r="G66" s="153"/>
      <c r="H66" s="152"/>
      <c r="I66" s="163"/>
      <c r="J66" s="164" t="str">
        <f>" ☞기타경비 : (직접노무비+간접노무비+재료비)의 "&amp;(M67*100)&amp;"%"</f>
        <v xml:space="preserve"> ☞기타경비 : (직접노무비+간접노무비+재료비)의 7.9%</v>
      </c>
      <c r="K66" s="165"/>
      <c r="L66" s="166"/>
      <c r="M66" s="167"/>
      <c r="N66" s="168"/>
      <c r="O66" s="169"/>
      <c r="P66" s="170"/>
    </row>
    <row r="67" spans="1:16" ht="30" customHeight="1">
      <c r="A67" s="46">
        <v>1</v>
      </c>
      <c r="B67" s="218"/>
      <c r="C67" s="219"/>
      <c r="D67" s="219"/>
      <c r="E67" s="220"/>
      <c r="F67" s="142"/>
      <c r="G67" s="143"/>
      <c r="H67" s="142"/>
      <c r="I67" s="171">
        <f>O67</f>
        <v>0</v>
      </c>
      <c r="J67" s="120"/>
      <c r="K67" s="121">
        <f>K50+I52+M50</f>
        <v>0</v>
      </c>
      <c r="L67" s="122" t="s">
        <v>182</v>
      </c>
      <c r="M67" s="123">
        <v>7.9000000000000001E-2</v>
      </c>
      <c r="N67" s="124" t="s">
        <v>183</v>
      </c>
      <c r="O67" s="172">
        <f>INT(K67*M67)</f>
        <v>0</v>
      </c>
      <c r="P67" s="126"/>
    </row>
    <row r="68" spans="1:16" ht="30" customHeight="1">
      <c r="A68" s="46">
        <v>1</v>
      </c>
      <c r="B68" s="212" t="s">
        <v>186</v>
      </c>
      <c r="C68" s="213"/>
      <c r="D68" s="213"/>
      <c r="E68" s="214"/>
      <c r="F68" s="206">
        <v>1</v>
      </c>
      <c r="G68" s="208" t="s">
        <v>10</v>
      </c>
      <c r="H68" s="210"/>
      <c r="I68" s="173"/>
      <c r="J68" s="112" t="str">
        <f>" ☞일반관리비 : (순공사비)의 "&amp;(M69*100)&amp;"%"</f>
        <v xml:space="preserve"> ☞일반관리비 : (순공사비)의 6%</v>
      </c>
      <c r="K68" s="113"/>
      <c r="L68" s="114"/>
      <c r="M68" s="115"/>
      <c r="N68" s="116"/>
      <c r="O68" s="140"/>
      <c r="P68" s="118"/>
    </row>
    <row r="69" spans="1:16" ht="30" customHeight="1">
      <c r="A69" s="46">
        <v>1</v>
      </c>
      <c r="B69" s="215"/>
      <c r="C69" s="216"/>
      <c r="D69" s="216"/>
      <c r="E69" s="217"/>
      <c r="F69" s="207"/>
      <c r="G69" s="209"/>
      <c r="H69" s="211"/>
      <c r="I69" s="171">
        <f>O69</f>
        <v>0</v>
      </c>
      <c r="J69" s="120"/>
      <c r="K69" s="121">
        <f>I50+I52+I53</f>
        <v>0</v>
      </c>
      <c r="L69" s="122" t="s">
        <v>182</v>
      </c>
      <c r="M69" s="123">
        <v>0.06</v>
      </c>
      <c r="N69" s="124" t="s">
        <v>183</v>
      </c>
      <c r="O69" s="172">
        <f>INT(K69*M69)</f>
        <v>0</v>
      </c>
      <c r="P69" s="126"/>
    </row>
    <row r="70" spans="1:16" ht="30" customHeight="1">
      <c r="A70" s="46">
        <v>1</v>
      </c>
      <c r="B70" s="212" t="s">
        <v>187</v>
      </c>
      <c r="C70" s="213"/>
      <c r="D70" s="213"/>
      <c r="E70" s="214"/>
      <c r="F70" s="206">
        <v>1</v>
      </c>
      <c r="G70" s="208" t="s">
        <v>10</v>
      </c>
      <c r="H70" s="210"/>
      <c r="I70" s="174"/>
      <c r="J70" s="112" t="str">
        <f>" ☞이윤 : (공사원가-재료비)의 "&amp;(M71*100)&amp;"%"</f>
        <v xml:space="preserve"> ☞이윤 : (공사원가-재료비)의 15%</v>
      </c>
      <c r="K70" s="113"/>
      <c r="L70" s="114"/>
      <c r="M70" s="115"/>
      <c r="N70" s="116"/>
      <c r="O70" s="115"/>
      <c r="P70" s="175"/>
    </row>
    <row r="71" spans="1:16" ht="30" customHeight="1">
      <c r="A71" s="46">
        <v>1</v>
      </c>
      <c r="B71" s="215"/>
      <c r="C71" s="216"/>
      <c r="D71" s="216"/>
      <c r="E71" s="217"/>
      <c r="F71" s="207"/>
      <c r="G71" s="209"/>
      <c r="H71" s="211"/>
      <c r="I71" s="171">
        <f>O71</f>
        <v>0</v>
      </c>
      <c r="J71" s="120"/>
      <c r="K71" s="121">
        <f>I50+I52+I53+I69-M50</f>
        <v>0</v>
      </c>
      <c r="L71" s="122" t="s">
        <v>182</v>
      </c>
      <c r="M71" s="176">
        <v>0.15</v>
      </c>
      <c r="N71" s="124" t="s">
        <v>183</v>
      </c>
      <c r="O71" s="172">
        <f>INT(K71*M71)</f>
        <v>0</v>
      </c>
      <c r="P71" s="126"/>
    </row>
    <row r="72" spans="1:16" ht="30" customHeight="1">
      <c r="A72" s="46">
        <v>1</v>
      </c>
      <c r="B72" s="199" t="s">
        <v>18</v>
      </c>
      <c r="C72" s="200"/>
      <c r="D72" s="200"/>
      <c r="E72" s="201"/>
      <c r="F72" s="169"/>
      <c r="G72" s="177"/>
      <c r="H72" s="178"/>
      <c r="I72" s="179">
        <f>I50+I52+I53+I69+I71</f>
        <v>0</v>
      </c>
      <c r="J72" s="180"/>
      <c r="K72" s="181"/>
      <c r="L72" s="182"/>
      <c r="M72" s="181"/>
      <c r="N72" s="181"/>
      <c r="O72" s="180"/>
      <c r="P72" s="183"/>
    </row>
    <row r="73" spans="1:16" ht="30" customHeight="1">
      <c r="A73" s="46">
        <v>1</v>
      </c>
      <c r="B73" s="202" t="s">
        <v>16</v>
      </c>
      <c r="C73" s="203"/>
      <c r="D73" s="203"/>
      <c r="E73" s="203"/>
      <c r="F73" s="206">
        <v>1</v>
      </c>
      <c r="G73" s="208" t="s">
        <v>10</v>
      </c>
      <c r="H73" s="210"/>
      <c r="I73" s="174"/>
      <c r="J73" s="184" t="str">
        <f>" ☞부가가치세 : (공급가액)의 "&amp;(M74*100)&amp;"%"</f>
        <v xml:space="preserve"> ☞부가가치세 : (공급가액)의 10%</v>
      </c>
      <c r="K73" s="52"/>
      <c r="L73" s="185"/>
      <c r="M73" s="52"/>
      <c r="N73" s="52"/>
      <c r="O73" s="186"/>
      <c r="P73" s="187"/>
    </row>
    <row r="74" spans="1:16" ht="30" customHeight="1">
      <c r="A74" s="46">
        <v>1</v>
      </c>
      <c r="B74" s="204"/>
      <c r="C74" s="205"/>
      <c r="D74" s="205"/>
      <c r="E74" s="205"/>
      <c r="F74" s="207"/>
      <c r="G74" s="209"/>
      <c r="H74" s="211"/>
      <c r="I74" s="171">
        <f>O74</f>
        <v>0</v>
      </c>
      <c r="J74" s="188"/>
      <c r="K74" s="121">
        <f>I72</f>
        <v>0</v>
      </c>
      <c r="L74" s="122" t="s">
        <v>182</v>
      </c>
      <c r="M74" s="189">
        <v>0.1</v>
      </c>
      <c r="N74" s="124" t="s">
        <v>183</v>
      </c>
      <c r="O74" s="190">
        <f>INT(K74*M74)</f>
        <v>0</v>
      </c>
      <c r="P74" s="126"/>
    </row>
    <row r="75" spans="1:16" ht="60" customHeight="1">
      <c r="A75" s="46">
        <v>1</v>
      </c>
      <c r="B75" s="197" t="s">
        <v>17</v>
      </c>
      <c r="C75" s="198"/>
      <c r="D75" s="198"/>
      <c r="E75" s="198"/>
      <c r="F75" s="129"/>
      <c r="G75" s="82"/>
      <c r="H75" s="129"/>
      <c r="I75" s="191">
        <f>I72+I74</f>
        <v>0</v>
      </c>
      <c r="J75" s="192"/>
      <c r="K75" s="193"/>
      <c r="L75" s="193"/>
      <c r="M75" s="193"/>
      <c r="N75" s="193"/>
      <c r="O75" s="193"/>
      <c r="P75" s="194"/>
    </row>
    <row r="76" spans="1:16" ht="60" customHeight="1">
      <c r="A76" s="46">
        <v>1</v>
      </c>
      <c r="B76" s="197" t="s">
        <v>188</v>
      </c>
      <c r="C76" s="198"/>
      <c r="D76" s="198"/>
      <c r="E76" s="198"/>
      <c r="F76" s="129"/>
      <c r="G76" s="82"/>
      <c r="H76" s="129"/>
      <c r="I76" s="191">
        <f>ROUNDDOWN(I75,-3)</f>
        <v>0</v>
      </c>
      <c r="J76" s="195" t="s">
        <v>189</v>
      </c>
      <c r="K76" s="193"/>
      <c r="L76" s="193"/>
      <c r="M76" s="193"/>
      <c r="N76" s="193"/>
      <c r="O76" s="193"/>
      <c r="P76" s="194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2"/>
    <mergeCell ref="C5:C8"/>
    <mergeCell ref="D5:D8"/>
    <mergeCell ref="C9:C10"/>
    <mergeCell ref="D9:D10"/>
    <mergeCell ref="C11:C12"/>
    <mergeCell ref="D11:D12"/>
    <mergeCell ref="B13:B20"/>
    <mergeCell ref="C13:C16"/>
    <mergeCell ref="D13:D16"/>
    <mergeCell ref="C17:C18"/>
    <mergeCell ref="D17:D18"/>
    <mergeCell ref="C19:C20"/>
    <mergeCell ref="D19:D20"/>
    <mergeCell ref="B21:B28"/>
    <mergeCell ref="C21:C24"/>
    <mergeCell ref="D21:D24"/>
    <mergeCell ref="C25:C26"/>
    <mergeCell ref="D25:D26"/>
    <mergeCell ref="C27:C28"/>
    <mergeCell ref="D27:D28"/>
    <mergeCell ref="B29:B36"/>
    <mergeCell ref="C29:C32"/>
    <mergeCell ref="D29:D32"/>
    <mergeCell ref="C33:C34"/>
    <mergeCell ref="D33:D34"/>
    <mergeCell ref="C35:C36"/>
    <mergeCell ref="D35:D36"/>
    <mergeCell ref="B50:E50"/>
    <mergeCell ref="B37:B44"/>
    <mergeCell ref="C37:C40"/>
    <mergeCell ref="D37:D40"/>
    <mergeCell ref="C41:C42"/>
    <mergeCell ref="D41:D42"/>
    <mergeCell ref="C43:C44"/>
    <mergeCell ref="D43:D44"/>
    <mergeCell ref="B45:E45"/>
    <mergeCell ref="B46:E46"/>
    <mergeCell ref="B47:E47"/>
    <mergeCell ref="B48:E48"/>
    <mergeCell ref="B49:E49"/>
    <mergeCell ref="B66:E67"/>
    <mergeCell ref="B51:E52"/>
    <mergeCell ref="F51:F52"/>
    <mergeCell ref="G51:G52"/>
    <mergeCell ref="H51:H52"/>
    <mergeCell ref="B53:E53"/>
    <mergeCell ref="B54:E55"/>
    <mergeCell ref="B56:E57"/>
    <mergeCell ref="B58:E59"/>
    <mergeCell ref="B60:E61"/>
    <mergeCell ref="B62:E63"/>
    <mergeCell ref="B64:E65"/>
    <mergeCell ref="H73:H74"/>
    <mergeCell ref="B75:E75"/>
    <mergeCell ref="B68:E69"/>
    <mergeCell ref="F68:F69"/>
    <mergeCell ref="G68:G69"/>
    <mergeCell ref="H68:H69"/>
    <mergeCell ref="B70:E71"/>
    <mergeCell ref="F70:F71"/>
    <mergeCell ref="G70:G71"/>
    <mergeCell ref="H70:H71"/>
    <mergeCell ref="B76:E76"/>
    <mergeCell ref="B72:E72"/>
    <mergeCell ref="B73:E74"/>
    <mergeCell ref="F73:F74"/>
    <mergeCell ref="G73:G74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G19" sqref="G19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77" t="s">
        <v>21</v>
      </c>
      <c r="C1" s="277"/>
      <c r="D1" s="277"/>
      <c r="E1" s="277"/>
      <c r="F1" s="277"/>
      <c r="G1" s="277"/>
      <c r="H1" s="277"/>
    </row>
    <row r="2" spans="2:8" ht="9.9499999999999993" customHeight="1">
      <c r="B2" s="278"/>
      <c r="C2" s="278"/>
      <c r="D2" s="278"/>
      <c r="E2" s="278"/>
      <c r="F2" s="278"/>
      <c r="G2" s="278"/>
      <c r="H2" s="278"/>
    </row>
    <row r="3" spans="2:8" ht="33.6" customHeight="1">
      <c r="B3" s="279" t="s">
        <v>22</v>
      </c>
      <c r="C3" s="280"/>
      <c r="D3" s="280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>
        <f>내역서총괄표!I6</f>
        <v>0</v>
      </c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>
        <f>TRUNC((F4+F5+F6),0)</f>
        <v>0</v>
      </c>
      <c r="G7" s="17" t="s">
        <v>27</v>
      </c>
      <c r="H7" s="18" t="s">
        <v>39</v>
      </c>
    </row>
    <row r="8" spans="2:8" ht="22.35" customHeight="1">
      <c r="B8" s="6" t="s">
        <v>40</v>
      </c>
      <c r="C8" s="7" t="s">
        <v>41</v>
      </c>
      <c r="D8" s="8" t="s">
        <v>42</v>
      </c>
      <c r="E8" s="9" t="s">
        <v>43</v>
      </c>
      <c r="F8" s="13">
        <f>내역서총괄표!H6</f>
        <v>0</v>
      </c>
      <c r="G8" s="11" t="s">
        <v>27</v>
      </c>
      <c r="H8" s="12" t="s">
        <v>27</v>
      </c>
    </row>
    <row r="9" spans="2:8" ht="22.35" customHeight="1">
      <c r="B9" s="6" t="s">
        <v>44</v>
      </c>
      <c r="C9" s="7" t="s">
        <v>45</v>
      </c>
      <c r="D9" s="14" t="s">
        <v>46</v>
      </c>
      <c r="E9" s="15" t="s">
        <v>47</v>
      </c>
      <c r="F9" s="16">
        <f>TRUNC(F8*0.126,0)</f>
        <v>0</v>
      </c>
      <c r="G9" s="20">
        <v>0.126</v>
      </c>
      <c r="H9" s="18" t="s">
        <v>48</v>
      </c>
    </row>
    <row r="10" spans="2:8" ht="22.35" customHeight="1">
      <c r="B10" s="6" t="s">
        <v>40</v>
      </c>
      <c r="C10" s="19" t="s">
        <v>34</v>
      </c>
      <c r="D10" s="14" t="s">
        <v>37</v>
      </c>
      <c r="E10" s="15" t="s">
        <v>49</v>
      </c>
      <c r="F10" s="16">
        <f>TRUNC((F8+F9),0)</f>
        <v>0</v>
      </c>
      <c r="G10" s="17" t="s">
        <v>27</v>
      </c>
      <c r="H10" s="18" t="s">
        <v>50</v>
      </c>
    </row>
    <row r="11" spans="2:8" ht="22.35" customHeight="1">
      <c r="B11" s="6" t="s">
        <v>51</v>
      </c>
      <c r="C11" s="7" t="s">
        <v>27</v>
      </c>
      <c r="D11" s="8" t="s">
        <v>52</v>
      </c>
      <c r="E11" s="9" t="s">
        <v>53</v>
      </c>
      <c r="F11" s="13">
        <f>내역서총괄표!J6</f>
        <v>0</v>
      </c>
      <c r="G11" s="11" t="s">
        <v>27</v>
      </c>
      <c r="H11" s="12" t="s">
        <v>27</v>
      </c>
    </row>
    <row r="12" spans="2:8" ht="22.35" customHeight="1">
      <c r="B12" s="6" t="s">
        <v>40</v>
      </c>
      <c r="C12" s="7" t="s">
        <v>27</v>
      </c>
      <c r="D12" s="8" t="s">
        <v>54</v>
      </c>
      <c r="E12" s="9" t="s">
        <v>55</v>
      </c>
      <c r="F12" s="10">
        <f>TRUNC(F10*0.0375,0)</f>
        <v>0</v>
      </c>
      <c r="G12" s="21">
        <v>3.7499999999999999E-2</v>
      </c>
      <c r="H12" s="12" t="s">
        <v>191</v>
      </c>
    </row>
    <row r="13" spans="2:8" ht="22.35" customHeight="1">
      <c r="B13" s="6" t="s">
        <v>56</v>
      </c>
      <c r="C13" s="7" t="s">
        <v>27</v>
      </c>
      <c r="D13" s="8" t="s">
        <v>57</v>
      </c>
      <c r="E13" s="9" t="s">
        <v>58</v>
      </c>
      <c r="F13" s="10">
        <f>TRUNC(F10*0.0087,0)</f>
        <v>0</v>
      </c>
      <c r="G13" s="11" t="s">
        <v>59</v>
      </c>
      <c r="H13" s="12" t="s">
        <v>60</v>
      </c>
    </row>
    <row r="14" spans="2:8" ht="22.35" customHeight="1">
      <c r="B14" s="6" t="s">
        <v>40</v>
      </c>
      <c r="C14" s="7" t="s">
        <v>61</v>
      </c>
      <c r="D14" s="8" t="s">
        <v>62</v>
      </c>
      <c r="E14" s="9" t="s">
        <v>63</v>
      </c>
      <c r="F14" s="10"/>
      <c r="G14" s="11"/>
      <c r="H14" s="12"/>
    </row>
    <row r="15" spans="2:8" ht="22.35" customHeight="1">
      <c r="B15" s="6" t="s">
        <v>64</v>
      </c>
      <c r="C15" s="7" t="s">
        <v>27</v>
      </c>
      <c r="D15" s="8" t="s">
        <v>65</v>
      </c>
      <c r="E15" s="9" t="s">
        <v>66</v>
      </c>
      <c r="F15" s="10"/>
      <c r="G15" s="11"/>
      <c r="H15" s="12"/>
    </row>
    <row r="16" spans="2:8" ht="22.35" customHeight="1">
      <c r="B16" s="6" t="s">
        <v>27</v>
      </c>
      <c r="C16" s="7" t="s">
        <v>27</v>
      </c>
      <c r="D16" s="8" t="s">
        <v>67</v>
      </c>
      <c r="E16" s="9" t="s">
        <v>68</v>
      </c>
      <c r="F16" s="10"/>
      <c r="G16" s="21"/>
      <c r="H16" s="12"/>
    </row>
    <row r="17" spans="2:8" ht="22.35" customHeight="1">
      <c r="B17" s="6" t="s">
        <v>69</v>
      </c>
      <c r="C17" s="7" t="s">
        <v>27</v>
      </c>
      <c r="D17" s="8" t="s">
        <v>70</v>
      </c>
      <c r="E17" s="9" t="s">
        <v>71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72</v>
      </c>
      <c r="E18" s="9" t="s">
        <v>73</v>
      </c>
      <c r="F18" s="10"/>
      <c r="G18" s="11"/>
      <c r="H18" s="12"/>
    </row>
    <row r="19" spans="2:8" ht="22.35" customHeight="1">
      <c r="B19" s="6" t="s">
        <v>40</v>
      </c>
      <c r="C19" s="7" t="s">
        <v>27</v>
      </c>
      <c r="D19" s="8" t="s">
        <v>74</v>
      </c>
      <c r="E19" s="9" t="s">
        <v>75</v>
      </c>
      <c r="F19" s="10">
        <f>TRUNC((F7+F8+F31/1.1)*0.0293,0)</f>
        <v>0</v>
      </c>
      <c r="G19" s="21">
        <v>2.93E-2</v>
      </c>
      <c r="H19" s="12" t="s">
        <v>190</v>
      </c>
    </row>
    <row r="20" spans="2:8" ht="22.35" customHeight="1">
      <c r="B20" s="6" t="s">
        <v>27</v>
      </c>
      <c r="C20" s="7" t="s">
        <v>27</v>
      </c>
      <c r="D20" s="8" t="s">
        <v>76</v>
      </c>
      <c r="E20" s="9" t="s">
        <v>77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78</v>
      </c>
      <c r="E21" s="9" t="s">
        <v>79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80</v>
      </c>
      <c r="E22" s="9" t="s">
        <v>81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82</v>
      </c>
      <c r="E23" s="15" t="s">
        <v>83</v>
      </c>
      <c r="F23" s="16">
        <f>TRUNC((F7+F10)*0.079,0)</f>
        <v>0</v>
      </c>
      <c r="G23" s="20">
        <v>7.9000000000000001E-2</v>
      </c>
      <c r="H23" s="18" t="s">
        <v>84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85</v>
      </c>
      <c r="F24" s="16">
        <f>TRUNC((F11+F12+F13+F14+F15+F16+F17+F18+F19+F20+F21+F22+F23),0)</f>
        <v>0</v>
      </c>
      <c r="G24" s="17" t="s">
        <v>27</v>
      </c>
      <c r="H24" s="18" t="s">
        <v>86</v>
      </c>
    </row>
    <row r="25" spans="2:8" ht="22.35" customHeight="1">
      <c r="B25" s="23" t="s">
        <v>27</v>
      </c>
      <c r="C25" s="14" t="s">
        <v>27</v>
      </c>
      <c r="D25" s="14" t="s">
        <v>87</v>
      </c>
      <c r="E25" s="15" t="s">
        <v>88</v>
      </c>
      <c r="F25" s="16">
        <f>TRUNC((F7+F10+F24),0)</f>
        <v>0</v>
      </c>
      <c r="G25" s="17" t="s">
        <v>27</v>
      </c>
      <c r="H25" s="18" t="s">
        <v>89</v>
      </c>
    </row>
    <row r="26" spans="2:8" ht="22.35" customHeight="1">
      <c r="B26" s="23" t="s">
        <v>27</v>
      </c>
      <c r="C26" s="14" t="s">
        <v>27</v>
      </c>
      <c r="D26" s="14" t="s">
        <v>90</v>
      </c>
      <c r="E26" s="15" t="s">
        <v>91</v>
      </c>
      <c r="F26" s="16">
        <f>TRUNC(F25*0.06,0)</f>
        <v>0</v>
      </c>
      <c r="G26" s="17" t="s">
        <v>92</v>
      </c>
      <c r="H26" s="18" t="s">
        <v>93</v>
      </c>
    </row>
    <row r="27" spans="2:8" ht="22.35" customHeight="1">
      <c r="B27" s="23" t="s">
        <v>27</v>
      </c>
      <c r="C27" s="14" t="s">
        <v>27</v>
      </c>
      <c r="D27" s="14" t="s">
        <v>94</v>
      </c>
      <c r="E27" s="15" t="s">
        <v>95</v>
      </c>
      <c r="F27" s="16">
        <f>내역서!I71</f>
        <v>0</v>
      </c>
      <c r="G27" s="24">
        <v>0.15</v>
      </c>
      <c r="H27" s="18" t="s">
        <v>96</v>
      </c>
    </row>
    <row r="28" spans="2:8" ht="22.35" customHeight="1">
      <c r="B28" s="23" t="s">
        <v>27</v>
      </c>
      <c r="C28" s="14" t="s">
        <v>27</v>
      </c>
      <c r="D28" s="14" t="s">
        <v>97</v>
      </c>
      <c r="E28" s="15" t="s">
        <v>98</v>
      </c>
      <c r="F28" s="16">
        <f>TRUNC((F25+F26+F27),0)</f>
        <v>0</v>
      </c>
      <c r="G28" s="17" t="s">
        <v>27</v>
      </c>
      <c r="H28" s="18" t="s">
        <v>99</v>
      </c>
    </row>
    <row r="29" spans="2:8" ht="22.35" customHeight="1">
      <c r="B29" s="23" t="s">
        <v>27</v>
      </c>
      <c r="C29" s="14" t="s">
        <v>27</v>
      </c>
      <c r="D29" s="14" t="s">
        <v>100</v>
      </c>
      <c r="E29" s="15" t="s">
        <v>101</v>
      </c>
      <c r="F29" s="16">
        <f>IF(B52&lt;&gt; "0.9",TRUNC(F28*0.1,0),TRUNC(F28*0.1,0)+1)</f>
        <v>0</v>
      </c>
      <c r="G29" s="17" t="s">
        <v>102</v>
      </c>
      <c r="H29" s="18" t="s">
        <v>103</v>
      </c>
    </row>
    <row r="30" spans="2:8" ht="22.35" customHeight="1">
      <c r="B30" s="23" t="s">
        <v>27</v>
      </c>
      <c r="C30" s="14" t="s">
        <v>27</v>
      </c>
      <c r="D30" s="14" t="s">
        <v>104</v>
      </c>
      <c r="E30" s="15" t="s">
        <v>105</v>
      </c>
      <c r="F30" s="16">
        <f>TRUNC((F28+F29),0)</f>
        <v>0</v>
      </c>
      <c r="G30" s="17" t="s">
        <v>27</v>
      </c>
      <c r="H30" s="18" t="s">
        <v>106</v>
      </c>
    </row>
    <row r="31" spans="2:8" ht="22.35" customHeight="1">
      <c r="B31" s="23" t="s">
        <v>27</v>
      </c>
      <c r="C31" s="14" t="s">
        <v>27</v>
      </c>
      <c r="D31" s="14" t="s">
        <v>107</v>
      </c>
      <c r="E31" s="15" t="s">
        <v>108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109</v>
      </c>
      <c r="E32" s="15" t="s">
        <v>110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111</v>
      </c>
      <c r="E33" s="27" t="s">
        <v>112</v>
      </c>
      <c r="F33" s="28">
        <f>ROUNDDOWN(TRUNC((F30+F31+F32),0),-3)</f>
        <v>0</v>
      </c>
      <c r="G33" s="29" t="s">
        <v>27</v>
      </c>
      <c r="H33" s="30" t="s">
        <v>113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G21" sqref="G21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77" t="s">
        <v>114</v>
      </c>
      <c r="C1" s="277"/>
      <c r="D1" s="277"/>
      <c r="E1" s="277"/>
      <c r="F1" s="277"/>
      <c r="G1" s="277"/>
      <c r="H1" s="277"/>
      <c r="I1" s="277"/>
      <c r="J1" s="277"/>
      <c r="K1" s="277"/>
    </row>
    <row r="2" spans="2:11" ht="9.9499999999999993" customHeight="1"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2:11" ht="30.75" customHeight="1">
      <c r="B3" s="34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 t="s">
        <v>122</v>
      </c>
      <c r="J3" s="3" t="s">
        <v>123</v>
      </c>
      <c r="K3" s="5" t="s">
        <v>124</v>
      </c>
    </row>
    <row r="4" spans="2:11" ht="19.7" customHeight="1">
      <c r="B4" s="35">
        <v>1</v>
      </c>
      <c r="C4" s="19" t="s">
        <v>125</v>
      </c>
      <c r="D4" s="19" t="s">
        <v>27</v>
      </c>
      <c r="E4" s="16"/>
      <c r="F4" s="36" t="s">
        <v>27</v>
      </c>
      <c r="G4" s="37">
        <f t="shared" ref="G4:G6" si="0">H4+I4+J4</f>
        <v>0</v>
      </c>
      <c r="H4" s="38">
        <f>내역서!K46</f>
        <v>0</v>
      </c>
      <c r="I4" s="38">
        <f>내역서!M46</f>
        <v>0</v>
      </c>
      <c r="J4" s="38">
        <f>내역서!O46</f>
        <v>0</v>
      </c>
      <c r="K4" s="18" t="s">
        <v>27</v>
      </c>
    </row>
    <row r="5" spans="2:11" ht="19.7" customHeight="1">
      <c r="B5" s="35">
        <v>2</v>
      </c>
      <c r="C5" s="19" t="s">
        <v>126</v>
      </c>
      <c r="D5" s="19"/>
      <c r="E5" s="16"/>
      <c r="F5" s="36"/>
      <c r="G5" s="37">
        <f t="shared" si="0"/>
        <v>0</v>
      </c>
      <c r="H5" s="38">
        <f>[6]내역서!K49</f>
        <v>0</v>
      </c>
      <c r="I5" s="38">
        <f>내역서!M49</f>
        <v>0</v>
      </c>
      <c r="J5" s="38">
        <f>[6]내역서!O49</f>
        <v>0</v>
      </c>
      <c r="K5" s="18"/>
    </row>
    <row r="6" spans="2:11" ht="19.7" customHeight="1">
      <c r="B6" s="22" t="s">
        <v>27</v>
      </c>
      <c r="C6" s="19" t="s">
        <v>127</v>
      </c>
      <c r="D6" s="19" t="s">
        <v>27</v>
      </c>
      <c r="E6" s="16"/>
      <c r="F6" s="36" t="s">
        <v>27</v>
      </c>
      <c r="G6" s="37">
        <f t="shared" si="0"/>
        <v>0</v>
      </c>
      <c r="H6" s="38">
        <f>내역서!K50</f>
        <v>0</v>
      </c>
      <c r="I6" s="38">
        <f>내역서!M50</f>
        <v>0</v>
      </c>
      <c r="J6" s="38">
        <f>내역서!O50</f>
        <v>0</v>
      </c>
      <c r="K6" s="18" t="s">
        <v>27</v>
      </c>
    </row>
    <row r="7" spans="2:11" ht="19.7" customHeight="1">
      <c r="B7" s="22" t="s">
        <v>27</v>
      </c>
      <c r="C7" s="19" t="s">
        <v>128</v>
      </c>
      <c r="D7" s="19" t="s">
        <v>27</v>
      </c>
      <c r="E7" s="39">
        <v>12.6</v>
      </c>
      <c r="F7" s="36" t="s">
        <v>129</v>
      </c>
      <c r="G7" s="38">
        <f>내역서!I52</f>
        <v>0</v>
      </c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130</v>
      </c>
      <c r="D8" s="19" t="s">
        <v>27</v>
      </c>
      <c r="E8" s="39">
        <v>3.75</v>
      </c>
      <c r="F8" s="36" t="s">
        <v>129</v>
      </c>
      <c r="G8" s="38">
        <f>내역서!I55</f>
        <v>0</v>
      </c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131</v>
      </c>
      <c r="D9" s="19" t="s">
        <v>27</v>
      </c>
      <c r="E9" s="39">
        <v>0.87</v>
      </c>
      <c r="F9" s="36" t="s">
        <v>129</v>
      </c>
      <c r="G9" s="38">
        <f>내역서!I57</f>
        <v>0</v>
      </c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129</v>
      </c>
      <c r="G10" s="38">
        <f>[6]내역서!I59</f>
        <v>0</v>
      </c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132</v>
      </c>
      <c r="D11" s="19" t="s">
        <v>27</v>
      </c>
      <c r="E11" s="39">
        <v>2.4900000000000002</v>
      </c>
      <c r="F11" s="36" t="s">
        <v>129</v>
      </c>
      <c r="G11" s="38">
        <f>[6]내역서!I61</f>
        <v>0</v>
      </c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133</v>
      </c>
      <c r="D12" s="19" t="s">
        <v>27</v>
      </c>
      <c r="E12" s="39">
        <v>7.38</v>
      </c>
      <c r="F12" s="36" t="s">
        <v>129</v>
      </c>
      <c r="G12" s="38">
        <f>[6]내역서!I63</f>
        <v>0</v>
      </c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134</v>
      </c>
      <c r="D13" s="19" t="s">
        <v>27</v>
      </c>
      <c r="E13" s="39">
        <v>2.93</v>
      </c>
      <c r="F13" s="36" t="s">
        <v>129</v>
      </c>
      <c r="G13" s="38">
        <f>내역서!I65</f>
        <v>0</v>
      </c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135</v>
      </c>
      <c r="D14" s="19" t="s">
        <v>27</v>
      </c>
      <c r="E14" s="39">
        <v>7.9</v>
      </c>
      <c r="F14" s="36" t="s">
        <v>129</v>
      </c>
      <c r="G14" s="38">
        <f>내역서!I67</f>
        <v>0</v>
      </c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136</v>
      </c>
      <c r="D15" s="19" t="s">
        <v>27</v>
      </c>
      <c r="E15" s="16"/>
      <c r="F15" s="36" t="s">
        <v>27</v>
      </c>
      <c r="G15" s="38">
        <f>내역서!K69</f>
        <v>0</v>
      </c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137</v>
      </c>
      <c r="D16" s="19" t="s">
        <v>27</v>
      </c>
      <c r="E16" s="16">
        <v>6</v>
      </c>
      <c r="F16" s="36" t="s">
        <v>129</v>
      </c>
      <c r="G16" s="38">
        <f>내역서!I69</f>
        <v>0</v>
      </c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138</v>
      </c>
      <c r="D17" s="19" t="s">
        <v>27</v>
      </c>
      <c r="E17" s="16">
        <v>15</v>
      </c>
      <c r="F17" s="36" t="s">
        <v>129</v>
      </c>
      <c r="G17" s="38">
        <f>내역서!I71</f>
        <v>0</v>
      </c>
      <c r="H17" s="16"/>
      <c r="I17" s="16"/>
      <c r="J17" s="16"/>
      <c r="K17" s="40"/>
    </row>
    <row r="18" spans="2:11" ht="19.7" customHeight="1">
      <c r="B18" s="22" t="s">
        <v>27</v>
      </c>
      <c r="C18" s="19" t="s">
        <v>139</v>
      </c>
      <c r="D18" s="19" t="s">
        <v>27</v>
      </c>
      <c r="E18" s="16"/>
      <c r="F18" s="36" t="s">
        <v>27</v>
      </c>
      <c r="G18" s="38">
        <f>내역서!I72</f>
        <v>0</v>
      </c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140</v>
      </c>
      <c r="D19" s="19" t="s">
        <v>27</v>
      </c>
      <c r="E19" s="16">
        <v>10</v>
      </c>
      <c r="F19" s="36" t="s">
        <v>129</v>
      </c>
      <c r="G19" s="38">
        <f>내역서!I74</f>
        <v>0</v>
      </c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141</v>
      </c>
      <c r="D20" s="19" t="s">
        <v>27</v>
      </c>
      <c r="E20" s="16"/>
      <c r="F20" s="36" t="s">
        <v>27</v>
      </c>
      <c r="G20" s="38">
        <f>내역서!I75</f>
        <v>0</v>
      </c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142</v>
      </c>
      <c r="D21" s="19" t="s">
        <v>27</v>
      </c>
      <c r="E21" s="16"/>
      <c r="F21" s="36" t="s">
        <v>27</v>
      </c>
      <c r="G21" s="38">
        <f>내역서!I76</f>
        <v>0</v>
      </c>
      <c r="H21" s="16"/>
      <c r="I21" s="16"/>
      <c r="J21" s="16"/>
      <c r="K21" s="41" t="s">
        <v>143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2019-02-14T08:05:23Z</cp:lastPrinted>
  <dcterms:created xsi:type="dcterms:W3CDTF">2012-03-07T02:46:43Z</dcterms:created>
  <dcterms:modified xsi:type="dcterms:W3CDTF">2019-02-19T01:03:06Z</dcterms:modified>
</cp:coreProperties>
</file>