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45" windowWidth="14955" windowHeight="6720" tabRatio="886"/>
  </bookViews>
  <sheets>
    <sheet name="설계설명서" sheetId="65" r:id="rId1"/>
    <sheet name="내역서" sheetId="58" r:id="rId2"/>
  </sheets>
  <externalReferences>
    <externalReference r:id="rId3"/>
    <externalReference r:id="rId4"/>
    <externalReference r:id="rId5"/>
    <externalReference r:id="rId6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1" hidden="1">내역서!$A$1:$P$77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1">내역서!$B$1:$P$77</definedName>
    <definedName name="_xlnm.Print_Area" localSheetId="0">설계설명서!$A$1:$X$25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H21" i="58"/>
  <c r="H14" l="1"/>
  <c r="H16"/>
  <c r="H17"/>
  <c r="H18"/>
  <c r="I64" l="1"/>
  <c r="I62"/>
  <c r="I60"/>
  <c r="K21" l="1"/>
  <c r="M21"/>
  <c r="O21"/>
  <c r="I21" l="1"/>
  <c r="O49" l="1"/>
  <c r="M49"/>
  <c r="M50" s="1"/>
  <c r="K49"/>
  <c r="O50" l="1"/>
  <c r="K50"/>
  <c r="I49"/>
  <c r="J65"/>
  <c r="J74"/>
  <c r="J63"/>
  <c r="J61"/>
  <c r="J59"/>
  <c r="J71"/>
  <c r="J69"/>
  <c r="J67"/>
  <c r="J57"/>
  <c r="J55"/>
  <c r="J52"/>
  <c r="I50" l="1"/>
  <c r="O37" l="1"/>
  <c r="O44"/>
  <c r="O39" l="1"/>
  <c r="O42"/>
  <c r="O34"/>
  <c r="O36"/>
  <c r="O38"/>
  <c r="O45"/>
  <c r="O43"/>
  <c r="O31"/>
  <c r="O35"/>
  <c r="M37" l="1"/>
  <c r="M36"/>
  <c r="M38"/>
  <c r="M44"/>
  <c r="M42"/>
  <c r="M34"/>
  <c r="M31"/>
  <c r="M43"/>
  <c r="M39"/>
  <c r="M35"/>
  <c r="M45"/>
  <c r="M22" l="1"/>
  <c r="M25"/>
  <c r="M27"/>
  <c r="O46"/>
  <c r="M26"/>
  <c r="M24"/>
  <c r="M23"/>
  <c r="O30" l="1"/>
  <c r="M5" l="1"/>
  <c r="M46"/>
  <c r="M19"/>
  <c r="M17"/>
  <c r="M13"/>
  <c r="O5"/>
  <c r="M10" l="1"/>
  <c r="M18"/>
  <c r="K15"/>
  <c r="M11"/>
  <c r="K10"/>
  <c r="K14"/>
  <c r="K30"/>
  <c r="K8"/>
  <c r="K18"/>
  <c r="K20"/>
  <c r="K12"/>
  <c r="K11"/>
  <c r="K7"/>
  <c r="K6"/>
  <c r="K46" l="1"/>
  <c r="M9"/>
  <c r="K39"/>
  <c r="I39" s="1"/>
  <c r="K37"/>
  <c r="I37" s="1"/>
  <c r="O8"/>
  <c r="H11"/>
  <c r="M15"/>
  <c r="M20"/>
  <c r="M6"/>
  <c r="O17"/>
  <c r="M14"/>
  <c r="K24"/>
  <c r="K26"/>
  <c r="K23"/>
  <c r="M7"/>
  <c r="K19"/>
  <c r="K17"/>
  <c r="M12"/>
  <c r="O25"/>
  <c r="K25"/>
  <c r="M8"/>
  <c r="K13"/>
  <c r="M30"/>
  <c r="I30" s="1"/>
  <c r="K27"/>
  <c r="K22"/>
  <c r="I8" l="1"/>
  <c r="K44"/>
  <c r="I44" s="1"/>
  <c r="K34"/>
  <c r="I34" s="1"/>
  <c r="K42"/>
  <c r="I42" s="1"/>
  <c r="K35"/>
  <c r="I35" s="1"/>
  <c r="K45"/>
  <c r="I45" s="1"/>
  <c r="O11"/>
  <c r="I11" s="1"/>
  <c r="K38"/>
  <c r="I38" s="1"/>
  <c r="K43"/>
  <c r="I43" s="1"/>
  <c r="H19"/>
  <c r="K31"/>
  <c r="I31" s="1"/>
  <c r="K36"/>
  <c r="I36" s="1"/>
  <c r="I17"/>
  <c r="O6"/>
  <c r="I6" s="1"/>
  <c r="I25"/>
  <c r="O19"/>
  <c r="I19" s="1"/>
  <c r="H8"/>
  <c r="H25"/>
  <c r="I46"/>
  <c r="K5"/>
  <c r="H5"/>
  <c r="H10" l="1"/>
  <c r="H20"/>
  <c r="H6"/>
  <c r="O9"/>
  <c r="K9"/>
  <c r="I5"/>
  <c r="O27"/>
  <c r="H27"/>
  <c r="O23"/>
  <c r="I23" s="1"/>
  <c r="H23"/>
  <c r="O15"/>
  <c r="I15" s="1"/>
  <c r="H15"/>
  <c r="O26"/>
  <c r="I26" s="1"/>
  <c r="H26"/>
  <c r="O24"/>
  <c r="I24" s="1"/>
  <c r="H24"/>
  <c r="O22"/>
  <c r="I22" s="1"/>
  <c r="H22"/>
  <c r="O13"/>
  <c r="I13" s="1"/>
  <c r="H13"/>
  <c r="O14"/>
  <c r="I14" s="1"/>
  <c r="O10" l="1"/>
  <c r="I10" s="1"/>
  <c r="O20"/>
  <c r="I20" s="1"/>
  <c r="H9"/>
  <c r="O18"/>
  <c r="I18" s="1"/>
  <c r="O12"/>
  <c r="I12" s="1"/>
  <c r="H12"/>
  <c r="O7"/>
  <c r="I7" s="1"/>
  <c r="H7"/>
  <c r="I27"/>
  <c r="I9"/>
  <c r="K64" l="1"/>
  <c r="P64" l="1"/>
  <c r="M16" l="1"/>
  <c r="M47" s="1"/>
  <c r="K16"/>
  <c r="O16"/>
  <c r="O47" s="1"/>
  <c r="M51" l="1"/>
  <c r="I16"/>
  <c r="K47"/>
  <c r="O51"/>
  <c r="I47" l="1"/>
  <c r="K51"/>
  <c r="K60" l="1"/>
  <c r="P60" s="1"/>
  <c r="K53"/>
  <c r="O53" s="1"/>
  <c r="I53" s="1"/>
  <c r="K56" s="1"/>
  <c r="O56" s="1"/>
  <c r="I56" s="1"/>
  <c r="K66"/>
  <c r="O66" s="1"/>
  <c r="I66" s="1"/>
  <c r="I51"/>
  <c r="K62"/>
  <c r="P62" s="1"/>
  <c r="K68" l="1"/>
  <c r="O68" s="1"/>
  <c r="I68" s="1"/>
  <c r="P68" s="1"/>
  <c r="P56"/>
  <c r="P53"/>
  <c r="K58"/>
  <c r="O58" s="1"/>
  <c r="I58" s="1"/>
  <c r="P66"/>
  <c r="I54" l="1"/>
  <c r="K70" s="1"/>
  <c r="P58"/>
  <c r="O70" l="1"/>
  <c r="I70" s="1"/>
  <c r="P70" l="1"/>
  <c r="K72"/>
  <c r="O72" s="1"/>
  <c r="I72" s="1"/>
  <c r="I73" s="1"/>
  <c r="P72" l="1"/>
  <c r="K75"/>
  <c r="O75" s="1"/>
  <c r="I75" s="1"/>
  <c r="P75" l="1"/>
  <c r="I76"/>
  <c r="I77" l="1"/>
</calcChain>
</file>

<file path=xl/sharedStrings.xml><?xml version="1.0" encoding="utf-8"?>
<sst xmlns="http://schemas.openxmlformats.org/spreadsheetml/2006/main" count="208" uniqueCount="91">
  <si>
    <t>원 수</t>
    <phoneticPr fontId="2" type="noConversion"/>
  </si>
  <si>
    <t>재  료  비</t>
    <phoneticPr fontId="2" type="noConversion"/>
  </si>
  <si>
    <t>횡단보도</t>
    <phoneticPr fontId="2" type="noConversion"/>
  </si>
  <si>
    <t>종류</t>
    <phoneticPr fontId="2" type="noConversion"/>
  </si>
  <si>
    <t>색상</t>
    <phoneticPr fontId="2" type="noConversion"/>
  </si>
  <si>
    <t>비고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</si>
  <si>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</si>
  <si>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</si>
  <si>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</si>
  <si>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</si>
  <si>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</si>
  <si>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</si>
  <si>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</si>
  <si>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</si>
  <si>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</si>
  <si>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</si>
  <si>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</si>
  <si>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</si>
  <si>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</si>
  <si>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</si>
  <si>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</si>
  <si>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</si>
  <si>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</si>
  <si>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</si>
  <si>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</si>
  <si>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</si>
  <si>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</si>
  <si>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</si>
  <si>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</si>
  <si>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</si>
  <si>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</si>
  <si>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</si>
  <si>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</si>
  <si>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</si>
  <si>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</si>
  <si>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</si>
  <si>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</si>
  <si>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</si>
  <si>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</si>
  <si>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</si>
  <si>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</si>
  <si>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</si>
  <si>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</si>
  <si>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</si>
  <si>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</si>
  <si>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</si>
  <si>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</si>
  <si>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</si>
  <si>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</si>
  <si>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</si>
  <si>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</si>
  <si>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</si>
  <si>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</si>
  <si>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</si>
  <si>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</si>
  <si>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</si>
  <si>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</si>
  <si>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</si>
  <si>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</si>
  <si>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</si>
  <si>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</si>
  <si>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</si>
  <si>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</si>
  <si>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 xml:space="preserve">  1. 공 사 명 :</t>
    <phoneticPr fontId="2" type="noConversion"/>
  </si>
  <si>
    <t xml:space="preserve">  2. 위     치 :</t>
    <phoneticPr fontId="2" type="noConversion"/>
  </si>
  <si>
    <t xml:space="preserve">  3. 설     명 :</t>
    <phoneticPr fontId="2" type="noConversion"/>
  </si>
  <si>
    <t xml:space="preserve">  4. 공사개요</t>
    <phoneticPr fontId="2" type="noConversion"/>
  </si>
  <si>
    <t xml:space="preserve">  5. 공사기간 :</t>
    <phoneticPr fontId="2" type="noConversion"/>
  </si>
  <si>
    <t>착공일로부터 25일간</t>
    <phoneticPr fontId="2" type="noConversion"/>
  </si>
  <si>
    <t xml:space="preserve">  6. 예정공정표</t>
    <phoneticPr fontId="2" type="noConversion"/>
  </si>
  <si>
    <t xml:space="preserve">       공정
 구분</t>
    <phoneticPr fontId="2" type="noConversion"/>
  </si>
  <si>
    <t>착 공 일 로 부 터</t>
    <phoneticPr fontId="2" type="noConversion"/>
  </si>
  <si>
    <t>5일</t>
    <phoneticPr fontId="2" type="noConversion"/>
  </si>
  <si>
    <t>10일</t>
    <phoneticPr fontId="2" type="noConversion"/>
  </si>
  <si>
    <t>15일</t>
    <phoneticPr fontId="2" type="noConversion"/>
  </si>
  <si>
    <t>20일</t>
    <phoneticPr fontId="2" type="noConversion"/>
  </si>
  <si>
    <t>25일</t>
    <phoneticPr fontId="2" type="noConversion"/>
  </si>
  <si>
    <t>도  색  공</t>
    <phoneticPr fontId="2" type="noConversion"/>
  </si>
  <si>
    <t>부  대  공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</si>
  <si>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</si>
  <si>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</si>
  <si>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노면표시가 퇴색된 버스전용차선 정차면에 노면표시 도색공사를</t>
    <phoneticPr fontId="2" type="noConversion"/>
  </si>
  <si>
    <t>시행하여 교통사고를 예방하고자 합니다.</t>
    <phoneticPr fontId="2" type="noConversion"/>
  </si>
  <si>
    <t>융착성 도료 백색 (P3-R5) 신설 : 문자기호 L=1,392m</t>
  </si>
  <si>
    <t>융착성 도료 청색 신설 : 실선 L=2,280m, 파선 L=676m</t>
  </si>
  <si>
    <t>융착성 도료 백색 (P3-R5) 재도색 : 문자기호 L=1,751m</t>
  </si>
  <si>
    <t>융착성 도료 청색 재도색 : 실선 L=3,135m, 파선 L=851m, 문자기호 L=468m</t>
  </si>
  <si>
    <t>버스전용차선 정차면 노면표시 도색공사</t>
    <phoneticPr fontId="2" type="noConversion"/>
  </si>
  <si>
    <t>버스전용차선 정차면</t>
    <phoneticPr fontId="2" type="noConversion"/>
  </si>
  <si>
    <t>공사명 : 버스전용차선 정차면 노면표시 도색공사</t>
    <phoneticPr fontId="2" type="noConversion"/>
  </si>
  <si>
    <t>(1,000원미만 절사)</t>
    <phoneticPr fontId="2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</si>
</sst>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</numFmts>
  <fonts count="46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b/>
      <sz val="26"/>
      <color indexed="8"/>
      <name val="굴림체"/>
      <family val="3"/>
      <charset val="129"/>
    </font>
    <font>
      <sz val="11.5"/>
      <color indexed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95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40" xfId="0" applyFont="1" applyBorder="1" applyAlignment="1">
      <alignment horizontal="center" vertical="center"/>
    </xf>
    <xf numFmtId="183" fontId="39" fillId="0" borderId="40" xfId="0" applyNumberFormat="1" applyFont="1" applyBorder="1" applyAlignment="1">
      <alignment horizontal="center" vertical="center" shrinkToFit="1"/>
    </xf>
    <xf numFmtId="41" fontId="39" fillId="0" borderId="40" xfId="0" applyNumberFormat="1" applyFont="1" applyBorder="1" applyAlignment="1">
      <alignment horizontal="right" vertical="center" shrinkToFit="1"/>
    </xf>
    <xf numFmtId="0" fontId="36" fillId="0" borderId="41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192" fontId="24" fillId="0" borderId="41" xfId="0" applyNumberFormat="1" applyFont="1" applyBorder="1" applyAlignment="1">
      <alignment horizontal="center" vertical="center" wrapText="1" shrinkToFit="1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38" fillId="0" borderId="14" xfId="0" applyNumberFormat="1" applyFont="1" applyBorder="1" applyAlignment="1">
      <alignment horizontal="right" vertical="center"/>
    </xf>
    <xf numFmtId="41" fontId="38" fillId="0" borderId="14" xfId="0" applyNumberFormat="1" applyFont="1" applyBorder="1" applyAlignment="1">
      <alignment vertical="center"/>
    </xf>
    <xf numFmtId="41" fontId="38" fillId="0" borderId="19" xfId="0" applyNumberFormat="1" applyFont="1" applyBorder="1" applyAlignment="1">
      <alignment vertical="center"/>
    </xf>
    <xf numFmtId="0" fontId="24" fillId="0" borderId="25" xfId="0" applyFont="1" applyBorder="1" applyAlignment="1">
      <alignment horizontal="center" vertical="center"/>
    </xf>
    <xf numFmtId="41" fontId="38" fillId="0" borderId="45" xfId="94" applyNumberFormat="1" applyFont="1" applyFill="1" applyBorder="1" applyAlignment="1">
      <alignment horizontal="left" vertical="center"/>
    </xf>
    <xf numFmtId="3" fontId="40" fillId="0" borderId="46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5" xfId="0" applyNumberFormat="1" applyFont="1" applyBorder="1" applyAlignment="1">
      <alignment horizontal="center" vertical="center"/>
    </xf>
    <xf numFmtId="182" fontId="40" fillId="0" borderId="47" xfId="0" applyNumberFormat="1" applyFont="1" applyBorder="1" applyAlignment="1">
      <alignment vertical="center"/>
    </xf>
    <xf numFmtId="0" fontId="24" fillId="0" borderId="40" xfId="0" applyFont="1" applyBorder="1" applyAlignment="1">
      <alignment horizontal="center" vertical="center"/>
    </xf>
    <xf numFmtId="41" fontId="38" fillId="0" borderId="48" xfId="94" applyNumberFormat="1" applyFont="1" applyFill="1" applyBorder="1" applyAlignment="1">
      <alignment vertical="center"/>
    </xf>
    <xf numFmtId="41" fontId="40" fillId="0" borderId="9" xfId="94" applyNumberFormat="1" applyFont="1" applyFill="1" applyBorder="1" applyAlignment="1">
      <alignment horizontal="center" vertical="center"/>
    </xf>
    <xf numFmtId="194" fontId="40" fillId="0" borderId="9" xfId="94" applyNumberFormat="1" applyFont="1" applyFill="1" applyBorder="1" applyAlignment="1">
      <alignment vertical="center"/>
    </xf>
    <xf numFmtId="183" fontId="40" fillId="0" borderId="48" xfId="0" applyNumberFormat="1" applyFont="1" applyBorder="1" applyAlignment="1">
      <alignment horizontal="center" vertical="center"/>
    </xf>
    <xf numFmtId="182" fontId="40" fillId="0" borderId="10" xfId="0" applyNumberFormat="1" applyFont="1" applyBorder="1" applyAlignment="1">
      <alignment vertical="center"/>
    </xf>
    <xf numFmtId="184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184" fontId="40" fillId="0" borderId="35" xfId="0" applyNumberFormat="1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184" fontId="24" fillId="0" borderId="24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41" fontId="38" fillId="0" borderId="45" xfId="0" applyNumberFormat="1" applyFont="1" applyBorder="1" applyAlignment="1">
      <alignment horizontal="right" vertical="center"/>
    </xf>
    <xf numFmtId="184" fontId="40" fillId="0" borderId="45" xfId="0" applyNumberFormat="1" applyFont="1" applyBorder="1" applyAlignment="1">
      <alignment horizontal="center" vertical="center"/>
    </xf>
    <xf numFmtId="182" fontId="24" fillId="0" borderId="47" xfId="0" applyNumberFormat="1" applyFont="1" applyBorder="1" applyAlignment="1">
      <alignment vertical="center"/>
    </xf>
    <xf numFmtId="184" fontId="24" fillId="0" borderId="28" xfId="0" applyNumberFormat="1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41" fontId="40" fillId="0" borderId="35" xfId="94" applyNumberFormat="1" applyFont="1" applyFill="1" applyBorder="1" applyAlignment="1">
      <alignment horizontal="center" vertical="center"/>
    </xf>
    <xf numFmtId="41" fontId="40" fillId="0" borderId="36" xfId="0" applyNumberFormat="1" applyFont="1" applyBorder="1" applyAlignment="1">
      <alignment horizontal="center" vertical="center"/>
    </xf>
    <xf numFmtId="184" fontId="24" fillId="0" borderId="37" xfId="0" applyNumberFormat="1" applyFont="1" applyBorder="1" applyAlignment="1">
      <alignment horizontal="center" vertical="center"/>
    </xf>
    <xf numFmtId="41" fontId="38" fillId="0" borderId="54" xfId="0" applyNumberFormat="1" applyFont="1" applyBorder="1" applyAlignment="1">
      <alignment horizontal="right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3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39" xfId="0" applyNumberFormat="1" applyFont="1" applyBorder="1" applyAlignment="1">
      <alignment vertical="center"/>
    </xf>
    <xf numFmtId="196" fontId="40" fillId="0" borderId="35" xfId="94" applyNumberFormat="1" applyFont="1" applyFill="1" applyBorder="1" applyAlignment="1">
      <alignment vertical="center"/>
    </xf>
    <xf numFmtId="10" fontId="40" fillId="0" borderId="38" xfId="0" applyNumberFormat="1" applyFont="1" applyBorder="1" applyAlignment="1">
      <alignment vertical="center"/>
    </xf>
    <xf numFmtId="41" fontId="38" fillId="0" borderId="53" xfId="0" applyNumberFormat="1" applyFont="1" applyBorder="1" applyAlignment="1">
      <alignment horizontal="right" vertical="center"/>
    </xf>
    <xf numFmtId="184" fontId="24" fillId="0" borderId="43" xfId="0" applyNumberFormat="1" applyFont="1" applyBorder="1" applyAlignment="1">
      <alignment horizontal="center" vertical="center"/>
    </xf>
    <xf numFmtId="3" fontId="40" fillId="0" borderId="57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6" xfId="0" applyNumberFormat="1" applyFont="1" applyBorder="1" applyAlignment="1">
      <alignment horizontal="center" vertical="center"/>
    </xf>
    <xf numFmtId="182" fontId="40" fillId="0" borderId="58" xfId="0" applyNumberFormat="1" applyFont="1" applyBorder="1" applyAlignment="1">
      <alignment vertical="center"/>
    </xf>
    <xf numFmtId="41" fontId="40" fillId="0" borderId="48" xfId="0" applyNumberFormat="1" applyFont="1" applyBorder="1" applyAlignment="1">
      <alignment horizontal="center" vertical="center"/>
    </xf>
    <xf numFmtId="41" fontId="38" fillId="0" borderId="29" xfId="0" applyNumberFormat="1" applyFont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92" fontId="24" fillId="0" borderId="30" xfId="0" applyNumberFormat="1" applyFont="1" applyBorder="1" applyAlignment="1">
      <alignment horizontal="center" vertical="center" wrapText="1" shrinkToFit="1"/>
    </xf>
    <xf numFmtId="181" fontId="24" fillId="3" borderId="29" xfId="25" applyNumberFormat="1" applyFont="1" applyFill="1" applyBorder="1" applyAlignment="1">
      <alignment horizontal="right" vertical="center"/>
    </xf>
    <xf numFmtId="181" fontId="24" fillId="0" borderId="25" xfId="0" applyNumberFormat="1" applyFont="1" applyBorder="1" applyAlignment="1">
      <alignment horizontal="right" vertical="center"/>
    </xf>
    <xf numFmtId="181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horizontal="center" vertical="center" wrapText="1" shrinkToFit="1"/>
    </xf>
    <xf numFmtId="18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181" fontId="24" fillId="3" borderId="40" xfId="25" applyNumberFormat="1" applyFont="1" applyFill="1" applyBorder="1" applyAlignment="1">
      <alignment horizontal="right" vertical="center"/>
    </xf>
    <xf numFmtId="41" fontId="24" fillId="0" borderId="40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2" fontId="24" fillId="0" borderId="19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184" fontId="24" fillId="0" borderId="25" xfId="0" applyNumberFormat="1" applyFont="1" applyBorder="1" applyAlignment="1">
      <alignment horizontal="center" vertical="center"/>
    </xf>
    <xf numFmtId="41" fontId="38" fillId="0" borderId="25" xfId="0" applyNumberFormat="1" applyFont="1" applyBorder="1" applyAlignment="1">
      <alignment horizontal="right" vertical="center"/>
    </xf>
    <xf numFmtId="3" fontId="40" fillId="0" borderId="25" xfId="94" applyNumberFormat="1" applyFont="1" applyFill="1" applyBorder="1" applyAlignment="1">
      <alignment horizontal="left" vertical="center"/>
    </xf>
    <xf numFmtId="195" fontId="24" fillId="0" borderId="25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194" fontId="40" fillId="0" borderId="40" xfId="94" applyNumberFormat="1" applyFont="1" applyFill="1" applyBorder="1" applyAlignment="1">
      <alignment vertical="center"/>
    </xf>
    <xf numFmtId="41" fontId="40" fillId="0" borderId="40" xfId="0" applyNumberFormat="1" applyFont="1" applyBorder="1" applyAlignment="1">
      <alignment horizontal="center" vertical="center"/>
    </xf>
    <xf numFmtId="41" fontId="40" fillId="0" borderId="25" xfId="0" applyNumberFormat="1" applyFont="1" applyBorder="1" applyAlignment="1">
      <alignment horizontal="right" vertical="center"/>
    </xf>
    <xf numFmtId="183" fontId="24" fillId="0" borderId="63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horizontal="right" vertical="center"/>
    </xf>
    <xf numFmtId="41" fontId="24" fillId="0" borderId="66" xfId="0" applyNumberFormat="1" applyFont="1" applyBorder="1" applyAlignment="1">
      <alignment horizontal="right" vertical="center"/>
    </xf>
    <xf numFmtId="41" fontId="24" fillId="0" borderId="67" xfId="0" applyNumberFormat="1" applyFont="1" applyBorder="1" applyAlignment="1">
      <alignment vertical="center"/>
    </xf>
    <xf numFmtId="41" fontId="24" fillId="0" borderId="68" xfId="0" applyNumberFormat="1" applyFont="1" applyBorder="1" applyAlignment="1">
      <alignment vertical="center"/>
    </xf>
    <xf numFmtId="41" fontId="24" fillId="0" borderId="69" xfId="0" applyNumberFormat="1" applyFont="1" applyBorder="1" applyAlignment="1">
      <alignment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44" xfId="0" applyNumberFormat="1" applyFont="1" applyBorder="1" applyAlignment="1">
      <alignment vertical="center"/>
    </xf>
    <xf numFmtId="185" fontId="38" fillId="0" borderId="14" xfId="0" applyNumberFormat="1" applyFont="1" applyBorder="1" applyAlignment="1">
      <alignment horizontal="center" vertical="center"/>
    </xf>
    <xf numFmtId="181" fontId="24" fillId="0" borderId="40" xfId="0" applyNumberFormat="1" applyFont="1" applyBorder="1" applyAlignment="1">
      <alignment horizontal="right" vertical="center"/>
    </xf>
    <xf numFmtId="185" fontId="24" fillId="0" borderId="25" xfId="0" applyNumberFormat="1" applyFont="1" applyBorder="1" applyAlignment="1">
      <alignment vertical="center"/>
    </xf>
    <xf numFmtId="41" fontId="24" fillId="0" borderId="25" xfId="0" applyNumberFormat="1" applyFont="1" applyBorder="1" applyAlignment="1">
      <alignment horizontal="right" vertical="center"/>
    </xf>
    <xf numFmtId="41" fontId="24" fillId="0" borderId="26" xfId="0" applyNumberFormat="1" applyFont="1" applyBorder="1" applyAlignment="1">
      <alignment vertical="center"/>
    </xf>
    <xf numFmtId="41" fontId="24" fillId="0" borderId="40" xfId="0" applyNumberFormat="1" applyFont="1" applyBorder="1" applyAlignment="1">
      <alignment horizontal="right" vertical="center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38" fillId="0" borderId="48" xfId="0" applyNumberFormat="1" applyFont="1" applyBorder="1" applyAlignment="1">
      <alignment horizontal="right" vertical="center"/>
    </xf>
    <xf numFmtId="41" fontId="38" fillId="0" borderId="9" xfId="0" applyNumberFormat="1" applyFont="1" applyBorder="1" applyAlignment="1">
      <alignment vertical="center"/>
    </xf>
    <xf numFmtId="41" fontId="38" fillId="0" borderId="48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0" fontId="36" fillId="0" borderId="29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40" xfId="0" applyNumberFormat="1" applyFont="1" applyBorder="1" applyAlignment="1">
      <alignment horizontal="right" vertical="center" shrinkToFit="1"/>
    </xf>
    <xf numFmtId="3" fontId="24" fillId="0" borderId="25" xfId="0" applyNumberFormat="1" applyFont="1" applyFill="1" applyBorder="1" applyAlignment="1">
      <alignment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7" xfId="0" applyNumberFormat="1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85" fontId="24" fillId="0" borderId="49" xfId="0" applyNumberFormat="1" applyFont="1" applyBorder="1" applyAlignment="1">
      <alignment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center" vertical="center"/>
    </xf>
    <xf numFmtId="3" fontId="24" fillId="0" borderId="40" xfId="94" applyNumberFormat="1" applyFont="1" applyFill="1" applyBorder="1" applyAlignment="1">
      <alignment horizontal="left" vertical="center"/>
    </xf>
    <xf numFmtId="41" fontId="27" fillId="0" borderId="9" xfId="0" applyNumberFormat="1" applyFont="1" applyBorder="1" applyAlignment="1">
      <alignment vertical="center"/>
    </xf>
    <xf numFmtId="41" fontId="27" fillId="0" borderId="14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9" xfId="94" applyNumberFormat="1" applyFont="1" applyFill="1" applyBorder="1" applyAlignment="1">
      <alignment horizontal="center" vertical="center"/>
    </xf>
    <xf numFmtId="3" fontId="24" fillId="0" borderId="35" xfId="94" applyNumberFormat="1" applyFont="1" applyFill="1" applyBorder="1" applyAlignment="1">
      <alignment horizontal="center" vertical="center"/>
    </xf>
    <xf numFmtId="3" fontId="24" fillId="0" borderId="53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9" xfId="94" quotePrefix="1" applyNumberFormat="1" applyFont="1" applyFill="1" applyBorder="1" applyAlignment="1">
      <alignment horizontal="center" vertical="center"/>
    </xf>
    <xf numFmtId="3" fontId="24" fillId="0" borderId="35" xfId="94" quotePrefix="1" applyNumberFormat="1" applyFont="1" applyFill="1" applyBorder="1" applyAlignment="1">
      <alignment horizontal="center" vertical="center"/>
    </xf>
    <xf numFmtId="193" fontId="27" fillId="0" borderId="53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9" xfId="94" applyNumberFormat="1" applyFont="1" applyFill="1" applyBorder="1" applyAlignment="1">
      <alignment vertical="center"/>
    </xf>
    <xf numFmtId="182" fontId="40" fillId="0" borderId="47" xfId="0" applyNumberFormat="1" applyFont="1" applyBorder="1" applyAlignment="1">
      <alignment horizontal="center" vertical="center"/>
    </xf>
    <xf numFmtId="181" fontId="27" fillId="0" borderId="1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center" vertical="center"/>
    </xf>
    <xf numFmtId="181" fontId="27" fillId="3" borderId="14" xfId="25" applyNumberFormat="1" applyFont="1" applyFill="1" applyBorder="1" applyAlignment="1">
      <alignment horizontal="right" vertical="center"/>
    </xf>
    <xf numFmtId="3" fontId="27" fillId="0" borderId="14" xfId="0" applyNumberFormat="1" applyFont="1" applyFill="1" applyBorder="1" applyAlignment="1">
      <alignment vertical="center"/>
    </xf>
    <xf numFmtId="192" fontId="27" fillId="0" borderId="19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42" fillId="0" borderId="0" xfId="0" applyFont="1" applyAlignment="1"/>
    <xf numFmtId="0" fontId="42" fillId="0" borderId="0" xfId="0" applyFont="1" applyFill="1" applyBorder="1" applyAlignment="1"/>
    <xf numFmtId="0" fontId="42" fillId="0" borderId="0" xfId="0" applyFont="1" applyBorder="1" applyAlignment="1"/>
    <xf numFmtId="0" fontId="42" fillId="0" borderId="0" xfId="0" applyFont="1" applyFill="1" applyAlignment="1"/>
    <xf numFmtId="0" fontId="43" fillId="0" borderId="0" xfId="0" applyFont="1" applyFill="1" applyBorder="1" applyAlignment="1">
      <alignment shrinkToFit="1"/>
    </xf>
    <xf numFmtId="0" fontId="42" fillId="0" borderId="0" xfId="0" applyFont="1" applyFill="1" applyBorder="1" applyAlignment="1">
      <alignment horizontal="left" shrinkToFit="1"/>
    </xf>
    <xf numFmtId="0" fontId="40" fillId="0" borderId="0" xfId="0" applyFont="1" applyAlignment="1"/>
    <xf numFmtId="184" fontId="40" fillId="0" borderId="0" xfId="0" applyNumberFormat="1" applyFont="1" applyAlignment="1"/>
    <xf numFmtId="0" fontId="38" fillId="0" borderId="0" xfId="0" applyNumberFormat="1" applyFont="1" applyAlignment="1">
      <alignment horizontal="center"/>
    </xf>
    <xf numFmtId="0" fontId="24" fillId="0" borderId="0" xfId="0" applyFont="1" applyAlignment="1"/>
    <xf numFmtId="184" fontId="24" fillId="0" borderId="0" xfId="0" applyNumberFormat="1" applyFont="1" applyAlignment="1"/>
    <xf numFmtId="195" fontId="24" fillId="0" borderId="0" xfId="0" applyNumberFormat="1" applyFont="1" applyAlignment="1"/>
    <xf numFmtId="0" fontId="44" fillId="0" borderId="0" xfId="0" applyFont="1" applyFill="1" applyBorder="1" applyAlignment="1">
      <alignment horizontal="center"/>
    </xf>
    <xf numFmtId="0" fontId="42" fillId="0" borderId="0" xfId="0" applyFont="1" applyAlignment="1">
      <alignment vertical="top"/>
    </xf>
    <xf numFmtId="0" fontId="45" fillId="0" borderId="0" xfId="0" applyFont="1" applyFill="1" applyBorder="1" applyAlignment="1"/>
    <xf numFmtId="0" fontId="42" fillId="0" borderId="0" xfId="0" applyFont="1" applyFill="1" applyBorder="1" applyAlignment="1">
      <alignment shrinkToFit="1"/>
    </xf>
    <xf numFmtId="0" fontId="42" fillId="0" borderId="71" xfId="0" applyFont="1" applyFill="1" applyBorder="1" applyAlignment="1">
      <alignment horizontal="center" vertical="center" shrinkToFit="1"/>
    </xf>
    <xf numFmtId="0" fontId="42" fillId="0" borderId="78" xfId="0" applyFont="1" applyFill="1" applyBorder="1" applyAlignment="1">
      <alignment horizontal="center" vertical="center" shrinkToFit="1"/>
    </xf>
    <xf numFmtId="41" fontId="24" fillId="0" borderId="29" xfId="0" applyNumberFormat="1" applyFont="1" applyBorder="1" applyAlignment="1">
      <alignment horizontal="right" vertical="center"/>
    </xf>
    <xf numFmtId="3" fontId="24" fillId="0" borderId="40" xfId="0" applyNumberFormat="1" applyFont="1" applyFill="1" applyBorder="1" applyAlignment="1">
      <alignment vertical="center"/>
    </xf>
    <xf numFmtId="41" fontId="27" fillId="0" borderId="63" xfId="0" applyNumberFormat="1" applyFont="1" applyBorder="1" applyAlignment="1">
      <alignment horizontal="right" vertical="center"/>
    </xf>
    <xf numFmtId="183" fontId="27" fillId="0" borderId="63" xfId="0" applyNumberFormat="1" applyFont="1" applyBorder="1" applyAlignment="1">
      <alignment horizontal="left" vertical="center"/>
    </xf>
    <xf numFmtId="41" fontId="38" fillId="0" borderId="63" xfId="0" applyNumberFormat="1" applyFont="1" applyBorder="1" applyAlignment="1">
      <alignment horizontal="right" vertical="center"/>
    </xf>
    <xf numFmtId="185" fontId="40" fillId="0" borderId="14" xfId="0" applyNumberFormat="1" applyFont="1" applyBorder="1" applyAlignment="1">
      <alignment vertical="center"/>
    </xf>
    <xf numFmtId="3" fontId="24" fillId="0" borderId="25" xfId="0" applyNumberFormat="1" applyFont="1" applyFill="1" applyBorder="1" applyAlignment="1">
      <alignment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25" xfId="0" applyNumberFormat="1" applyFont="1" applyFill="1" applyBorder="1" applyAlignment="1">
      <alignment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25" xfId="0" applyNumberFormat="1" applyFont="1" applyFill="1" applyBorder="1" applyAlignment="1">
      <alignment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25" xfId="0" applyNumberFormat="1" applyFont="1" applyFill="1" applyBorder="1" applyAlignment="1">
      <alignment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25" xfId="0" applyNumberFormat="1" applyFont="1" applyFill="1" applyBorder="1" applyAlignment="1">
      <alignment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25" xfId="0" applyNumberFormat="1" applyFont="1" applyFill="1" applyBorder="1" applyAlignment="1">
      <alignment vertical="center"/>
    </xf>
    <xf numFmtId="3" fontId="24" fillId="0" borderId="29" xfId="0" applyNumberFormat="1" applyFont="1" applyFill="1" applyBorder="1" applyAlignment="1">
      <alignment vertical="center"/>
    </xf>
    <xf numFmtId="0" fontId="42" fillId="0" borderId="0" xfId="0" applyFont="1" applyFill="1" applyBorder="1" applyAlignment="1"/>
    <xf numFmtId="181" fontId="24" fillId="0" borderId="0" xfId="0" applyNumberFormat="1" applyFont="1" applyBorder="1" applyAlignment="1">
      <alignment horizontal="right" vertical="center"/>
    </xf>
    <xf numFmtId="181" fontId="24" fillId="0" borderId="37" xfId="0" applyNumberFormat="1" applyFont="1" applyBorder="1" applyAlignment="1">
      <alignment horizontal="right" vertical="center"/>
    </xf>
    <xf numFmtId="181" fontId="24" fillId="3" borderId="37" xfId="25" applyNumberFormat="1" applyFont="1" applyFill="1" applyBorder="1" applyAlignment="1">
      <alignment horizontal="right" vertical="center"/>
    </xf>
    <xf numFmtId="41" fontId="24" fillId="0" borderId="37" xfId="0" applyNumberFormat="1" applyFont="1" applyBorder="1" applyAlignment="1">
      <alignment horizontal="right" vertical="center"/>
    </xf>
    <xf numFmtId="41" fontId="24" fillId="0" borderId="37" xfId="0" applyNumberFormat="1" applyFont="1" applyBorder="1" applyAlignment="1">
      <alignment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0" fontId="42" fillId="0" borderId="0" xfId="0" applyFont="1" applyFill="1" applyBorder="1" applyAlignment="1"/>
    <xf numFmtId="0" fontId="42" fillId="0" borderId="0" xfId="0" applyFont="1" applyFill="1" applyBorder="1" applyAlignment="1"/>
    <xf numFmtId="0" fontId="42" fillId="0" borderId="79" xfId="0" applyFont="1" applyFill="1" applyBorder="1" applyAlignment="1">
      <alignment horizontal="center" shrinkToFit="1"/>
    </xf>
    <xf numFmtId="0" fontId="42" fillId="0" borderId="80" xfId="0" applyFont="1" applyFill="1" applyBorder="1" applyAlignment="1">
      <alignment horizontal="center" shrinkToFit="1"/>
    </xf>
    <xf numFmtId="0" fontId="42" fillId="0" borderId="8" xfId="0" applyFont="1" applyFill="1" applyBorder="1" applyAlignment="1">
      <alignment horizontal="center" shrinkToFit="1"/>
    </xf>
    <xf numFmtId="0" fontId="42" fillId="0" borderId="72" xfId="0" applyFont="1" applyFill="1" applyBorder="1" applyAlignment="1">
      <alignment horizontal="center" shrinkToFit="1"/>
    </xf>
    <xf numFmtId="0" fontId="42" fillId="0" borderId="0" xfId="0" applyFont="1" applyFill="1" applyBorder="1" applyAlignment="1"/>
    <xf numFmtId="0" fontId="42" fillId="0" borderId="73" xfId="0" applyFont="1" applyFill="1" applyBorder="1" applyAlignment="1">
      <alignment horizontal="left" vertical="top" wrapText="1" shrinkToFit="1"/>
    </xf>
    <xf numFmtId="0" fontId="42" fillId="0" borderId="76" xfId="0" applyFont="1" applyFill="1" applyBorder="1" applyAlignment="1">
      <alignment horizontal="left" vertical="top" shrinkToFit="1"/>
    </xf>
    <xf numFmtId="0" fontId="42" fillId="0" borderId="74" xfId="0" applyFont="1" applyFill="1" applyBorder="1" applyAlignment="1">
      <alignment horizontal="center" vertical="center" shrinkToFit="1"/>
    </xf>
    <xf numFmtId="0" fontId="42" fillId="0" borderId="75" xfId="0" applyFont="1" applyFill="1" applyBorder="1" applyAlignment="1">
      <alignment horizontal="center" vertical="center" shrinkToFit="1"/>
    </xf>
    <xf numFmtId="0" fontId="42" fillId="0" borderId="20" xfId="0" applyFont="1" applyFill="1" applyBorder="1" applyAlignment="1">
      <alignment horizontal="center" vertical="center" shrinkToFit="1"/>
    </xf>
    <xf numFmtId="0" fontId="42" fillId="0" borderId="77" xfId="0" applyFont="1" applyFill="1" applyBorder="1" applyAlignment="1">
      <alignment horizontal="center" vertical="center" shrinkToFit="1"/>
    </xf>
    <xf numFmtId="0" fontId="42" fillId="0" borderId="0" xfId="0" applyFont="1" applyFill="1" applyBorder="1" applyAlignment="1">
      <alignment horizontal="left" shrinkToFit="1"/>
    </xf>
    <xf numFmtId="0" fontId="42" fillId="0" borderId="0" xfId="0" applyFont="1" applyFill="1" applyBorder="1" applyAlignment="1">
      <alignment horizontal="left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0" fontId="38" fillId="0" borderId="60" xfId="0" applyFont="1" applyBorder="1" applyAlignment="1">
      <alignment horizontal="left" vertical="center"/>
    </xf>
    <xf numFmtId="0" fontId="38" fillId="0" borderId="61" xfId="0" applyFont="1" applyBorder="1" applyAlignment="1">
      <alignment horizontal="left" vertical="center"/>
    </xf>
    <xf numFmtId="0" fontId="38" fillId="0" borderId="62" xfId="0" applyFont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7" fillId="0" borderId="31" xfId="0" applyFont="1" applyBorder="1" applyAlignment="1">
      <alignment horizontal="left" vertical="center" indent="1" shrinkToFit="1"/>
    </xf>
    <xf numFmtId="0" fontId="37" fillId="0" borderId="59" xfId="0" applyFont="1" applyBorder="1" applyAlignment="1">
      <alignment horizontal="left" vertical="center" indent="1" shrinkToFit="1"/>
    </xf>
    <xf numFmtId="0" fontId="37" fillId="0" borderId="32" xfId="0" applyFont="1" applyBorder="1" applyAlignment="1">
      <alignment horizontal="left" vertical="center" indent="1" shrinkToFit="1"/>
    </xf>
    <xf numFmtId="0" fontId="37" fillId="0" borderId="33" xfId="0" applyFont="1" applyBorder="1" applyAlignment="1">
      <alignment horizontal="left" vertical="center" indent="1" shrinkToFit="1"/>
    </xf>
    <xf numFmtId="0" fontId="36" fillId="0" borderId="29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8" fillId="0" borderId="18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5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8" xfId="0" applyFont="1" applyBorder="1" applyAlignment="1">
      <alignment vertical="center"/>
    </xf>
    <xf numFmtId="0" fontId="38" fillId="0" borderId="13" xfId="0" applyFont="1" applyBorder="1" applyAlignment="1">
      <alignment horizontal="left" vertical="center"/>
    </xf>
    <xf numFmtId="0" fontId="38" fillId="0" borderId="44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18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18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23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4" fillId="0" borderId="81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184" fontId="24" fillId="0" borderId="24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185" fontId="38" fillId="0" borderId="25" xfId="0" applyNumberFormat="1" applyFont="1" applyBorder="1" applyAlignment="1">
      <alignment horizontal="center" vertical="center"/>
    </xf>
    <xf numFmtId="185" fontId="38" fillId="0" borderId="40" xfId="0" applyNumberFormat="1" applyFont="1" applyBorder="1" applyAlignment="1">
      <alignment horizontal="center" vertical="center"/>
    </xf>
    <xf numFmtId="185" fontId="38" fillId="0" borderId="24" xfId="0" applyNumberFormat="1" applyFont="1" applyBorder="1" applyAlignment="1">
      <alignment horizontal="center" vertical="center"/>
    </xf>
    <xf numFmtId="185" fontId="38" fillId="0" borderId="16" xfId="0" applyNumberFormat="1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3" fontId="38" fillId="0" borderId="24" xfId="94" applyNumberFormat="1" applyFont="1" applyFill="1" applyBorder="1" applyAlignment="1">
      <alignment horizontal="center" vertical="center"/>
    </xf>
    <xf numFmtId="3" fontId="38" fillId="0" borderId="16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21</xdr:row>
      <xdr:rowOff>228600</xdr:rowOff>
    </xdr:from>
    <xdr:to>
      <xdr:col>15</xdr:col>
      <xdr:colOff>161925</xdr:colOff>
      <xdr:row>21</xdr:row>
      <xdr:rowOff>228600</xdr:rowOff>
    </xdr:to>
    <xdr:cxnSp macro="">
      <xdr:nvCxnSpPr>
        <xdr:cNvPr id="2" name="직선 연결선 2"/>
        <xdr:cNvCxnSpPr>
          <a:cxnSpLocks noChangeShapeType="1"/>
        </xdr:cNvCxnSpPr>
      </xdr:nvCxnSpPr>
      <xdr:spPr bwMode="auto">
        <a:xfrm>
          <a:off x="1685925" y="5857875"/>
          <a:ext cx="2905125" cy="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9525</xdr:colOff>
      <xdr:row>22</xdr:row>
      <xdr:rowOff>200025</xdr:rowOff>
    </xdr:from>
    <xdr:to>
      <xdr:col>17</xdr:col>
      <xdr:colOff>0</xdr:colOff>
      <xdr:row>22</xdr:row>
      <xdr:rowOff>219075</xdr:rowOff>
    </xdr:to>
    <xdr:cxnSp macro="">
      <xdr:nvCxnSpPr>
        <xdr:cNvPr id="3" name="직선 연결선 3"/>
        <xdr:cNvCxnSpPr>
          <a:cxnSpLocks noChangeShapeType="1"/>
        </xdr:cNvCxnSpPr>
      </xdr:nvCxnSpPr>
      <xdr:spPr bwMode="auto">
        <a:xfrm>
          <a:off x="1343025" y="6267450"/>
          <a:ext cx="3562350" cy="1905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I29"/>
  <sheetViews>
    <sheetView showZeros="0" tabSelected="1" view="pageBreakPreview" zoomScale="85" zoomScaleNormal="100" zoomScaleSheetLayoutView="85" workbookViewId="0">
      <selection activeCell="C4" sqref="C4:W4"/>
    </sheetView>
  </sheetViews>
  <sheetFormatPr defaultRowHeight="12"/>
  <cols>
    <col min="1" max="1" width="5.6640625" style="161" customWidth="1"/>
    <col min="2" max="2" width="17.6640625" style="161" customWidth="1"/>
    <col min="3" max="3" width="4.1640625" style="162" customWidth="1"/>
    <col min="4" max="4" width="4.1640625" style="161" customWidth="1"/>
    <col min="5" max="5" width="4.1640625" style="162" customWidth="1"/>
    <col min="6" max="6" width="4.1640625" style="161" customWidth="1"/>
    <col min="7" max="7" width="4.1640625" style="163" customWidth="1"/>
    <col min="8" max="9" width="4.1640625" style="161" customWidth="1"/>
    <col min="10" max="10" width="4.1640625" style="162" customWidth="1"/>
    <col min="11" max="12" width="4.1640625" style="161" customWidth="1"/>
    <col min="13" max="13" width="4.1640625" style="162" customWidth="1"/>
    <col min="14" max="24" width="4.1640625" style="161" customWidth="1"/>
    <col min="25" max="25" width="8.5" style="161" customWidth="1"/>
    <col min="26" max="256" width="9.33203125" style="161"/>
    <col min="257" max="257" width="5.6640625" style="161" customWidth="1"/>
    <col min="258" max="258" width="17.6640625" style="161" customWidth="1"/>
    <col min="259" max="280" width="4.1640625" style="161" customWidth="1"/>
    <col min="281" max="281" width="8.5" style="161" customWidth="1"/>
    <col min="282" max="512" width="9.33203125" style="161"/>
    <col min="513" max="513" width="5.6640625" style="161" customWidth="1"/>
    <col min="514" max="514" width="17.6640625" style="161" customWidth="1"/>
    <col min="515" max="536" width="4.1640625" style="161" customWidth="1"/>
    <col min="537" max="537" width="8.5" style="161" customWidth="1"/>
    <col min="538" max="768" width="9.33203125" style="161"/>
    <col min="769" max="769" width="5.6640625" style="161" customWidth="1"/>
    <col min="770" max="770" width="17.6640625" style="161" customWidth="1"/>
    <col min="771" max="792" width="4.1640625" style="161" customWidth="1"/>
    <col min="793" max="793" width="8.5" style="161" customWidth="1"/>
    <col min="794" max="1024" width="9.33203125" style="161"/>
    <col min="1025" max="1025" width="5.6640625" style="161" customWidth="1"/>
    <col min="1026" max="1026" width="17.6640625" style="161" customWidth="1"/>
    <col min="1027" max="1048" width="4.1640625" style="161" customWidth="1"/>
    <col min="1049" max="1049" width="8.5" style="161" customWidth="1"/>
    <col min="1050" max="1280" width="9.33203125" style="161"/>
    <col min="1281" max="1281" width="5.6640625" style="161" customWidth="1"/>
    <col min="1282" max="1282" width="17.6640625" style="161" customWidth="1"/>
    <col min="1283" max="1304" width="4.1640625" style="161" customWidth="1"/>
    <col min="1305" max="1305" width="8.5" style="161" customWidth="1"/>
    <col min="1306" max="1536" width="9.33203125" style="161"/>
    <col min="1537" max="1537" width="5.6640625" style="161" customWidth="1"/>
    <col min="1538" max="1538" width="17.6640625" style="161" customWidth="1"/>
    <col min="1539" max="1560" width="4.1640625" style="161" customWidth="1"/>
    <col min="1561" max="1561" width="8.5" style="161" customWidth="1"/>
    <col min="1562" max="1792" width="9.33203125" style="161"/>
    <col min="1793" max="1793" width="5.6640625" style="161" customWidth="1"/>
    <col min="1794" max="1794" width="17.6640625" style="161" customWidth="1"/>
    <col min="1795" max="1816" width="4.1640625" style="161" customWidth="1"/>
    <col min="1817" max="1817" width="8.5" style="161" customWidth="1"/>
    <col min="1818" max="2048" width="9.33203125" style="161"/>
    <col min="2049" max="2049" width="5.6640625" style="161" customWidth="1"/>
    <col min="2050" max="2050" width="17.6640625" style="161" customWidth="1"/>
    <col min="2051" max="2072" width="4.1640625" style="161" customWidth="1"/>
    <col min="2073" max="2073" width="8.5" style="161" customWidth="1"/>
    <col min="2074" max="2304" width="9.33203125" style="161"/>
    <col min="2305" max="2305" width="5.6640625" style="161" customWidth="1"/>
    <col min="2306" max="2306" width="17.6640625" style="161" customWidth="1"/>
    <col min="2307" max="2328" width="4.1640625" style="161" customWidth="1"/>
    <col min="2329" max="2329" width="8.5" style="161" customWidth="1"/>
    <col min="2330" max="2560" width="9.33203125" style="161"/>
    <col min="2561" max="2561" width="5.6640625" style="161" customWidth="1"/>
    <col min="2562" max="2562" width="17.6640625" style="161" customWidth="1"/>
    <col min="2563" max="2584" width="4.1640625" style="161" customWidth="1"/>
    <col min="2585" max="2585" width="8.5" style="161" customWidth="1"/>
    <col min="2586" max="2816" width="9.33203125" style="161"/>
    <col min="2817" max="2817" width="5.6640625" style="161" customWidth="1"/>
    <col min="2818" max="2818" width="17.6640625" style="161" customWidth="1"/>
    <col min="2819" max="2840" width="4.1640625" style="161" customWidth="1"/>
    <col min="2841" max="2841" width="8.5" style="161" customWidth="1"/>
    <col min="2842" max="3072" width="9.33203125" style="161"/>
    <col min="3073" max="3073" width="5.6640625" style="161" customWidth="1"/>
    <col min="3074" max="3074" width="17.6640625" style="161" customWidth="1"/>
    <col min="3075" max="3096" width="4.1640625" style="161" customWidth="1"/>
    <col min="3097" max="3097" width="8.5" style="161" customWidth="1"/>
    <col min="3098" max="3328" width="9.33203125" style="161"/>
    <col min="3329" max="3329" width="5.6640625" style="161" customWidth="1"/>
    <col min="3330" max="3330" width="17.6640625" style="161" customWidth="1"/>
    <col min="3331" max="3352" width="4.1640625" style="161" customWidth="1"/>
    <col min="3353" max="3353" width="8.5" style="161" customWidth="1"/>
    <col min="3354" max="3584" width="9.33203125" style="161"/>
    <col min="3585" max="3585" width="5.6640625" style="161" customWidth="1"/>
    <col min="3586" max="3586" width="17.6640625" style="161" customWidth="1"/>
    <col min="3587" max="3608" width="4.1640625" style="161" customWidth="1"/>
    <col min="3609" max="3609" width="8.5" style="161" customWidth="1"/>
    <col min="3610" max="3840" width="9.33203125" style="161"/>
    <col min="3841" max="3841" width="5.6640625" style="161" customWidth="1"/>
    <col min="3842" max="3842" width="17.6640625" style="161" customWidth="1"/>
    <col min="3843" max="3864" width="4.1640625" style="161" customWidth="1"/>
    <col min="3865" max="3865" width="8.5" style="161" customWidth="1"/>
    <col min="3866" max="4096" width="9.33203125" style="161"/>
    <col min="4097" max="4097" width="5.6640625" style="161" customWidth="1"/>
    <col min="4098" max="4098" width="17.6640625" style="161" customWidth="1"/>
    <col min="4099" max="4120" width="4.1640625" style="161" customWidth="1"/>
    <col min="4121" max="4121" width="8.5" style="161" customWidth="1"/>
    <col min="4122" max="4352" width="9.33203125" style="161"/>
    <col min="4353" max="4353" width="5.6640625" style="161" customWidth="1"/>
    <col min="4354" max="4354" width="17.6640625" style="161" customWidth="1"/>
    <col min="4355" max="4376" width="4.1640625" style="161" customWidth="1"/>
    <col min="4377" max="4377" width="8.5" style="161" customWidth="1"/>
    <col min="4378" max="4608" width="9.33203125" style="161"/>
    <col min="4609" max="4609" width="5.6640625" style="161" customWidth="1"/>
    <col min="4610" max="4610" width="17.6640625" style="161" customWidth="1"/>
    <col min="4611" max="4632" width="4.1640625" style="161" customWidth="1"/>
    <col min="4633" max="4633" width="8.5" style="161" customWidth="1"/>
    <col min="4634" max="4864" width="9.33203125" style="161"/>
    <col min="4865" max="4865" width="5.6640625" style="161" customWidth="1"/>
    <col min="4866" max="4866" width="17.6640625" style="161" customWidth="1"/>
    <col min="4867" max="4888" width="4.1640625" style="161" customWidth="1"/>
    <col min="4889" max="4889" width="8.5" style="161" customWidth="1"/>
    <col min="4890" max="5120" width="9.33203125" style="161"/>
    <col min="5121" max="5121" width="5.6640625" style="161" customWidth="1"/>
    <col min="5122" max="5122" width="17.6640625" style="161" customWidth="1"/>
    <col min="5123" max="5144" width="4.1640625" style="161" customWidth="1"/>
    <col min="5145" max="5145" width="8.5" style="161" customWidth="1"/>
    <col min="5146" max="5376" width="9.33203125" style="161"/>
    <col min="5377" max="5377" width="5.6640625" style="161" customWidth="1"/>
    <col min="5378" max="5378" width="17.6640625" style="161" customWidth="1"/>
    <col min="5379" max="5400" width="4.1640625" style="161" customWidth="1"/>
    <col min="5401" max="5401" width="8.5" style="161" customWidth="1"/>
    <col min="5402" max="5632" width="9.33203125" style="161"/>
    <col min="5633" max="5633" width="5.6640625" style="161" customWidth="1"/>
    <col min="5634" max="5634" width="17.6640625" style="161" customWidth="1"/>
    <col min="5635" max="5656" width="4.1640625" style="161" customWidth="1"/>
    <col min="5657" max="5657" width="8.5" style="161" customWidth="1"/>
    <col min="5658" max="5888" width="9.33203125" style="161"/>
    <col min="5889" max="5889" width="5.6640625" style="161" customWidth="1"/>
    <col min="5890" max="5890" width="17.6640625" style="161" customWidth="1"/>
    <col min="5891" max="5912" width="4.1640625" style="161" customWidth="1"/>
    <col min="5913" max="5913" width="8.5" style="161" customWidth="1"/>
    <col min="5914" max="6144" width="9.33203125" style="161"/>
    <col min="6145" max="6145" width="5.6640625" style="161" customWidth="1"/>
    <col min="6146" max="6146" width="17.6640625" style="161" customWidth="1"/>
    <col min="6147" max="6168" width="4.1640625" style="161" customWidth="1"/>
    <col min="6169" max="6169" width="8.5" style="161" customWidth="1"/>
    <col min="6170" max="6400" width="9.33203125" style="161"/>
    <col min="6401" max="6401" width="5.6640625" style="161" customWidth="1"/>
    <col min="6402" max="6402" width="17.6640625" style="161" customWidth="1"/>
    <col min="6403" max="6424" width="4.1640625" style="161" customWidth="1"/>
    <col min="6425" max="6425" width="8.5" style="161" customWidth="1"/>
    <col min="6426" max="6656" width="9.33203125" style="161"/>
    <col min="6657" max="6657" width="5.6640625" style="161" customWidth="1"/>
    <col min="6658" max="6658" width="17.6640625" style="161" customWidth="1"/>
    <col min="6659" max="6680" width="4.1640625" style="161" customWidth="1"/>
    <col min="6681" max="6681" width="8.5" style="161" customWidth="1"/>
    <col min="6682" max="6912" width="9.33203125" style="161"/>
    <col min="6913" max="6913" width="5.6640625" style="161" customWidth="1"/>
    <col min="6914" max="6914" width="17.6640625" style="161" customWidth="1"/>
    <col min="6915" max="6936" width="4.1640625" style="161" customWidth="1"/>
    <col min="6937" max="6937" width="8.5" style="161" customWidth="1"/>
    <col min="6938" max="7168" width="9.33203125" style="161"/>
    <col min="7169" max="7169" width="5.6640625" style="161" customWidth="1"/>
    <col min="7170" max="7170" width="17.6640625" style="161" customWidth="1"/>
    <col min="7171" max="7192" width="4.1640625" style="161" customWidth="1"/>
    <col min="7193" max="7193" width="8.5" style="161" customWidth="1"/>
    <col min="7194" max="7424" width="9.33203125" style="161"/>
    <col min="7425" max="7425" width="5.6640625" style="161" customWidth="1"/>
    <col min="7426" max="7426" width="17.6640625" style="161" customWidth="1"/>
    <col min="7427" max="7448" width="4.1640625" style="161" customWidth="1"/>
    <col min="7449" max="7449" width="8.5" style="161" customWidth="1"/>
    <col min="7450" max="7680" width="9.33203125" style="161"/>
    <col min="7681" max="7681" width="5.6640625" style="161" customWidth="1"/>
    <col min="7682" max="7682" width="17.6640625" style="161" customWidth="1"/>
    <col min="7683" max="7704" width="4.1640625" style="161" customWidth="1"/>
    <col min="7705" max="7705" width="8.5" style="161" customWidth="1"/>
    <col min="7706" max="7936" width="9.33203125" style="161"/>
    <col min="7937" max="7937" width="5.6640625" style="161" customWidth="1"/>
    <col min="7938" max="7938" width="17.6640625" style="161" customWidth="1"/>
    <col min="7939" max="7960" width="4.1640625" style="161" customWidth="1"/>
    <col min="7961" max="7961" width="8.5" style="161" customWidth="1"/>
    <col min="7962" max="8192" width="9.33203125" style="161"/>
    <col min="8193" max="8193" width="5.6640625" style="161" customWidth="1"/>
    <col min="8194" max="8194" width="17.6640625" style="161" customWidth="1"/>
    <col min="8195" max="8216" width="4.1640625" style="161" customWidth="1"/>
    <col min="8217" max="8217" width="8.5" style="161" customWidth="1"/>
    <col min="8218" max="8448" width="9.33203125" style="161"/>
    <col min="8449" max="8449" width="5.6640625" style="161" customWidth="1"/>
    <col min="8450" max="8450" width="17.6640625" style="161" customWidth="1"/>
    <col min="8451" max="8472" width="4.1640625" style="161" customWidth="1"/>
    <col min="8473" max="8473" width="8.5" style="161" customWidth="1"/>
    <col min="8474" max="8704" width="9.33203125" style="161"/>
    <col min="8705" max="8705" width="5.6640625" style="161" customWidth="1"/>
    <col min="8706" max="8706" width="17.6640625" style="161" customWidth="1"/>
    <col min="8707" max="8728" width="4.1640625" style="161" customWidth="1"/>
    <col min="8729" max="8729" width="8.5" style="161" customWidth="1"/>
    <col min="8730" max="8960" width="9.33203125" style="161"/>
    <col min="8961" max="8961" width="5.6640625" style="161" customWidth="1"/>
    <col min="8962" max="8962" width="17.6640625" style="161" customWidth="1"/>
    <col min="8963" max="8984" width="4.1640625" style="161" customWidth="1"/>
    <col min="8985" max="8985" width="8.5" style="161" customWidth="1"/>
    <col min="8986" max="9216" width="9.33203125" style="161"/>
    <col min="9217" max="9217" width="5.6640625" style="161" customWidth="1"/>
    <col min="9218" max="9218" width="17.6640625" style="161" customWidth="1"/>
    <col min="9219" max="9240" width="4.1640625" style="161" customWidth="1"/>
    <col min="9241" max="9241" width="8.5" style="161" customWidth="1"/>
    <col min="9242" max="9472" width="9.33203125" style="161"/>
    <col min="9473" max="9473" width="5.6640625" style="161" customWidth="1"/>
    <col min="9474" max="9474" width="17.6640625" style="161" customWidth="1"/>
    <col min="9475" max="9496" width="4.1640625" style="161" customWidth="1"/>
    <col min="9497" max="9497" width="8.5" style="161" customWidth="1"/>
    <col min="9498" max="9728" width="9.33203125" style="161"/>
    <col min="9729" max="9729" width="5.6640625" style="161" customWidth="1"/>
    <col min="9730" max="9730" width="17.6640625" style="161" customWidth="1"/>
    <col min="9731" max="9752" width="4.1640625" style="161" customWidth="1"/>
    <col min="9753" max="9753" width="8.5" style="161" customWidth="1"/>
    <col min="9754" max="9984" width="9.33203125" style="161"/>
    <col min="9985" max="9985" width="5.6640625" style="161" customWidth="1"/>
    <col min="9986" max="9986" width="17.6640625" style="161" customWidth="1"/>
    <col min="9987" max="10008" width="4.1640625" style="161" customWidth="1"/>
    <col min="10009" max="10009" width="8.5" style="161" customWidth="1"/>
    <col min="10010" max="10240" width="9.33203125" style="161"/>
    <col min="10241" max="10241" width="5.6640625" style="161" customWidth="1"/>
    <col min="10242" max="10242" width="17.6640625" style="161" customWidth="1"/>
    <col min="10243" max="10264" width="4.1640625" style="161" customWidth="1"/>
    <col min="10265" max="10265" width="8.5" style="161" customWidth="1"/>
    <col min="10266" max="10496" width="9.33203125" style="161"/>
    <col min="10497" max="10497" width="5.6640625" style="161" customWidth="1"/>
    <col min="10498" max="10498" width="17.6640625" style="161" customWidth="1"/>
    <col min="10499" max="10520" width="4.1640625" style="161" customWidth="1"/>
    <col min="10521" max="10521" width="8.5" style="161" customWidth="1"/>
    <col min="10522" max="10752" width="9.33203125" style="161"/>
    <col min="10753" max="10753" width="5.6640625" style="161" customWidth="1"/>
    <col min="10754" max="10754" width="17.6640625" style="161" customWidth="1"/>
    <col min="10755" max="10776" width="4.1640625" style="161" customWidth="1"/>
    <col min="10777" max="10777" width="8.5" style="161" customWidth="1"/>
    <col min="10778" max="11008" width="9.33203125" style="161"/>
    <col min="11009" max="11009" width="5.6640625" style="161" customWidth="1"/>
    <col min="11010" max="11010" width="17.6640625" style="161" customWidth="1"/>
    <col min="11011" max="11032" width="4.1640625" style="161" customWidth="1"/>
    <col min="11033" max="11033" width="8.5" style="161" customWidth="1"/>
    <col min="11034" max="11264" width="9.33203125" style="161"/>
    <col min="11265" max="11265" width="5.6640625" style="161" customWidth="1"/>
    <col min="11266" max="11266" width="17.6640625" style="161" customWidth="1"/>
    <col min="11267" max="11288" width="4.1640625" style="161" customWidth="1"/>
    <col min="11289" max="11289" width="8.5" style="161" customWidth="1"/>
    <col min="11290" max="11520" width="9.33203125" style="161"/>
    <col min="11521" max="11521" width="5.6640625" style="161" customWidth="1"/>
    <col min="11522" max="11522" width="17.6640625" style="161" customWidth="1"/>
    <col min="11523" max="11544" width="4.1640625" style="161" customWidth="1"/>
    <col min="11545" max="11545" width="8.5" style="161" customWidth="1"/>
    <col min="11546" max="11776" width="9.33203125" style="161"/>
    <col min="11777" max="11777" width="5.6640625" style="161" customWidth="1"/>
    <col min="11778" max="11778" width="17.6640625" style="161" customWidth="1"/>
    <col min="11779" max="11800" width="4.1640625" style="161" customWidth="1"/>
    <col min="11801" max="11801" width="8.5" style="161" customWidth="1"/>
    <col min="11802" max="12032" width="9.33203125" style="161"/>
    <col min="12033" max="12033" width="5.6640625" style="161" customWidth="1"/>
    <col min="12034" max="12034" width="17.6640625" style="161" customWidth="1"/>
    <col min="12035" max="12056" width="4.1640625" style="161" customWidth="1"/>
    <col min="12057" max="12057" width="8.5" style="161" customWidth="1"/>
    <col min="12058" max="12288" width="9.33203125" style="161"/>
    <col min="12289" max="12289" width="5.6640625" style="161" customWidth="1"/>
    <col min="12290" max="12290" width="17.6640625" style="161" customWidth="1"/>
    <col min="12291" max="12312" width="4.1640625" style="161" customWidth="1"/>
    <col min="12313" max="12313" width="8.5" style="161" customWidth="1"/>
    <col min="12314" max="12544" width="9.33203125" style="161"/>
    <col min="12545" max="12545" width="5.6640625" style="161" customWidth="1"/>
    <col min="12546" max="12546" width="17.6640625" style="161" customWidth="1"/>
    <col min="12547" max="12568" width="4.1640625" style="161" customWidth="1"/>
    <col min="12569" max="12569" width="8.5" style="161" customWidth="1"/>
    <col min="12570" max="12800" width="9.33203125" style="161"/>
    <col min="12801" max="12801" width="5.6640625" style="161" customWidth="1"/>
    <col min="12802" max="12802" width="17.6640625" style="161" customWidth="1"/>
    <col min="12803" max="12824" width="4.1640625" style="161" customWidth="1"/>
    <col min="12825" max="12825" width="8.5" style="161" customWidth="1"/>
    <col min="12826" max="13056" width="9.33203125" style="161"/>
    <col min="13057" max="13057" width="5.6640625" style="161" customWidth="1"/>
    <col min="13058" max="13058" width="17.6640625" style="161" customWidth="1"/>
    <col min="13059" max="13080" width="4.1640625" style="161" customWidth="1"/>
    <col min="13081" max="13081" width="8.5" style="161" customWidth="1"/>
    <col min="13082" max="13312" width="9.33203125" style="161"/>
    <col min="13313" max="13313" width="5.6640625" style="161" customWidth="1"/>
    <col min="13314" max="13314" width="17.6640625" style="161" customWidth="1"/>
    <col min="13315" max="13336" width="4.1640625" style="161" customWidth="1"/>
    <col min="13337" max="13337" width="8.5" style="161" customWidth="1"/>
    <col min="13338" max="13568" width="9.33203125" style="161"/>
    <col min="13569" max="13569" width="5.6640625" style="161" customWidth="1"/>
    <col min="13570" max="13570" width="17.6640625" style="161" customWidth="1"/>
    <col min="13571" max="13592" width="4.1640625" style="161" customWidth="1"/>
    <col min="13593" max="13593" width="8.5" style="161" customWidth="1"/>
    <col min="13594" max="13824" width="9.33203125" style="161"/>
    <col min="13825" max="13825" width="5.6640625" style="161" customWidth="1"/>
    <col min="13826" max="13826" width="17.6640625" style="161" customWidth="1"/>
    <col min="13827" max="13848" width="4.1640625" style="161" customWidth="1"/>
    <col min="13849" max="13849" width="8.5" style="161" customWidth="1"/>
    <col min="13850" max="14080" width="9.33203125" style="161"/>
    <col min="14081" max="14081" width="5.6640625" style="161" customWidth="1"/>
    <col min="14082" max="14082" width="17.6640625" style="161" customWidth="1"/>
    <col min="14083" max="14104" width="4.1640625" style="161" customWidth="1"/>
    <col min="14105" max="14105" width="8.5" style="161" customWidth="1"/>
    <col min="14106" max="14336" width="9.33203125" style="161"/>
    <col min="14337" max="14337" width="5.6640625" style="161" customWidth="1"/>
    <col min="14338" max="14338" width="17.6640625" style="161" customWidth="1"/>
    <col min="14339" max="14360" width="4.1640625" style="161" customWidth="1"/>
    <col min="14361" max="14361" width="8.5" style="161" customWidth="1"/>
    <col min="14362" max="14592" width="9.33203125" style="161"/>
    <col min="14593" max="14593" width="5.6640625" style="161" customWidth="1"/>
    <col min="14594" max="14594" width="17.6640625" style="161" customWidth="1"/>
    <col min="14595" max="14616" width="4.1640625" style="161" customWidth="1"/>
    <col min="14617" max="14617" width="8.5" style="161" customWidth="1"/>
    <col min="14618" max="14848" width="9.33203125" style="161"/>
    <col min="14849" max="14849" width="5.6640625" style="161" customWidth="1"/>
    <col min="14850" max="14850" width="17.6640625" style="161" customWidth="1"/>
    <col min="14851" max="14872" width="4.1640625" style="161" customWidth="1"/>
    <col min="14873" max="14873" width="8.5" style="161" customWidth="1"/>
    <col min="14874" max="15104" width="9.33203125" style="161"/>
    <col min="15105" max="15105" width="5.6640625" style="161" customWidth="1"/>
    <col min="15106" max="15106" width="17.6640625" style="161" customWidth="1"/>
    <col min="15107" max="15128" width="4.1640625" style="161" customWidth="1"/>
    <col min="15129" max="15129" width="8.5" style="161" customWidth="1"/>
    <col min="15130" max="15360" width="9.33203125" style="161"/>
    <col min="15361" max="15361" width="5.6640625" style="161" customWidth="1"/>
    <col min="15362" max="15362" width="17.6640625" style="161" customWidth="1"/>
    <col min="15363" max="15384" width="4.1640625" style="161" customWidth="1"/>
    <col min="15385" max="15385" width="8.5" style="161" customWidth="1"/>
    <col min="15386" max="15616" width="9.33203125" style="161"/>
    <col min="15617" max="15617" width="5.6640625" style="161" customWidth="1"/>
    <col min="15618" max="15618" width="17.6640625" style="161" customWidth="1"/>
    <col min="15619" max="15640" width="4.1640625" style="161" customWidth="1"/>
    <col min="15641" max="15641" width="8.5" style="161" customWidth="1"/>
    <col min="15642" max="15872" width="9.33203125" style="161"/>
    <col min="15873" max="15873" width="5.6640625" style="161" customWidth="1"/>
    <col min="15874" max="15874" width="17.6640625" style="161" customWidth="1"/>
    <col min="15875" max="15896" width="4.1640625" style="161" customWidth="1"/>
    <col min="15897" max="15897" width="8.5" style="161" customWidth="1"/>
    <col min="15898" max="16128" width="9.33203125" style="161"/>
    <col min="16129" max="16129" width="5.6640625" style="161" customWidth="1"/>
    <col min="16130" max="16130" width="17.6640625" style="161" customWidth="1"/>
    <col min="16131" max="16152" width="4.1640625" style="161" customWidth="1"/>
    <col min="16153" max="16153" width="8.5" style="161" customWidth="1"/>
    <col min="16154" max="16384" width="9.33203125" style="161"/>
  </cols>
  <sheetData>
    <row r="1" spans="1:35" s="165" customFormat="1" ht="13.5" customHeight="1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</row>
    <row r="2" spans="1:35" s="152" customFormat="1" ht="34.5" customHeight="1">
      <c r="A2" s="201" t="s">
        <v>63</v>
      </c>
      <c r="B2" s="201"/>
      <c r="C2" s="208" t="s">
        <v>87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</row>
    <row r="3" spans="1:35" s="152" customFormat="1" ht="15" customHeight="1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</row>
    <row r="4" spans="1:35" s="152" customFormat="1" ht="35.1" customHeight="1">
      <c r="A4" s="201" t="s">
        <v>64</v>
      </c>
      <c r="B4" s="201"/>
      <c r="C4" s="209" t="s">
        <v>88</v>
      </c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</row>
    <row r="5" spans="1:35" s="152" customFormat="1" ht="15" customHeight="1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</row>
    <row r="6" spans="1:35" s="152" customFormat="1" ht="30" customHeight="1">
      <c r="A6" s="201" t="s">
        <v>65</v>
      </c>
      <c r="B6" s="201"/>
      <c r="C6" s="166" t="s">
        <v>81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</row>
    <row r="7" spans="1:35" s="152" customFormat="1" ht="30" customHeight="1">
      <c r="A7" s="153"/>
      <c r="B7" s="153"/>
      <c r="C7" s="166" t="s">
        <v>82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35" s="152" customFormat="1" ht="15" customHeight="1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AF8" s="154"/>
      <c r="AG8" s="154"/>
      <c r="AH8" s="154"/>
      <c r="AI8" s="154"/>
    </row>
    <row r="9" spans="1:35" s="152" customFormat="1" ht="30" customHeight="1">
      <c r="A9" s="201" t="s">
        <v>66</v>
      </c>
      <c r="B9" s="201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5"/>
      <c r="AF9" s="154"/>
      <c r="AG9" s="154"/>
      <c r="AH9" s="154"/>
      <c r="AI9" s="154"/>
    </row>
    <row r="10" spans="1:35" s="152" customFormat="1" ht="30" customHeight="1">
      <c r="A10" s="188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55"/>
      <c r="AF10" s="154"/>
      <c r="AG10" s="154"/>
      <c r="AH10" s="154"/>
      <c r="AI10" s="154"/>
    </row>
    <row r="11" spans="1:35" s="152" customFormat="1" ht="30" customHeight="1">
      <c r="A11" s="195"/>
      <c r="B11" s="196" t="s">
        <v>83</v>
      </c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55"/>
      <c r="AF11" s="154"/>
      <c r="AG11" s="154"/>
      <c r="AH11" s="154"/>
      <c r="AI11" s="154"/>
    </row>
    <row r="12" spans="1:35" s="152" customFormat="1" ht="30" customHeight="1">
      <c r="A12" s="153"/>
      <c r="B12" s="196" t="s">
        <v>84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5"/>
      <c r="AF12" s="154"/>
      <c r="AG12" s="154"/>
      <c r="AH12" s="154"/>
      <c r="AI12" s="154"/>
    </row>
    <row r="13" spans="1:35" s="152" customFormat="1" ht="30" customHeight="1">
      <c r="A13" s="153"/>
      <c r="B13" s="196" t="s">
        <v>85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5"/>
      <c r="AF13" s="154"/>
      <c r="AG13" s="154"/>
      <c r="AH13" s="154"/>
      <c r="AI13" s="154"/>
    </row>
    <row r="14" spans="1:35" s="152" customFormat="1" ht="30" customHeight="1">
      <c r="A14" s="153"/>
      <c r="B14" s="196" t="s">
        <v>86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5"/>
      <c r="AF14" s="154"/>
      <c r="AG14" s="154"/>
      <c r="AH14" s="154"/>
      <c r="AI14" s="154"/>
    </row>
    <row r="15" spans="1:35" s="152" customFormat="1" ht="30" customHeight="1">
      <c r="A15" s="195"/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55"/>
      <c r="AF15" s="154"/>
      <c r="AG15" s="154"/>
      <c r="AH15" s="154"/>
      <c r="AI15" s="154"/>
    </row>
    <row r="16" spans="1:35" s="152" customFormat="1" ht="34.5" customHeight="1">
      <c r="A16" s="201" t="s">
        <v>67</v>
      </c>
      <c r="B16" s="201"/>
      <c r="C16" s="208" t="s">
        <v>68</v>
      </c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4"/>
      <c r="AI16" s="154"/>
    </row>
    <row r="17" spans="1:35" s="152" customFormat="1" ht="15" customHeight="1">
      <c r="A17" s="156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4"/>
      <c r="AI17" s="154"/>
    </row>
    <row r="18" spans="1:35" s="152" customFormat="1" ht="34.5" customHeight="1">
      <c r="A18" s="201" t="s">
        <v>69</v>
      </c>
      <c r="B18" s="201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4"/>
      <c r="AI18" s="154"/>
    </row>
    <row r="19" spans="1:35" s="152" customFormat="1" ht="14.25" customHeight="1" thickBot="1">
      <c r="A19" s="153"/>
      <c r="B19" s="153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4"/>
      <c r="AI19" s="154"/>
    </row>
    <row r="20" spans="1:35" s="152" customFormat="1" ht="21.95" customHeight="1">
      <c r="A20" s="156"/>
      <c r="B20" s="202" t="s">
        <v>70</v>
      </c>
      <c r="C20" s="204" t="s">
        <v>71</v>
      </c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 t="s">
        <v>5</v>
      </c>
      <c r="S20" s="204"/>
      <c r="T20" s="204"/>
      <c r="U20" s="204"/>
      <c r="V20" s="205"/>
      <c r="W20" s="167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4"/>
      <c r="AI20" s="154"/>
    </row>
    <row r="21" spans="1:35" s="152" customFormat="1" ht="21.95" customHeight="1" thickBot="1">
      <c r="A21" s="156"/>
      <c r="B21" s="203"/>
      <c r="C21" s="206" t="s">
        <v>72</v>
      </c>
      <c r="D21" s="206"/>
      <c r="E21" s="206"/>
      <c r="F21" s="206" t="s">
        <v>73</v>
      </c>
      <c r="G21" s="206"/>
      <c r="H21" s="206"/>
      <c r="I21" s="206" t="s">
        <v>74</v>
      </c>
      <c r="J21" s="206"/>
      <c r="K21" s="206"/>
      <c r="L21" s="206" t="s">
        <v>75</v>
      </c>
      <c r="M21" s="206"/>
      <c r="N21" s="206"/>
      <c r="O21" s="206" t="s">
        <v>76</v>
      </c>
      <c r="P21" s="206"/>
      <c r="Q21" s="206"/>
      <c r="R21" s="206"/>
      <c r="S21" s="206"/>
      <c r="T21" s="206"/>
      <c r="U21" s="206"/>
      <c r="V21" s="207"/>
      <c r="W21" s="167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</row>
    <row r="22" spans="1:35" s="152" customFormat="1" ht="34.5" customHeight="1" thickTop="1">
      <c r="A22" s="156"/>
      <c r="B22" s="168" t="s">
        <v>77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200"/>
      <c r="W22" s="167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</row>
    <row r="23" spans="1:35" s="152" customFormat="1" ht="34.5" customHeight="1" thickBot="1">
      <c r="A23" s="156"/>
      <c r="B23" s="169" t="s">
        <v>78</v>
      </c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8"/>
      <c r="W23" s="167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</row>
    <row r="24" spans="1:35" s="152" customFormat="1" ht="34.5" customHeight="1">
      <c r="A24" s="156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</row>
    <row r="25" spans="1:35" s="152" customFormat="1" ht="34.5" customHeight="1">
      <c r="A25" s="156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</row>
    <row r="26" spans="1:35" s="152" customFormat="1" ht="34.5" customHeight="1">
      <c r="A26" s="156"/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</row>
    <row r="27" spans="1:35" s="152" customFormat="1" ht="34.5" customHeight="1">
      <c r="A27" s="156"/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</row>
    <row r="28" spans="1:35" s="152" customFormat="1" ht="34.5" customHeight="1">
      <c r="A28" s="156"/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</row>
    <row r="29" spans="1:35" ht="14.25">
      <c r="A29" s="158"/>
      <c r="B29" s="158"/>
      <c r="C29" s="159"/>
      <c r="D29" s="158"/>
      <c r="E29" s="159"/>
      <c r="F29" s="158"/>
      <c r="G29" s="160"/>
      <c r="H29" s="158"/>
      <c r="I29" s="158"/>
      <c r="J29" s="159"/>
      <c r="K29" s="158"/>
      <c r="L29" s="158"/>
      <c r="M29" s="159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</row>
  </sheetData>
  <mergeCells count="29">
    <mergeCell ref="A9:B9"/>
    <mergeCell ref="A16:B16"/>
    <mergeCell ref="A2:B2"/>
    <mergeCell ref="C2:W2"/>
    <mergeCell ref="A4:B4"/>
    <mergeCell ref="C4:W4"/>
    <mergeCell ref="A6:B6"/>
    <mergeCell ref="C16:W16"/>
    <mergeCell ref="A18:B18"/>
    <mergeCell ref="B20:B21"/>
    <mergeCell ref="C20:Q20"/>
    <mergeCell ref="R20:V21"/>
    <mergeCell ref="C21:E21"/>
    <mergeCell ref="F21:H21"/>
    <mergeCell ref="I21:K21"/>
    <mergeCell ref="L21:N21"/>
    <mergeCell ref="O21:Q21"/>
    <mergeCell ref="R23:V23"/>
    <mergeCell ref="C22:E22"/>
    <mergeCell ref="F22:H22"/>
    <mergeCell ref="I22:K22"/>
    <mergeCell ref="L22:N22"/>
    <mergeCell ref="O22:Q22"/>
    <mergeCell ref="R22:V22"/>
    <mergeCell ref="C23:E23"/>
    <mergeCell ref="F23:H23"/>
    <mergeCell ref="I23:K23"/>
    <mergeCell ref="L23:N23"/>
    <mergeCell ref="O23:Q23"/>
  </mergeCells>
  <phoneticPr fontId="2" type="noConversion"/>
  <printOptions horizontalCentered="1" verticalCentered="1"/>
  <pageMargins left="0.19685039370078741" right="0.19685039370078741" top="1.5748031496062993" bottom="0.19685039370078741" header="1.1811023622047245" footer="0.31496062992125984"/>
  <pageSetup paperSize="9" orientation="portrait" r:id="rId1"/>
  <headerFooter>
    <oddHeader>&amp;C&amp;"HY헤드라인M,굵게"&amp;30설 계 설 명 서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7"/>
  <sheetViews>
    <sheetView view="pageBreakPreview" zoomScale="85" zoomScaleNormal="100" zoomScaleSheetLayoutView="85" workbookViewId="0">
      <selection activeCell="V48" sqref="V48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20" customWidth="1"/>
    <col min="11" max="11" width="21.83203125" customWidth="1"/>
    <col min="12" max="12" width="10.33203125" style="120" customWidth="1"/>
    <col min="13" max="13" width="21.83203125" customWidth="1"/>
    <col min="14" max="14" width="10.33203125" style="120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43" t="s">
        <v>8</v>
      </c>
      <c r="C1" s="245" t="s">
        <v>59</v>
      </c>
      <c r="D1" s="245" t="s">
        <v>4</v>
      </c>
      <c r="E1" s="245" t="s">
        <v>3</v>
      </c>
      <c r="F1" s="235" t="s">
        <v>0</v>
      </c>
      <c r="G1" s="235" t="s">
        <v>9</v>
      </c>
      <c r="H1" s="235" t="s">
        <v>10</v>
      </c>
      <c r="I1" s="235"/>
      <c r="J1" s="235" t="s">
        <v>11</v>
      </c>
      <c r="K1" s="235"/>
      <c r="L1" s="235" t="s">
        <v>1</v>
      </c>
      <c r="M1" s="235"/>
      <c r="N1" s="235" t="s">
        <v>36</v>
      </c>
      <c r="O1" s="235"/>
      <c r="P1" s="236" t="s">
        <v>6</v>
      </c>
    </row>
    <row r="2" spans="1:19" ht="26.1" customHeight="1">
      <c r="A2" s="1">
        <v>1</v>
      </c>
      <c r="B2" s="244"/>
      <c r="C2" s="246"/>
      <c r="D2" s="246"/>
      <c r="E2" s="246"/>
      <c r="F2" s="242"/>
      <c r="G2" s="242"/>
      <c r="H2" s="2" t="s">
        <v>12</v>
      </c>
      <c r="I2" s="2" t="s">
        <v>13</v>
      </c>
      <c r="J2" s="118" t="s">
        <v>12</v>
      </c>
      <c r="K2" s="2" t="s">
        <v>13</v>
      </c>
      <c r="L2" s="118" t="s">
        <v>12</v>
      </c>
      <c r="M2" s="2" t="s">
        <v>13</v>
      </c>
      <c r="N2" s="118" t="s">
        <v>12</v>
      </c>
      <c r="O2" s="2" t="s">
        <v>13</v>
      </c>
      <c r="P2" s="237"/>
    </row>
    <row r="3" spans="1:19" ht="26.1" customHeight="1" thickBot="1">
      <c r="A3" s="1">
        <v>1</v>
      </c>
      <c r="B3" s="238" t="s">
        <v>89</v>
      </c>
      <c r="C3" s="239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1"/>
    </row>
    <row r="4" spans="1:19" ht="26.1" customHeight="1" thickTop="1">
      <c r="A4" s="3">
        <v>1</v>
      </c>
      <c r="B4" s="212" t="s">
        <v>58</v>
      </c>
      <c r="C4" s="213"/>
      <c r="D4" s="213"/>
      <c r="E4" s="214"/>
      <c r="F4" s="4"/>
      <c r="G4" s="4"/>
      <c r="H4" s="5"/>
      <c r="I4" s="6"/>
      <c r="J4" s="121"/>
      <c r="K4" s="6"/>
      <c r="L4" s="121"/>
      <c r="M4" s="6"/>
      <c r="N4" s="121"/>
      <c r="O4" s="6"/>
      <c r="P4" s="7"/>
    </row>
    <row r="5" spans="1:19" ht="26.1" hidden="1" customHeight="1">
      <c r="A5" s="3">
        <v>2</v>
      </c>
      <c r="B5" s="218" t="s">
        <v>35</v>
      </c>
      <c r="C5" s="215" t="s">
        <v>41</v>
      </c>
      <c r="D5" s="215" t="s">
        <v>22</v>
      </c>
      <c r="E5" s="150" t="s">
        <v>23</v>
      </c>
      <c r="F5" s="69"/>
      <c r="G5" s="150" t="s">
        <v>19</v>
      </c>
      <c r="H5" s="70">
        <f t="shared" ref="H5:H10" si="0">SUM(J5,L5,N5)</f>
        <v>0</v>
      </c>
      <c r="I5" s="108">
        <f t="shared" ref="I5:I10" si="1">K5+M5+O5</f>
        <v>0</v>
      </c>
      <c r="J5" s="122"/>
      <c r="K5" s="71">
        <f t="shared" ref="K5:K10" si="2">F5*J5</f>
        <v>0</v>
      </c>
      <c r="L5" s="122"/>
      <c r="M5" s="71">
        <f t="shared" ref="M5:M10" si="3">L5*F5</f>
        <v>0</v>
      </c>
      <c r="N5" s="122"/>
      <c r="O5" s="71">
        <f t="shared" ref="O5:O10" si="4">N5*F5</f>
        <v>0</v>
      </c>
      <c r="P5" s="72" t="s">
        <v>28</v>
      </c>
      <c r="S5" s="69"/>
    </row>
    <row r="6" spans="1:19" ht="26.1" hidden="1" customHeight="1">
      <c r="A6" s="3">
        <v>2</v>
      </c>
      <c r="B6" s="219"/>
      <c r="C6" s="216"/>
      <c r="D6" s="216"/>
      <c r="E6" s="9" t="s">
        <v>24</v>
      </c>
      <c r="F6" s="73"/>
      <c r="G6" s="9" t="s">
        <v>19</v>
      </c>
      <c r="H6" s="68">
        <f t="shared" si="0"/>
        <v>0</v>
      </c>
      <c r="I6" s="170">
        <f t="shared" si="1"/>
        <v>0</v>
      </c>
      <c r="J6" s="123"/>
      <c r="K6" s="74">
        <f t="shared" si="2"/>
        <v>0</v>
      </c>
      <c r="L6" s="123"/>
      <c r="M6" s="74">
        <f t="shared" si="3"/>
        <v>0</v>
      </c>
      <c r="N6" s="123"/>
      <c r="O6" s="74">
        <f t="shared" si="4"/>
        <v>0</v>
      </c>
      <c r="P6" s="67" t="s">
        <v>29</v>
      </c>
      <c r="S6" s="73"/>
    </row>
    <row r="7" spans="1:19" ht="26.1" hidden="1" customHeight="1">
      <c r="A7" s="3">
        <v>2</v>
      </c>
      <c r="B7" s="219"/>
      <c r="C7" s="216"/>
      <c r="D7" s="216"/>
      <c r="E7" s="149" t="s">
        <v>25</v>
      </c>
      <c r="F7" s="73"/>
      <c r="G7" s="9" t="s">
        <v>19</v>
      </c>
      <c r="H7" s="68">
        <f t="shared" si="0"/>
        <v>0</v>
      </c>
      <c r="I7" s="170">
        <f t="shared" si="1"/>
        <v>0</v>
      </c>
      <c r="J7" s="123"/>
      <c r="K7" s="74">
        <f t="shared" si="2"/>
        <v>0</v>
      </c>
      <c r="L7" s="123"/>
      <c r="M7" s="74">
        <f t="shared" si="3"/>
        <v>0</v>
      </c>
      <c r="N7" s="123"/>
      <c r="O7" s="74">
        <f t="shared" si="4"/>
        <v>0</v>
      </c>
      <c r="P7" s="67" t="s">
        <v>30</v>
      </c>
      <c r="S7" s="73"/>
    </row>
    <row r="8" spans="1:19" ht="26.1" customHeight="1">
      <c r="A8" s="3">
        <v>1</v>
      </c>
      <c r="B8" s="219"/>
      <c r="C8" s="216"/>
      <c r="D8" s="216"/>
      <c r="E8" s="9" t="s">
        <v>26</v>
      </c>
      <c r="F8" s="73">
        <v>1392</v>
      </c>
      <c r="G8" s="9" t="s">
        <v>19</v>
      </c>
      <c r="H8" s="68">
        <f t="shared" si="0"/>
        <v>0</v>
      </c>
      <c r="I8" s="170">
        <f t="shared" si="1"/>
        <v>0</v>
      </c>
      <c r="J8" s="123"/>
      <c r="K8" s="74">
        <f t="shared" si="2"/>
        <v>0</v>
      </c>
      <c r="L8" s="123"/>
      <c r="M8" s="74">
        <f t="shared" si="3"/>
        <v>0</v>
      </c>
      <c r="N8" s="123"/>
      <c r="O8" s="74">
        <f t="shared" si="4"/>
        <v>0</v>
      </c>
      <c r="P8" s="67">
        <v>1</v>
      </c>
      <c r="S8" s="73"/>
    </row>
    <row r="9" spans="1:19" ht="26.1" hidden="1" customHeight="1">
      <c r="A9" s="3">
        <v>2</v>
      </c>
      <c r="B9" s="219"/>
      <c r="C9" s="216" t="s">
        <v>60</v>
      </c>
      <c r="D9" s="216" t="s">
        <v>27</v>
      </c>
      <c r="E9" s="9" t="s">
        <v>23</v>
      </c>
      <c r="F9" s="73"/>
      <c r="G9" s="9" t="s">
        <v>19</v>
      </c>
      <c r="H9" s="68">
        <f t="shared" si="0"/>
        <v>0</v>
      </c>
      <c r="I9" s="170">
        <f t="shared" si="1"/>
        <v>0</v>
      </c>
      <c r="J9" s="123"/>
      <c r="K9" s="74">
        <f t="shared" si="2"/>
        <v>0</v>
      </c>
      <c r="L9" s="123"/>
      <c r="M9" s="74">
        <f t="shared" si="3"/>
        <v>0</v>
      </c>
      <c r="N9" s="123"/>
      <c r="O9" s="74">
        <f t="shared" si="4"/>
        <v>0</v>
      </c>
      <c r="P9" s="67" t="s">
        <v>31</v>
      </c>
      <c r="S9" s="73"/>
    </row>
    <row r="10" spans="1:19" ht="26.1" hidden="1" customHeight="1">
      <c r="A10" s="3">
        <v>2</v>
      </c>
      <c r="B10" s="219"/>
      <c r="C10" s="216"/>
      <c r="D10" s="216"/>
      <c r="E10" s="9" t="s">
        <v>24</v>
      </c>
      <c r="F10" s="73"/>
      <c r="G10" s="9" t="s">
        <v>19</v>
      </c>
      <c r="H10" s="68">
        <f t="shared" si="0"/>
        <v>0</v>
      </c>
      <c r="I10" s="170">
        <f t="shared" si="1"/>
        <v>0</v>
      </c>
      <c r="J10" s="123"/>
      <c r="K10" s="74">
        <f t="shared" si="2"/>
        <v>0</v>
      </c>
      <c r="L10" s="123"/>
      <c r="M10" s="74">
        <f t="shared" si="3"/>
        <v>0</v>
      </c>
      <c r="N10" s="123"/>
      <c r="O10" s="74">
        <f t="shared" si="4"/>
        <v>0</v>
      </c>
      <c r="P10" s="67" t="s">
        <v>32</v>
      </c>
      <c r="S10" s="73"/>
    </row>
    <row r="11" spans="1:19" ht="26.1" customHeight="1">
      <c r="A11" s="3">
        <v>1</v>
      </c>
      <c r="B11" s="219"/>
      <c r="C11" s="216"/>
      <c r="D11" s="216" t="s">
        <v>7</v>
      </c>
      <c r="E11" s="9" t="s">
        <v>23</v>
      </c>
      <c r="F11" s="73">
        <v>2280</v>
      </c>
      <c r="G11" s="9" t="s">
        <v>19</v>
      </c>
      <c r="H11" s="68">
        <f>SUM(J11,L11,N11)</f>
        <v>0</v>
      </c>
      <c r="I11" s="170">
        <f>K11+M11+O11</f>
        <v>0</v>
      </c>
      <c r="J11" s="123"/>
      <c r="K11" s="74">
        <f>F11*J11</f>
        <v>0</v>
      </c>
      <c r="L11" s="123"/>
      <c r="M11" s="74">
        <f>L11*F11</f>
        <v>0</v>
      </c>
      <c r="N11" s="123"/>
      <c r="O11" s="74">
        <f>N11*F11</f>
        <v>0</v>
      </c>
      <c r="P11" s="67">
        <v>2</v>
      </c>
      <c r="S11" s="73"/>
    </row>
    <row r="12" spans="1:19" ht="26.1" customHeight="1">
      <c r="A12" s="3">
        <v>1</v>
      </c>
      <c r="B12" s="220"/>
      <c r="C12" s="217"/>
      <c r="D12" s="217"/>
      <c r="E12" s="151" t="s">
        <v>24</v>
      </c>
      <c r="F12" s="106">
        <v>676</v>
      </c>
      <c r="G12" s="151" t="s">
        <v>19</v>
      </c>
      <c r="H12" s="75">
        <f>SUM(J12,L12,N12)</f>
        <v>0</v>
      </c>
      <c r="I12" s="110">
        <f>K12+M12+O12</f>
        <v>0</v>
      </c>
      <c r="J12" s="171"/>
      <c r="K12" s="76">
        <f>F12*J12</f>
        <v>0</v>
      </c>
      <c r="L12" s="171"/>
      <c r="M12" s="76">
        <f>L12*F12</f>
        <v>0</v>
      </c>
      <c r="N12" s="171"/>
      <c r="O12" s="76">
        <f>N12*F12</f>
        <v>0</v>
      </c>
      <c r="P12" s="10">
        <v>3</v>
      </c>
      <c r="S12" s="73"/>
    </row>
    <row r="13" spans="1:19" ht="26.1" hidden="1" customHeight="1">
      <c r="A13" s="3">
        <v>2</v>
      </c>
      <c r="B13" s="280" t="s">
        <v>34</v>
      </c>
      <c r="C13" s="215" t="s">
        <v>41</v>
      </c>
      <c r="D13" s="215" t="s">
        <v>22</v>
      </c>
      <c r="E13" s="150" t="s">
        <v>23</v>
      </c>
      <c r="F13" s="69"/>
      <c r="G13" s="150" t="s">
        <v>19</v>
      </c>
      <c r="H13" s="70">
        <f t="shared" ref="H13:H21" si="5">SUM(J13,L13,N13)</f>
        <v>0</v>
      </c>
      <c r="I13" s="108">
        <f t="shared" ref="I13:I21" si="6">K13+M13+O13</f>
        <v>0</v>
      </c>
      <c r="J13" s="176"/>
      <c r="K13" s="71">
        <f t="shared" ref="K13:K21" si="7">F13*J13</f>
        <v>0</v>
      </c>
      <c r="L13" s="178"/>
      <c r="M13" s="71">
        <f t="shared" ref="M13:M21" si="8">L13*F13</f>
        <v>0</v>
      </c>
      <c r="N13" s="180"/>
      <c r="O13" s="71">
        <f t="shared" ref="O13:O21" si="9">N13*F13</f>
        <v>0</v>
      </c>
      <c r="P13" s="72">
        <v>1</v>
      </c>
      <c r="S13" s="69"/>
    </row>
    <row r="14" spans="1:19" ht="26.1" hidden="1" customHeight="1">
      <c r="A14" s="3">
        <v>2</v>
      </c>
      <c r="B14" s="281"/>
      <c r="C14" s="216"/>
      <c r="D14" s="216"/>
      <c r="E14" s="9" t="s">
        <v>24</v>
      </c>
      <c r="F14" s="73"/>
      <c r="G14" s="9" t="s">
        <v>19</v>
      </c>
      <c r="H14" s="68">
        <f t="shared" si="5"/>
        <v>0</v>
      </c>
      <c r="I14" s="170">
        <f t="shared" si="6"/>
        <v>0</v>
      </c>
      <c r="J14" s="177"/>
      <c r="K14" s="74">
        <f t="shared" si="7"/>
        <v>0</v>
      </c>
      <c r="L14" s="179"/>
      <c r="M14" s="74">
        <f t="shared" si="8"/>
        <v>0</v>
      </c>
      <c r="N14" s="181"/>
      <c r="O14" s="74">
        <f t="shared" si="9"/>
        <v>0</v>
      </c>
      <c r="P14" s="67">
        <v>2</v>
      </c>
      <c r="S14" s="73"/>
    </row>
    <row r="15" spans="1:19" ht="26.1" hidden="1" customHeight="1">
      <c r="A15" s="3">
        <v>2</v>
      </c>
      <c r="B15" s="281"/>
      <c r="C15" s="216"/>
      <c r="D15" s="216"/>
      <c r="E15" s="149" t="s">
        <v>2</v>
      </c>
      <c r="F15" s="73"/>
      <c r="G15" s="9" t="s">
        <v>19</v>
      </c>
      <c r="H15" s="68">
        <f t="shared" si="5"/>
        <v>0</v>
      </c>
      <c r="I15" s="170">
        <f t="shared" si="6"/>
        <v>0</v>
      </c>
      <c r="J15" s="177"/>
      <c r="K15" s="74">
        <f t="shared" si="7"/>
        <v>0</v>
      </c>
      <c r="L15" s="179"/>
      <c r="M15" s="74">
        <f t="shared" si="8"/>
        <v>0</v>
      </c>
      <c r="N15" s="181"/>
      <c r="O15" s="74">
        <f t="shared" si="9"/>
        <v>0</v>
      </c>
      <c r="P15" s="67">
        <v>3</v>
      </c>
      <c r="S15" s="73"/>
    </row>
    <row r="16" spans="1:19" ht="26.1" customHeight="1">
      <c r="A16" s="3">
        <v>1</v>
      </c>
      <c r="B16" s="281"/>
      <c r="C16" s="216"/>
      <c r="D16" s="216"/>
      <c r="E16" s="9" t="s">
        <v>26</v>
      </c>
      <c r="F16" s="73">
        <v>1751</v>
      </c>
      <c r="G16" s="9" t="s">
        <v>19</v>
      </c>
      <c r="H16" s="68">
        <f t="shared" si="5"/>
        <v>0</v>
      </c>
      <c r="I16" s="170">
        <f t="shared" si="6"/>
        <v>0</v>
      </c>
      <c r="J16" s="177"/>
      <c r="K16" s="74">
        <f t="shared" si="7"/>
        <v>0</v>
      </c>
      <c r="L16" s="179"/>
      <c r="M16" s="74">
        <f t="shared" si="8"/>
        <v>0</v>
      </c>
      <c r="N16" s="181"/>
      <c r="O16" s="74">
        <f t="shared" si="9"/>
        <v>0</v>
      </c>
      <c r="P16" s="67">
        <v>4</v>
      </c>
      <c r="S16" s="73"/>
    </row>
    <row r="17" spans="1:19" ht="26.1" hidden="1" customHeight="1">
      <c r="A17" s="3">
        <v>2</v>
      </c>
      <c r="B17" s="281"/>
      <c r="C17" s="216" t="s">
        <v>42</v>
      </c>
      <c r="D17" s="216" t="s">
        <v>27</v>
      </c>
      <c r="E17" s="9" t="s">
        <v>23</v>
      </c>
      <c r="F17" s="73"/>
      <c r="G17" s="9" t="s">
        <v>19</v>
      </c>
      <c r="H17" s="68">
        <f t="shared" si="5"/>
        <v>0</v>
      </c>
      <c r="I17" s="170">
        <f t="shared" si="6"/>
        <v>0</v>
      </c>
      <c r="J17" s="177"/>
      <c r="K17" s="74">
        <f t="shared" si="7"/>
        <v>0</v>
      </c>
      <c r="L17" s="179"/>
      <c r="M17" s="74">
        <f t="shared" si="8"/>
        <v>0</v>
      </c>
      <c r="N17" s="181"/>
      <c r="O17" s="74">
        <f t="shared" si="9"/>
        <v>0</v>
      </c>
      <c r="P17" s="67">
        <v>5</v>
      </c>
      <c r="S17" s="73"/>
    </row>
    <row r="18" spans="1:19" ht="26.1" hidden="1" customHeight="1">
      <c r="A18" s="3">
        <v>2</v>
      </c>
      <c r="B18" s="281"/>
      <c r="C18" s="216"/>
      <c r="D18" s="216"/>
      <c r="E18" s="9" t="s">
        <v>24</v>
      </c>
      <c r="F18" s="73"/>
      <c r="G18" s="9" t="s">
        <v>19</v>
      </c>
      <c r="H18" s="68">
        <f t="shared" si="5"/>
        <v>0</v>
      </c>
      <c r="I18" s="170">
        <f t="shared" si="6"/>
        <v>0</v>
      </c>
      <c r="J18" s="177"/>
      <c r="K18" s="74">
        <f t="shared" si="7"/>
        <v>0</v>
      </c>
      <c r="L18" s="179"/>
      <c r="M18" s="74">
        <f t="shared" si="8"/>
        <v>0</v>
      </c>
      <c r="N18" s="181"/>
      <c r="O18" s="74">
        <f t="shared" si="9"/>
        <v>0</v>
      </c>
      <c r="P18" s="67">
        <v>6</v>
      </c>
      <c r="S18" s="73"/>
    </row>
    <row r="19" spans="1:19" ht="26.1" customHeight="1">
      <c r="A19" s="3">
        <v>1</v>
      </c>
      <c r="B19" s="281"/>
      <c r="C19" s="283"/>
      <c r="D19" s="283" t="s">
        <v>7</v>
      </c>
      <c r="E19" s="9" t="s">
        <v>23</v>
      </c>
      <c r="F19" s="73">
        <v>3135</v>
      </c>
      <c r="G19" s="9" t="s">
        <v>19</v>
      </c>
      <c r="H19" s="68">
        <f t="shared" si="5"/>
        <v>0</v>
      </c>
      <c r="I19" s="170">
        <f t="shared" si="6"/>
        <v>0</v>
      </c>
      <c r="J19" s="123"/>
      <c r="K19" s="74">
        <f t="shared" si="7"/>
        <v>0</v>
      </c>
      <c r="L19" s="123"/>
      <c r="M19" s="74">
        <f t="shared" si="8"/>
        <v>0</v>
      </c>
      <c r="N19" s="123"/>
      <c r="O19" s="74">
        <f t="shared" si="9"/>
        <v>0</v>
      </c>
      <c r="P19" s="67">
        <v>5</v>
      </c>
      <c r="S19" s="73"/>
    </row>
    <row r="20" spans="1:19" ht="26.1" customHeight="1">
      <c r="A20" s="3">
        <v>1</v>
      </c>
      <c r="B20" s="281"/>
      <c r="C20" s="222"/>
      <c r="D20" s="222"/>
      <c r="E20" s="8" t="s">
        <v>24</v>
      </c>
      <c r="F20" s="190">
        <v>851</v>
      </c>
      <c r="G20" s="8" t="s">
        <v>19</v>
      </c>
      <c r="H20" s="191">
        <f t="shared" si="5"/>
        <v>0</v>
      </c>
      <c r="I20" s="192">
        <f t="shared" si="6"/>
        <v>0</v>
      </c>
      <c r="J20" s="124"/>
      <c r="K20" s="193">
        <f t="shared" si="7"/>
        <v>0</v>
      </c>
      <c r="L20" s="124"/>
      <c r="M20" s="193">
        <f t="shared" si="8"/>
        <v>0</v>
      </c>
      <c r="N20" s="124"/>
      <c r="O20" s="193">
        <f t="shared" si="9"/>
        <v>0</v>
      </c>
      <c r="P20" s="194">
        <v>6</v>
      </c>
      <c r="S20" s="73"/>
    </row>
    <row r="21" spans="1:19" ht="26.1" customHeight="1">
      <c r="A21" s="3">
        <v>1</v>
      </c>
      <c r="B21" s="282"/>
      <c r="C21" s="284"/>
      <c r="D21" s="284"/>
      <c r="E21" s="151" t="s">
        <v>26</v>
      </c>
      <c r="F21" s="106">
        <v>468</v>
      </c>
      <c r="G21" s="8" t="s">
        <v>19</v>
      </c>
      <c r="H21" s="75">
        <f t="shared" si="5"/>
        <v>0</v>
      </c>
      <c r="I21" s="110">
        <f t="shared" si="6"/>
        <v>0</v>
      </c>
      <c r="J21" s="171"/>
      <c r="K21" s="76">
        <f t="shared" si="7"/>
        <v>0</v>
      </c>
      <c r="L21" s="171"/>
      <c r="M21" s="76">
        <f t="shared" si="8"/>
        <v>0</v>
      </c>
      <c r="N21" s="171"/>
      <c r="O21" s="76">
        <f t="shared" si="9"/>
        <v>0</v>
      </c>
      <c r="P21" s="10">
        <v>7</v>
      </c>
      <c r="S21" s="189"/>
    </row>
    <row r="22" spans="1:19" ht="26.1" hidden="1" customHeight="1">
      <c r="A22" s="3">
        <v>2</v>
      </c>
      <c r="B22" s="218" t="s">
        <v>33</v>
      </c>
      <c r="C22" s="215" t="s">
        <v>45</v>
      </c>
      <c r="D22" s="215" t="s">
        <v>22</v>
      </c>
      <c r="E22" s="150" t="s">
        <v>23</v>
      </c>
      <c r="F22" s="69"/>
      <c r="G22" s="150" t="s">
        <v>19</v>
      </c>
      <c r="H22" s="70">
        <f t="shared" ref="H22:H27" si="10">SUM(J22,L22,N22)</f>
        <v>0</v>
      </c>
      <c r="I22" s="108">
        <f t="shared" ref="I22:I47" si="11">K22+M22+O22</f>
        <v>0</v>
      </c>
      <c r="J22" s="122"/>
      <c r="K22" s="71">
        <f t="shared" ref="K22:K46" si="12">F22*J22</f>
        <v>0</v>
      </c>
      <c r="L22" s="122"/>
      <c r="M22" s="71">
        <f t="shared" ref="M22:M46" si="13">L22*F22</f>
        <v>0</v>
      </c>
      <c r="N22" s="122"/>
      <c r="O22" s="71">
        <f t="shared" ref="O22:O46" si="14">N22*F22</f>
        <v>0</v>
      </c>
      <c r="P22" s="72"/>
    </row>
    <row r="23" spans="1:19" ht="26.1" hidden="1" customHeight="1">
      <c r="A23" s="3">
        <v>2</v>
      </c>
      <c r="B23" s="219"/>
      <c r="C23" s="216"/>
      <c r="D23" s="216"/>
      <c r="E23" s="9" t="s">
        <v>24</v>
      </c>
      <c r="F23" s="73"/>
      <c r="G23" s="9" t="s">
        <v>19</v>
      </c>
      <c r="H23" s="68">
        <f t="shared" si="10"/>
        <v>0</v>
      </c>
      <c r="I23" s="170">
        <f t="shared" si="11"/>
        <v>0</v>
      </c>
      <c r="J23" s="123"/>
      <c r="K23" s="74">
        <f t="shared" si="12"/>
        <v>0</v>
      </c>
      <c r="L23" s="123"/>
      <c r="M23" s="74">
        <f t="shared" si="13"/>
        <v>0</v>
      </c>
      <c r="N23" s="123"/>
      <c r="O23" s="74">
        <f t="shared" si="14"/>
        <v>0</v>
      </c>
      <c r="P23" s="67"/>
    </row>
    <row r="24" spans="1:19" ht="26.1" hidden="1" customHeight="1">
      <c r="A24" s="3">
        <v>2</v>
      </c>
      <c r="B24" s="219"/>
      <c r="C24" s="216"/>
      <c r="D24" s="216"/>
      <c r="E24" s="149" t="s">
        <v>2</v>
      </c>
      <c r="F24" s="73"/>
      <c r="G24" s="9" t="s">
        <v>19</v>
      </c>
      <c r="H24" s="68">
        <f t="shared" si="10"/>
        <v>0</v>
      </c>
      <c r="I24" s="170">
        <f t="shared" si="11"/>
        <v>0</v>
      </c>
      <c r="J24" s="123"/>
      <c r="K24" s="74">
        <f t="shared" si="12"/>
        <v>0</v>
      </c>
      <c r="L24" s="123"/>
      <c r="M24" s="74">
        <f t="shared" si="13"/>
        <v>0</v>
      </c>
      <c r="N24" s="123"/>
      <c r="O24" s="74">
        <f t="shared" si="14"/>
        <v>0</v>
      </c>
      <c r="P24" s="67"/>
    </row>
    <row r="25" spans="1:19" ht="26.1" hidden="1" customHeight="1">
      <c r="A25" s="3">
        <v>2</v>
      </c>
      <c r="B25" s="219"/>
      <c r="C25" s="216"/>
      <c r="D25" s="216"/>
      <c r="E25" s="9" t="s">
        <v>26</v>
      </c>
      <c r="F25" s="73"/>
      <c r="G25" s="9" t="s">
        <v>19</v>
      </c>
      <c r="H25" s="68">
        <f t="shared" si="10"/>
        <v>0</v>
      </c>
      <c r="I25" s="170">
        <f t="shared" si="11"/>
        <v>0</v>
      </c>
      <c r="J25" s="123"/>
      <c r="K25" s="74">
        <f t="shared" si="12"/>
        <v>0</v>
      </c>
      <c r="L25" s="123"/>
      <c r="M25" s="74">
        <f t="shared" si="13"/>
        <v>0</v>
      </c>
      <c r="N25" s="123"/>
      <c r="O25" s="74">
        <f t="shared" si="14"/>
        <v>0</v>
      </c>
      <c r="P25" s="67"/>
    </row>
    <row r="26" spans="1:19" ht="26.1" hidden="1" customHeight="1">
      <c r="A26" s="3">
        <v>2</v>
      </c>
      <c r="B26" s="219"/>
      <c r="C26" s="216" t="s">
        <v>46</v>
      </c>
      <c r="D26" s="216" t="s">
        <v>27</v>
      </c>
      <c r="E26" s="9" t="s">
        <v>23</v>
      </c>
      <c r="F26" s="73"/>
      <c r="G26" s="9" t="s">
        <v>19</v>
      </c>
      <c r="H26" s="68">
        <f t="shared" si="10"/>
        <v>0</v>
      </c>
      <c r="I26" s="170">
        <f t="shared" si="11"/>
        <v>0</v>
      </c>
      <c r="J26" s="123"/>
      <c r="K26" s="74">
        <f t="shared" si="12"/>
        <v>0</v>
      </c>
      <c r="L26" s="123"/>
      <c r="M26" s="74">
        <f t="shared" si="13"/>
        <v>0</v>
      </c>
      <c r="N26" s="123"/>
      <c r="O26" s="74">
        <f t="shared" si="14"/>
        <v>0</v>
      </c>
      <c r="P26" s="67"/>
    </row>
    <row r="27" spans="1:19" ht="26.1" hidden="1" customHeight="1">
      <c r="A27" s="3">
        <v>2</v>
      </c>
      <c r="B27" s="219"/>
      <c r="C27" s="216"/>
      <c r="D27" s="216"/>
      <c r="E27" s="9" t="s">
        <v>24</v>
      </c>
      <c r="F27" s="73"/>
      <c r="G27" s="9" t="s">
        <v>19</v>
      </c>
      <c r="H27" s="68">
        <f t="shared" si="10"/>
        <v>0</v>
      </c>
      <c r="I27" s="170">
        <f t="shared" si="11"/>
        <v>0</v>
      </c>
      <c r="J27" s="123"/>
      <c r="K27" s="74">
        <f t="shared" si="12"/>
        <v>0</v>
      </c>
      <c r="L27" s="123"/>
      <c r="M27" s="74">
        <f t="shared" si="13"/>
        <v>0</v>
      </c>
      <c r="N27" s="123"/>
      <c r="O27" s="74">
        <f t="shared" si="14"/>
        <v>0</v>
      </c>
      <c r="P27" s="67"/>
    </row>
    <row r="28" spans="1:19" ht="26.1" hidden="1" customHeight="1">
      <c r="A28" s="3">
        <v>2</v>
      </c>
      <c r="B28" s="219"/>
      <c r="C28" s="216"/>
      <c r="D28" s="216" t="s">
        <v>7</v>
      </c>
      <c r="E28" s="9" t="s">
        <v>23</v>
      </c>
      <c r="F28" s="73"/>
      <c r="G28" s="9"/>
      <c r="H28" s="68"/>
      <c r="I28" s="170"/>
      <c r="J28" s="123"/>
      <c r="K28" s="74"/>
      <c r="L28" s="123"/>
      <c r="M28" s="74"/>
      <c r="N28" s="123"/>
      <c r="O28" s="74"/>
      <c r="P28" s="67"/>
    </row>
    <row r="29" spans="1:19" ht="26.1" hidden="1" customHeight="1">
      <c r="A29" s="3">
        <v>2</v>
      </c>
      <c r="B29" s="220"/>
      <c r="C29" s="217"/>
      <c r="D29" s="217"/>
      <c r="E29" s="151" t="s">
        <v>24</v>
      </c>
      <c r="F29" s="106"/>
      <c r="G29" s="151"/>
      <c r="H29" s="75"/>
      <c r="I29" s="110"/>
      <c r="J29" s="171"/>
      <c r="K29" s="76"/>
      <c r="L29" s="171"/>
      <c r="M29" s="76"/>
      <c r="N29" s="171"/>
      <c r="O29" s="76"/>
      <c r="P29" s="10"/>
    </row>
    <row r="30" spans="1:19" ht="26.1" hidden="1" customHeight="1">
      <c r="A30" s="3">
        <v>2</v>
      </c>
      <c r="B30" s="218" t="s">
        <v>80</v>
      </c>
      <c r="C30" s="221" t="s">
        <v>45</v>
      </c>
      <c r="D30" s="221" t="s">
        <v>22</v>
      </c>
      <c r="E30" s="17" t="s">
        <v>23</v>
      </c>
      <c r="F30" s="69"/>
      <c r="G30" s="17" t="s">
        <v>19</v>
      </c>
      <c r="H30" s="70"/>
      <c r="I30" s="97">
        <f t="shared" si="11"/>
        <v>0</v>
      </c>
      <c r="J30" s="182"/>
      <c r="K30" s="100">
        <f t="shared" si="12"/>
        <v>0</v>
      </c>
      <c r="L30" s="184"/>
      <c r="M30" s="71">
        <f t="shared" si="13"/>
        <v>0</v>
      </c>
      <c r="N30" s="186"/>
      <c r="O30" s="71">
        <f t="shared" si="14"/>
        <v>0</v>
      </c>
      <c r="P30" s="72">
        <v>5</v>
      </c>
    </row>
    <row r="31" spans="1:19" ht="26.1" hidden="1" customHeight="1">
      <c r="A31" s="3">
        <v>2</v>
      </c>
      <c r="B31" s="219"/>
      <c r="C31" s="222"/>
      <c r="D31" s="222"/>
      <c r="E31" s="9" t="s">
        <v>24</v>
      </c>
      <c r="F31" s="73"/>
      <c r="G31" s="9" t="s">
        <v>19</v>
      </c>
      <c r="H31" s="68"/>
      <c r="I31" s="98">
        <f t="shared" si="11"/>
        <v>0</v>
      </c>
      <c r="J31" s="183"/>
      <c r="K31" s="101">
        <f t="shared" si="12"/>
        <v>0</v>
      </c>
      <c r="L31" s="185"/>
      <c r="M31" s="74">
        <f t="shared" si="13"/>
        <v>0</v>
      </c>
      <c r="N31" s="187"/>
      <c r="O31" s="74">
        <f t="shared" si="14"/>
        <v>0</v>
      </c>
      <c r="P31" s="67">
        <v>6</v>
      </c>
    </row>
    <row r="32" spans="1:19" ht="26.1" hidden="1" customHeight="1">
      <c r="A32" s="3">
        <v>2</v>
      </c>
      <c r="B32" s="219"/>
      <c r="C32" s="222"/>
      <c r="D32" s="222"/>
      <c r="E32" s="149" t="s">
        <v>2</v>
      </c>
      <c r="F32" s="73"/>
      <c r="G32" s="9"/>
      <c r="H32" s="68"/>
      <c r="I32" s="98"/>
      <c r="J32" s="123"/>
      <c r="K32" s="101"/>
      <c r="L32" s="123"/>
      <c r="M32" s="74"/>
      <c r="N32" s="123"/>
      <c r="O32" s="74"/>
      <c r="P32" s="67"/>
    </row>
    <row r="33" spans="1:16" ht="26.1" hidden="1" customHeight="1">
      <c r="A33" s="3">
        <v>2</v>
      </c>
      <c r="B33" s="219"/>
      <c r="C33" s="223"/>
      <c r="D33" s="223"/>
      <c r="E33" s="9" t="s">
        <v>26</v>
      </c>
      <c r="F33" s="73"/>
      <c r="G33" s="9"/>
      <c r="H33" s="68"/>
      <c r="I33" s="98"/>
      <c r="J33" s="123"/>
      <c r="K33" s="101"/>
      <c r="L33" s="123"/>
      <c r="M33" s="74"/>
      <c r="N33" s="123"/>
      <c r="O33" s="74"/>
      <c r="P33" s="67"/>
    </row>
    <row r="34" spans="1:16" ht="26.1" hidden="1" customHeight="1">
      <c r="A34" s="3">
        <v>2</v>
      </c>
      <c r="B34" s="219"/>
      <c r="C34" s="216" t="s">
        <v>46</v>
      </c>
      <c r="D34" s="216" t="s">
        <v>27</v>
      </c>
      <c r="E34" s="9" t="s">
        <v>23</v>
      </c>
      <c r="F34" s="73"/>
      <c r="G34" s="9" t="s">
        <v>19</v>
      </c>
      <c r="H34" s="68"/>
      <c r="I34" s="98">
        <f t="shared" si="11"/>
        <v>0</v>
      </c>
      <c r="J34" s="123"/>
      <c r="K34" s="101">
        <f t="shared" si="12"/>
        <v>0</v>
      </c>
      <c r="L34" s="123"/>
      <c r="M34" s="74">
        <f t="shared" si="13"/>
        <v>0</v>
      </c>
      <c r="N34" s="123"/>
      <c r="O34" s="74">
        <f t="shared" si="14"/>
        <v>0</v>
      </c>
      <c r="P34" s="67">
        <v>7</v>
      </c>
    </row>
    <row r="35" spans="1:16" ht="26.1" hidden="1" customHeight="1">
      <c r="A35" s="3">
        <v>2</v>
      </c>
      <c r="B35" s="219"/>
      <c r="C35" s="216"/>
      <c r="D35" s="216"/>
      <c r="E35" s="9" t="s">
        <v>24</v>
      </c>
      <c r="F35" s="73"/>
      <c r="G35" s="9" t="s">
        <v>19</v>
      </c>
      <c r="H35" s="68"/>
      <c r="I35" s="98">
        <f t="shared" si="11"/>
        <v>0</v>
      </c>
      <c r="J35" s="123"/>
      <c r="K35" s="101">
        <f t="shared" si="12"/>
        <v>0</v>
      </c>
      <c r="L35" s="123"/>
      <c r="M35" s="74">
        <f t="shared" si="13"/>
        <v>0</v>
      </c>
      <c r="N35" s="123"/>
      <c r="O35" s="74">
        <f t="shared" si="14"/>
        <v>0</v>
      </c>
      <c r="P35" s="67"/>
    </row>
    <row r="36" spans="1:16" ht="26.1" hidden="1" customHeight="1">
      <c r="A36" s="3">
        <v>2</v>
      </c>
      <c r="B36" s="219"/>
      <c r="C36" s="216"/>
      <c r="D36" s="216" t="s">
        <v>7</v>
      </c>
      <c r="E36" s="9" t="s">
        <v>23</v>
      </c>
      <c r="F36" s="73"/>
      <c r="G36" s="9" t="s">
        <v>19</v>
      </c>
      <c r="H36" s="68"/>
      <c r="I36" s="98">
        <f t="shared" si="11"/>
        <v>0</v>
      </c>
      <c r="J36" s="123"/>
      <c r="K36" s="101">
        <f t="shared" si="12"/>
        <v>0</v>
      </c>
      <c r="L36" s="123"/>
      <c r="M36" s="74">
        <f t="shared" si="13"/>
        <v>0</v>
      </c>
      <c r="N36" s="123"/>
      <c r="O36" s="74">
        <f t="shared" si="14"/>
        <v>0</v>
      </c>
      <c r="P36" s="67"/>
    </row>
    <row r="37" spans="1:16" ht="26.1" hidden="1" customHeight="1">
      <c r="A37" s="3">
        <v>2</v>
      </c>
      <c r="B37" s="220"/>
      <c r="C37" s="217"/>
      <c r="D37" s="217"/>
      <c r="E37" s="24" t="s">
        <v>24</v>
      </c>
      <c r="F37" s="73"/>
      <c r="G37" s="24" t="s">
        <v>19</v>
      </c>
      <c r="H37" s="75"/>
      <c r="I37" s="99">
        <f t="shared" si="11"/>
        <v>0</v>
      </c>
      <c r="J37" s="124"/>
      <c r="K37" s="102">
        <f t="shared" si="12"/>
        <v>0</v>
      </c>
      <c r="L37" s="124"/>
      <c r="M37" s="76">
        <f t="shared" si="13"/>
        <v>0</v>
      </c>
      <c r="N37" s="124"/>
      <c r="O37" s="76">
        <f t="shared" si="14"/>
        <v>0</v>
      </c>
      <c r="P37" s="10"/>
    </row>
    <row r="38" spans="1:16" ht="26.1" hidden="1" customHeight="1">
      <c r="A38" s="3">
        <v>2</v>
      </c>
      <c r="B38" s="218" t="s">
        <v>79</v>
      </c>
      <c r="C38" s="215" t="s">
        <v>43</v>
      </c>
      <c r="D38" s="215" t="s">
        <v>22</v>
      </c>
      <c r="E38" s="150" t="s">
        <v>23</v>
      </c>
      <c r="F38" s="69"/>
      <c r="G38" s="17" t="s">
        <v>19</v>
      </c>
      <c r="H38" s="70"/>
      <c r="I38" s="97">
        <f t="shared" si="11"/>
        <v>0</v>
      </c>
      <c r="J38" s="122"/>
      <c r="K38" s="100">
        <f t="shared" si="12"/>
        <v>0</v>
      </c>
      <c r="L38" s="122"/>
      <c r="M38" s="71">
        <f t="shared" si="13"/>
        <v>0</v>
      </c>
      <c r="N38" s="122"/>
      <c r="O38" s="71">
        <f t="shared" si="14"/>
        <v>0</v>
      </c>
      <c r="P38" s="72">
        <v>8</v>
      </c>
    </row>
    <row r="39" spans="1:16" ht="26.1" hidden="1" customHeight="1">
      <c r="A39" s="3">
        <v>2</v>
      </c>
      <c r="B39" s="219"/>
      <c r="C39" s="216"/>
      <c r="D39" s="216"/>
      <c r="E39" s="9" t="s">
        <v>24</v>
      </c>
      <c r="F39" s="73"/>
      <c r="G39" s="9" t="s">
        <v>19</v>
      </c>
      <c r="H39" s="68"/>
      <c r="I39" s="98">
        <f t="shared" si="11"/>
        <v>0</v>
      </c>
      <c r="J39" s="123"/>
      <c r="K39" s="101">
        <f t="shared" si="12"/>
        <v>0</v>
      </c>
      <c r="L39" s="123"/>
      <c r="M39" s="74">
        <f t="shared" si="13"/>
        <v>0</v>
      </c>
      <c r="N39" s="123"/>
      <c r="O39" s="74">
        <f t="shared" si="14"/>
        <v>0</v>
      </c>
      <c r="P39" s="67">
        <v>9</v>
      </c>
    </row>
    <row r="40" spans="1:16" ht="26.1" hidden="1" customHeight="1">
      <c r="A40" s="3">
        <v>2</v>
      </c>
      <c r="B40" s="219"/>
      <c r="C40" s="216"/>
      <c r="D40" s="216"/>
      <c r="E40" s="149" t="s">
        <v>2</v>
      </c>
      <c r="F40" s="73"/>
      <c r="G40" s="9"/>
      <c r="H40" s="68"/>
      <c r="I40" s="98"/>
      <c r="J40" s="123"/>
      <c r="K40" s="101"/>
      <c r="L40" s="123"/>
      <c r="M40" s="74"/>
      <c r="N40" s="123"/>
      <c r="O40" s="74"/>
      <c r="P40" s="67"/>
    </row>
    <row r="41" spans="1:16" ht="26.1" hidden="1" customHeight="1">
      <c r="A41" s="3">
        <v>2</v>
      </c>
      <c r="B41" s="219"/>
      <c r="C41" s="216"/>
      <c r="D41" s="216"/>
      <c r="E41" s="9" t="s">
        <v>26</v>
      </c>
      <c r="F41" s="73"/>
      <c r="G41" s="9"/>
      <c r="H41" s="68"/>
      <c r="I41" s="98"/>
      <c r="J41" s="123"/>
      <c r="K41" s="101"/>
      <c r="L41" s="123"/>
      <c r="M41" s="74"/>
      <c r="N41" s="123"/>
      <c r="O41" s="74"/>
      <c r="P41" s="67"/>
    </row>
    <row r="42" spans="1:16" ht="26.1" hidden="1" customHeight="1">
      <c r="A42" s="3">
        <v>2</v>
      </c>
      <c r="B42" s="219"/>
      <c r="C42" s="216" t="s">
        <v>44</v>
      </c>
      <c r="D42" s="216" t="s">
        <v>27</v>
      </c>
      <c r="E42" s="9" t="s">
        <v>23</v>
      </c>
      <c r="F42" s="73"/>
      <c r="G42" s="9" t="s">
        <v>19</v>
      </c>
      <c r="H42" s="68"/>
      <c r="I42" s="98">
        <f t="shared" si="11"/>
        <v>0</v>
      </c>
      <c r="J42" s="123"/>
      <c r="K42" s="101">
        <f t="shared" si="12"/>
        <v>0</v>
      </c>
      <c r="L42" s="123"/>
      <c r="M42" s="74">
        <f t="shared" si="13"/>
        <v>0</v>
      </c>
      <c r="N42" s="123"/>
      <c r="O42" s="74">
        <f t="shared" si="14"/>
        <v>0</v>
      </c>
      <c r="P42" s="67">
        <v>7</v>
      </c>
    </row>
    <row r="43" spans="1:16" ht="26.1" hidden="1" customHeight="1">
      <c r="A43" s="3">
        <v>2</v>
      </c>
      <c r="B43" s="219"/>
      <c r="C43" s="216"/>
      <c r="D43" s="216"/>
      <c r="E43" s="9" t="s">
        <v>24</v>
      </c>
      <c r="F43" s="73"/>
      <c r="G43" s="9" t="s">
        <v>19</v>
      </c>
      <c r="H43" s="68"/>
      <c r="I43" s="98">
        <f t="shared" si="11"/>
        <v>0</v>
      </c>
      <c r="J43" s="123"/>
      <c r="K43" s="101">
        <f t="shared" si="12"/>
        <v>0</v>
      </c>
      <c r="L43" s="123"/>
      <c r="M43" s="74">
        <f t="shared" si="13"/>
        <v>0</v>
      </c>
      <c r="N43" s="123"/>
      <c r="O43" s="74">
        <f t="shared" si="14"/>
        <v>0</v>
      </c>
      <c r="P43" s="67"/>
    </row>
    <row r="44" spans="1:16" ht="26.1" hidden="1" customHeight="1">
      <c r="A44" s="3">
        <v>2</v>
      </c>
      <c r="B44" s="219"/>
      <c r="C44" s="216"/>
      <c r="D44" s="216" t="s">
        <v>7</v>
      </c>
      <c r="E44" s="9" t="s">
        <v>23</v>
      </c>
      <c r="F44" s="73"/>
      <c r="G44" s="9" t="s">
        <v>19</v>
      </c>
      <c r="H44" s="68"/>
      <c r="I44" s="98">
        <f t="shared" si="11"/>
        <v>0</v>
      </c>
      <c r="J44" s="123"/>
      <c r="K44" s="101">
        <f t="shared" si="12"/>
        <v>0</v>
      </c>
      <c r="L44" s="123"/>
      <c r="M44" s="74">
        <f t="shared" si="13"/>
        <v>0</v>
      </c>
      <c r="N44" s="123"/>
      <c r="O44" s="74">
        <f t="shared" si="14"/>
        <v>0</v>
      </c>
      <c r="P44" s="67"/>
    </row>
    <row r="45" spans="1:16" ht="26.1" hidden="1" customHeight="1">
      <c r="A45" s="3">
        <v>2</v>
      </c>
      <c r="B45" s="220"/>
      <c r="C45" s="217"/>
      <c r="D45" s="217"/>
      <c r="E45" s="151" t="s">
        <v>24</v>
      </c>
      <c r="F45" s="73"/>
      <c r="G45" s="24" t="s">
        <v>19</v>
      </c>
      <c r="H45" s="75"/>
      <c r="I45" s="99">
        <f t="shared" si="11"/>
        <v>0</v>
      </c>
      <c r="J45" s="124"/>
      <c r="K45" s="102">
        <f t="shared" si="12"/>
        <v>0</v>
      </c>
      <c r="L45" s="124"/>
      <c r="M45" s="76">
        <f t="shared" si="13"/>
        <v>0</v>
      </c>
      <c r="N45" s="124"/>
      <c r="O45" s="76">
        <f t="shared" si="14"/>
        <v>0</v>
      </c>
      <c r="P45" s="10"/>
    </row>
    <row r="46" spans="1:16" ht="26.1" hidden="1" customHeight="1">
      <c r="A46" s="3">
        <v>2</v>
      </c>
      <c r="B46" s="247" t="s">
        <v>54</v>
      </c>
      <c r="C46" s="248"/>
      <c r="D46" s="248"/>
      <c r="E46" s="249"/>
      <c r="F46" s="11"/>
      <c r="G46" s="12" t="s">
        <v>19</v>
      </c>
      <c r="H46" s="13"/>
      <c r="I46" s="103">
        <f t="shared" si="11"/>
        <v>0</v>
      </c>
      <c r="J46" s="125"/>
      <c r="K46" s="104">
        <f t="shared" si="12"/>
        <v>0</v>
      </c>
      <c r="L46" s="125"/>
      <c r="M46" s="77">
        <f t="shared" si="13"/>
        <v>0</v>
      </c>
      <c r="N46" s="125"/>
      <c r="O46" s="77">
        <f t="shared" si="14"/>
        <v>0</v>
      </c>
      <c r="P46" s="78"/>
    </row>
    <row r="47" spans="1:16" ht="26.1" customHeight="1">
      <c r="A47" s="3">
        <v>1</v>
      </c>
      <c r="B47" s="278" t="s">
        <v>57</v>
      </c>
      <c r="C47" s="279"/>
      <c r="D47" s="279"/>
      <c r="E47" s="279"/>
      <c r="F47" s="144"/>
      <c r="G47" s="145"/>
      <c r="H47" s="146"/>
      <c r="I47" s="172">
        <f t="shared" si="11"/>
        <v>0</v>
      </c>
      <c r="J47" s="147"/>
      <c r="K47" s="131">
        <f>SUM(K5:K46)</f>
        <v>0</v>
      </c>
      <c r="L47" s="147"/>
      <c r="M47" s="131">
        <f>SUM(M5:M46)</f>
        <v>0</v>
      </c>
      <c r="N47" s="147"/>
      <c r="O47" s="131">
        <f>SUM(O5:O46)</f>
        <v>0</v>
      </c>
      <c r="P47" s="148"/>
    </row>
    <row r="48" spans="1:16" ht="26.1" customHeight="1">
      <c r="A48" s="3">
        <v>1</v>
      </c>
      <c r="B48" s="230" t="s">
        <v>47</v>
      </c>
      <c r="C48" s="231"/>
      <c r="D48" s="231"/>
      <c r="E48" s="232"/>
      <c r="F48" s="111"/>
      <c r="G48" s="112"/>
      <c r="H48" s="113"/>
      <c r="I48" s="114"/>
      <c r="J48" s="126"/>
      <c r="K48" s="115"/>
      <c r="L48" s="130"/>
      <c r="M48" s="115"/>
      <c r="N48" s="130"/>
      <c r="O48" s="116"/>
      <c r="P48" s="117"/>
    </row>
    <row r="49" spans="1:16" ht="26.1" customHeight="1">
      <c r="A49" s="3">
        <v>1</v>
      </c>
      <c r="B49" s="233" t="s">
        <v>52</v>
      </c>
      <c r="C49" s="234"/>
      <c r="D49" s="234"/>
      <c r="E49" s="234"/>
      <c r="F49" s="69">
        <v>2</v>
      </c>
      <c r="G49" s="17" t="s">
        <v>53</v>
      </c>
      <c r="H49" s="70"/>
      <c r="I49" s="108">
        <f>K49+M49+O49</f>
        <v>0</v>
      </c>
      <c r="J49" s="107"/>
      <c r="K49" s="71">
        <f>F49*J49</f>
        <v>0</v>
      </c>
      <c r="L49" s="71"/>
      <c r="M49" s="71">
        <f>F49*L49</f>
        <v>0</v>
      </c>
      <c r="N49" s="71"/>
      <c r="O49" s="71">
        <f>F49*N49</f>
        <v>0</v>
      </c>
      <c r="P49" s="109"/>
    </row>
    <row r="50" spans="1:16" ht="26.1" customHeight="1">
      <c r="A50" s="3">
        <v>1</v>
      </c>
      <c r="B50" s="278" t="s">
        <v>57</v>
      </c>
      <c r="C50" s="279"/>
      <c r="D50" s="279"/>
      <c r="E50" s="279"/>
      <c r="F50" s="144"/>
      <c r="G50" s="145"/>
      <c r="H50" s="146"/>
      <c r="I50" s="172">
        <f t="shared" ref="I50" si="15">K50+M50+O50</f>
        <v>0</v>
      </c>
      <c r="J50" s="147"/>
      <c r="K50" s="131">
        <f>SUM(K49:K49)</f>
        <v>0</v>
      </c>
      <c r="L50" s="147"/>
      <c r="M50" s="131">
        <f>SUM(M49:M49)</f>
        <v>0</v>
      </c>
      <c r="N50" s="147"/>
      <c r="O50" s="131">
        <f>SUM(O49:O49)</f>
        <v>0</v>
      </c>
      <c r="P50" s="148"/>
    </row>
    <row r="51" spans="1:16" ht="26.1" customHeight="1">
      <c r="A51" s="3">
        <v>1</v>
      </c>
      <c r="B51" s="250" t="s">
        <v>20</v>
      </c>
      <c r="C51" s="251"/>
      <c r="D51" s="251"/>
      <c r="E51" s="252"/>
      <c r="F51" s="11"/>
      <c r="G51" s="12"/>
      <c r="H51" s="13"/>
      <c r="I51" s="174">
        <f t="shared" ref="I51" si="16">K51+M51+O51</f>
        <v>0</v>
      </c>
      <c r="J51" s="175"/>
      <c r="K51" s="15">
        <f>K47+K50</f>
        <v>0</v>
      </c>
      <c r="L51" s="15"/>
      <c r="M51" s="15">
        <f>M47+M50</f>
        <v>0</v>
      </c>
      <c r="N51" s="15"/>
      <c r="O51" s="15">
        <f>O47+O50</f>
        <v>0</v>
      </c>
      <c r="P51" s="16"/>
    </row>
    <row r="52" spans="1:16" ht="30" customHeight="1">
      <c r="A52" s="3">
        <v>1</v>
      </c>
      <c r="B52" s="253" t="s">
        <v>48</v>
      </c>
      <c r="C52" s="254"/>
      <c r="D52" s="254"/>
      <c r="E52" s="255"/>
      <c r="F52" s="287">
        <v>1</v>
      </c>
      <c r="G52" s="275" t="s">
        <v>21</v>
      </c>
      <c r="H52" s="293"/>
      <c r="I52" s="18"/>
      <c r="J52" s="19" t="str">
        <f>" ☞간접노무비 : 직접노무비의 "&amp;(M53*100)&amp;"%"</f>
        <v xml:space="preserve"> ☞간접노무비 : 직접노무비의 12.6%</v>
      </c>
      <c r="K52" s="20"/>
      <c r="L52" s="132"/>
      <c r="M52" s="21"/>
      <c r="N52" s="137"/>
      <c r="O52" s="22"/>
      <c r="P52" s="23"/>
    </row>
    <row r="53" spans="1:16" ht="30" customHeight="1">
      <c r="A53" s="3">
        <v>1</v>
      </c>
      <c r="B53" s="256"/>
      <c r="C53" s="257"/>
      <c r="D53" s="257"/>
      <c r="E53" s="258"/>
      <c r="F53" s="288"/>
      <c r="G53" s="277"/>
      <c r="H53" s="294"/>
      <c r="I53" s="25">
        <f>O53</f>
        <v>0</v>
      </c>
      <c r="J53" s="127"/>
      <c r="K53" s="26">
        <f>K51</f>
        <v>0</v>
      </c>
      <c r="L53" s="133" t="s">
        <v>55</v>
      </c>
      <c r="M53" s="27">
        <v>0.126</v>
      </c>
      <c r="N53" s="138" t="s">
        <v>56</v>
      </c>
      <c r="O53" s="28">
        <f>INT(K53*M53)</f>
        <v>0</v>
      </c>
      <c r="P53" s="29" t="e">
        <f>I53/K53</f>
        <v>#DIV/0!</v>
      </c>
    </row>
    <row r="54" spans="1:16" ht="30" customHeight="1">
      <c r="A54" s="3">
        <v>1</v>
      </c>
      <c r="B54" s="259" t="s">
        <v>49</v>
      </c>
      <c r="C54" s="260"/>
      <c r="D54" s="261"/>
      <c r="E54" s="261"/>
      <c r="F54" s="105">
        <v>1</v>
      </c>
      <c r="G54" s="96" t="s">
        <v>21</v>
      </c>
      <c r="H54" s="30"/>
      <c r="I54" s="31">
        <f>SUM(I55:I68)</f>
        <v>0</v>
      </c>
      <c r="J54" s="32"/>
      <c r="K54" s="33"/>
      <c r="L54" s="34"/>
      <c r="M54" s="33"/>
      <c r="N54" s="35"/>
      <c r="O54" s="36"/>
      <c r="P54" s="37"/>
    </row>
    <row r="55" spans="1:16" ht="30" customHeight="1">
      <c r="A55" s="3">
        <v>1</v>
      </c>
      <c r="B55" s="262" t="s">
        <v>14</v>
      </c>
      <c r="C55" s="263"/>
      <c r="D55" s="263"/>
      <c r="E55" s="264"/>
      <c r="F55" s="38"/>
      <c r="G55" s="39"/>
      <c r="H55" s="38"/>
      <c r="I55" s="40"/>
      <c r="J55" s="19" t="str">
        <f>" ☞산재보험료 : (직접노무비+간접노무비)의 "&amp;(M56*100)&amp;"%"</f>
        <v xml:space="preserve"> ☞산재보험료 : (직접노무비+간접노무비)의 4.05%</v>
      </c>
      <c r="K55" s="20"/>
      <c r="L55" s="132"/>
      <c r="M55" s="21"/>
      <c r="N55" s="137"/>
      <c r="O55" s="41"/>
      <c r="P55" s="42"/>
    </row>
    <row r="56" spans="1:16" ht="30" customHeight="1">
      <c r="A56" s="3">
        <v>1</v>
      </c>
      <c r="B56" s="227"/>
      <c r="C56" s="228"/>
      <c r="D56" s="228"/>
      <c r="E56" s="229"/>
      <c r="F56" s="43"/>
      <c r="G56" s="44"/>
      <c r="H56" s="43"/>
      <c r="I56" s="45">
        <f>O56</f>
        <v>0</v>
      </c>
      <c r="J56" s="128"/>
      <c r="K56" s="46">
        <f>K51+I53</f>
        <v>0</v>
      </c>
      <c r="L56" s="134" t="s">
        <v>55</v>
      </c>
      <c r="M56" s="55">
        <v>4.0500000000000001E-2</v>
      </c>
      <c r="N56" s="139" t="s">
        <v>56</v>
      </c>
      <c r="O56" s="47">
        <f>INT(K56*M56)</f>
        <v>0</v>
      </c>
      <c r="P56" s="56" t="e">
        <f>I56/K56</f>
        <v>#DIV/0!</v>
      </c>
    </row>
    <row r="57" spans="1:16" ht="30" customHeight="1">
      <c r="A57" s="3">
        <v>1</v>
      </c>
      <c r="B57" s="224" t="s">
        <v>15</v>
      </c>
      <c r="C57" s="225"/>
      <c r="D57" s="225"/>
      <c r="E57" s="226"/>
      <c r="F57" s="48"/>
      <c r="G57" s="8"/>
      <c r="H57" s="48"/>
      <c r="I57" s="49"/>
      <c r="J57" s="50" t="str">
        <f>" ☞고용보험료 : (직접노무비+간접노무비)의 "&amp;(M58*100)&amp;"%"</f>
        <v xml:space="preserve"> ☞고용보험료 : (직접노무비+간접노무비)의 0.87%</v>
      </c>
      <c r="K57" s="51"/>
      <c r="L57" s="135"/>
      <c r="M57" s="52"/>
      <c r="N57" s="140"/>
      <c r="O57" s="53"/>
      <c r="P57" s="54"/>
    </row>
    <row r="58" spans="1:16" ht="30" customHeight="1">
      <c r="A58" s="3">
        <v>1</v>
      </c>
      <c r="B58" s="227"/>
      <c r="C58" s="228"/>
      <c r="D58" s="228"/>
      <c r="E58" s="229"/>
      <c r="F58" s="43"/>
      <c r="G58" s="44"/>
      <c r="H58" s="43"/>
      <c r="I58" s="45">
        <f>O58</f>
        <v>0</v>
      </c>
      <c r="J58" s="128"/>
      <c r="K58" s="46">
        <f>K51+I53</f>
        <v>0</v>
      </c>
      <c r="L58" s="134" t="s">
        <v>55</v>
      </c>
      <c r="M58" s="55">
        <v>8.6999999999999994E-3</v>
      </c>
      <c r="N58" s="139" t="s">
        <v>56</v>
      </c>
      <c r="O58" s="47">
        <f>INT(K58*M58)</f>
        <v>0</v>
      </c>
      <c r="P58" s="56" t="e">
        <f>I58/K58</f>
        <v>#DIV/0!</v>
      </c>
    </row>
    <row r="59" spans="1:16" ht="30" hidden="1" customHeight="1">
      <c r="A59" s="3">
        <v>2</v>
      </c>
      <c r="B59" s="224" t="s">
        <v>37</v>
      </c>
      <c r="C59" s="225"/>
      <c r="D59" s="225"/>
      <c r="E59" s="226"/>
      <c r="F59" s="48"/>
      <c r="G59" s="8"/>
      <c r="H59" s="48"/>
      <c r="I59" s="57"/>
      <c r="J59" s="50" t="str">
        <f>" ☞국민건강보험료 : (직접노무비)의 "&amp;(M60*100)&amp;"%"</f>
        <v xml:space="preserve"> ☞국민건강보험료 : (직접노무비)의 1.7%</v>
      </c>
      <c r="K59" s="51"/>
      <c r="L59" s="135"/>
      <c r="M59" s="52"/>
      <c r="N59" s="140"/>
      <c r="O59" s="53"/>
      <c r="P59" s="54"/>
    </row>
    <row r="60" spans="1:16" ht="30" hidden="1" customHeight="1">
      <c r="A60" s="3">
        <v>2</v>
      </c>
      <c r="B60" s="227"/>
      <c r="C60" s="228"/>
      <c r="D60" s="228"/>
      <c r="E60" s="229"/>
      <c r="F60" s="43"/>
      <c r="G60" s="44"/>
      <c r="H60" s="43"/>
      <c r="I60" s="45">
        <f>O60</f>
        <v>0</v>
      </c>
      <c r="J60" s="128"/>
      <c r="K60" s="46">
        <f>K51</f>
        <v>0</v>
      </c>
      <c r="L60" s="134" t="s">
        <v>55</v>
      </c>
      <c r="M60" s="55">
        <v>1.7000000000000001E-2</v>
      </c>
      <c r="N60" s="139" t="s">
        <v>56</v>
      </c>
      <c r="O60" s="47"/>
      <c r="P60" s="56" t="e">
        <f>I60/K60</f>
        <v>#DIV/0!</v>
      </c>
    </row>
    <row r="61" spans="1:16" ht="30" hidden="1" customHeight="1">
      <c r="A61" s="3">
        <v>2</v>
      </c>
      <c r="B61" s="224" t="s">
        <v>38</v>
      </c>
      <c r="C61" s="225"/>
      <c r="D61" s="225"/>
      <c r="E61" s="226"/>
      <c r="F61" s="48"/>
      <c r="G61" s="8"/>
      <c r="H61" s="48"/>
      <c r="I61" s="65"/>
      <c r="J61" s="50" t="str">
        <f>" ☞국민연금보험료 : (직접노무비)의 "&amp;(M62*100)&amp;"%"</f>
        <v xml:space="preserve"> ☞국민연금보험료 : (직접노무비)의 2.49%</v>
      </c>
      <c r="K61" s="51"/>
      <c r="L61" s="135"/>
      <c r="M61" s="52"/>
      <c r="N61" s="140"/>
      <c r="O61" s="53"/>
      <c r="P61" s="54"/>
    </row>
    <row r="62" spans="1:16" ht="30" hidden="1" customHeight="1">
      <c r="A62" s="3">
        <v>2</v>
      </c>
      <c r="B62" s="227"/>
      <c r="C62" s="228"/>
      <c r="D62" s="228"/>
      <c r="E62" s="229"/>
      <c r="F62" s="43"/>
      <c r="G62" s="44"/>
      <c r="H62" s="43"/>
      <c r="I62" s="45">
        <f>O62</f>
        <v>0</v>
      </c>
      <c r="J62" s="128"/>
      <c r="K62" s="46">
        <f>K51</f>
        <v>0</v>
      </c>
      <c r="L62" s="134" t="s">
        <v>55</v>
      </c>
      <c r="M62" s="55">
        <v>2.4899999999999999E-2</v>
      </c>
      <c r="N62" s="139" t="s">
        <v>56</v>
      </c>
      <c r="O62" s="47"/>
      <c r="P62" s="56" t="e">
        <f>I62/K62</f>
        <v>#DIV/0!</v>
      </c>
    </row>
    <row r="63" spans="1:16" ht="30" hidden="1" customHeight="1">
      <c r="A63" s="3">
        <v>2</v>
      </c>
      <c r="B63" s="224" t="s">
        <v>39</v>
      </c>
      <c r="C63" s="225"/>
      <c r="D63" s="225"/>
      <c r="E63" s="226"/>
      <c r="F63" s="48"/>
      <c r="G63" s="8"/>
      <c r="H63" s="48"/>
      <c r="I63" s="65"/>
      <c r="J63" s="50" t="str">
        <f>" ☞노인장기요양보험료 : (국민건강보험료)의 "&amp;(M64*100)&amp;"%"</f>
        <v xml:space="preserve"> ☞노인장기요양보험료 : (국민건강보험료)의 6.55%</v>
      </c>
      <c r="K63" s="51"/>
      <c r="L63" s="135"/>
      <c r="M63" s="52"/>
      <c r="N63" s="140"/>
      <c r="O63" s="53"/>
      <c r="P63" s="54"/>
    </row>
    <row r="64" spans="1:16" ht="30" hidden="1" customHeight="1">
      <c r="A64" s="3">
        <v>2</v>
      </c>
      <c r="B64" s="227"/>
      <c r="C64" s="228"/>
      <c r="D64" s="228"/>
      <c r="E64" s="229"/>
      <c r="F64" s="43"/>
      <c r="G64" s="44"/>
      <c r="H64" s="43"/>
      <c r="I64" s="45">
        <f>O64</f>
        <v>0</v>
      </c>
      <c r="J64" s="128"/>
      <c r="K64" s="46">
        <f>I60</f>
        <v>0</v>
      </c>
      <c r="L64" s="134" t="s">
        <v>55</v>
      </c>
      <c r="M64" s="55">
        <v>6.5500000000000003E-2</v>
      </c>
      <c r="N64" s="139" t="s">
        <v>56</v>
      </c>
      <c r="O64" s="47"/>
      <c r="P64" s="56" t="e">
        <f>I64/K64</f>
        <v>#DIV/0!</v>
      </c>
    </row>
    <row r="65" spans="1:16" ht="30" customHeight="1">
      <c r="A65" s="3">
        <v>1</v>
      </c>
      <c r="B65" s="224" t="s">
        <v>40</v>
      </c>
      <c r="C65" s="225"/>
      <c r="D65" s="225"/>
      <c r="E65" s="226"/>
      <c r="F65" s="48"/>
      <c r="G65" s="8"/>
      <c r="H65" s="48"/>
      <c r="I65" s="65"/>
      <c r="J65" s="50" t="str">
        <f>" ☞산업안전보건관리비 : (직접노무비+재료비)의 "&amp;(M66*100)&amp;"%"</f>
        <v xml:space="preserve"> ☞산업안전보건관리비 : (직접노무비+재료비)의 1.85%</v>
      </c>
      <c r="K65" s="51"/>
      <c r="L65" s="135"/>
      <c r="M65" s="52"/>
      <c r="N65" s="140"/>
      <c r="O65" s="53"/>
      <c r="P65" s="54"/>
    </row>
    <row r="66" spans="1:16" ht="30" customHeight="1">
      <c r="A66" s="3">
        <v>1</v>
      </c>
      <c r="B66" s="227"/>
      <c r="C66" s="228"/>
      <c r="D66" s="228"/>
      <c r="E66" s="229"/>
      <c r="F66" s="43"/>
      <c r="G66" s="44"/>
      <c r="H66" s="43"/>
      <c r="I66" s="65">
        <f>O66</f>
        <v>0</v>
      </c>
      <c r="J66" s="128"/>
      <c r="K66" s="46">
        <f>K51+M51</f>
        <v>0</v>
      </c>
      <c r="L66" s="134" t="s">
        <v>55</v>
      </c>
      <c r="M66" s="55">
        <v>1.8499999999999999E-2</v>
      </c>
      <c r="N66" s="139" t="s">
        <v>56</v>
      </c>
      <c r="O66" s="47">
        <f>INT(K66*M66)</f>
        <v>0</v>
      </c>
      <c r="P66" s="56" t="e">
        <f>I66/K66</f>
        <v>#DIV/0!</v>
      </c>
    </row>
    <row r="67" spans="1:16" ht="30" customHeight="1">
      <c r="A67" s="3">
        <v>1</v>
      </c>
      <c r="B67" s="265" t="s">
        <v>16</v>
      </c>
      <c r="C67" s="266"/>
      <c r="D67" s="266"/>
      <c r="E67" s="267"/>
      <c r="F67" s="48"/>
      <c r="G67" s="8"/>
      <c r="H67" s="48"/>
      <c r="I67" s="65"/>
      <c r="J67" s="59" t="str">
        <f>" ☞기타경비 : (직접노무비+간접노무비+재료비)의 "&amp;(M68*100)&amp;"%"</f>
        <v xml:space="preserve"> ☞기타경비 : (직접노무비+간접노무비+재료비)의 7.9%</v>
      </c>
      <c r="K67" s="60"/>
      <c r="L67" s="136"/>
      <c r="M67" s="61"/>
      <c r="N67" s="141"/>
      <c r="O67" s="62"/>
      <c r="P67" s="63"/>
    </row>
    <row r="68" spans="1:16" ht="30" customHeight="1">
      <c r="A68" s="3">
        <v>1</v>
      </c>
      <c r="B68" s="268"/>
      <c r="C68" s="269"/>
      <c r="D68" s="269"/>
      <c r="E68" s="270"/>
      <c r="F68" s="43"/>
      <c r="G68" s="44"/>
      <c r="H68" s="43"/>
      <c r="I68" s="66">
        <f>O68</f>
        <v>0</v>
      </c>
      <c r="J68" s="127"/>
      <c r="K68" s="26">
        <f>K51+I53+M51</f>
        <v>0</v>
      </c>
      <c r="L68" s="133" t="s">
        <v>55</v>
      </c>
      <c r="M68" s="27">
        <v>7.9000000000000001E-2</v>
      </c>
      <c r="N68" s="138" t="s">
        <v>56</v>
      </c>
      <c r="O68" s="64">
        <f>INT(K68*M68)</f>
        <v>0</v>
      </c>
      <c r="P68" s="29" t="e">
        <f>I68/K68</f>
        <v>#DIV/0!</v>
      </c>
    </row>
    <row r="69" spans="1:16" ht="30" customHeight="1">
      <c r="A69" s="3">
        <v>1</v>
      </c>
      <c r="B69" s="271" t="s">
        <v>50</v>
      </c>
      <c r="C69" s="272"/>
      <c r="D69" s="272"/>
      <c r="E69" s="273"/>
      <c r="F69" s="289">
        <v>1</v>
      </c>
      <c r="G69" s="291" t="s">
        <v>21</v>
      </c>
      <c r="H69" s="285"/>
      <c r="I69" s="92"/>
      <c r="J69" s="19" t="str">
        <f>" ☞일반관리비 : (순공사비)의 "&amp;(M70*100)&amp;"%"</f>
        <v xml:space="preserve"> ☞일반관리비 : (순공사비)의 6%</v>
      </c>
      <c r="K69" s="20"/>
      <c r="L69" s="132"/>
      <c r="M69" s="21"/>
      <c r="N69" s="137"/>
      <c r="O69" s="41"/>
      <c r="P69" s="23"/>
    </row>
    <row r="70" spans="1:16" ht="30" customHeight="1">
      <c r="A70" s="3">
        <v>1</v>
      </c>
      <c r="B70" s="230"/>
      <c r="C70" s="231"/>
      <c r="D70" s="231"/>
      <c r="E70" s="232"/>
      <c r="F70" s="290"/>
      <c r="G70" s="292"/>
      <c r="H70" s="286"/>
      <c r="I70" s="66">
        <f>O70</f>
        <v>0</v>
      </c>
      <c r="J70" s="127"/>
      <c r="K70" s="26">
        <f>I51+I53+I54</f>
        <v>0</v>
      </c>
      <c r="L70" s="133" t="s">
        <v>55</v>
      </c>
      <c r="M70" s="27">
        <v>0.06</v>
      </c>
      <c r="N70" s="138" t="s">
        <v>56</v>
      </c>
      <c r="O70" s="64">
        <f>INT(K70*M70)</f>
        <v>0</v>
      </c>
      <c r="P70" s="29" t="e">
        <f>I70/K70</f>
        <v>#DIV/0!</v>
      </c>
    </row>
    <row r="71" spans="1:16" ht="30" customHeight="1">
      <c r="A71" s="3">
        <v>1</v>
      </c>
      <c r="B71" s="271" t="s">
        <v>51</v>
      </c>
      <c r="C71" s="272"/>
      <c r="D71" s="272"/>
      <c r="E71" s="273"/>
      <c r="F71" s="289">
        <v>1</v>
      </c>
      <c r="G71" s="291" t="s">
        <v>21</v>
      </c>
      <c r="H71" s="285"/>
      <c r="I71" s="86"/>
      <c r="J71" s="19" t="str">
        <f>" ☞이윤 : (공사원가-재료비)의 "&amp;(M72*100)&amp;"%"</f>
        <v xml:space="preserve"> ☞이윤 : (공사원가-재료비)의 15%</v>
      </c>
      <c r="K71" s="20"/>
      <c r="L71" s="132"/>
      <c r="M71" s="21"/>
      <c r="N71" s="137"/>
      <c r="O71" s="21"/>
      <c r="P71" s="143"/>
    </row>
    <row r="72" spans="1:16" ht="30" customHeight="1">
      <c r="A72" s="3">
        <v>1</v>
      </c>
      <c r="B72" s="230"/>
      <c r="C72" s="231"/>
      <c r="D72" s="231"/>
      <c r="E72" s="232"/>
      <c r="F72" s="290"/>
      <c r="G72" s="292"/>
      <c r="H72" s="286"/>
      <c r="I72" s="66">
        <f>O72</f>
        <v>0</v>
      </c>
      <c r="J72" s="127"/>
      <c r="K72" s="26">
        <f>I51+I53+I54+I70-M51</f>
        <v>0</v>
      </c>
      <c r="L72" s="133" t="s">
        <v>55</v>
      </c>
      <c r="M72" s="142">
        <v>0.15</v>
      </c>
      <c r="N72" s="138" t="s">
        <v>56</v>
      </c>
      <c r="O72" s="64">
        <f>INT(K72*M72)</f>
        <v>0</v>
      </c>
      <c r="P72" s="29" t="e">
        <f>I72/K72</f>
        <v>#DIV/0!</v>
      </c>
    </row>
    <row r="73" spans="1:16" ht="30" customHeight="1">
      <c r="A73" s="3">
        <v>1</v>
      </c>
      <c r="B73" s="265" t="s">
        <v>17</v>
      </c>
      <c r="C73" s="266"/>
      <c r="D73" s="266"/>
      <c r="E73" s="267"/>
      <c r="F73" s="62"/>
      <c r="G73" s="80"/>
      <c r="H73" s="58"/>
      <c r="I73" s="81">
        <f>I51+I53+I54+I70+I72</f>
        <v>0</v>
      </c>
      <c r="J73" s="79"/>
      <c r="K73" s="82"/>
      <c r="L73" s="83"/>
      <c r="M73" s="82"/>
      <c r="N73" s="82"/>
      <c r="O73" s="79"/>
      <c r="P73" s="84"/>
    </row>
    <row r="74" spans="1:16" ht="30" customHeight="1">
      <c r="A74" s="3">
        <v>1</v>
      </c>
      <c r="B74" s="274" t="s">
        <v>18</v>
      </c>
      <c r="C74" s="275"/>
      <c r="D74" s="275"/>
      <c r="E74" s="275"/>
      <c r="F74" s="289">
        <v>1</v>
      </c>
      <c r="G74" s="291" t="s">
        <v>21</v>
      </c>
      <c r="H74" s="285"/>
      <c r="I74" s="86"/>
      <c r="J74" s="87" t="str">
        <f>" ☞부가가치세 : (공급가액)의 "&amp;(M75*100)&amp;"%"</f>
        <v xml:space="preserve"> ☞부가가치세 : (공급가액)의 10%</v>
      </c>
      <c r="K74" s="17"/>
      <c r="L74" s="88"/>
      <c r="M74" s="17"/>
      <c r="N74" s="119"/>
      <c r="O74" s="85"/>
      <c r="P74" s="89"/>
    </row>
    <row r="75" spans="1:16" ht="30" customHeight="1">
      <c r="A75" s="3">
        <v>1</v>
      </c>
      <c r="B75" s="276"/>
      <c r="C75" s="277"/>
      <c r="D75" s="277"/>
      <c r="E75" s="277"/>
      <c r="F75" s="290"/>
      <c r="G75" s="292"/>
      <c r="H75" s="286"/>
      <c r="I75" s="66">
        <f>O75</f>
        <v>0</v>
      </c>
      <c r="J75" s="129"/>
      <c r="K75" s="26">
        <f>I73</f>
        <v>0</v>
      </c>
      <c r="L75" s="133" t="s">
        <v>55</v>
      </c>
      <c r="M75" s="90">
        <v>0.1</v>
      </c>
      <c r="N75" s="138" t="s">
        <v>56</v>
      </c>
      <c r="O75" s="91">
        <f>INT(K75*M75)</f>
        <v>0</v>
      </c>
      <c r="P75" s="29" t="e">
        <f>I75/K75</f>
        <v>#DIV/0!</v>
      </c>
    </row>
    <row r="76" spans="1:16" ht="60" customHeight="1">
      <c r="A76" s="3">
        <v>1</v>
      </c>
      <c r="B76" s="210" t="s">
        <v>61</v>
      </c>
      <c r="C76" s="211"/>
      <c r="D76" s="211"/>
      <c r="E76" s="211"/>
      <c r="F76" s="30"/>
      <c r="G76" s="12"/>
      <c r="H76" s="30"/>
      <c r="I76" s="14">
        <f>I73+I75</f>
        <v>0</v>
      </c>
      <c r="J76" s="93"/>
      <c r="K76" s="94"/>
      <c r="L76" s="94"/>
      <c r="M76" s="94"/>
      <c r="N76" s="94"/>
      <c r="O76" s="94"/>
      <c r="P76" s="95"/>
    </row>
    <row r="77" spans="1:16" ht="60" customHeight="1">
      <c r="A77" s="3">
        <v>1</v>
      </c>
      <c r="B77" s="210" t="s">
        <v>62</v>
      </c>
      <c r="C77" s="211"/>
      <c r="D77" s="211"/>
      <c r="E77" s="211"/>
      <c r="F77" s="30"/>
      <c r="G77" s="12"/>
      <c r="H77" s="30"/>
      <c r="I77" s="14">
        <f>ROUNDDOWN(I76,-3)</f>
        <v>0</v>
      </c>
      <c r="J77" s="173" t="s">
        <v>90</v>
      </c>
      <c r="K77" s="94"/>
      <c r="L77" s="94"/>
      <c r="M77" s="94"/>
      <c r="N77" s="94"/>
      <c r="O77" s="94"/>
      <c r="P77" s="95"/>
    </row>
  </sheetData>
  <autoFilter ref="A1:P77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13:B21"/>
    <mergeCell ref="D19:D21"/>
    <mergeCell ref="C19:C21"/>
    <mergeCell ref="H74:H75"/>
    <mergeCell ref="F52:F53"/>
    <mergeCell ref="G52:G53"/>
    <mergeCell ref="F69:F70"/>
    <mergeCell ref="G69:G70"/>
    <mergeCell ref="G71:G72"/>
    <mergeCell ref="G74:G75"/>
    <mergeCell ref="F74:F75"/>
    <mergeCell ref="F71:F72"/>
    <mergeCell ref="H52:H53"/>
    <mergeCell ref="H69:H70"/>
    <mergeCell ref="H71:H72"/>
    <mergeCell ref="D36:D37"/>
    <mergeCell ref="C36:C37"/>
    <mergeCell ref="C30:C33"/>
    <mergeCell ref="B22:B29"/>
    <mergeCell ref="B30:B37"/>
    <mergeCell ref="C28:C29"/>
    <mergeCell ref="D34:D35"/>
    <mergeCell ref="D22:D25"/>
    <mergeCell ref="D26:D27"/>
    <mergeCell ref="D28:D29"/>
    <mergeCell ref="C5:C8"/>
    <mergeCell ref="C9:C10"/>
    <mergeCell ref="C11:C12"/>
    <mergeCell ref="C22:C25"/>
    <mergeCell ref="C26:C27"/>
    <mergeCell ref="C34:C35"/>
    <mergeCell ref="B67:E68"/>
    <mergeCell ref="B69:E70"/>
    <mergeCell ref="B74:E75"/>
    <mergeCell ref="C42:C43"/>
    <mergeCell ref="C44:C45"/>
    <mergeCell ref="B38:B45"/>
    <mergeCell ref="B73:E73"/>
    <mergeCell ref="B71:E72"/>
    <mergeCell ref="B47:E47"/>
    <mergeCell ref="B50:E50"/>
    <mergeCell ref="D42:D43"/>
    <mergeCell ref="D44:D45"/>
    <mergeCell ref="C38:C41"/>
    <mergeCell ref="D38:D41"/>
    <mergeCell ref="B61:E62"/>
    <mergeCell ref="B63:E64"/>
    <mergeCell ref="B59:E60"/>
    <mergeCell ref="B46:E46"/>
    <mergeCell ref="B51:E51"/>
    <mergeCell ref="B52:E53"/>
    <mergeCell ref="B54:E54"/>
    <mergeCell ref="B55:E56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77:E77"/>
    <mergeCell ref="B4:E4"/>
    <mergeCell ref="D5:D8"/>
    <mergeCell ref="D9:D10"/>
    <mergeCell ref="D11:D12"/>
    <mergeCell ref="D13:D16"/>
    <mergeCell ref="B5:B12"/>
    <mergeCell ref="D17:D18"/>
    <mergeCell ref="C13:C16"/>
    <mergeCell ref="C17:C18"/>
    <mergeCell ref="D30:D33"/>
    <mergeCell ref="B76:E76"/>
    <mergeCell ref="B57:E58"/>
    <mergeCell ref="B48:E48"/>
    <mergeCell ref="B49:E49"/>
    <mergeCell ref="B65:E66"/>
  </mergeCells>
  <phoneticPr fontId="2" type="noConversion"/>
  <printOptions horizontalCentered="1" vertic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
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설계설명서</vt:lpstr>
      <vt:lpstr>내역서</vt:lpstr>
      <vt:lpstr>내역서!Print_Area</vt:lpstr>
      <vt:lpstr>설계설명서!Print_Area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2018-10-16T07:27:31Z</cp:lastPrinted>
  <dcterms:created xsi:type="dcterms:W3CDTF">2012-03-07T02:46:43Z</dcterms:created>
  <dcterms:modified xsi:type="dcterms:W3CDTF">2018-10-17T04:08:19Z</dcterms:modified>
</cp:coreProperties>
</file>