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05" windowWidth="10005" windowHeight="7005" activeTab="3"/>
  </bookViews>
  <sheets>
    <sheet name="갑지" sheetId="13" r:id="rId1"/>
    <sheet name="원가계산서" sheetId="1" r:id="rId2"/>
    <sheet name="내역서총괄표" sheetId="2" r:id="rId3"/>
    <sheet name="내역서" sheetId="3" r:id="rId4"/>
  </sheets>
  <definedNames>
    <definedName name="_xlnm.Print_Area" localSheetId="3">내역서!$B$2:$O$56</definedName>
    <definedName name="_xlnm.Print_Area" localSheetId="2">내역서총괄표!$B$1:$J$32</definedName>
    <definedName name="_xlnm.Print_Area" localSheetId="1">원가계산서!$B$1:$H$35</definedName>
    <definedName name="_xlnm.Print_Titles" localSheetId="3">내역서!$1:$4</definedName>
    <definedName name="_xlnm.Print_Titles" localSheetId="2">내역서총괄표!$1:$3</definedName>
    <definedName name="_xlnm.Print_Titles" localSheetId="1">원가계산서!$1:$3</definedName>
  </definedNames>
  <calcPr calcId="145621"/>
</workbook>
</file>

<file path=xl/calcChain.xml><?xml version="1.0" encoding="utf-8"?>
<calcChain xmlns="http://schemas.openxmlformats.org/spreadsheetml/2006/main">
  <c r="J6" i="3" l="1"/>
  <c r="N31" i="3" l="1"/>
  <c r="L31" i="3"/>
  <c r="J31" i="3"/>
  <c r="G31" i="3"/>
  <c r="N33" i="3"/>
  <c r="L33" i="3"/>
  <c r="J33" i="3"/>
  <c r="G33" i="3"/>
  <c r="N32" i="3"/>
  <c r="N30" i="3" s="1"/>
  <c r="I6" i="2" s="1"/>
  <c r="L32" i="3"/>
  <c r="J32" i="3"/>
  <c r="G32" i="3"/>
  <c r="L30" i="3" l="1"/>
  <c r="H6" i="2" s="1"/>
  <c r="J30" i="3"/>
  <c r="G6" i="2" s="1"/>
  <c r="F6" i="2" s="1"/>
  <c r="H31" i="3"/>
  <c r="H33" i="3"/>
  <c r="H32" i="3"/>
  <c r="E51" i="3"/>
  <c r="E49" i="3"/>
  <c r="E48" i="3"/>
  <c r="E46" i="3"/>
  <c r="E37" i="3"/>
  <c r="E36" i="3"/>
  <c r="E35" i="3"/>
  <c r="H30" i="3" l="1"/>
  <c r="N28" i="3" l="1"/>
  <c r="L28" i="3"/>
  <c r="J28" i="3"/>
  <c r="G28" i="3"/>
  <c r="H28" i="3" l="1"/>
  <c r="N24" i="3"/>
  <c r="L24" i="3"/>
  <c r="J24" i="3"/>
  <c r="G24" i="3"/>
  <c r="H24" i="3" l="1"/>
  <c r="G10" i="3"/>
  <c r="J10" i="3"/>
  <c r="L10" i="3"/>
  <c r="N10" i="3"/>
  <c r="H10" i="3" l="1"/>
  <c r="G34" i="3" l="1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H49" i="3"/>
  <c r="G50" i="3"/>
  <c r="G51" i="3"/>
  <c r="G52" i="3"/>
  <c r="G53" i="3"/>
  <c r="F25" i="2"/>
  <c r="N15" i="3"/>
  <c r="N14" i="3" s="1"/>
  <c r="N23" i="3"/>
  <c r="N13" i="3" l="1"/>
  <c r="N22" i="3"/>
  <c r="N21" i="3"/>
  <c r="N27" i="3"/>
  <c r="N20" i="3" l="1"/>
  <c r="N12" i="3"/>
  <c r="N11" i="3" s="1"/>
  <c r="L23" i="3"/>
  <c r="N7" i="3"/>
  <c r="N6" i="3" s="1"/>
  <c r="L13" i="3" l="1"/>
  <c r="L15" i="3"/>
  <c r="L14" i="3" s="1"/>
  <c r="N17" i="3"/>
  <c r="N16" i="3" s="1"/>
  <c r="N26" i="3" l="1"/>
  <c r="L22" i="3"/>
  <c r="F30" i="2"/>
  <c r="L7" i="3"/>
  <c r="L6" i="3" s="1"/>
  <c r="N25" i="3" l="1"/>
  <c r="N19" i="3" s="1"/>
  <c r="F29" i="2"/>
  <c r="L9" i="3"/>
  <c r="L8" i="3" s="1"/>
  <c r="J23" i="3"/>
  <c r="H23" i="3" s="1"/>
  <c r="G23" i="3"/>
  <c r="N9" i="3"/>
  <c r="N8" i="3" s="1"/>
  <c r="N5" i="3" s="1"/>
  <c r="N34" i="3" s="1"/>
  <c r="J22" i="3"/>
  <c r="G22" i="3"/>
  <c r="H22" i="3" l="1"/>
  <c r="J13" i="3"/>
  <c r="G13" i="3"/>
  <c r="L26" i="3"/>
  <c r="H13" i="3" l="1"/>
  <c r="L17" i="3"/>
  <c r="L16" i="3" s="1"/>
  <c r="J21" i="3" l="1"/>
  <c r="J20" i="3" s="1"/>
  <c r="J12" i="3"/>
  <c r="J11" i="3" s="1"/>
  <c r="J27" i="3"/>
  <c r="I5" i="2" l="1"/>
  <c r="G26" i="3"/>
  <c r="J26" i="3"/>
  <c r="J15" i="3"/>
  <c r="J14" i="3" s="1"/>
  <c r="G15" i="3"/>
  <c r="G9" i="3"/>
  <c r="J9" i="3"/>
  <c r="J8" i="3" s="1"/>
  <c r="I4" i="2"/>
  <c r="G7" i="3"/>
  <c r="J7" i="3"/>
  <c r="J25" i="3" l="1"/>
  <c r="J19" i="3" s="1"/>
  <c r="L27" i="3"/>
  <c r="L25" i="3" s="1"/>
  <c r="G27" i="3"/>
  <c r="H9" i="3"/>
  <c r="H26" i="3"/>
  <c r="H15" i="3"/>
  <c r="L12" i="3"/>
  <c r="L11" i="3" s="1"/>
  <c r="L5" i="3" s="1"/>
  <c r="G12" i="3"/>
  <c r="H7" i="3"/>
  <c r="L21" i="3"/>
  <c r="G21" i="3"/>
  <c r="L20" i="3" l="1"/>
  <c r="L19" i="3" s="1"/>
  <c r="L34" i="3" s="1"/>
  <c r="F4" i="1" s="1"/>
  <c r="H14" i="3"/>
  <c r="H12" i="3"/>
  <c r="H6" i="3"/>
  <c r="H21" i="3"/>
  <c r="H27" i="3"/>
  <c r="H20" i="3" l="1"/>
  <c r="H8" i="3"/>
  <c r="H11" i="3"/>
  <c r="H5" i="2" l="1"/>
  <c r="H4" i="2"/>
  <c r="H25" i="3" l="1"/>
  <c r="J17" i="3" l="1"/>
  <c r="J16" i="3" s="1"/>
  <c r="J5" i="3" s="1"/>
  <c r="J34" i="3" s="1"/>
  <c r="G17" i="3"/>
  <c r="H5" i="3" l="1"/>
  <c r="G4" i="2"/>
  <c r="F4" i="2" s="1"/>
  <c r="H17" i="3"/>
  <c r="H16" i="3" l="1"/>
  <c r="H10" i="2" l="1"/>
  <c r="F7" i="1"/>
  <c r="H19" i="3" l="1"/>
  <c r="G5" i="2"/>
  <c r="F5" i="2" s="1"/>
  <c r="G10" i="2" l="1"/>
  <c r="F8" i="1"/>
  <c r="F9" i="1" s="1"/>
  <c r="K17" i="1" l="1"/>
  <c r="K15" i="1"/>
  <c r="K14" i="1"/>
  <c r="K16" i="1" s="1"/>
  <c r="K19" i="1"/>
  <c r="F17" i="2" l="1"/>
  <c r="H41" i="3"/>
  <c r="F14" i="2"/>
  <c r="H38" i="3"/>
  <c r="H39" i="3"/>
  <c r="F15" i="2"/>
  <c r="H35" i="3"/>
  <c r="F11" i="2"/>
  <c r="I10" i="2"/>
  <c r="F10" i="2" s="1"/>
  <c r="F11" i="1"/>
  <c r="H34" i="3"/>
  <c r="H43" i="3"/>
  <c r="F19" i="2"/>
  <c r="F10" i="1"/>
  <c r="F24" i="1" s="1"/>
  <c r="K18" i="1" l="1"/>
  <c r="K21" i="1"/>
  <c r="F13" i="1"/>
  <c r="F12" i="1"/>
  <c r="H40" i="3"/>
  <c r="F16" i="2"/>
  <c r="F18" i="2" l="1"/>
  <c r="H42" i="3"/>
  <c r="F22" i="2"/>
  <c r="H46" i="3"/>
  <c r="F21" i="2"/>
  <c r="H45" i="3"/>
  <c r="F20" i="2"/>
  <c r="H44" i="3"/>
  <c r="F12" i="2"/>
  <c r="H36" i="3"/>
  <c r="F25" i="1"/>
  <c r="F13" i="2"/>
  <c r="H37" i="3"/>
  <c r="F26" i="1" l="1"/>
  <c r="F23" i="2" s="1"/>
  <c r="H47" i="3" l="1"/>
  <c r="F27" i="1"/>
  <c r="K28" i="1" s="1"/>
  <c r="L28" i="1" s="1"/>
  <c r="F24" i="2" l="1"/>
  <c r="H48" i="3"/>
  <c r="F30" i="1"/>
  <c r="H50" i="3" s="1"/>
  <c r="F26" i="2" l="1"/>
  <c r="B51" i="1"/>
  <c r="F31" i="1" s="1"/>
  <c r="F32" i="1" s="1"/>
  <c r="F35" i="1" s="1"/>
  <c r="H51" i="3" l="1"/>
  <c r="F27" i="2"/>
  <c r="H53" i="3"/>
  <c r="E18" i="13"/>
  <c r="H18" i="13" s="1"/>
  <c r="F28" i="2"/>
  <c r="H52" i="3"/>
  <c r="F31" i="2" l="1"/>
</calcChain>
</file>

<file path=xl/sharedStrings.xml><?xml version="1.0" encoding="utf-8"?>
<sst xmlns="http://schemas.openxmlformats.org/spreadsheetml/2006/main" count="557" uniqueCount="219">
  <si>
    <t>단  가</t>
  </si>
  <si>
    <t>도급액</t>
  </si>
  <si>
    <t>14</t>
  </si>
  <si>
    <t>수 량</t>
  </si>
  <si>
    <t>레미콘타설(장비사용타설)</t>
  </si>
  <si>
    <t>7.38%</t>
  </si>
  <si>
    <t>경    비</t>
  </si>
  <si>
    <t>구분</t>
  </si>
  <si>
    <t>부가가치세</t>
  </si>
  <si>
    <t>덤프운반(토사)</t>
  </si>
  <si>
    <t>이                  윤</t>
  </si>
  <si>
    <t>9 × 0.0738</t>
  </si>
  <si>
    <t>10</t>
  </si>
  <si>
    <t>배 수 공</t>
  </si>
  <si>
    <t>B × 0.0087</t>
  </si>
  <si>
    <t>비            목</t>
  </si>
  <si>
    <t>퇴 직  공 제  부 금 비</t>
  </si>
  <si>
    <t>비탈면고르기</t>
  </si>
  <si>
    <t>제경비 제외공종</t>
  </si>
  <si>
    <t>퇴직공제부금비</t>
  </si>
  <si>
    <t>6%</t>
  </si>
  <si>
    <t>0.87%</t>
  </si>
  <si>
    <t>12</t>
  </si>
  <si>
    <t>부   가   가   치   세</t>
  </si>
  <si>
    <t>%</t>
  </si>
  <si>
    <t>경</t>
  </si>
  <si>
    <t>(A + B + C)</t>
  </si>
  <si>
    <t>(A + 4 + 6) ×0.00081</t>
  </si>
  <si>
    <t>공</t>
  </si>
  <si>
    <t>비    고</t>
  </si>
  <si>
    <t>총     공    사     비</t>
  </si>
  <si>
    <t>G</t>
  </si>
  <si>
    <t>I</t>
  </si>
  <si>
    <t>산     출     경    비</t>
  </si>
  <si>
    <t>토   공</t>
  </si>
  <si>
    <t>1</t>
  </si>
  <si>
    <t>4 × 0.023</t>
  </si>
  <si>
    <t>5</t>
  </si>
  <si>
    <t>D × 0.06</t>
  </si>
  <si>
    <t>B × 0.0405</t>
  </si>
  <si>
    <t>2.3%</t>
  </si>
  <si>
    <t>( 4 + 5 )</t>
  </si>
  <si>
    <t>(A + 4 + 6) × 0.0041</t>
  </si>
  <si>
    <t>사</t>
  </si>
  <si>
    <t>0.9%</t>
  </si>
  <si>
    <t>C</t>
  </si>
  <si>
    <t>이윤</t>
  </si>
  <si>
    <t>요율</t>
  </si>
  <si>
    <t>단위</t>
  </si>
  <si>
    <t>고용보험료</t>
  </si>
  <si>
    <t>M</t>
  </si>
  <si>
    <t>씨드+거적덮기</t>
  </si>
  <si>
    <t>3</t>
  </si>
  <si>
    <t>기     타     경    비</t>
  </si>
  <si>
    <t>K</t>
  </si>
  <si>
    <t>작업설.부산물등(△)</t>
  </si>
  <si>
    <t>총공사비</t>
  </si>
  <si>
    <t>E</t>
  </si>
  <si>
    <t>H × 0.1</t>
  </si>
  <si>
    <t>A</t>
  </si>
  <si>
    <t>조</t>
  </si>
  <si>
    <t>산재보험료</t>
  </si>
  <si>
    <t>씨드스프레이+거적덮기</t>
  </si>
  <si>
    <t>금    액</t>
  </si>
  <si>
    <t>관   급   자   재   대</t>
  </si>
  <si>
    <t>하도급대금지급보증수수료</t>
  </si>
  <si>
    <t>9</t>
  </si>
  <si>
    <t>7</t>
  </si>
  <si>
    <t>1.</t>
  </si>
  <si>
    <t>(H + I)</t>
  </si>
  <si>
    <t>건설기계대여금지급보증서발급액</t>
  </si>
  <si>
    <t>환   경   보   전   비</t>
  </si>
  <si>
    <t>금   액</t>
  </si>
  <si>
    <t>연   금   보   험   료</t>
  </si>
  <si>
    <t>11</t>
  </si>
  <si>
    <t>총        원        가</t>
  </si>
  <si>
    <t>비</t>
  </si>
  <si>
    <t>원가계산서</t>
  </si>
  <si>
    <t>건강보험료</t>
  </si>
  <si>
    <t>일   반   관   리   비</t>
  </si>
  <si>
    <t>건   강   보   험   료</t>
  </si>
  <si>
    <t>(A + 4 + 6) ×0.009</t>
  </si>
  <si>
    <t>노인장기요양  보 험 료</t>
  </si>
  <si>
    <t>원</t>
  </si>
  <si>
    <t>직   접   재   료   비</t>
  </si>
  <si>
    <t>재료비</t>
  </si>
  <si>
    <t>소                  계</t>
  </si>
  <si>
    <t>산 업 안 전 보건관리비</t>
  </si>
  <si>
    <t>순   공  사    원   가</t>
  </si>
  <si>
    <t>13</t>
  </si>
  <si>
    <t>품    명</t>
  </si>
  <si>
    <t>4 × 0.017</t>
  </si>
  <si>
    <t>폐기물처리비</t>
  </si>
  <si>
    <t>직   접   노   무   비</t>
  </si>
  <si>
    <t>2.49%</t>
  </si>
  <si>
    <t>무근구조물</t>
  </si>
  <si>
    <t xml:space="preserve"> </t>
  </si>
  <si>
    <t>초류종자살포</t>
  </si>
  <si>
    <t>㎥</t>
  </si>
  <si>
    <t>㎡</t>
  </si>
  <si>
    <t>1.7%</t>
  </si>
  <si>
    <t>산   재   보   험   료</t>
  </si>
  <si>
    <t>순</t>
  </si>
  <si>
    <t>가</t>
  </si>
  <si>
    <t>1.86%</t>
  </si>
  <si>
    <t>(J + K + L)</t>
  </si>
  <si>
    <t>4</t>
  </si>
  <si>
    <t>규   격</t>
  </si>
  <si>
    <t>4.05%</t>
  </si>
  <si>
    <t>유용토 운반</t>
  </si>
  <si>
    <t>L</t>
  </si>
  <si>
    <t>가.</t>
  </si>
  <si>
    <t>내역서총괄표</t>
  </si>
  <si>
    <t>B</t>
  </si>
  <si>
    <t>45×75cm</t>
  </si>
  <si>
    <t>도        급        액</t>
  </si>
  <si>
    <t>H</t>
  </si>
  <si>
    <t>0.41%</t>
  </si>
  <si>
    <t>고   용   보   험   료</t>
  </si>
  <si>
    <t>(1 + 2 + 3 )</t>
  </si>
  <si>
    <t>공 사 이 행 보증수수료</t>
  </si>
  <si>
    <t>환경보전비</t>
  </si>
  <si>
    <t>간접노무비</t>
  </si>
  <si>
    <t>폐  기  물  처  리  비</t>
  </si>
  <si>
    <t>F</t>
  </si>
  <si>
    <t>노무비</t>
  </si>
  <si>
    <t>연금보험료</t>
  </si>
  <si>
    <t>일반관리비</t>
  </si>
  <si>
    <t>총원가</t>
  </si>
  <si>
    <t>간   접   노   무   비</t>
  </si>
  <si>
    <t>(D + E + F + G)</t>
  </si>
  <si>
    <t>노</t>
  </si>
  <si>
    <t>산업안전보건관리비</t>
  </si>
  <si>
    <t>0.081%</t>
  </si>
  <si>
    <t>6</t>
  </si>
  <si>
    <t>관급자재대</t>
  </si>
  <si>
    <t>8</t>
  </si>
  <si>
    <t>노인장기요양보험료</t>
  </si>
  <si>
    <t>간   접   재   료   비</t>
  </si>
  <si>
    <t>2</t>
  </si>
  <si>
    <t>무</t>
  </si>
  <si>
    <t>순공사원가</t>
  </si>
  <si>
    <t>재</t>
  </si>
  <si>
    <t>합    계</t>
  </si>
  <si>
    <t>4 × 0.0249</t>
  </si>
  <si>
    <t>D</t>
  </si>
  <si>
    <t>산   출   근   거</t>
  </si>
  <si>
    <t>료</t>
  </si>
  <si>
    <t>기타경비</t>
  </si>
  <si>
    <t>J</t>
  </si>
  <si>
    <t>공종</t>
  </si>
  <si>
    <t>10%</t>
  </si>
  <si>
    <t>순 공 사 비</t>
  </si>
  <si>
    <t/>
  </si>
  <si>
    <t>처
장</t>
    <phoneticPr fontId="9" type="noConversion"/>
  </si>
  <si>
    <t>팀
장</t>
    <phoneticPr fontId="9" type="noConversion"/>
  </si>
  <si>
    <t>심
사
자</t>
    <phoneticPr fontId="9" type="noConversion"/>
  </si>
  <si>
    <t>설
계
자</t>
    <phoneticPr fontId="9" type="noConversion"/>
  </si>
  <si>
    <t>2018년도</t>
    <phoneticPr fontId="9" type="noConversion"/>
  </si>
  <si>
    <t xml:space="preserve"> 도급예정액 : </t>
    <phoneticPr fontId="9" type="noConversion"/>
  </si>
  <si>
    <t>대구시설공단</t>
    <phoneticPr fontId="9" type="noConversion"/>
  </si>
  <si>
    <t>2018년  07월  설계</t>
    <phoneticPr fontId="9" type="noConversion"/>
  </si>
  <si>
    <t>부착망철거</t>
    <phoneticPr fontId="4" type="noConversion"/>
  </si>
  <si>
    <t>준비공</t>
    <phoneticPr fontId="4" type="noConversion"/>
  </si>
  <si>
    <t>깍기부, T=5cm</t>
    <phoneticPr fontId="4" type="noConversion"/>
  </si>
  <si>
    <t>나.</t>
    <phoneticPr fontId="4" type="noConversion"/>
  </si>
  <si>
    <t>다.</t>
    <phoneticPr fontId="4" type="noConversion"/>
  </si>
  <si>
    <t>마대설치</t>
    <phoneticPr fontId="4" type="noConversion"/>
  </si>
  <si>
    <t>톤백마대 설치</t>
    <phoneticPr fontId="4" type="noConversion"/>
  </si>
  <si>
    <t>라.</t>
    <phoneticPr fontId="4" type="noConversion"/>
  </si>
  <si>
    <t>마.</t>
    <phoneticPr fontId="4" type="noConversion"/>
  </si>
  <si>
    <t>1.</t>
    <phoneticPr fontId="4" type="noConversion"/>
  </si>
  <si>
    <t>2.</t>
    <phoneticPr fontId="4" type="noConversion"/>
  </si>
  <si>
    <t>가.</t>
    <phoneticPr fontId="4" type="noConversion"/>
  </si>
  <si>
    <t>집수정설치</t>
    <phoneticPr fontId="4" type="noConversion"/>
  </si>
  <si>
    <t>배수공</t>
    <phoneticPr fontId="4" type="noConversion"/>
  </si>
  <si>
    <t>PVC 이중벽관(Φ100mm)</t>
    <phoneticPr fontId="4" type="noConversion"/>
  </si>
  <si>
    <t>직관</t>
    <phoneticPr fontId="4" type="noConversion"/>
  </si>
  <si>
    <t>M</t>
    <phoneticPr fontId="4" type="noConversion"/>
  </si>
  <si>
    <t>EA</t>
    <phoneticPr fontId="4" type="noConversion"/>
  </si>
  <si>
    <t>곡관</t>
    <phoneticPr fontId="4" type="noConversion"/>
  </si>
  <si>
    <t>집수정뚜껑</t>
    <phoneticPr fontId="4" type="noConversion"/>
  </si>
  <si>
    <t>성토면고르기</t>
    <phoneticPr fontId="4" type="noConversion"/>
  </si>
  <si>
    <t>굴삭기0.6㎥</t>
    <phoneticPr fontId="4" type="noConversion"/>
  </si>
  <si>
    <t>L=21.3km(현장→적치장)</t>
    <phoneticPr fontId="4" type="noConversion"/>
  </si>
  <si>
    <t>L=6.9km(적치장→현장)</t>
    <phoneticPr fontId="4" type="noConversion"/>
  </si>
  <si>
    <t>○ 공사개요  :</t>
    <phoneticPr fontId="15" type="noConversion"/>
  </si>
  <si>
    <t>배수필터층</t>
    <phoneticPr fontId="4" type="noConversion"/>
  </si>
  <si>
    <t>Φ40mm,쇄석</t>
    <phoneticPr fontId="4" type="noConversion"/>
  </si>
  <si>
    <t>400×995×50</t>
    <phoneticPr fontId="4" type="noConversion"/>
  </si>
  <si>
    <t>합판거푸집</t>
    <phoneticPr fontId="4" type="noConversion"/>
  </si>
  <si>
    <t>4회</t>
    <phoneticPr fontId="4" type="noConversion"/>
  </si>
  <si>
    <t>(A + 4) × 0.0186</t>
    <phoneticPr fontId="4" type="noConversion"/>
  </si>
  <si>
    <t>(B + C + E)  ×0.15</t>
    <phoneticPr fontId="4" type="noConversion"/>
  </si>
  <si>
    <r>
      <rPr>
        <sz val="10"/>
        <color indexed="8"/>
        <rFont val="돋움"/>
        <family val="3"/>
        <charset val="129"/>
      </rPr>
      <t>공사기간</t>
    </r>
    <r>
      <rPr>
        <sz val="10"/>
        <color indexed="8"/>
        <rFont val="Arial"/>
        <family val="2"/>
      </rPr>
      <t xml:space="preserve"> 1</t>
    </r>
    <r>
      <rPr>
        <sz val="10"/>
        <color indexed="8"/>
        <rFont val="돋움"/>
        <family val="3"/>
        <charset val="129"/>
      </rPr>
      <t>개월</t>
    </r>
    <r>
      <rPr>
        <sz val="10"/>
        <color indexed="8"/>
        <rFont val="Arial"/>
        <family val="2"/>
      </rPr>
      <t>(30</t>
    </r>
    <r>
      <rPr>
        <sz val="10"/>
        <color indexed="8"/>
        <rFont val="돋움"/>
        <family val="3"/>
        <charset val="129"/>
      </rPr>
      <t>일</t>
    </r>
    <r>
      <rPr>
        <sz val="10"/>
        <color indexed="8"/>
        <rFont val="Arial"/>
        <family val="2"/>
      </rPr>
      <t xml:space="preserve">) </t>
    </r>
    <r>
      <rPr>
        <sz val="10"/>
        <color indexed="8"/>
        <rFont val="돋움"/>
        <family val="3"/>
        <charset val="129"/>
      </rPr>
      <t>미만이므로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제외</t>
    </r>
    <phoneticPr fontId="4" type="noConversion"/>
  </si>
  <si>
    <t>PVC 배수파이프</t>
    <phoneticPr fontId="4" type="noConversion"/>
  </si>
  <si>
    <t>M</t>
    <phoneticPr fontId="4" type="noConversion"/>
  </si>
  <si>
    <t>D=50mm, VG1</t>
    <phoneticPr fontId="4" type="noConversion"/>
  </si>
  <si>
    <t>P.P마대쌓기</t>
    <phoneticPr fontId="4" type="noConversion"/>
  </si>
  <si>
    <t>초곡터널~쌍계지하차도 절토사면 복구공사</t>
    <phoneticPr fontId="15" type="noConversion"/>
  </si>
  <si>
    <t>배수공사 (D100m/m : 직관 L=12m)</t>
    <phoneticPr fontId="15" type="noConversion"/>
  </si>
  <si>
    <t>4 × 0.126</t>
    <phoneticPr fontId="4" type="noConversion"/>
  </si>
  <si>
    <t>12.6%</t>
    <phoneticPr fontId="4" type="noConversion"/>
  </si>
  <si>
    <t>(A + B) × 0.079</t>
    <phoneticPr fontId="4" type="noConversion"/>
  </si>
  <si>
    <t>7.9%</t>
    <phoneticPr fontId="4" type="noConversion"/>
  </si>
  <si>
    <t>(6:18)</t>
    <phoneticPr fontId="4" type="noConversion"/>
  </si>
  <si>
    <t>3.</t>
    <phoneticPr fontId="4" type="noConversion"/>
  </si>
  <si>
    <t>부 대 공</t>
    <phoneticPr fontId="4" type="noConversion"/>
  </si>
  <si>
    <t>방호차량</t>
    <phoneticPr fontId="4" type="noConversion"/>
  </si>
  <si>
    <t>1톤</t>
    <phoneticPr fontId="4" type="noConversion"/>
  </si>
  <si>
    <t>현장교통정리</t>
    <phoneticPr fontId="4" type="noConversion"/>
  </si>
  <si>
    <t>신호수</t>
    <phoneticPr fontId="4" type="noConversion"/>
  </si>
  <si>
    <t>인</t>
    <phoneticPr fontId="4" type="noConversion"/>
  </si>
  <si>
    <t>hr</t>
    <phoneticPr fontId="4" type="noConversion"/>
  </si>
  <si>
    <t>현수막 설치</t>
    <phoneticPr fontId="4" type="noConversion"/>
  </si>
  <si>
    <t>600×60cm</t>
    <phoneticPr fontId="4" type="noConversion"/>
  </si>
  <si>
    <t>EA</t>
    <phoneticPr fontId="4" type="noConversion"/>
  </si>
  <si>
    <t>토공사 (덤프운반 187㎥, 법면보호공 1식)</t>
    <phoneticPr fontId="15" type="noConversion"/>
  </si>
  <si>
    <t>부 대 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</si>
</sst>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.0########"/>
    <numFmt numFmtId="177" formatCode="&quot;금&quot;\ #,###,###,###,###&quot;원&quot;"/>
  </numFmts>
  <fonts count="24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8"/>
      <name val="돋움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명조"/>
      <family val="3"/>
      <charset val="129"/>
    </font>
    <font>
      <b/>
      <sz val="10"/>
      <name val="맑은 고딕"/>
      <family val="3"/>
      <charset val="129"/>
    </font>
    <font>
      <sz val="8"/>
      <name val="바탕"/>
      <family val="1"/>
      <charset val="129"/>
    </font>
    <font>
      <sz val="12"/>
      <name val="바탕체"/>
      <family val="1"/>
      <charset val="129"/>
    </font>
    <font>
      <b/>
      <sz val="12"/>
      <name val="맑은 고딕"/>
      <family val="3"/>
      <charset val="129"/>
    </font>
    <font>
      <b/>
      <u/>
      <sz val="18"/>
      <name val="맑은 고딕"/>
      <family val="3"/>
      <charset val="129"/>
    </font>
    <font>
      <b/>
      <sz val="18"/>
      <name val="맑은 고딕"/>
      <family val="3"/>
      <charset val="129"/>
    </font>
    <font>
      <b/>
      <u/>
      <sz val="24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</font>
    <font>
      <b/>
      <sz val="16"/>
      <name val="맑은 고딕"/>
      <family val="3"/>
      <charset val="129"/>
    </font>
    <font>
      <b/>
      <sz val="22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0"/>
      <color indexed="8"/>
      <name val="돋움"/>
      <family val="3"/>
      <charset val="129"/>
    </font>
    <font>
      <sz val="8"/>
      <color indexed="8"/>
      <name val="굴림체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>
      <alignment vertical="center"/>
    </xf>
    <xf numFmtId="0" fontId="7" fillId="0" borderId="0"/>
    <xf numFmtId="0" fontId="10" fillId="0" borderId="0"/>
    <xf numFmtId="9" fontId="5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horizontal="left" vertical="center"/>
    </xf>
    <xf numFmtId="3" fontId="2" fillId="0" borderId="21" xfId="0" applyNumberFormat="1" applyFont="1" applyBorder="1" applyAlignment="1">
      <alignment horizontal="left" vertical="center"/>
    </xf>
    <xf numFmtId="3" fontId="2" fillId="0" borderId="22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left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left" vertical="center"/>
    </xf>
    <xf numFmtId="176" fontId="3" fillId="0" borderId="22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left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6" fillId="0" borderId="0" xfId="0" applyFont="1"/>
    <xf numFmtId="3" fontId="3" fillId="0" borderId="34" xfId="0" applyNumberFormat="1" applyFont="1" applyBorder="1" applyAlignment="1">
      <alignment horizontal="left" vertical="center"/>
    </xf>
    <xf numFmtId="3" fontId="3" fillId="0" borderId="30" xfId="0" applyNumberFormat="1" applyFont="1" applyBorder="1" applyAlignment="1">
      <alignment horizontal="left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left" vertical="center"/>
    </xf>
    <xf numFmtId="41" fontId="3" fillId="0" borderId="24" xfId="1" applyFont="1" applyBorder="1" applyAlignment="1">
      <alignment vertical="center"/>
    </xf>
    <xf numFmtId="41" fontId="2" fillId="0" borderId="22" xfId="1" applyFont="1" applyBorder="1" applyAlignment="1">
      <alignment horizontal="right" vertical="center"/>
    </xf>
    <xf numFmtId="41" fontId="3" fillId="0" borderId="22" xfId="1" applyFont="1" applyBorder="1" applyAlignment="1">
      <alignment horizontal="right" vertical="center"/>
    </xf>
    <xf numFmtId="41" fontId="3" fillId="0" borderId="24" xfId="1" applyFont="1" applyBorder="1" applyAlignment="1">
      <alignment horizontal="right" vertical="center"/>
    </xf>
    <xf numFmtId="41" fontId="3" fillId="0" borderId="22" xfId="1" applyFont="1" applyBorder="1" applyAlignment="1">
      <alignment vertical="center"/>
    </xf>
    <xf numFmtId="0" fontId="8" fillId="0" borderId="49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0" borderId="26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2" fillId="0" borderId="0" xfId="2" applyFont="1" applyBorder="1" applyAlignment="1">
      <alignment horizontal="centerContinuous" vertical="center"/>
    </xf>
    <xf numFmtId="0" fontId="13" fillId="0" borderId="0" xfId="2" applyFont="1" applyBorder="1" applyAlignment="1">
      <alignment horizontal="centerContinuous" vertical="center"/>
    </xf>
    <xf numFmtId="38" fontId="11" fillId="0" borderId="0" xfId="2" applyNumberFormat="1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6" fillId="0" borderId="45" xfId="2" applyFont="1" applyBorder="1" applyAlignment="1">
      <alignment vertical="center"/>
    </xf>
    <xf numFmtId="0" fontId="16" fillId="0" borderId="49" xfId="2" applyNumberFormat="1" applyFont="1" applyBorder="1" applyAlignment="1">
      <alignment vertical="center"/>
    </xf>
    <xf numFmtId="0" fontId="16" fillId="0" borderId="0" xfId="2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0" fontId="17" fillId="0" borderId="49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7" fillId="0" borderId="0" xfId="2" applyNumberFormat="1" applyFont="1" applyBorder="1" applyAlignment="1">
      <alignment vertical="center"/>
    </xf>
    <xf numFmtId="0" fontId="16" fillId="0" borderId="0" xfId="3" applyNumberFormat="1" applyFont="1" applyBorder="1" applyAlignment="1">
      <alignment horizontal="centerContinuous" vertical="center"/>
    </xf>
    <xf numFmtId="0" fontId="11" fillId="0" borderId="0" xfId="2" applyNumberFormat="1" applyFont="1" applyBorder="1" applyAlignment="1">
      <alignment vertical="center"/>
    </xf>
    <xf numFmtId="0" fontId="18" fillId="0" borderId="49" xfId="2" applyFont="1" applyBorder="1" applyAlignment="1">
      <alignment horizontal="centerContinuous" vertical="center"/>
    </xf>
    <xf numFmtId="38" fontId="19" fillId="0" borderId="0" xfId="3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6" fillId="0" borderId="0" xfId="2" applyNumberFormat="1" applyFont="1" applyAlignment="1">
      <alignment vertical="center"/>
    </xf>
    <xf numFmtId="0" fontId="0" fillId="0" borderId="0" xfId="0"/>
    <xf numFmtId="0" fontId="0" fillId="0" borderId="0" xfId="0"/>
    <xf numFmtId="3" fontId="2" fillId="0" borderId="21" xfId="0" quotePrefix="1" applyNumberFormat="1" applyFont="1" applyBorder="1" applyAlignment="1">
      <alignment horizontal="left" vertical="center"/>
    </xf>
    <xf numFmtId="0" fontId="2" fillId="0" borderId="21" xfId="0" quotePrefix="1" applyNumberFormat="1" applyFont="1" applyBorder="1" applyAlignment="1">
      <alignment horizontal="left" vertical="center"/>
    </xf>
    <xf numFmtId="3" fontId="3" fillId="0" borderId="53" xfId="0" applyNumberFormat="1" applyFont="1" applyBorder="1" applyAlignment="1">
      <alignment horizontal="left" vertical="center"/>
    </xf>
    <xf numFmtId="3" fontId="3" fillId="0" borderId="54" xfId="0" applyNumberFormat="1" applyFont="1" applyBorder="1" applyAlignment="1">
      <alignment horizontal="left" vertical="center"/>
    </xf>
    <xf numFmtId="41" fontId="3" fillId="0" borderId="54" xfId="1" applyFont="1" applyBorder="1" applyAlignment="1">
      <alignment vertical="center"/>
    </xf>
    <xf numFmtId="3" fontId="3" fillId="0" borderId="54" xfId="0" applyNumberFormat="1" applyFont="1" applyBorder="1" applyAlignment="1">
      <alignment horizontal="center" vertical="center"/>
    </xf>
    <xf numFmtId="41" fontId="3" fillId="0" borderId="55" xfId="1" applyFont="1" applyBorder="1" applyAlignment="1">
      <alignment vertical="center"/>
    </xf>
    <xf numFmtId="41" fontId="3" fillId="0" borderId="54" xfId="1" applyFont="1" applyBorder="1" applyAlignment="1">
      <alignment horizontal="right" vertical="center"/>
    </xf>
    <xf numFmtId="41" fontId="3" fillId="0" borderId="55" xfId="1" applyFont="1" applyBorder="1" applyAlignment="1">
      <alignment horizontal="right" vertical="center"/>
    </xf>
    <xf numFmtId="3" fontId="3" fillId="0" borderId="56" xfId="0" applyNumberFormat="1" applyFont="1" applyBorder="1" applyAlignment="1">
      <alignment horizontal="left" vertical="center"/>
    </xf>
    <xf numFmtId="3" fontId="3" fillId="0" borderId="57" xfId="0" applyNumberFormat="1" applyFont="1" applyBorder="1" applyAlignment="1">
      <alignment horizontal="left" vertical="center"/>
    </xf>
    <xf numFmtId="3" fontId="3" fillId="0" borderId="36" xfId="0" applyNumberFormat="1" applyFont="1" applyBorder="1" applyAlignment="1">
      <alignment horizontal="left" vertical="center"/>
    </xf>
    <xf numFmtId="3" fontId="3" fillId="0" borderId="36" xfId="0" applyNumberFormat="1" applyFont="1" applyBorder="1" applyAlignment="1">
      <alignment horizontal="center" vertical="center"/>
    </xf>
    <xf numFmtId="41" fontId="3" fillId="0" borderId="35" xfId="1" applyFont="1" applyBorder="1" applyAlignment="1">
      <alignment vertical="center"/>
    </xf>
    <xf numFmtId="41" fontId="3" fillId="0" borderId="36" xfId="1" applyFont="1" applyBorder="1" applyAlignment="1">
      <alignment horizontal="right" vertical="center"/>
    </xf>
    <xf numFmtId="41" fontId="3" fillId="0" borderId="36" xfId="1" applyFont="1" applyBorder="1" applyAlignment="1">
      <alignment vertical="center"/>
    </xf>
    <xf numFmtId="41" fontId="3" fillId="0" borderId="6" xfId="1" applyFont="1" applyBorder="1" applyAlignment="1">
      <alignment vertical="center"/>
    </xf>
    <xf numFmtId="41" fontId="3" fillId="0" borderId="6" xfId="1" applyFont="1" applyBorder="1" applyAlignment="1">
      <alignment horizontal="right" vertical="center"/>
    </xf>
    <xf numFmtId="41" fontId="0" fillId="0" borderId="0" xfId="1" applyFont="1" applyAlignment="1"/>
    <xf numFmtId="9" fontId="3" fillId="0" borderId="22" xfId="4" applyFont="1" applyBorder="1" applyAlignment="1">
      <alignment horizontal="right" vertical="center"/>
    </xf>
    <xf numFmtId="41" fontId="0" fillId="0" borderId="0" xfId="0" applyNumberFormat="1"/>
    <xf numFmtId="176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41" fontId="3" fillId="0" borderId="31" xfId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0" fontId="0" fillId="0" borderId="0" xfId="0"/>
    <xf numFmtId="49" fontId="3" fillId="0" borderId="22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23" fillId="0" borderId="56" xfId="0" applyNumberFormat="1" applyFont="1" applyBorder="1" applyAlignment="1">
      <alignment horizontal="center" vertical="center"/>
    </xf>
    <xf numFmtId="177" fontId="16" fillId="0" borderId="0" xfId="2" applyNumberFormat="1" applyFont="1" applyBorder="1" applyAlignment="1">
      <alignment horizontal="center" vertical="center"/>
    </xf>
    <xf numFmtId="0" fontId="11" fillId="0" borderId="41" xfId="2" applyFont="1" applyBorder="1" applyAlignment="1">
      <alignment horizontal="right" vertical="center"/>
    </xf>
    <xf numFmtId="0" fontId="8" fillId="0" borderId="39" xfId="2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8" fillId="0" borderId="47" xfId="2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45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</cellXfs>
  <cellStyles count="5">
    <cellStyle name="백분율" xfId="4" builtinId="5"/>
    <cellStyle name="쉼표 [0]" xfId="1" builtinId="6"/>
    <cellStyle name="표준" xfId="0" builtinId="0"/>
    <cellStyle name="표준 2" xfId="3"/>
    <cellStyle name="표준_감리갑지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3"/>
  <sheetViews>
    <sheetView showGridLines="0" workbookViewId="0">
      <selection activeCell="D26" sqref="D26"/>
    </sheetView>
  </sheetViews>
  <sheetFormatPr defaultColWidth="10" defaultRowHeight="17.25"/>
  <cols>
    <col min="1" max="1" width="5.85546875" style="65" customWidth="1"/>
    <col min="2" max="2" width="18.42578125" style="65" customWidth="1"/>
    <col min="3" max="3" width="5.85546875" style="65" customWidth="1"/>
    <col min="4" max="4" width="18.42578125" style="65" customWidth="1"/>
    <col min="5" max="5" width="5.85546875" style="65" customWidth="1"/>
    <col min="6" max="6" width="18.42578125" style="65" customWidth="1"/>
    <col min="7" max="7" width="5.85546875" style="65" customWidth="1"/>
    <col min="8" max="8" width="18.42578125" style="65" customWidth="1"/>
    <col min="9" max="12" width="9.85546875" style="65" customWidth="1"/>
    <col min="13" max="247" width="10" style="65"/>
    <col min="248" max="248" width="3.7109375" style="65" customWidth="1"/>
    <col min="249" max="249" width="6" style="65" customWidth="1"/>
    <col min="250" max="250" width="18.85546875" style="65" customWidth="1"/>
    <col min="251" max="251" width="6.28515625" style="65" customWidth="1"/>
    <col min="252" max="252" width="19.140625" style="65" customWidth="1"/>
    <col min="253" max="253" width="3.5703125" style="65" customWidth="1"/>
    <col min="254" max="254" width="13.85546875" style="65" customWidth="1"/>
    <col min="255" max="255" width="2.7109375" style="65" customWidth="1"/>
    <col min="256" max="256" width="18.28515625" style="65" customWidth="1"/>
    <col min="257" max="258" width="10" style="65" customWidth="1"/>
    <col min="259" max="259" width="8" style="65" customWidth="1"/>
    <col min="260" max="260" width="7.7109375" style="65" customWidth="1"/>
    <col min="261" max="503" width="10" style="65"/>
    <col min="504" max="504" width="3.7109375" style="65" customWidth="1"/>
    <col min="505" max="505" width="6" style="65" customWidth="1"/>
    <col min="506" max="506" width="18.85546875" style="65" customWidth="1"/>
    <col min="507" max="507" width="6.28515625" style="65" customWidth="1"/>
    <col min="508" max="508" width="19.140625" style="65" customWidth="1"/>
    <col min="509" max="509" width="3.5703125" style="65" customWidth="1"/>
    <col min="510" max="510" width="13.85546875" style="65" customWidth="1"/>
    <col min="511" max="511" width="2.7109375" style="65" customWidth="1"/>
    <col min="512" max="512" width="18.28515625" style="65" customWidth="1"/>
    <col min="513" max="514" width="10" style="65" customWidth="1"/>
    <col min="515" max="515" width="8" style="65" customWidth="1"/>
    <col min="516" max="516" width="7.7109375" style="65" customWidth="1"/>
    <col min="517" max="759" width="10" style="65"/>
    <col min="760" max="760" width="3.7109375" style="65" customWidth="1"/>
    <col min="761" max="761" width="6" style="65" customWidth="1"/>
    <col min="762" max="762" width="18.85546875" style="65" customWidth="1"/>
    <col min="763" max="763" width="6.28515625" style="65" customWidth="1"/>
    <col min="764" max="764" width="19.140625" style="65" customWidth="1"/>
    <col min="765" max="765" width="3.5703125" style="65" customWidth="1"/>
    <col min="766" max="766" width="13.85546875" style="65" customWidth="1"/>
    <col min="767" max="767" width="2.7109375" style="65" customWidth="1"/>
    <col min="768" max="768" width="18.28515625" style="65" customWidth="1"/>
    <col min="769" max="770" width="10" style="65" customWidth="1"/>
    <col min="771" max="771" width="8" style="65" customWidth="1"/>
    <col min="772" max="772" width="7.7109375" style="65" customWidth="1"/>
    <col min="773" max="1015" width="10" style="65"/>
    <col min="1016" max="1016" width="3.7109375" style="65" customWidth="1"/>
    <col min="1017" max="1017" width="6" style="65" customWidth="1"/>
    <col min="1018" max="1018" width="18.85546875" style="65" customWidth="1"/>
    <col min="1019" max="1019" width="6.28515625" style="65" customWidth="1"/>
    <col min="1020" max="1020" width="19.140625" style="65" customWidth="1"/>
    <col min="1021" max="1021" width="3.5703125" style="65" customWidth="1"/>
    <col min="1022" max="1022" width="13.85546875" style="65" customWidth="1"/>
    <col min="1023" max="1023" width="2.7109375" style="65" customWidth="1"/>
    <col min="1024" max="1024" width="18.28515625" style="65" customWidth="1"/>
    <col min="1025" max="1026" width="10" style="65" customWidth="1"/>
    <col min="1027" max="1027" width="8" style="65" customWidth="1"/>
    <col min="1028" max="1028" width="7.7109375" style="65" customWidth="1"/>
    <col min="1029" max="1271" width="10" style="65"/>
    <col min="1272" max="1272" width="3.7109375" style="65" customWidth="1"/>
    <col min="1273" max="1273" width="6" style="65" customWidth="1"/>
    <col min="1274" max="1274" width="18.85546875" style="65" customWidth="1"/>
    <col min="1275" max="1275" width="6.28515625" style="65" customWidth="1"/>
    <col min="1276" max="1276" width="19.140625" style="65" customWidth="1"/>
    <col min="1277" max="1277" width="3.5703125" style="65" customWidth="1"/>
    <col min="1278" max="1278" width="13.85546875" style="65" customWidth="1"/>
    <col min="1279" max="1279" width="2.7109375" style="65" customWidth="1"/>
    <col min="1280" max="1280" width="18.28515625" style="65" customWidth="1"/>
    <col min="1281" max="1282" width="10" style="65" customWidth="1"/>
    <col min="1283" max="1283" width="8" style="65" customWidth="1"/>
    <col min="1284" max="1284" width="7.7109375" style="65" customWidth="1"/>
    <col min="1285" max="1527" width="10" style="65"/>
    <col min="1528" max="1528" width="3.7109375" style="65" customWidth="1"/>
    <col min="1529" max="1529" width="6" style="65" customWidth="1"/>
    <col min="1530" max="1530" width="18.85546875" style="65" customWidth="1"/>
    <col min="1531" max="1531" width="6.28515625" style="65" customWidth="1"/>
    <col min="1532" max="1532" width="19.140625" style="65" customWidth="1"/>
    <col min="1533" max="1533" width="3.5703125" style="65" customWidth="1"/>
    <col min="1534" max="1534" width="13.85546875" style="65" customWidth="1"/>
    <col min="1535" max="1535" width="2.7109375" style="65" customWidth="1"/>
    <col min="1536" max="1536" width="18.28515625" style="65" customWidth="1"/>
    <col min="1537" max="1538" width="10" style="65" customWidth="1"/>
    <col min="1539" max="1539" width="8" style="65" customWidth="1"/>
    <col min="1540" max="1540" width="7.7109375" style="65" customWidth="1"/>
    <col min="1541" max="1783" width="10" style="65"/>
    <col min="1784" max="1784" width="3.7109375" style="65" customWidth="1"/>
    <col min="1785" max="1785" width="6" style="65" customWidth="1"/>
    <col min="1786" max="1786" width="18.85546875" style="65" customWidth="1"/>
    <col min="1787" max="1787" width="6.28515625" style="65" customWidth="1"/>
    <col min="1788" max="1788" width="19.140625" style="65" customWidth="1"/>
    <col min="1789" max="1789" width="3.5703125" style="65" customWidth="1"/>
    <col min="1790" max="1790" width="13.85546875" style="65" customWidth="1"/>
    <col min="1791" max="1791" width="2.7109375" style="65" customWidth="1"/>
    <col min="1792" max="1792" width="18.28515625" style="65" customWidth="1"/>
    <col min="1793" max="1794" width="10" style="65" customWidth="1"/>
    <col min="1795" max="1795" width="8" style="65" customWidth="1"/>
    <col min="1796" max="1796" width="7.7109375" style="65" customWidth="1"/>
    <col min="1797" max="2039" width="10" style="65"/>
    <col min="2040" max="2040" width="3.7109375" style="65" customWidth="1"/>
    <col min="2041" max="2041" width="6" style="65" customWidth="1"/>
    <col min="2042" max="2042" width="18.85546875" style="65" customWidth="1"/>
    <col min="2043" max="2043" width="6.28515625" style="65" customWidth="1"/>
    <col min="2044" max="2044" width="19.140625" style="65" customWidth="1"/>
    <col min="2045" max="2045" width="3.5703125" style="65" customWidth="1"/>
    <col min="2046" max="2046" width="13.85546875" style="65" customWidth="1"/>
    <col min="2047" max="2047" width="2.7109375" style="65" customWidth="1"/>
    <col min="2048" max="2048" width="18.28515625" style="65" customWidth="1"/>
    <col min="2049" max="2050" width="10" style="65" customWidth="1"/>
    <col min="2051" max="2051" width="8" style="65" customWidth="1"/>
    <col min="2052" max="2052" width="7.7109375" style="65" customWidth="1"/>
    <col min="2053" max="2295" width="10" style="65"/>
    <col min="2296" max="2296" width="3.7109375" style="65" customWidth="1"/>
    <col min="2297" max="2297" width="6" style="65" customWidth="1"/>
    <col min="2298" max="2298" width="18.85546875" style="65" customWidth="1"/>
    <col min="2299" max="2299" width="6.28515625" style="65" customWidth="1"/>
    <col min="2300" max="2300" width="19.140625" style="65" customWidth="1"/>
    <col min="2301" max="2301" width="3.5703125" style="65" customWidth="1"/>
    <col min="2302" max="2302" width="13.85546875" style="65" customWidth="1"/>
    <col min="2303" max="2303" width="2.7109375" style="65" customWidth="1"/>
    <col min="2304" max="2304" width="18.28515625" style="65" customWidth="1"/>
    <col min="2305" max="2306" width="10" style="65" customWidth="1"/>
    <col min="2307" max="2307" width="8" style="65" customWidth="1"/>
    <col min="2308" max="2308" width="7.7109375" style="65" customWidth="1"/>
    <col min="2309" max="2551" width="10" style="65"/>
    <col min="2552" max="2552" width="3.7109375" style="65" customWidth="1"/>
    <col min="2553" max="2553" width="6" style="65" customWidth="1"/>
    <col min="2554" max="2554" width="18.85546875" style="65" customWidth="1"/>
    <col min="2555" max="2555" width="6.28515625" style="65" customWidth="1"/>
    <col min="2556" max="2556" width="19.140625" style="65" customWidth="1"/>
    <col min="2557" max="2557" width="3.5703125" style="65" customWidth="1"/>
    <col min="2558" max="2558" width="13.85546875" style="65" customWidth="1"/>
    <col min="2559" max="2559" width="2.7109375" style="65" customWidth="1"/>
    <col min="2560" max="2560" width="18.28515625" style="65" customWidth="1"/>
    <col min="2561" max="2562" width="10" style="65" customWidth="1"/>
    <col min="2563" max="2563" width="8" style="65" customWidth="1"/>
    <col min="2564" max="2564" width="7.7109375" style="65" customWidth="1"/>
    <col min="2565" max="2807" width="10" style="65"/>
    <col min="2808" max="2808" width="3.7109375" style="65" customWidth="1"/>
    <col min="2809" max="2809" width="6" style="65" customWidth="1"/>
    <col min="2810" max="2810" width="18.85546875" style="65" customWidth="1"/>
    <col min="2811" max="2811" width="6.28515625" style="65" customWidth="1"/>
    <col min="2812" max="2812" width="19.140625" style="65" customWidth="1"/>
    <col min="2813" max="2813" width="3.5703125" style="65" customWidth="1"/>
    <col min="2814" max="2814" width="13.85546875" style="65" customWidth="1"/>
    <col min="2815" max="2815" width="2.7109375" style="65" customWidth="1"/>
    <col min="2816" max="2816" width="18.28515625" style="65" customWidth="1"/>
    <col min="2817" max="2818" width="10" style="65" customWidth="1"/>
    <col min="2819" max="2819" width="8" style="65" customWidth="1"/>
    <col min="2820" max="2820" width="7.7109375" style="65" customWidth="1"/>
    <col min="2821" max="3063" width="10" style="65"/>
    <col min="3064" max="3064" width="3.7109375" style="65" customWidth="1"/>
    <col min="3065" max="3065" width="6" style="65" customWidth="1"/>
    <col min="3066" max="3066" width="18.85546875" style="65" customWidth="1"/>
    <col min="3067" max="3067" width="6.28515625" style="65" customWidth="1"/>
    <col min="3068" max="3068" width="19.140625" style="65" customWidth="1"/>
    <col min="3069" max="3069" width="3.5703125" style="65" customWidth="1"/>
    <col min="3070" max="3070" width="13.85546875" style="65" customWidth="1"/>
    <col min="3071" max="3071" width="2.7109375" style="65" customWidth="1"/>
    <col min="3072" max="3072" width="18.28515625" style="65" customWidth="1"/>
    <col min="3073" max="3074" width="10" style="65" customWidth="1"/>
    <col min="3075" max="3075" width="8" style="65" customWidth="1"/>
    <col min="3076" max="3076" width="7.7109375" style="65" customWidth="1"/>
    <col min="3077" max="3319" width="10" style="65"/>
    <col min="3320" max="3320" width="3.7109375" style="65" customWidth="1"/>
    <col min="3321" max="3321" width="6" style="65" customWidth="1"/>
    <col min="3322" max="3322" width="18.85546875" style="65" customWidth="1"/>
    <col min="3323" max="3323" width="6.28515625" style="65" customWidth="1"/>
    <col min="3324" max="3324" width="19.140625" style="65" customWidth="1"/>
    <col min="3325" max="3325" width="3.5703125" style="65" customWidth="1"/>
    <col min="3326" max="3326" width="13.85546875" style="65" customWidth="1"/>
    <col min="3327" max="3327" width="2.7109375" style="65" customWidth="1"/>
    <col min="3328" max="3328" width="18.28515625" style="65" customWidth="1"/>
    <col min="3329" max="3330" width="10" style="65" customWidth="1"/>
    <col min="3331" max="3331" width="8" style="65" customWidth="1"/>
    <col min="3332" max="3332" width="7.7109375" style="65" customWidth="1"/>
    <col min="3333" max="3575" width="10" style="65"/>
    <col min="3576" max="3576" width="3.7109375" style="65" customWidth="1"/>
    <col min="3577" max="3577" width="6" style="65" customWidth="1"/>
    <col min="3578" max="3578" width="18.85546875" style="65" customWidth="1"/>
    <col min="3579" max="3579" width="6.28515625" style="65" customWidth="1"/>
    <col min="3580" max="3580" width="19.140625" style="65" customWidth="1"/>
    <col min="3581" max="3581" width="3.5703125" style="65" customWidth="1"/>
    <col min="3582" max="3582" width="13.85546875" style="65" customWidth="1"/>
    <col min="3583" max="3583" width="2.7109375" style="65" customWidth="1"/>
    <col min="3584" max="3584" width="18.28515625" style="65" customWidth="1"/>
    <col min="3585" max="3586" width="10" style="65" customWidth="1"/>
    <col min="3587" max="3587" width="8" style="65" customWidth="1"/>
    <col min="3588" max="3588" width="7.7109375" style="65" customWidth="1"/>
    <col min="3589" max="3831" width="10" style="65"/>
    <col min="3832" max="3832" width="3.7109375" style="65" customWidth="1"/>
    <col min="3833" max="3833" width="6" style="65" customWidth="1"/>
    <col min="3834" max="3834" width="18.85546875" style="65" customWidth="1"/>
    <col min="3835" max="3835" width="6.28515625" style="65" customWidth="1"/>
    <col min="3836" max="3836" width="19.140625" style="65" customWidth="1"/>
    <col min="3837" max="3837" width="3.5703125" style="65" customWidth="1"/>
    <col min="3838" max="3838" width="13.85546875" style="65" customWidth="1"/>
    <col min="3839" max="3839" width="2.7109375" style="65" customWidth="1"/>
    <col min="3840" max="3840" width="18.28515625" style="65" customWidth="1"/>
    <col min="3841" max="3842" width="10" style="65" customWidth="1"/>
    <col min="3843" max="3843" width="8" style="65" customWidth="1"/>
    <col min="3844" max="3844" width="7.7109375" style="65" customWidth="1"/>
    <col min="3845" max="4087" width="10" style="65"/>
    <col min="4088" max="4088" width="3.7109375" style="65" customWidth="1"/>
    <col min="4089" max="4089" width="6" style="65" customWidth="1"/>
    <col min="4090" max="4090" width="18.85546875" style="65" customWidth="1"/>
    <col min="4091" max="4091" width="6.28515625" style="65" customWidth="1"/>
    <col min="4092" max="4092" width="19.140625" style="65" customWidth="1"/>
    <col min="4093" max="4093" width="3.5703125" style="65" customWidth="1"/>
    <col min="4094" max="4094" width="13.85546875" style="65" customWidth="1"/>
    <col min="4095" max="4095" width="2.7109375" style="65" customWidth="1"/>
    <col min="4096" max="4096" width="18.28515625" style="65" customWidth="1"/>
    <col min="4097" max="4098" width="10" style="65" customWidth="1"/>
    <col min="4099" max="4099" width="8" style="65" customWidth="1"/>
    <col min="4100" max="4100" width="7.7109375" style="65" customWidth="1"/>
    <col min="4101" max="4343" width="10" style="65"/>
    <col min="4344" max="4344" width="3.7109375" style="65" customWidth="1"/>
    <col min="4345" max="4345" width="6" style="65" customWidth="1"/>
    <col min="4346" max="4346" width="18.85546875" style="65" customWidth="1"/>
    <col min="4347" max="4347" width="6.28515625" style="65" customWidth="1"/>
    <col min="4348" max="4348" width="19.140625" style="65" customWidth="1"/>
    <col min="4349" max="4349" width="3.5703125" style="65" customWidth="1"/>
    <col min="4350" max="4350" width="13.85546875" style="65" customWidth="1"/>
    <col min="4351" max="4351" width="2.7109375" style="65" customWidth="1"/>
    <col min="4352" max="4352" width="18.28515625" style="65" customWidth="1"/>
    <col min="4353" max="4354" width="10" style="65" customWidth="1"/>
    <col min="4355" max="4355" width="8" style="65" customWidth="1"/>
    <col min="4356" max="4356" width="7.7109375" style="65" customWidth="1"/>
    <col min="4357" max="4599" width="10" style="65"/>
    <col min="4600" max="4600" width="3.7109375" style="65" customWidth="1"/>
    <col min="4601" max="4601" width="6" style="65" customWidth="1"/>
    <col min="4602" max="4602" width="18.85546875" style="65" customWidth="1"/>
    <col min="4603" max="4603" width="6.28515625" style="65" customWidth="1"/>
    <col min="4604" max="4604" width="19.140625" style="65" customWidth="1"/>
    <col min="4605" max="4605" width="3.5703125" style="65" customWidth="1"/>
    <col min="4606" max="4606" width="13.85546875" style="65" customWidth="1"/>
    <col min="4607" max="4607" width="2.7109375" style="65" customWidth="1"/>
    <col min="4608" max="4608" width="18.28515625" style="65" customWidth="1"/>
    <col min="4609" max="4610" width="10" style="65" customWidth="1"/>
    <col min="4611" max="4611" width="8" style="65" customWidth="1"/>
    <col min="4612" max="4612" width="7.7109375" style="65" customWidth="1"/>
    <col min="4613" max="4855" width="10" style="65"/>
    <col min="4856" max="4856" width="3.7109375" style="65" customWidth="1"/>
    <col min="4857" max="4857" width="6" style="65" customWidth="1"/>
    <col min="4858" max="4858" width="18.85546875" style="65" customWidth="1"/>
    <col min="4859" max="4859" width="6.28515625" style="65" customWidth="1"/>
    <col min="4860" max="4860" width="19.140625" style="65" customWidth="1"/>
    <col min="4861" max="4861" width="3.5703125" style="65" customWidth="1"/>
    <col min="4862" max="4862" width="13.85546875" style="65" customWidth="1"/>
    <col min="4863" max="4863" width="2.7109375" style="65" customWidth="1"/>
    <col min="4864" max="4864" width="18.28515625" style="65" customWidth="1"/>
    <col min="4865" max="4866" width="10" style="65" customWidth="1"/>
    <col min="4867" max="4867" width="8" style="65" customWidth="1"/>
    <col min="4868" max="4868" width="7.7109375" style="65" customWidth="1"/>
    <col min="4869" max="5111" width="10" style="65"/>
    <col min="5112" max="5112" width="3.7109375" style="65" customWidth="1"/>
    <col min="5113" max="5113" width="6" style="65" customWidth="1"/>
    <col min="5114" max="5114" width="18.85546875" style="65" customWidth="1"/>
    <col min="5115" max="5115" width="6.28515625" style="65" customWidth="1"/>
    <col min="5116" max="5116" width="19.140625" style="65" customWidth="1"/>
    <col min="5117" max="5117" width="3.5703125" style="65" customWidth="1"/>
    <col min="5118" max="5118" width="13.85546875" style="65" customWidth="1"/>
    <col min="5119" max="5119" width="2.7109375" style="65" customWidth="1"/>
    <col min="5120" max="5120" width="18.28515625" style="65" customWidth="1"/>
    <col min="5121" max="5122" width="10" style="65" customWidth="1"/>
    <col min="5123" max="5123" width="8" style="65" customWidth="1"/>
    <col min="5124" max="5124" width="7.7109375" style="65" customWidth="1"/>
    <col min="5125" max="5367" width="10" style="65"/>
    <col min="5368" max="5368" width="3.7109375" style="65" customWidth="1"/>
    <col min="5369" max="5369" width="6" style="65" customWidth="1"/>
    <col min="5370" max="5370" width="18.85546875" style="65" customWidth="1"/>
    <col min="5371" max="5371" width="6.28515625" style="65" customWidth="1"/>
    <col min="5372" max="5372" width="19.140625" style="65" customWidth="1"/>
    <col min="5373" max="5373" width="3.5703125" style="65" customWidth="1"/>
    <col min="5374" max="5374" width="13.85546875" style="65" customWidth="1"/>
    <col min="5375" max="5375" width="2.7109375" style="65" customWidth="1"/>
    <col min="5376" max="5376" width="18.28515625" style="65" customWidth="1"/>
    <col min="5377" max="5378" width="10" style="65" customWidth="1"/>
    <col min="5379" max="5379" width="8" style="65" customWidth="1"/>
    <col min="5380" max="5380" width="7.7109375" style="65" customWidth="1"/>
    <col min="5381" max="5623" width="10" style="65"/>
    <col min="5624" max="5624" width="3.7109375" style="65" customWidth="1"/>
    <col min="5625" max="5625" width="6" style="65" customWidth="1"/>
    <col min="5626" max="5626" width="18.85546875" style="65" customWidth="1"/>
    <col min="5627" max="5627" width="6.28515625" style="65" customWidth="1"/>
    <col min="5628" max="5628" width="19.140625" style="65" customWidth="1"/>
    <col min="5629" max="5629" width="3.5703125" style="65" customWidth="1"/>
    <col min="5630" max="5630" width="13.85546875" style="65" customWidth="1"/>
    <col min="5631" max="5631" width="2.7109375" style="65" customWidth="1"/>
    <col min="5632" max="5632" width="18.28515625" style="65" customWidth="1"/>
    <col min="5633" max="5634" width="10" style="65" customWidth="1"/>
    <col min="5635" max="5635" width="8" style="65" customWidth="1"/>
    <col min="5636" max="5636" width="7.7109375" style="65" customWidth="1"/>
    <col min="5637" max="5879" width="10" style="65"/>
    <col min="5880" max="5880" width="3.7109375" style="65" customWidth="1"/>
    <col min="5881" max="5881" width="6" style="65" customWidth="1"/>
    <col min="5882" max="5882" width="18.85546875" style="65" customWidth="1"/>
    <col min="5883" max="5883" width="6.28515625" style="65" customWidth="1"/>
    <col min="5884" max="5884" width="19.140625" style="65" customWidth="1"/>
    <col min="5885" max="5885" width="3.5703125" style="65" customWidth="1"/>
    <col min="5886" max="5886" width="13.85546875" style="65" customWidth="1"/>
    <col min="5887" max="5887" width="2.7109375" style="65" customWidth="1"/>
    <col min="5888" max="5888" width="18.28515625" style="65" customWidth="1"/>
    <col min="5889" max="5890" width="10" style="65" customWidth="1"/>
    <col min="5891" max="5891" width="8" style="65" customWidth="1"/>
    <col min="5892" max="5892" width="7.7109375" style="65" customWidth="1"/>
    <col min="5893" max="6135" width="10" style="65"/>
    <col min="6136" max="6136" width="3.7109375" style="65" customWidth="1"/>
    <col min="6137" max="6137" width="6" style="65" customWidth="1"/>
    <col min="6138" max="6138" width="18.85546875" style="65" customWidth="1"/>
    <col min="6139" max="6139" width="6.28515625" style="65" customWidth="1"/>
    <col min="6140" max="6140" width="19.140625" style="65" customWidth="1"/>
    <col min="6141" max="6141" width="3.5703125" style="65" customWidth="1"/>
    <col min="6142" max="6142" width="13.85546875" style="65" customWidth="1"/>
    <col min="6143" max="6143" width="2.7109375" style="65" customWidth="1"/>
    <col min="6144" max="6144" width="18.28515625" style="65" customWidth="1"/>
    <col min="6145" max="6146" width="10" style="65" customWidth="1"/>
    <col min="6147" max="6147" width="8" style="65" customWidth="1"/>
    <col min="6148" max="6148" width="7.7109375" style="65" customWidth="1"/>
    <col min="6149" max="6391" width="10" style="65"/>
    <col min="6392" max="6392" width="3.7109375" style="65" customWidth="1"/>
    <col min="6393" max="6393" width="6" style="65" customWidth="1"/>
    <col min="6394" max="6394" width="18.85546875" style="65" customWidth="1"/>
    <col min="6395" max="6395" width="6.28515625" style="65" customWidth="1"/>
    <col min="6396" max="6396" width="19.140625" style="65" customWidth="1"/>
    <col min="6397" max="6397" width="3.5703125" style="65" customWidth="1"/>
    <col min="6398" max="6398" width="13.85546875" style="65" customWidth="1"/>
    <col min="6399" max="6399" width="2.7109375" style="65" customWidth="1"/>
    <col min="6400" max="6400" width="18.28515625" style="65" customWidth="1"/>
    <col min="6401" max="6402" width="10" style="65" customWidth="1"/>
    <col min="6403" max="6403" width="8" style="65" customWidth="1"/>
    <col min="6404" max="6404" width="7.7109375" style="65" customWidth="1"/>
    <col min="6405" max="6647" width="10" style="65"/>
    <col min="6648" max="6648" width="3.7109375" style="65" customWidth="1"/>
    <col min="6649" max="6649" width="6" style="65" customWidth="1"/>
    <col min="6650" max="6650" width="18.85546875" style="65" customWidth="1"/>
    <col min="6651" max="6651" width="6.28515625" style="65" customWidth="1"/>
    <col min="6652" max="6652" width="19.140625" style="65" customWidth="1"/>
    <col min="6653" max="6653" width="3.5703125" style="65" customWidth="1"/>
    <col min="6654" max="6654" width="13.85546875" style="65" customWidth="1"/>
    <col min="6655" max="6655" width="2.7109375" style="65" customWidth="1"/>
    <col min="6656" max="6656" width="18.28515625" style="65" customWidth="1"/>
    <col min="6657" max="6658" width="10" style="65" customWidth="1"/>
    <col min="6659" max="6659" width="8" style="65" customWidth="1"/>
    <col min="6660" max="6660" width="7.7109375" style="65" customWidth="1"/>
    <col min="6661" max="6903" width="10" style="65"/>
    <col min="6904" max="6904" width="3.7109375" style="65" customWidth="1"/>
    <col min="6905" max="6905" width="6" style="65" customWidth="1"/>
    <col min="6906" max="6906" width="18.85546875" style="65" customWidth="1"/>
    <col min="6907" max="6907" width="6.28515625" style="65" customWidth="1"/>
    <col min="6908" max="6908" width="19.140625" style="65" customWidth="1"/>
    <col min="6909" max="6909" width="3.5703125" style="65" customWidth="1"/>
    <col min="6910" max="6910" width="13.85546875" style="65" customWidth="1"/>
    <col min="6911" max="6911" width="2.7109375" style="65" customWidth="1"/>
    <col min="6912" max="6912" width="18.28515625" style="65" customWidth="1"/>
    <col min="6913" max="6914" width="10" style="65" customWidth="1"/>
    <col min="6915" max="6915" width="8" style="65" customWidth="1"/>
    <col min="6916" max="6916" width="7.7109375" style="65" customWidth="1"/>
    <col min="6917" max="7159" width="10" style="65"/>
    <col min="7160" max="7160" width="3.7109375" style="65" customWidth="1"/>
    <col min="7161" max="7161" width="6" style="65" customWidth="1"/>
    <col min="7162" max="7162" width="18.85546875" style="65" customWidth="1"/>
    <col min="7163" max="7163" width="6.28515625" style="65" customWidth="1"/>
    <col min="7164" max="7164" width="19.140625" style="65" customWidth="1"/>
    <col min="7165" max="7165" width="3.5703125" style="65" customWidth="1"/>
    <col min="7166" max="7166" width="13.85546875" style="65" customWidth="1"/>
    <col min="7167" max="7167" width="2.7109375" style="65" customWidth="1"/>
    <col min="7168" max="7168" width="18.28515625" style="65" customWidth="1"/>
    <col min="7169" max="7170" width="10" style="65" customWidth="1"/>
    <col min="7171" max="7171" width="8" style="65" customWidth="1"/>
    <col min="7172" max="7172" width="7.7109375" style="65" customWidth="1"/>
    <col min="7173" max="7415" width="10" style="65"/>
    <col min="7416" max="7416" width="3.7109375" style="65" customWidth="1"/>
    <col min="7417" max="7417" width="6" style="65" customWidth="1"/>
    <col min="7418" max="7418" width="18.85546875" style="65" customWidth="1"/>
    <col min="7419" max="7419" width="6.28515625" style="65" customWidth="1"/>
    <col min="7420" max="7420" width="19.140625" style="65" customWidth="1"/>
    <col min="7421" max="7421" width="3.5703125" style="65" customWidth="1"/>
    <col min="7422" max="7422" width="13.85546875" style="65" customWidth="1"/>
    <col min="7423" max="7423" width="2.7109375" style="65" customWidth="1"/>
    <col min="7424" max="7424" width="18.28515625" style="65" customWidth="1"/>
    <col min="7425" max="7426" width="10" style="65" customWidth="1"/>
    <col min="7427" max="7427" width="8" style="65" customWidth="1"/>
    <col min="7428" max="7428" width="7.7109375" style="65" customWidth="1"/>
    <col min="7429" max="7671" width="10" style="65"/>
    <col min="7672" max="7672" width="3.7109375" style="65" customWidth="1"/>
    <col min="7673" max="7673" width="6" style="65" customWidth="1"/>
    <col min="7674" max="7674" width="18.85546875" style="65" customWidth="1"/>
    <col min="7675" max="7675" width="6.28515625" style="65" customWidth="1"/>
    <col min="7676" max="7676" width="19.140625" style="65" customWidth="1"/>
    <col min="7677" max="7677" width="3.5703125" style="65" customWidth="1"/>
    <col min="7678" max="7678" width="13.85546875" style="65" customWidth="1"/>
    <col min="7679" max="7679" width="2.7109375" style="65" customWidth="1"/>
    <col min="7680" max="7680" width="18.28515625" style="65" customWidth="1"/>
    <col min="7681" max="7682" width="10" style="65" customWidth="1"/>
    <col min="7683" max="7683" width="8" style="65" customWidth="1"/>
    <col min="7684" max="7684" width="7.7109375" style="65" customWidth="1"/>
    <col min="7685" max="7927" width="10" style="65"/>
    <col min="7928" max="7928" width="3.7109375" style="65" customWidth="1"/>
    <col min="7929" max="7929" width="6" style="65" customWidth="1"/>
    <col min="7930" max="7930" width="18.85546875" style="65" customWidth="1"/>
    <col min="7931" max="7931" width="6.28515625" style="65" customWidth="1"/>
    <col min="7932" max="7932" width="19.140625" style="65" customWidth="1"/>
    <col min="7933" max="7933" width="3.5703125" style="65" customWidth="1"/>
    <col min="7934" max="7934" width="13.85546875" style="65" customWidth="1"/>
    <col min="7935" max="7935" width="2.7109375" style="65" customWidth="1"/>
    <col min="7936" max="7936" width="18.28515625" style="65" customWidth="1"/>
    <col min="7937" max="7938" width="10" style="65" customWidth="1"/>
    <col min="7939" max="7939" width="8" style="65" customWidth="1"/>
    <col min="7940" max="7940" width="7.7109375" style="65" customWidth="1"/>
    <col min="7941" max="8183" width="10" style="65"/>
    <col min="8184" max="8184" width="3.7109375" style="65" customWidth="1"/>
    <col min="8185" max="8185" width="6" style="65" customWidth="1"/>
    <col min="8186" max="8186" width="18.85546875" style="65" customWidth="1"/>
    <col min="8187" max="8187" width="6.28515625" style="65" customWidth="1"/>
    <col min="8188" max="8188" width="19.140625" style="65" customWidth="1"/>
    <col min="8189" max="8189" width="3.5703125" style="65" customWidth="1"/>
    <col min="8190" max="8190" width="13.85546875" style="65" customWidth="1"/>
    <col min="8191" max="8191" width="2.7109375" style="65" customWidth="1"/>
    <col min="8192" max="8192" width="18.28515625" style="65" customWidth="1"/>
    <col min="8193" max="8194" width="10" style="65" customWidth="1"/>
    <col min="8195" max="8195" width="8" style="65" customWidth="1"/>
    <col min="8196" max="8196" width="7.7109375" style="65" customWidth="1"/>
    <col min="8197" max="8439" width="10" style="65"/>
    <col min="8440" max="8440" width="3.7109375" style="65" customWidth="1"/>
    <col min="8441" max="8441" width="6" style="65" customWidth="1"/>
    <col min="8442" max="8442" width="18.85546875" style="65" customWidth="1"/>
    <col min="8443" max="8443" width="6.28515625" style="65" customWidth="1"/>
    <col min="8444" max="8444" width="19.140625" style="65" customWidth="1"/>
    <col min="8445" max="8445" width="3.5703125" style="65" customWidth="1"/>
    <col min="8446" max="8446" width="13.85546875" style="65" customWidth="1"/>
    <col min="8447" max="8447" width="2.7109375" style="65" customWidth="1"/>
    <col min="8448" max="8448" width="18.28515625" style="65" customWidth="1"/>
    <col min="8449" max="8450" width="10" style="65" customWidth="1"/>
    <col min="8451" max="8451" width="8" style="65" customWidth="1"/>
    <col min="8452" max="8452" width="7.7109375" style="65" customWidth="1"/>
    <col min="8453" max="8695" width="10" style="65"/>
    <col min="8696" max="8696" width="3.7109375" style="65" customWidth="1"/>
    <col min="8697" max="8697" width="6" style="65" customWidth="1"/>
    <col min="8698" max="8698" width="18.85546875" style="65" customWidth="1"/>
    <col min="8699" max="8699" width="6.28515625" style="65" customWidth="1"/>
    <col min="8700" max="8700" width="19.140625" style="65" customWidth="1"/>
    <col min="8701" max="8701" width="3.5703125" style="65" customWidth="1"/>
    <col min="8702" max="8702" width="13.85546875" style="65" customWidth="1"/>
    <col min="8703" max="8703" width="2.7109375" style="65" customWidth="1"/>
    <col min="8704" max="8704" width="18.28515625" style="65" customWidth="1"/>
    <col min="8705" max="8706" width="10" style="65" customWidth="1"/>
    <col min="8707" max="8707" width="8" style="65" customWidth="1"/>
    <col min="8708" max="8708" width="7.7109375" style="65" customWidth="1"/>
    <col min="8709" max="8951" width="10" style="65"/>
    <col min="8952" max="8952" width="3.7109375" style="65" customWidth="1"/>
    <col min="8953" max="8953" width="6" style="65" customWidth="1"/>
    <col min="8954" max="8954" width="18.85546875" style="65" customWidth="1"/>
    <col min="8955" max="8955" width="6.28515625" style="65" customWidth="1"/>
    <col min="8956" max="8956" width="19.140625" style="65" customWidth="1"/>
    <col min="8957" max="8957" width="3.5703125" style="65" customWidth="1"/>
    <col min="8958" max="8958" width="13.85546875" style="65" customWidth="1"/>
    <col min="8959" max="8959" width="2.7109375" style="65" customWidth="1"/>
    <col min="8960" max="8960" width="18.28515625" style="65" customWidth="1"/>
    <col min="8961" max="8962" width="10" style="65" customWidth="1"/>
    <col min="8963" max="8963" width="8" style="65" customWidth="1"/>
    <col min="8964" max="8964" width="7.7109375" style="65" customWidth="1"/>
    <col min="8965" max="9207" width="10" style="65"/>
    <col min="9208" max="9208" width="3.7109375" style="65" customWidth="1"/>
    <col min="9209" max="9209" width="6" style="65" customWidth="1"/>
    <col min="9210" max="9210" width="18.85546875" style="65" customWidth="1"/>
    <col min="9211" max="9211" width="6.28515625" style="65" customWidth="1"/>
    <col min="9212" max="9212" width="19.140625" style="65" customWidth="1"/>
    <col min="9213" max="9213" width="3.5703125" style="65" customWidth="1"/>
    <col min="9214" max="9214" width="13.85546875" style="65" customWidth="1"/>
    <col min="9215" max="9215" width="2.7109375" style="65" customWidth="1"/>
    <col min="9216" max="9216" width="18.28515625" style="65" customWidth="1"/>
    <col min="9217" max="9218" width="10" style="65" customWidth="1"/>
    <col min="9219" max="9219" width="8" style="65" customWidth="1"/>
    <col min="9220" max="9220" width="7.7109375" style="65" customWidth="1"/>
    <col min="9221" max="9463" width="10" style="65"/>
    <col min="9464" max="9464" width="3.7109375" style="65" customWidth="1"/>
    <col min="9465" max="9465" width="6" style="65" customWidth="1"/>
    <col min="9466" max="9466" width="18.85546875" style="65" customWidth="1"/>
    <col min="9467" max="9467" width="6.28515625" style="65" customWidth="1"/>
    <col min="9468" max="9468" width="19.140625" style="65" customWidth="1"/>
    <col min="9469" max="9469" width="3.5703125" style="65" customWidth="1"/>
    <col min="9470" max="9470" width="13.85546875" style="65" customWidth="1"/>
    <col min="9471" max="9471" width="2.7109375" style="65" customWidth="1"/>
    <col min="9472" max="9472" width="18.28515625" style="65" customWidth="1"/>
    <col min="9473" max="9474" width="10" style="65" customWidth="1"/>
    <col min="9475" max="9475" width="8" style="65" customWidth="1"/>
    <col min="9476" max="9476" width="7.7109375" style="65" customWidth="1"/>
    <col min="9477" max="9719" width="10" style="65"/>
    <col min="9720" max="9720" width="3.7109375" style="65" customWidth="1"/>
    <col min="9721" max="9721" width="6" style="65" customWidth="1"/>
    <col min="9722" max="9722" width="18.85546875" style="65" customWidth="1"/>
    <col min="9723" max="9723" width="6.28515625" style="65" customWidth="1"/>
    <col min="9724" max="9724" width="19.140625" style="65" customWidth="1"/>
    <col min="9725" max="9725" width="3.5703125" style="65" customWidth="1"/>
    <col min="9726" max="9726" width="13.85546875" style="65" customWidth="1"/>
    <col min="9727" max="9727" width="2.7109375" style="65" customWidth="1"/>
    <col min="9728" max="9728" width="18.28515625" style="65" customWidth="1"/>
    <col min="9729" max="9730" width="10" style="65" customWidth="1"/>
    <col min="9731" max="9731" width="8" style="65" customWidth="1"/>
    <col min="9732" max="9732" width="7.7109375" style="65" customWidth="1"/>
    <col min="9733" max="9975" width="10" style="65"/>
    <col min="9976" max="9976" width="3.7109375" style="65" customWidth="1"/>
    <col min="9977" max="9977" width="6" style="65" customWidth="1"/>
    <col min="9978" max="9978" width="18.85546875" style="65" customWidth="1"/>
    <col min="9979" max="9979" width="6.28515625" style="65" customWidth="1"/>
    <col min="9980" max="9980" width="19.140625" style="65" customWidth="1"/>
    <col min="9981" max="9981" width="3.5703125" style="65" customWidth="1"/>
    <col min="9982" max="9982" width="13.85546875" style="65" customWidth="1"/>
    <col min="9983" max="9983" width="2.7109375" style="65" customWidth="1"/>
    <col min="9984" max="9984" width="18.28515625" style="65" customWidth="1"/>
    <col min="9985" max="9986" width="10" style="65" customWidth="1"/>
    <col min="9987" max="9987" width="8" style="65" customWidth="1"/>
    <col min="9988" max="9988" width="7.7109375" style="65" customWidth="1"/>
    <col min="9989" max="10231" width="10" style="65"/>
    <col min="10232" max="10232" width="3.7109375" style="65" customWidth="1"/>
    <col min="10233" max="10233" width="6" style="65" customWidth="1"/>
    <col min="10234" max="10234" width="18.85546875" style="65" customWidth="1"/>
    <col min="10235" max="10235" width="6.28515625" style="65" customWidth="1"/>
    <col min="10236" max="10236" width="19.140625" style="65" customWidth="1"/>
    <col min="10237" max="10237" width="3.5703125" style="65" customWidth="1"/>
    <col min="10238" max="10238" width="13.85546875" style="65" customWidth="1"/>
    <col min="10239" max="10239" width="2.7109375" style="65" customWidth="1"/>
    <col min="10240" max="10240" width="18.28515625" style="65" customWidth="1"/>
    <col min="10241" max="10242" width="10" style="65" customWidth="1"/>
    <col min="10243" max="10243" width="8" style="65" customWidth="1"/>
    <col min="10244" max="10244" width="7.7109375" style="65" customWidth="1"/>
    <col min="10245" max="10487" width="10" style="65"/>
    <col min="10488" max="10488" width="3.7109375" style="65" customWidth="1"/>
    <col min="10489" max="10489" width="6" style="65" customWidth="1"/>
    <col min="10490" max="10490" width="18.85546875" style="65" customWidth="1"/>
    <col min="10491" max="10491" width="6.28515625" style="65" customWidth="1"/>
    <col min="10492" max="10492" width="19.140625" style="65" customWidth="1"/>
    <col min="10493" max="10493" width="3.5703125" style="65" customWidth="1"/>
    <col min="10494" max="10494" width="13.85546875" style="65" customWidth="1"/>
    <col min="10495" max="10495" width="2.7109375" style="65" customWidth="1"/>
    <col min="10496" max="10496" width="18.28515625" style="65" customWidth="1"/>
    <col min="10497" max="10498" width="10" style="65" customWidth="1"/>
    <col min="10499" max="10499" width="8" style="65" customWidth="1"/>
    <col min="10500" max="10500" width="7.7109375" style="65" customWidth="1"/>
    <col min="10501" max="10743" width="10" style="65"/>
    <col min="10744" max="10744" width="3.7109375" style="65" customWidth="1"/>
    <col min="10745" max="10745" width="6" style="65" customWidth="1"/>
    <col min="10746" max="10746" width="18.85546875" style="65" customWidth="1"/>
    <col min="10747" max="10747" width="6.28515625" style="65" customWidth="1"/>
    <col min="10748" max="10748" width="19.140625" style="65" customWidth="1"/>
    <col min="10749" max="10749" width="3.5703125" style="65" customWidth="1"/>
    <col min="10750" max="10750" width="13.85546875" style="65" customWidth="1"/>
    <col min="10751" max="10751" width="2.7109375" style="65" customWidth="1"/>
    <col min="10752" max="10752" width="18.28515625" style="65" customWidth="1"/>
    <col min="10753" max="10754" width="10" style="65" customWidth="1"/>
    <col min="10755" max="10755" width="8" style="65" customWidth="1"/>
    <col min="10756" max="10756" width="7.7109375" style="65" customWidth="1"/>
    <col min="10757" max="10999" width="10" style="65"/>
    <col min="11000" max="11000" width="3.7109375" style="65" customWidth="1"/>
    <col min="11001" max="11001" width="6" style="65" customWidth="1"/>
    <col min="11002" max="11002" width="18.85546875" style="65" customWidth="1"/>
    <col min="11003" max="11003" width="6.28515625" style="65" customWidth="1"/>
    <col min="11004" max="11004" width="19.140625" style="65" customWidth="1"/>
    <col min="11005" max="11005" width="3.5703125" style="65" customWidth="1"/>
    <col min="11006" max="11006" width="13.85546875" style="65" customWidth="1"/>
    <col min="11007" max="11007" width="2.7109375" style="65" customWidth="1"/>
    <col min="11008" max="11008" width="18.28515625" style="65" customWidth="1"/>
    <col min="11009" max="11010" width="10" style="65" customWidth="1"/>
    <col min="11011" max="11011" width="8" style="65" customWidth="1"/>
    <col min="11012" max="11012" width="7.7109375" style="65" customWidth="1"/>
    <col min="11013" max="11255" width="10" style="65"/>
    <col min="11256" max="11256" width="3.7109375" style="65" customWidth="1"/>
    <col min="11257" max="11257" width="6" style="65" customWidth="1"/>
    <col min="11258" max="11258" width="18.85546875" style="65" customWidth="1"/>
    <col min="11259" max="11259" width="6.28515625" style="65" customWidth="1"/>
    <col min="11260" max="11260" width="19.140625" style="65" customWidth="1"/>
    <col min="11261" max="11261" width="3.5703125" style="65" customWidth="1"/>
    <col min="11262" max="11262" width="13.85546875" style="65" customWidth="1"/>
    <col min="11263" max="11263" width="2.7109375" style="65" customWidth="1"/>
    <col min="11264" max="11264" width="18.28515625" style="65" customWidth="1"/>
    <col min="11265" max="11266" width="10" style="65" customWidth="1"/>
    <col min="11267" max="11267" width="8" style="65" customWidth="1"/>
    <col min="11268" max="11268" width="7.7109375" style="65" customWidth="1"/>
    <col min="11269" max="11511" width="10" style="65"/>
    <col min="11512" max="11512" width="3.7109375" style="65" customWidth="1"/>
    <col min="11513" max="11513" width="6" style="65" customWidth="1"/>
    <col min="11514" max="11514" width="18.85546875" style="65" customWidth="1"/>
    <col min="11515" max="11515" width="6.28515625" style="65" customWidth="1"/>
    <col min="11516" max="11516" width="19.140625" style="65" customWidth="1"/>
    <col min="11517" max="11517" width="3.5703125" style="65" customWidth="1"/>
    <col min="11518" max="11518" width="13.85546875" style="65" customWidth="1"/>
    <col min="11519" max="11519" width="2.7109375" style="65" customWidth="1"/>
    <col min="11520" max="11520" width="18.28515625" style="65" customWidth="1"/>
    <col min="11521" max="11522" width="10" style="65" customWidth="1"/>
    <col min="11523" max="11523" width="8" style="65" customWidth="1"/>
    <col min="11524" max="11524" width="7.7109375" style="65" customWidth="1"/>
    <col min="11525" max="11767" width="10" style="65"/>
    <col min="11768" max="11768" width="3.7109375" style="65" customWidth="1"/>
    <col min="11769" max="11769" width="6" style="65" customWidth="1"/>
    <col min="11770" max="11770" width="18.85546875" style="65" customWidth="1"/>
    <col min="11771" max="11771" width="6.28515625" style="65" customWidth="1"/>
    <col min="11772" max="11772" width="19.140625" style="65" customWidth="1"/>
    <col min="11773" max="11773" width="3.5703125" style="65" customWidth="1"/>
    <col min="11774" max="11774" width="13.85546875" style="65" customWidth="1"/>
    <col min="11775" max="11775" width="2.7109375" style="65" customWidth="1"/>
    <col min="11776" max="11776" width="18.28515625" style="65" customWidth="1"/>
    <col min="11777" max="11778" width="10" style="65" customWidth="1"/>
    <col min="11779" max="11779" width="8" style="65" customWidth="1"/>
    <col min="11780" max="11780" width="7.7109375" style="65" customWidth="1"/>
    <col min="11781" max="12023" width="10" style="65"/>
    <col min="12024" max="12024" width="3.7109375" style="65" customWidth="1"/>
    <col min="12025" max="12025" width="6" style="65" customWidth="1"/>
    <col min="12026" max="12026" width="18.85546875" style="65" customWidth="1"/>
    <col min="12027" max="12027" width="6.28515625" style="65" customWidth="1"/>
    <col min="12028" max="12028" width="19.140625" style="65" customWidth="1"/>
    <col min="12029" max="12029" width="3.5703125" style="65" customWidth="1"/>
    <col min="12030" max="12030" width="13.85546875" style="65" customWidth="1"/>
    <col min="12031" max="12031" width="2.7109375" style="65" customWidth="1"/>
    <col min="12032" max="12032" width="18.28515625" style="65" customWidth="1"/>
    <col min="12033" max="12034" width="10" style="65" customWidth="1"/>
    <col min="12035" max="12035" width="8" style="65" customWidth="1"/>
    <col min="12036" max="12036" width="7.7109375" style="65" customWidth="1"/>
    <col min="12037" max="12279" width="10" style="65"/>
    <col min="12280" max="12280" width="3.7109375" style="65" customWidth="1"/>
    <col min="12281" max="12281" width="6" style="65" customWidth="1"/>
    <col min="12282" max="12282" width="18.85546875" style="65" customWidth="1"/>
    <col min="12283" max="12283" width="6.28515625" style="65" customWidth="1"/>
    <col min="12284" max="12284" width="19.140625" style="65" customWidth="1"/>
    <col min="12285" max="12285" width="3.5703125" style="65" customWidth="1"/>
    <col min="12286" max="12286" width="13.85546875" style="65" customWidth="1"/>
    <col min="12287" max="12287" width="2.7109375" style="65" customWidth="1"/>
    <col min="12288" max="12288" width="18.28515625" style="65" customWidth="1"/>
    <col min="12289" max="12290" width="10" style="65" customWidth="1"/>
    <col min="12291" max="12291" width="8" style="65" customWidth="1"/>
    <col min="12292" max="12292" width="7.7109375" style="65" customWidth="1"/>
    <col min="12293" max="12535" width="10" style="65"/>
    <col min="12536" max="12536" width="3.7109375" style="65" customWidth="1"/>
    <col min="12537" max="12537" width="6" style="65" customWidth="1"/>
    <col min="12538" max="12538" width="18.85546875" style="65" customWidth="1"/>
    <col min="12539" max="12539" width="6.28515625" style="65" customWidth="1"/>
    <col min="12540" max="12540" width="19.140625" style="65" customWidth="1"/>
    <col min="12541" max="12541" width="3.5703125" style="65" customWidth="1"/>
    <col min="12542" max="12542" width="13.85546875" style="65" customWidth="1"/>
    <col min="12543" max="12543" width="2.7109375" style="65" customWidth="1"/>
    <col min="12544" max="12544" width="18.28515625" style="65" customWidth="1"/>
    <col min="12545" max="12546" width="10" style="65" customWidth="1"/>
    <col min="12547" max="12547" width="8" style="65" customWidth="1"/>
    <col min="12548" max="12548" width="7.7109375" style="65" customWidth="1"/>
    <col min="12549" max="12791" width="10" style="65"/>
    <col min="12792" max="12792" width="3.7109375" style="65" customWidth="1"/>
    <col min="12793" max="12793" width="6" style="65" customWidth="1"/>
    <col min="12794" max="12794" width="18.85546875" style="65" customWidth="1"/>
    <col min="12795" max="12795" width="6.28515625" style="65" customWidth="1"/>
    <col min="12796" max="12796" width="19.140625" style="65" customWidth="1"/>
    <col min="12797" max="12797" width="3.5703125" style="65" customWidth="1"/>
    <col min="12798" max="12798" width="13.85546875" style="65" customWidth="1"/>
    <col min="12799" max="12799" width="2.7109375" style="65" customWidth="1"/>
    <col min="12800" max="12800" width="18.28515625" style="65" customWidth="1"/>
    <col min="12801" max="12802" width="10" style="65" customWidth="1"/>
    <col min="12803" max="12803" width="8" style="65" customWidth="1"/>
    <col min="12804" max="12804" width="7.7109375" style="65" customWidth="1"/>
    <col min="12805" max="13047" width="10" style="65"/>
    <col min="13048" max="13048" width="3.7109375" style="65" customWidth="1"/>
    <col min="13049" max="13049" width="6" style="65" customWidth="1"/>
    <col min="13050" max="13050" width="18.85546875" style="65" customWidth="1"/>
    <col min="13051" max="13051" width="6.28515625" style="65" customWidth="1"/>
    <col min="13052" max="13052" width="19.140625" style="65" customWidth="1"/>
    <col min="13053" max="13053" width="3.5703125" style="65" customWidth="1"/>
    <col min="13054" max="13054" width="13.85546875" style="65" customWidth="1"/>
    <col min="13055" max="13055" width="2.7109375" style="65" customWidth="1"/>
    <col min="13056" max="13056" width="18.28515625" style="65" customWidth="1"/>
    <col min="13057" max="13058" width="10" style="65" customWidth="1"/>
    <col min="13059" max="13059" width="8" style="65" customWidth="1"/>
    <col min="13060" max="13060" width="7.7109375" style="65" customWidth="1"/>
    <col min="13061" max="13303" width="10" style="65"/>
    <col min="13304" max="13304" width="3.7109375" style="65" customWidth="1"/>
    <col min="13305" max="13305" width="6" style="65" customWidth="1"/>
    <col min="13306" max="13306" width="18.85546875" style="65" customWidth="1"/>
    <col min="13307" max="13307" width="6.28515625" style="65" customWidth="1"/>
    <col min="13308" max="13308" width="19.140625" style="65" customWidth="1"/>
    <col min="13309" max="13309" width="3.5703125" style="65" customWidth="1"/>
    <col min="13310" max="13310" width="13.85546875" style="65" customWidth="1"/>
    <col min="13311" max="13311" width="2.7109375" style="65" customWidth="1"/>
    <col min="13312" max="13312" width="18.28515625" style="65" customWidth="1"/>
    <col min="13313" max="13314" width="10" style="65" customWidth="1"/>
    <col min="13315" max="13315" width="8" style="65" customWidth="1"/>
    <col min="13316" max="13316" width="7.7109375" style="65" customWidth="1"/>
    <col min="13317" max="13559" width="10" style="65"/>
    <col min="13560" max="13560" width="3.7109375" style="65" customWidth="1"/>
    <col min="13561" max="13561" width="6" style="65" customWidth="1"/>
    <col min="13562" max="13562" width="18.85546875" style="65" customWidth="1"/>
    <col min="13563" max="13563" width="6.28515625" style="65" customWidth="1"/>
    <col min="13564" max="13564" width="19.140625" style="65" customWidth="1"/>
    <col min="13565" max="13565" width="3.5703125" style="65" customWidth="1"/>
    <col min="13566" max="13566" width="13.85546875" style="65" customWidth="1"/>
    <col min="13567" max="13567" width="2.7109375" style="65" customWidth="1"/>
    <col min="13568" max="13568" width="18.28515625" style="65" customWidth="1"/>
    <col min="13569" max="13570" width="10" style="65" customWidth="1"/>
    <col min="13571" max="13571" width="8" style="65" customWidth="1"/>
    <col min="13572" max="13572" width="7.7109375" style="65" customWidth="1"/>
    <col min="13573" max="13815" width="10" style="65"/>
    <col min="13816" max="13816" width="3.7109375" style="65" customWidth="1"/>
    <col min="13817" max="13817" width="6" style="65" customWidth="1"/>
    <col min="13818" max="13818" width="18.85546875" style="65" customWidth="1"/>
    <col min="13819" max="13819" width="6.28515625" style="65" customWidth="1"/>
    <col min="13820" max="13820" width="19.140625" style="65" customWidth="1"/>
    <col min="13821" max="13821" width="3.5703125" style="65" customWidth="1"/>
    <col min="13822" max="13822" width="13.85546875" style="65" customWidth="1"/>
    <col min="13823" max="13823" width="2.7109375" style="65" customWidth="1"/>
    <col min="13824" max="13824" width="18.28515625" style="65" customWidth="1"/>
    <col min="13825" max="13826" width="10" style="65" customWidth="1"/>
    <col min="13827" max="13827" width="8" style="65" customWidth="1"/>
    <col min="13828" max="13828" width="7.7109375" style="65" customWidth="1"/>
    <col min="13829" max="14071" width="10" style="65"/>
    <col min="14072" max="14072" width="3.7109375" style="65" customWidth="1"/>
    <col min="14073" max="14073" width="6" style="65" customWidth="1"/>
    <col min="14074" max="14074" width="18.85546875" style="65" customWidth="1"/>
    <col min="14075" max="14075" width="6.28515625" style="65" customWidth="1"/>
    <col min="14076" max="14076" width="19.140625" style="65" customWidth="1"/>
    <col min="14077" max="14077" width="3.5703125" style="65" customWidth="1"/>
    <col min="14078" max="14078" width="13.85546875" style="65" customWidth="1"/>
    <col min="14079" max="14079" width="2.7109375" style="65" customWidth="1"/>
    <col min="14080" max="14080" width="18.28515625" style="65" customWidth="1"/>
    <col min="14081" max="14082" width="10" style="65" customWidth="1"/>
    <col min="14083" max="14083" width="8" style="65" customWidth="1"/>
    <col min="14084" max="14084" width="7.7109375" style="65" customWidth="1"/>
    <col min="14085" max="14327" width="10" style="65"/>
    <col min="14328" max="14328" width="3.7109375" style="65" customWidth="1"/>
    <col min="14329" max="14329" width="6" style="65" customWidth="1"/>
    <col min="14330" max="14330" width="18.85546875" style="65" customWidth="1"/>
    <col min="14331" max="14331" width="6.28515625" style="65" customWidth="1"/>
    <col min="14332" max="14332" width="19.140625" style="65" customWidth="1"/>
    <col min="14333" max="14333" width="3.5703125" style="65" customWidth="1"/>
    <col min="14334" max="14334" width="13.85546875" style="65" customWidth="1"/>
    <col min="14335" max="14335" width="2.7109375" style="65" customWidth="1"/>
    <col min="14336" max="14336" width="18.28515625" style="65" customWidth="1"/>
    <col min="14337" max="14338" width="10" style="65" customWidth="1"/>
    <col min="14339" max="14339" width="8" style="65" customWidth="1"/>
    <col min="14340" max="14340" width="7.7109375" style="65" customWidth="1"/>
    <col min="14341" max="14583" width="10" style="65"/>
    <col min="14584" max="14584" width="3.7109375" style="65" customWidth="1"/>
    <col min="14585" max="14585" width="6" style="65" customWidth="1"/>
    <col min="14586" max="14586" width="18.85546875" style="65" customWidth="1"/>
    <col min="14587" max="14587" width="6.28515625" style="65" customWidth="1"/>
    <col min="14588" max="14588" width="19.140625" style="65" customWidth="1"/>
    <col min="14589" max="14589" width="3.5703125" style="65" customWidth="1"/>
    <col min="14590" max="14590" width="13.85546875" style="65" customWidth="1"/>
    <col min="14591" max="14591" width="2.7109375" style="65" customWidth="1"/>
    <col min="14592" max="14592" width="18.28515625" style="65" customWidth="1"/>
    <col min="14593" max="14594" width="10" style="65" customWidth="1"/>
    <col min="14595" max="14595" width="8" style="65" customWidth="1"/>
    <col min="14596" max="14596" width="7.7109375" style="65" customWidth="1"/>
    <col min="14597" max="14839" width="10" style="65"/>
    <col min="14840" max="14840" width="3.7109375" style="65" customWidth="1"/>
    <col min="14841" max="14841" width="6" style="65" customWidth="1"/>
    <col min="14842" max="14842" width="18.85546875" style="65" customWidth="1"/>
    <col min="14843" max="14843" width="6.28515625" style="65" customWidth="1"/>
    <col min="14844" max="14844" width="19.140625" style="65" customWidth="1"/>
    <col min="14845" max="14845" width="3.5703125" style="65" customWidth="1"/>
    <col min="14846" max="14846" width="13.85546875" style="65" customWidth="1"/>
    <col min="14847" max="14847" width="2.7109375" style="65" customWidth="1"/>
    <col min="14848" max="14848" width="18.28515625" style="65" customWidth="1"/>
    <col min="14849" max="14850" width="10" style="65" customWidth="1"/>
    <col min="14851" max="14851" width="8" style="65" customWidth="1"/>
    <col min="14852" max="14852" width="7.7109375" style="65" customWidth="1"/>
    <col min="14853" max="15095" width="10" style="65"/>
    <col min="15096" max="15096" width="3.7109375" style="65" customWidth="1"/>
    <col min="15097" max="15097" width="6" style="65" customWidth="1"/>
    <col min="15098" max="15098" width="18.85546875" style="65" customWidth="1"/>
    <col min="15099" max="15099" width="6.28515625" style="65" customWidth="1"/>
    <col min="15100" max="15100" width="19.140625" style="65" customWidth="1"/>
    <col min="15101" max="15101" width="3.5703125" style="65" customWidth="1"/>
    <col min="15102" max="15102" width="13.85546875" style="65" customWidth="1"/>
    <col min="15103" max="15103" width="2.7109375" style="65" customWidth="1"/>
    <col min="15104" max="15104" width="18.28515625" style="65" customWidth="1"/>
    <col min="15105" max="15106" width="10" style="65" customWidth="1"/>
    <col min="15107" max="15107" width="8" style="65" customWidth="1"/>
    <col min="15108" max="15108" width="7.7109375" style="65" customWidth="1"/>
    <col min="15109" max="15351" width="10" style="65"/>
    <col min="15352" max="15352" width="3.7109375" style="65" customWidth="1"/>
    <col min="15353" max="15353" width="6" style="65" customWidth="1"/>
    <col min="15354" max="15354" width="18.85546875" style="65" customWidth="1"/>
    <col min="15355" max="15355" width="6.28515625" style="65" customWidth="1"/>
    <col min="15356" max="15356" width="19.140625" style="65" customWidth="1"/>
    <col min="15357" max="15357" width="3.5703125" style="65" customWidth="1"/>
    <col min="15358" max="15358" width="13.85546875" style="65" customWidth="1"/>
    <col min="15359" max="15359" width="2.7109375" style="65" customWidth="1"/>
    <col min="15360" max="15360" width="18.28515625" style="65" customWidth="1"/>
    <col min="15361" max="15362" width="10" style="65" customWidth="1"/>
    <col min="15363" max="15363" width="8" style="65" customWidth="1"/>
    <col min="15364" max="15364" width="7.7109375" style="65" customWidth="1"/>
    <col min="15365" max="15607" width="10" style="65"/>
    <col min="15608" max="15608" width="3.7109375" style="65" customWidth="1"/>
    <col min="15609" max="15609" width="6" style="65" customWidth="1"/>
    <col min="15610" max="15610" width="18.85546875" style="65" customWidth="1"/>
    <col min="15611" max="15611" width="6.28515625" style="65" customWidth="1"/>
    <col min="15612" max="15612" width="19.140625" style="65" customWidth="1"/>
    <col min="15613" max="15613" width="3.5703125" style="65" customWidth="1"/>
    <col min="15614" max="15614" width="13.85546875" style="65" customWidth="1"/>
    <col min="15615" max="15615" width="2.7109375" style="65" customWidth="1"/>
    <col min="15616" max="15616" width="18.28515625" style="65" customWidth="1"/>
    <col min="15617" max="15618" width="10" style="65" customWidth="1"/>
    <col min="15619" max="15619" width="8" style="65" customWidth="1"/>
    <col min="15620" max="15620" width="7.7109375" style="65" customWidth="1"/>
    <col min="15621" max="15863" width="10" style="65"/>
    <col min="15864" max="15864" width="3.7109375" style="65" customWidth="1"/>
    <col min="15865" max="15865" width="6" style="65" customWidth="1"/>
    <col min="15866" max="15866" width="18.85546875" style="65" customWidth="1"/>
    <col min="15867" max="15867" width="6.28515625" style="65" customWidth="1"/>
    <col min="15868" max="15868" width="19.140625" style="65" customWidth="1"/>
    <col min="15869" max="15869" width="3.5703125" style="65" customWidth="1"/>
    <col min="15870" max="15870" width="13.85546875" style="65" customWidth="1"/>
    <col min="15871" max="15871" width="2.7109375" style="65" customWidth="1"/>
    <col min="15872" max="15872" width="18.28515625" style="65" customWidth="1"/>
    <col min="15873" max="15874" width="10" style="65" customWidth="1"/>
    <col min="15875" max="15875" width="8" style="65" customWidth="1"/>
    <col min="15876" max="15876" width="7.7109375" style="65" customWidth="1"/>
    <col min="15877" max="16119" width="10" style="65"/>
    <col min="16120" max="16120" width="3.7109375" style="65" customWidth="1"/>
    <col min="16121" max="16121" width="6" style="65" customWidth="1"/>
    <col min="16122" max="16122" width="18.85546875" style="65" customWidth="1"/>
    <col min="16123" max="16123" width="6.28515625" style="65" customWidth="1"/>
    <col min="16124" max="16124" width="19.140625" style="65" customWidth="1"/>
    <col min="16125" max="16125" width="3.5703125" style="65" customWidth="1"/>
    <col min="16126" max="16126" width="13.85546875" style="65" customWidth="1"/>
    <col min="16127" max="16127" width="2.7109375" style="65" customWidth="1"/>
    <col min="16128" max="16128" width="18.28515625" style="65" customWidth="1"/>
    <col min="16129" max="16130" width="10" style="65" customWidth="1"/>
    <col min="16131" max="16131" width="8" style="65" customWidth="1"/>
    <col min="16132" max="16132" width="7.7109375" style="65" customWidth="1"/>
    <col min="16133" max="16384" width="10" style="65"/>
  </cols>
  <sheetData>
    <row r="1" spans="1:12" ht="17.25" customHeight="1">
      <c r="A1" s="129" t="s">
        <v>154</v>
      </c>
      <c r="B1" s="132"/>
      <c r="C1" s="111" t="s">
        <v>155</v>
      </c>
      <c r="D1" s="132"/>
      <c r="E1" s="111" t="s">
        <v>156</v>
      </c>
      <c r="F1" s="132"/>
      <c r="G1" s="111" t="s">
        <v>157</v>
      </c>
      <c r="H1" s="114"/>
      <c r="I1" s="117"/>
      <c r="J1" s="118"/>
      <c r="K1" s="118"/>
      <c r="L1" s="119"/>
    </row>
    <row r="2" spans="1:12">
      <c r="A2" s="130"/>
      <c r="B2" s="112"/>
      <c r="C2" s="112"/>
      <c r="D2" s="112"/>
      <c r="E2" s="112"/>
      <c r="F2" s="112"/>
      <c r="G2" s="112"/>
      <c r="H2" s="115"/>
      <c r="I2" s="120" t="s">
        <v>161</v>
      </c>
      <c r="J2" s="121"/>
      <c r="K2" s="121"/>
      <c r="L2" s="122"/>
    </row>
    <row r="3" spans="1:12">
      <c r="A3" s="131"/>
      <c r="B3" s="113"/>
      <c r="C3" s="113"/>
      <c r="D3" s="113"/>
      <c r="E3" s="113"/>
      <c r="F3" s="113"/>
      <c r="G3" s="113"/>
      <c r="H3" s="116"/>
      <c r="I3" s="123"/>
      <c r="J3" s="124"/>
      <c r="K3" s="124"/>
      <c r="L3" s="125"/>
    </row>
    <row r="4" spans="1:12">
      <c r="A4" s="44"/>
      <c r="B4" s="45"/>
      <c r="C4" s="46"/>
      <c r="D4" s="45"/>
      <c r="E4" s="46"/>
      <c r="F4" s="45"/>
      <c r="G4" s="47"/>
      <c r="H4" s="48"/>
      <c r="I4" s="49"/>
      <c r="J4" s="49"/>
      <c r="K4" s="49"/>
      <c r="L4" s="50"/>
    </row>
    <row r="5" spans="1:12">
      <c r="A5" s="51"/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ht="26.25">
      <c r="A6" s="51"/>
      <c r="B6" s="52" t="s">
        <v>158</v>
      </c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ht="26.25">
      <c r="A7" s="51"/>
      <c r="B7" s="53"/>
      <c r="C7" s="49"/>
      <c r="D7" s="49"/>
      <c r="E7" s="49"/>
      <c r="F7" s="54"/>
      <c r="G7" s="49"/>
      <c r="H7" s="49" t="s">
        <v>96</v>
      </c>
      <c r="I7" s="49"/>
      <c r="J7" s="49"/>
      <c r="K7" s="49"/>
      <c r="L7" s="50"/>
    </row>
    <row r="8" spans="1:12">
      <c r="A8" s="51"/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</row>
    <row r="9" spans="1:12" ht="38.25">
      <c r="A9" s="126" t="s">
        <v>199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1:12">
      <c r="A10" s="51"/>
      <c r="B10" s="49"/>
      <c r="C10" s="49"/>
      <c r="D10" s="49"/>
      <c r="E10" s="55"/>
      <c r="F10" s="55"/>
      <c r="G10" s="55"/>
      <c r="H10" s="55"/>
      <c r="I10" s="55"/>
      <c r="J10" s="55"/>
      <c r="K10" s="55"/>
      <c r="L10" s="50"/>
    </row>
    <row r="11" spans="1:12">
      <c r="A11" s="51"/>
      <c r="B11" s="49"/>
      <c r="C11" s="49"/>
      <c r="D11" s="49"/>
      <c r="E11" s="55"/>
      <c r="F11" s="55"/>
      <c r="G11" s="55"/>
      <c r="H11" s="55"/>
      <c r="I11" s="55"/>
      <c r="J11" s="55"/>
      <c r="K11" s="55"/>
      <c r="L11" s="50"/>
    </row>
    <row r="12" spans="1:12" s="71" customFormat="1" ht="20.25">
      <c r="A12" s="56"/>
      <c r="B12" s="57"/>
      <c r="C12" s="57"/>
      <c r="D12" s="57" t="s">
        <v>186</v>
      </c>
      <c r="E12" s="58" t="s">
        <v>217</v>
      </c>
      <c r="F12" s="58"/>
      <c r="G12" s="58"/>
      <c r="H12" s="58"/>
      <c r="I12" s="58"/>
      <c r="J12" s="58"/>
      <c r="K12" s="58"/>
      <c r="L12" s="59"/>
    </row>
    <row r="13" spans="1:12" s="71" customFormat="1" ht="20.25">
      <c r="A13" s="56"/>
      <c r="B13" s="57"/>
      <c r="C13" s="57"/>
      <c r="D13" s="57"/>
      <c r="E13" s="58" t="s">
        <v>200</v>
      </c>
      <c r="F13" s="58"/>
      <c r="G13" s="58"/>
      <c r="H13" s="58"/>
      <c r="I13" s="58"/>
      <c r="J13" s="58"/>
      <c r="K13" s="58"/>
      <c r="L13" s="59"/>
    </row>
    <row r="14" spans="1:12" s="75" customFormat="1" ht="20.25">
      <c r="A14" s="60"/>
      <c r="B14" s="61"/>
      <c r="C14" s="61"/>
      <c r="D14" s="62"/>
      <c r="E14" s="58"/>
      <c r="F14" s="62"/>
      <c r="G14" s="62"/>
      <c r="H14" s="62"/>
      <c r="I14" s="62"/>
      <c r="J14" s="62"/>
      <c r="K14" s="62"/>
      <c r="L14" s="63"/>
    </row>
    <row r="15" spans="1:12" ht="26.25">
      <c r="A15" s="64"/>
      <c r="C15" s="66"/>
      <c r="D15" s="67"/>
      <c r="E15" s="61"/>
      <c r="F15" s="61"/>
      <c r="G15" s="61"/>
      <c r="H15" s="61"/>
      <c r="I15" s="61"/>
      <c r="J15" s="68"/>
      <c r="K15" s="68"/>
      <c r="L15" s="50"/>
    </row>
    <row r="16" spans="1:12" ht="52.5" customHeight="1">
      <c r="A16" s="69"/>
      <c r="B16" s="49"/>
      <c r="C16" s="70"/>
      <c r="D16" s="70"/>
      <c r="E16" s="57" t="s">
        <v>96</v>
      </c>
      <c r="F16" s="57"/>
      <c r="G16" s="57"/>
      <c r="H16" s="57"/>
      <c r="I16" s="57"/>
      <c r="J16" s="49"/>
      <c r="K16" s="49"/>
      <c r="L16" s="50"/>
    </row>
    <row r="17" spans="1:12" ht="20.25">
      <c r="A17" s="51"/>
      <c r="B17" s="49"/>
      <c r="C17" s="49"/>
      <c r="D17" s="58"/>
      <c r="E17" s="58"/>
      <c r="F17" s="58"/>
      <c r="G17" s="58"/>
      <c r="H17" s="58"/>
      <c r="I17" s="57"/>
      <c r="J17" s="49"/>
      <c r="K17" s="49"/>
      <c r="L17" s="50"/>
    </row>
    <row r="18" spans="1:12" s="71" customFormat="1" ht="20.25">
      <c r="A18" s="56"/>
      <c r="B18" s="57"/>
      <c r="D18" s="57" t="s">
        <v>159</v>
      </c>
      <c r="E18" s="109">
        <f>원가계산서!F32</f>
        <v>0</v>
      </c>
      <c r="F18" s="109"/>
      <c r="G18" s="109"/>
      <c r="H18" s="58" t="str">
        <f>"(금"&amp;NUMBERSTRING(E18,1)&amp;"원)"</f>
        <v>(금영원)</v>
      </c>
      <c r="I18" s="57"/>
      <c r="J18" s="57"/>
      <c r="K18" s="57"/>
      <c r="L18" s="59"/>
    </row>
    <row r="19" spans="1:12" ht="20.25">
      <c r="A19" s="51"/>
      <c r="B19" s="49"/>
      <c r="C19" s="55"/>
      <c r="D19" s="58"/>
      <c r="E19" s="58"/>
      <c r="F19" s="57"/>
      <c r="G19" s="58"/>
      <c r="H19" s="58"/>
      <c r="I19" s="57"/>
      <c r="J19" s="49"/>
      <c r="K19" s="49"/>
      <c r="L19" s="50"/>
    </row>
    <row r="20" spans="1:12">
      <c r="A20" s="51"/>
      <c r="B20" s="49"/>
      <c r="C20" s="55"/>
      <c r="D20" s="55"/>
      <c r="E20" s="55"/>
      <c r="F20" s="55"/>
      <c r="G20" s="55"/>
      <c r="H20" s="55"/>
      <c r="I20" s="49"/>
      <c r="J20" s="49"/>
      <c r="K20" s="49"/>
      <c r="L20" s="50"/>
    </row>
    <row r="21" spans="1:12">
      <c r="A21" s="51"/>
      <c r="B21" s="49"/>
      <c r="C21" s="55"/>
      <c r="D21" s="55"/>
      <c r="E21" s="55"/>
      <c r="F21" s="55"/>
      <c r="G21" s="55"/>
      <c r="H21" s="55"/>
      <c r="I21" s="49"/>
      <c r="J21" s="49"/>
      <c r="K21" s="49"/>
      <c r="L21" s="50"/>
    </row>
    <row r="22" spans="1:12" ht="18" thickBot="1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2">
      <c r="J23" s="110" t="s">
        <v>160</v>
      </c>
      <c r="K23" s="110"/>
    </row>
  </sheetData>
  <mergeCells count="14">
    <mergeCell ref="E18:G18"/>
    <mergeCell ref="J23:K23"/>
    <mergeCell ref="G1:G3"/>
    <mergeCell ref="H1:H3"/>
    <mergeCell ref="I1:L1"/>
    <mergeCell ref="I2:L2"/>
    <mergeCell ref="I3:L3"/>
    <mergeCell ref="A9:L9"/>
    <mergeCell ref="A1:A3"/>
    <mergeCell ref="B1:B3"/>
    <mergeCell ref="C1:C3"/>
    <mergeCell ref="D1:D3"/>
    <mergeCell ref="E1:E3"/>
    <mergeCell ref="F1:F3"/>
  </mergeCells>
  <phoneticPr fontId="4" type="noConversion"/>
  <pageMargins left="0.63" right="0.37" top="0.75" bottom="0.6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51"/>
  <sheetViews>
    <sheetView showGridLines="0" view="pageBreakPreview" zoomScale="110" zoomScaleNormal="100" zoomScaleSheetLayoutView="110" workbookViewId="0">
      <pane ySplit="3" topLeftCell="A4" activePane="bottomLeft" state="frozen"/>
      <selection activeCell="D26" sqref="D26"/>
      <selection pane="bottomLeft" activeCell="F30" sqref="F30"/>
    </sheetView>
  </sheetViews>
  <sheetFormatPr defaultRowHeight="12.75" outlineLevelRow="1"/>
  <cols>
    <col min="1" max="1" width="0.7109375" customWidth="1"/>
    <col min="2" max="3" width="2.7109375" customWidth="1"/>
    <col min="4" max="4" width="29.5703125" customWidth="1"/>
    <col min="5" max="5" width="4.7109375" customWidth="1"/>
    <col min="6" max="6" width="17.42578125" customWidth="1"/>
    <col min="7" max="7" width="9.5703125" customWidth="1"/>
    <col min="8" max="8" width="29" customWidth="1"/>
    <col min="11" max="11" width="11.28515625" bestFit="1" customWidth="1"/>
    <col min="12" max="12" width="10.85546875" bestFit="1" customWidth="1"/>
    <col min="13" max="13" width="9.28515625" bestFit="1" customWidth="1"/>
  </cols>
  <sheetData>
    <row r="1" spans="2:12" ht="24.95" customHeight="1">
      <c r="B1" s="135" t="s">
        <v>77</v>
      </c>
      <c r="C1" s="135"/>
      <c r="D1" s="135"/>
      <c r="E1" s="135"/>
      <c r="F1" s="135"/>
      <c r="G1" s="135"/>
      <c r="H1" s="135"/>
    </row>
    <row r="2" spans="2:12" ht="9.9499999999999993" customHeight="1">
      <c r="B2" s="136"/>
      <c r="C2" s="136"/>
      <c r="D2" s="136"/>
      <c r="E2" s="136"/>
      <c r="F2" s="136"/>
      <c r="G2" s="136"/>
      <c r="H2" s="136"/>
    </row>
    <row r="3" spans="2:12" ht="30.75" customHeight="1">
      <c r="B3" s="133" t="s">
        <v>15</v>
      </c>
      <c r="C3" s="134"/>
      <c r="D3" s="134"/>
      <c r="E3" s="1" t="s">
        <v>7</v>
      </c>
      <c r="F3" s="2" t="s">
        <v>63</v>
      </c>
      <c r="G3" s="2" t="s">
        <v>47</v>
      </c>
      <c r="H3" s="3" t="s">
        <v>146</v>
      </c>
    </row>
    <row r="4" spans="2:12" ht="24" customHeight="1">
      <c r="B4" s="23" t="s">
        <v>153</v>
      </c>
      <c r="C4" s="24" t="s">
        <v>142</v>
      </c>
      <c r="D4" s="25" t="s">
        <v>84</v>
      </c>
      <c r="E4" s="30" t="s">
        <v>35</v>
      </c>
      <c r="F4" s="94">
        <f>내역서!L34</f>
        <v>0</v>
      </c>
      <c r="G4" s="26" t="s">
        <v>153</v>
      </c>
      <c r="H4" s="27" t="s">
        <v>153</v>
      </c>
    </row>
    <row r="5" spans="2:12" ht="24" customHeight="1">
      <c r="B5" s="23" t="s">
        <v>153</v>
      </c>
      <c r="C5" s="24" t="s">
        <v>147</v>
      </c>
      <c r="D5" s="25" t="s">
        <v>138</v>
      </c>
      <c r="E5" s="30" t="s">
        <v>139</v>
      </c>
      <c r="F5" s="95"/>
      <c r="G5" s="26" t="s">
        <v>153</v>
      </c>
      <c r="H5" s="27" t="s">
        <v>153</v>
      </c>
    </row>
    <row r="6" spans="2:12" ht="24" customHeight="1">
      <c r="B6" s="23" t="s">
        <v>153</v>
      </c>
      <c r="C6" s="24" t="s">
        <v>76</v>
      </c>
      <c r="D6" s="28" t="s">
        <v>55</v>
      </c>
      <c r="E6" s="31" t="s">
        <v>52</v>
      </c>
      <c r="F6" s="43"/>
      <c r="G6" s="17" t="s">
        <v>153</v>
      </c>
      <c r="H6" s="14" t="s">
        <v>153</v>
      </c>
    </row>
    <row r="7" spans="2:12" ht="24" customHeight="1">
      <c r="B7" s="23" t="s">
        <v>153</v>
      </c>
      <c r="C7" s="11" t="s">
        <v>153</v>
      </c>
      <c r="D7" s="28" t="s">
        <v>86</v>
      </c>
      <c r="E7" s="31" t="s">
        <v>59</v>
      </c>
      <c r="F7" s="43">
        <f>TRUNC((F4+F5+F6),0)</f>
        <v>0</v>
      </c>
      <c r="G7" s="17" t="s">
        <v>153</v>
      </c>
      <c r="H7" s="14" t="s">
        <v>119</v>
      </c>
    </row>
    <row r="8" spans="2:12" ht="24" customHeight="1">
      <c r="B8" s="23" t="s">
        <v>96</v>
      </c>
      <c r="C8" s="24" t="s">
        <v>131</v>
      </c>
      <c r="D8" s="25" t="s">
        <v>93</v>
      </c>
      <c r="E8" s="30" t="s">
        <v>106</v>
      </c>
      <c r="F8" s="95">
        <f>내역서!J34</f>
        <v>0</v>
      </c>
      <c r="G8" s="26" t="s">
        <v>153</v>
      </c>
      <c r="H8" s="27" t="s">
        <v>153</v>
      </c>
    </row>
    <row r="9" spans="2:12" ht="24" customHeight="1">
      <c r="B9" s="23" t="s">
        <v>102</v>
      </c>
      <c r="C9" s="24" t="s">
        <v>140</v>
      </c>
      <c r="D9" s="28" t="s">
        <v>129</v>
      </c>
      <c r="E9" s="31" t="s">
        <v>37</v>
      </c>
      <c r="F9" s="43">
        <f>TRUNC(F8*0.126,0)</f>
        <v>0</v>
      </c>
      <c r="G9" s="104" t="s">
        <v>202</v>
      </c>
      <c r="H9" s="14" t="s">
        <v>201</v>
      </c>
    </row>
    <row r="10" spans="2:12" ht="24" customHeight="1">
      <c r="B10" s="23" t="s">
        <v>96</v>
      </c>
      <c r="C10" s="11" t="s">
        <v>76</v>
      </c>
      <c r="D10" s="28" t="s">
        <v>86</v>
      </c>
      <c r="E10" s="31" t="s">
        <v>113</v>
      </c>
      <c r="F10" s="43">
        <f>TRUNC((F8+F9),0)</f>
        <v>0</v>
      </c>
      <c r="G10" s="17" t="s">
        <v>153</v>
      </c>
      <c r="H10" s="14" t="s">
        <v>41</v>
      </c>
    </row>
    <row r="11" spans="2:12" ht="24" customHeight="1">
      <c r="B11" s="23" t="s">
        <v>28</v>
      </c>
      <c r="C11" s="24" t="s">
        <v>153</v>
      </c>
      <c r="D11" s="25" t="s">
        <v>33</v>
      </c>
      <c r="E11" s="30" t="s">
        <v>134</v>
      </c>
      <c r="F11" s="95">
        <f>내역서!N34</f>
        <v>0</v>
      </c>
      <c r="G11" s="26" t="s">
        <v>153</v>
      </c>
      <c r="H11" s="27" t="s">
        <v>153</v>
      </c>
    </row>
    <row r="12" spans="2:12" ht="24" customHeight="1">
      <c r="B12" s="23" t="s">
        <v>96</v>
      </c>
      <c r="C12" s="24" t="s">
        <v>153</v>
      </c>
      <c r="D12" s="25" t="s">
        <v>101</v>
      </c>
      <c r="E12" s="30" t="s">
        <v>67</v>
      </c>
      <c r="F12" s="94">
        <f>TRUNC(F10*0.0405,0)</f>
        <v>0</v>
      </c>
      <c r="G12" s="26" t="s">
        <v>108</v>
      </c>
      <c r="H12" s="27" t="s">
        <v>39</v>
      </c>
    </row>
    <row r="13" spans="2:12" ht="24" customHeight="1">
      <c r="B13" s="23" t="s">
        <v>43</v>
      </c>
      <c r="C13" s="24" t="s">
        <v>153</v>
      </c>
      <c r="D13" s="25" t="s">
        <v>118</v>
      </c>
      <c r="E13" s="30" t="s">
        <v>136</v>
      </c>
      <c r="F13" s="94">
        <f>TRUNC(F10*0.0087,0)</f>
        <v>0</v>
      </c>
      <c r="G13" s="26" t="s">
        <v>21</v>
      </c>
      <c r="H13" s="27" t="s">
        <v>14</v>
      </c>
    </row>
    <row r="14" spans="2:12" ht="24" hidden="1" customHeight="1" outlineLevel="1">
      <c r="B14" s="23" t="s">
        <v>96</v>
      </c>
      <c r="C14" s="24" t="s">
        <v>25</v>
      </c>
      <c r="D14" s="25" t="s">
        <v>80</v>
      </c>
      <c r="E14" s="30" t="s">
        <v>66</v>
      </c>
      <c r="F14" s="94">
        <v>0</v>
      </c>
      <c r="G14" s="26" t="s">
        <v>100</v>
      </c>
      <c r="H14" s="27" t="s">
        <v>91</v>
      </c>
      <c r="K14" s="96">
        <f>TRUNC(F8*0.017,0)</f>
        <v>0</v>
      </c>
      <c r="L14" t="s">
        <v>194</v>
      </c>
    </row>
    <row r="15" spans="2:12" ht="24" hidden="1" customHeight="1" outlineLevel="1">
      <c r="B15" s="23" t="s">
        <v>83</v>
      </c>
      <c r="C15" s="24" t="s">
        <v>153</v>
      </c>
      <c r="D15" s="25" t="s">
        <v>73</v>
      </c>
      <c r="E15" s="30" t="s">
        <v>12</v>
      </c>
      <c r="F15" s="94">
        <v>0</v>
      </c>
      <c r="G15" s="26" t="s">
        <v>94</v>
      </c>
      <c r="H15" s="27" t="s">
        <v>144</v>
      </c>
      <c r="K15" s="96">
        <f>TRUNC(F8*0.0249,0)</f>
        <v>0</v>
      </c>
      <c r="L15" s="77" t="s">
        <v>194</v>
      </c>
    </row>
    <row r="16" spans="2:12" ht="24" hidden="1" customHeight="1" outlineLevel="1">
      <c r="B16" s="23" t="s">
        <v>153</v>
      </c>
      <c r="C16" s="24" t="s">
        <v>153</v>
      </c>
      <c r="D16" s="25" t="s">
        <v>82</v>
      </c>
      <c r="E16" s="30" t="s">
        <v>74</v>
      </c>
      <c r="F16" s="94">
        <v>0</v>
      </c>
      <c r="G16" s="26" t="s">
        <v>5</v>
      </c>
      <c r="H16" s="27" t="s">
        <v>11</v>
      </c>
      <c r="K16" s="96">
        <f>TRUNC(K14*0.0738,0)</f>
        <v>0</v>
      </c>
      <c r="L16" s="77" t="s">
        <v>194</v>
      </c>
    </row>
    <row r="17" spans="2:12" ht="24" hidden="1" customHeight="1" outlineLevel="1">
      <c r="B17" s="23" t="s">
        <v>103</v>
      </c>
      <c r="C17" s="24" t="s">
        <v>153</v>
      </c>
      <c r="D17" s="25" t="s">
        <v>16</v>
      </c>
      <c r="E17" s="30" t="s">
        <v>22</v>
      </c>
      <c r="F17" s="94">
        <v>0</v>
      </c>
      <c r="G17" s="26" t="s">
        <v>40</v>
      </c>
      <c r="H17" s="27" t="s">
        <v>36</v>
      </c>
      <c r="K17" s="96">
        <f>TRUNC(F8*0.023,0)</f>
        <v>0</v>
      </c>
      <c r="L17" s="77" t="s">
        <v>194</v>
      </c>
    </row>
    <row r="18" spans="2:12" ht="24" hidden="1" customHeight="1" outlineLevel="1">
      <c r="B18" s="23" t="s">
        <v>153</v>
      </c>
      <c r="C18" s="24" t="s">
        <v>153</v>
      </c>
      <c r="D18" s="25" t="s">
        <v>70</v>
      </c>
      <c r="E18" s="30" t="s">
        <v>89</v>
      </c>
      <c r="F18" s="94">
        <v>0</v>
      </c>
      <c r="G18" s="26" t="s">
        <v>117</v>
      </c>
      <c r="H18" s="27" t="s">
        <v>42</v>
      </c>
      <c r="K18" s="96">
        <f>TRUNC((F7+F8+F11)*0.0041,0)</f>
        <v>0</v>
      </c>
      <c r="L18" s="77" t="s">
        <v>194</v>
      </c>
    </row>
    <row r="19" spans="2:12" ht="24" hidden="1" customHeight="1" outlineLevel="1">
      <c r="B19" s="23" t="s">
        <v>96</v>
      </c>
      <c r="C19" s="24" t="s">
        <v>153</v>
      </c>
      <c r="D19" s="25" t="s">
        <v>87</v>
      </c>
      <c r="E19" s="30" t="s">
        <v>2</v>
      </c>
      <c r="F19" s="94">
        <v>0</v>
      </c>
      <c r="G19" s="26" t="s">
        <v>104</v>
      </c>
      <c r="H19" s="27" t="s">
        <v>192</v>
      </c>
      <c r="K19" s="96">
        <f>TRUNC(((F7+F8)*0.0186),0)</f>
        <v>0</v>
      </c>
      <c r="L19" s="77"/>
    </row>
    <row r="20" spans="2:12" ht="24" hidden="1" customHeight="1" outlineLevel="1">
      <c r="B20" s="23"/>
      <c r="C20" s="24"/>
      <c r="D20" s="25"/>
      <c r="E20" s="30"/>
      <c r="F20" s="94"/>
      <c r="G20" s="26"/>
      <c r="H20" s="27"/>
    </row>
    <row r="21" spans="2:12" ht="24" hidden="1" customHeight="1" outlineLevel="1">
      <c r="B21" s="23" t="s">
        <v>153</v>
      </c>
      <c r="C21" s="24" t="s">
        <v>153</v>
      </c>
      <c r="D21" s="25" t="s">
        <v>71</v>
      </c>
      <c r="E21" s="30">
        <v>15</v>
      </c>
      <c r="F21" s="94">
        <v>0</v>
      </c>
      <c r="G21" s="26" t="s">
        <v>44</v>
      </c>
      <c r="H21" s="27" t="s">
        <v>81</v>
      </c>
      <c r="K21" s="96">
        <f>TRUNC((F7+F8+F11)*0.009,0)</f>
        <v>0</v>
      </c>
      <c r="L21" s="77"/>
    </row>
    <row r="22" spans="2:12" ht="24" hidden="1" customHeight="1" outlineLevel="1">
      <c r="B22" s="23" t="s">
        <v>153</v>
      </c>
      <c r="C22" s="24" t="s">
        <v>153</v>
      </c>
      <c r="D22" s="25" t="s">
        <v>120</v>
      </c>
      <c r="E22" s="30">
        <v>16</v>
      </c>
      <c r="F22" s="94">
        <v>0</v>
      </c>
      <c r="G22" s="26" t="s">
        <v>153</v>
      </c>
      <c r="H22" s="27" t="s">
        <v>153</v>
      </c>
    </row>
    <row r="23" spans="2:12" ht="24" hidden="1" customHeight="1" outlineLevel="1">
      <c r="B23" s="23" t="s">
        <v>153</v>
      </c>
      <c r="C23" s="24" t="s">
        <v>76</v>
      </c>
      <c r="D23" s="25" t="s">
        <v>65</v>
      </c>
      <c r="E23" s="30">
        <v>17</v>
      </c>
      <c r="F23" s="94">
        <v>0</v>
      </c>
      <c r="G23" s="26" t="s">
        <v>133</v>
      </c>
      <c r="H23" s="27" t="s">
        <v>27</v>
      </c>
    </row>
    <row r="24" spans="2:12" ht="24" customHeight="1" collapsed="1">
      <c r="B24" s="23" t="s">
        <v>153</v>
      </c>
      <c r="C24" s="24" t="s">
        <v>153</v>
      </c>
      <c r="D24" s="28" t="s">
        <v>53</v>
      </c>
      <c r="E24" s="31">
        <v>18</v>
      </c>
      <c r="F24" s="43">
        <f>TRUNC((F7+F10)*0.079,0)</f>
        <v>0</v>
      </c>
      <c r="G24" s="104" t="s">
        <v>204</v>
      </c>
      <c r="H24" s="14" t="s">
        <v>203</v>
      </c>
    </row>
    <row r="25" spans="2:12" ht="24" customHeight="1">
      <c r="B25" s="18" t="s">
        <v>153</v>
      </c>
      <c r="C25" s="11" t="s">
        <v>153</v>
      </c>
      <c r="D25" s="28" t="s">
        <v>86</v>
      </c>
      <c r="E25" s="31" t="s">
        <v>45</v>
      </c>
      <c r="F25" s="43">
        <f>TRUNC((F11+F12+F13+F14+F15+F16+F17+F18+F19+F21+F22+F23+F24),0)</f>
        <v>0</v>
      </c>
      <c r="G25" s="17" t="s">
        <v>153</v>
      </c>
      <c r="H25" s="14" t="s">
        <v>205</v>
      </c>
    </row>
    <row r="26" spans="2:12" ht="24" customHeight="1">
      <c r="B26" s="29" t="s">
        <v>153</v>
      </c>
      <c r="C26" s="28" t="s">
        <v>153</v>
      </c>
      <c r="D26" s="28" t="s">
        <v>88</v>
      </c>
      <c r="E26" s="31" t="s">
        <v>145</v>
      </c>
      <c r="F26" s="43">
        <f>TRUNC((F7+F10+F25),0)</f>
        <v>0</v>
      </c>
      <c r="G26" s="17" t="s">
        <v>153</v>
      </c>
      <c r="H26" s="14" t="s">
        <v>26</v>
      </c>
    </row>
    <row r="27" spans="2:12" ht="24" customHeight="1">
      <c r="B27" s="29" t="s">
        <v>153</v>
      </c>
      <c r="C27" s="28" t="s">
        <v>153</v>
      </c>
      <c r="D27" s="28" t="s">
        <v>79</v>
      </c>
      <c r="E27" s="31" t="s">
        <v>57</v>
      </c>
      <c r="F27" s="43">
        <f>TRUNC(F26*0.06,0)</f>
        <v>0</v>
      </c>
      <c r="G27" s="17" t="s">
        <v>20</v>
      </c>
      <c r="H27" s="14" t="s">
        <v>38</v>
      </c>
    </row>
    <row r="28" spans="2:12" ht="24" customHeight="1">
      <c r="B28" s="29" t="s">
        <v>153</v>
      </c>
      <c r="C28" s="28" t="s">
        <v>153</v>
      </c>
      <c r="D28" s="28" t="s">
        <v>10</v>
      </c>
      <c r="E28" s="31" t="s">
        <v>124</v>
      </c>
      <c r="F28" s="43"/>
      <c r="G28" s="97">
        <v>0.15</v>
      </c>
      <c r="H28" s="14" t="s">
        <v>193</v>
      </c>
      <c r="K28" s="96">
        <f>TRUNC((F10+F25+F27)*0.15,0)</f>
        <v>0</v>
      </c>
      <c r="L28" s="98">
        <f>K28-F28</f>
        <v>0</v>
      </c>
    </row>
    <row r="29" spans="2:12" ht="24" customHeight="1">
      <c r="B29" s="29" t="s">
        <v>153</v>
      </c>
      <c r="C29" s="28" t="s">
        <v>153</v>
      </c>
      <c r="D29" s="28" t="s">
        <v>18</v>
      </c>
      <c r="E29" s="31" t="s">
        <v>31</v>
      </c>
      <c r="F29" s="41">
        <v>0</v>
      </c>
      <c r="G29" s="17" t="s">
        <v>153</v>
      </c>
      <c r="H29" s="14" t="s">
        <v>153</v>
      </c>
    </row>
    <row r="30" spans="2:12" ht="24" customHeight="1">
      <c r="B30" s="29" t="s">
        <v>153</v>
      </c>
      <c r="C30" s="28" t="s">
        <v>153</v>
      </c>
      <c r="D30" s="28" t="s">
        <v>75</v>
      </c>
      <c r="E30" s="31" t="s">
        <v>116</v>
      </c>
      <c r="F30" s="43">
        <f>TRUNC((F26+F27+F28+F29),0)</f>
        <v>0</v>
      </c>
      <c r="G30" s="17" t="s">
        <v>153</v>
      </c>
      <c r="H30" s="14" t="s">
        <v>130</v>
      </c>
    </row>
    <row r="31" spans="2:12" ht="24" customHeight="1">
      <c r="B31" s="29" t="s">
        <v>153</v>
      </c>
      <c r="C31" s="28" t="s">
        <v>153</v>
      </c>
      <c r="D31" s="28" t="s">
        <v>23</v>
      </c>
      <c r="E31" s="31" t="s">
        <v>32</v>
      </c>
      <c r="F31" s="43">
        <f>IF(B51&lt;&gt; "0.9",TRUNC(F30*0.1,0),TRUNC(F30*0.1,0)+1)</f>
        <v>0</v>
      </c>
      <c r="G31" s="17" t="s">
        <v>151</v>
      </c>
      <c r="H31" s="14" t="s">
        <v>58</v>
      </c>
    </row>
    <row r="32" spans="2:12" ht="24" customHeight="1">
      <c r="B32" s="29" t="s">
        <v>153</v>
      </c>
      <c r="C32" s="28" t="s">
        <v>153</v>
      </c>
      <c r="D32" s="28" t="s">
        <v>115</v>
      </c>
      <c r="E32" s="31" t="s">
        <v>149</v>
      </c>
      <c r="F32" s="43">
        <f>TRUNC((F30+F31),0)</f>
        <v>0</v>
      </c>
      <c r="G32" s="17" t="s">
        <v>153</v>
      </c>
      <c r="H32" s="14" t="s">
        <v>69</v>
      </c>
    </row>
    <row r="33" spans="2:8" ht="24" hidden="1" customHeight="1" outlineLevel="1">
      <c r="B33" s="29" t="s">
        <v>153</v>
      </c>
      <c r="C33" s="28" t="s">
        <v>153</v>
      </c>
      <c r="D33" s="28" t="s">
        <v>64</v>
      </c>
      <c r="E33" s="31" t="s">
        <v>54</v>
      </c>
      <c r="F33" s="41">
        <v>0</v>
      </c>
      <c r="G33" s="17" t="s">
        <v>153</v>
      </c>
      <c r="H33" s="14" t="s">
        <v>153</v>
      </c>
    </row>
    <row r="34" spans="2:8" ht="24" hidden="1" customHeight="1" outlineLevel="1">
      <c r="B34" s="29" t="s">
        <v>153</v>
      </c>
      <c r="C34" s="28" t="s">
        <v>153</v>
      </c>
      <c r="D34" s="28" t="s">
        <v>123</v>
      </c>
      <c r="E34" s="31" t="s">
        <v>110</v>
      </c>
      <c r="F34" s="41">
        <v>0</v>
      </c>
      <c r="G34" s="17" t="s">
        <v>153</v>
      </c>
      <c r="H34" s="14" t="s">
        <v>153</v>
      </c>
    </row>
    <row r="35" spans="2:8" ht="24" customHeight="1" collapsed="1">
      <c r="B35" s="33" t="s">
        <v>153</v>
      </c>
      <c r="C35" s="34" t="s">
        <v>153</v>
      </c>
      <c r="D35" s="34" t="s">
        <v>30</v>
      </c>
      <c r="E35" s="35" t="s">
        <v>50</v>
      </c>
      <c r="F35" s="93">
        <f>F32+F33+F34</f>
        <v>0</v>
      </c>
      <c r="G35" s="37" t="s">
        <v>153</v>
      </c>
      <c r="H35" s="38" t="s">
        <v>105</v>
      </c>
    </row>
    <row r="36" spans="2:8">
      <c r="B36" s="6"/>
      <c r="C36" s="6"/>
      <c r="D36" s="6"/>
      <c r="E36" s="6"/>
      <c r="F36" s="6"/>
      <c r="G36" s="6"/>
      <c r="H36" s="6"/>
    </row>
    <row r="51" spans="2:2">
      <c r="B51" t="str">
        <f>RIGHT(F30*0.1,3)</f>
        <v>0</v>
      </c>
    </row>
  </sheetData>
  <mergeCells count="2">
    <mergeCell ref="B3:D3"/>
    <mergeCell ref="B1:H2"/>
  </mergeCells>
  <phoneticPr fontId="4" type="noConversion"/>
  <pageMargins left="0.44" right="0.43" top="0.7" bottom="0.37" header="0.5" footer="0.27"/>
  <pageSetup paperSize="9" fitToHeight="0" orientation="portrait" r:id="rId1"/>
  <headerFooter alignWithMargins="0"/>
  <ignoredErrors>
    <ignoredError sqref="E4:E19 E25:E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J33"/>
  <sheetViews>
    <sheetView view="pageBreakPreview" zoomScaleNormal="100" zoomScaleSheetLayoutView="100" workbookViewId="0">
      <pane ySplit="3" topLeftCell="A4" activePane="bottomLeft" state="frozen"/>
      <selection activeCell="D26" sqref="D26"/>
      <selection pane="bottomLeft" activeCell="D26" sqref="D26"/>
    </sheetView>
  </sheetViews>
  <sheetFormatPr defaultRowHeight="12.75" outlineLevelRow="1"/>
  <cols>
    <col min="1" max="1" width="0.7109375" customWidth="1"/>
    <col min="2" max="2" width="8.5703125" customWidth="1"/>
    <col min="3" max="3" width="25.5703125" customWidth="1"/>
    <col min="4" max="4" width="23.42578125" customWidth="1"/>
    <col min="5" max="5" width="8.5703125" customWidth="1"/>
    <col min="6" max="6" width="20.28515625" customWidth="1"/>
    <col min="7" max="7" width="17.7109375" customWidth="1"/>
    <col min="8" max="8" width="17" customWidth="1"/>
    <col min="9" max="9" width="17.85546875" customWidth="1"/>
    <col min="10" max="10" width="23.7109375" customWidth="1"/>
  </cols>
  <sheetData>
    <row r="1" spans="2:10" ht="24.95" customHeight="1">
      <c r="B1" s="135" t="s">
        <v>112</v>
      </c>
      <c r="C1" s="135"/>
      <c r="D1" s="135"/>
      <c r="E1" s="135"/>
      <c r="F1" s="135"/>
      <c r="G1" s="135"/>
      <c r="H1" s="135"/>
      <c r="I1" s="135"/>
      <c r="J1" s="135"/>
    </row>
    <row r="2" spans="2:10" ht="9.9499999999999993" customHeight="1">
      <c r="B2" s="136"/>
      <c r="C2" s="136"/>
      <c r="D2" s="136"/>
      <c r="E2" s="136"/>
      <c r="F2" s="136"/>
      <c r="G2" s="136"/>
      <c r="H2" s="136"/>
      <c r="I2" s="136"/>
      <c r="J2" s="136"/>
    </row>
    <row r="3" spans="2:10" ht="30.75" customHeight="1">
      <c r="B3" s="7" t="s">
        <v>150</v>
      </c>
      <c r="C3" s="2" t="s">
        <v>90</v>
      </c>
      <c r="D3" s="2" t="s">
        <v>107</v>
      </c>
      <c r="E3" s="2" t="s">
        <v>48</v>
      </c>
      <c r="F3" s="2" t="s">
        <v>143</v>
      </c>
      <c r="G3" s="2" t="s">
        <v>125</v>
      </c>
      <c r="H3" s="2" t="s">
        <v>85</v>
      </c>
      <c r="I3" s="2" t="s">
        <v>6</v>
      </c>
      <c r="J3" s="3" t="s">
        <v>29</v>
      </c>
    </row>
    <row r="4" spans="2:10" ht="19.7" customHeight="1">
      <c r="B4" s="18" t="s">
        <v>68</v>
      </c>
      <c r="C4" s="11" t="s">
        <v>34</v>
      </c>
      <c r="D4" s="11" t="s">
        <v>153</v>
      </c>
      <c r="E4" s="12" t="s">
        <v>153</v>
      </c>
      <c r="F4" s="41">
        <f t="shared" ref="F4:F6" si="0">G4+H4+I4</f>
        <v>0</v>
      </c>
      <c r="G4" s="41">
        <f>내역서!J5</f>
        <v>0</v>
      </c>
      <c r="H4" s="41">
        <f>내역서!L5</f>
        <v>0</v>
      </c>
      <c r="I4" s="41">
        <f>내역서!N5</f>
        <v>0</v>
      </c>
      <c r="J4" s="14" t="s">
        <v>153</v>
      </c>
    </row>
    <row r="5" spans="2:10" ht="19.7" customHeight="1">
      <c r="B5" s="18">
        <v>2</v>
      </c>
      <c r="C5" s="11" t="s">
        <v>13</v>
      </c>
      <c r="D5" s="11" t="s">
        <v>153</v>
      </c>
      <c r="E5" s="12" t="s">
        <v>153</v>
      </c>
      <c r="F5" s="41">
        <f t="shared" si="0"/>
        <v>0</v>
      </c>
      <c r="G5" s="41">
        <f>내역서!J19</f>
        <v>0</v>
      </c>
      <c r="H5" s="41">
        <f>내역서!L19</f>
        <v>0</v>
      </c>
      <c r="I5" s="41">
        <f>내역서!N19</f>
        <v>0</v>
      </c>
      <c r="J5" s="14" t="s">
        <v>153</v>
      </c>
    </row>
    <row r="6" spans="2:10" ht="19.7" customHeight="1">
      <c r="B6" s="18">
        <v>3</v>
      </c>
      <c r="C6" s="11" t="s">
        <v>218</v>
      </c>
      <c r="D6" s="11"/>
      <c r="E6" s="12"/>
      <c r="F6" s="41">
        <f t="shared" si="0"/>
        <v>0</v>
      </c>
      <c r="G6" s="41">
        <f>내역서!J30</f>
        <v>0</v>
      </c>
      <c r="H6" s="41">
        <f>내역서!L30</f>
        <v>0</v>
      </c>
      <c r="I6" s="41">
        <f>내역서!N30</f>
        <v>0</v>
      </c>
      <c r="J6" s="14"/>
    </row>
    <row r="7" spans="2:10" ht="19.7" customHeight="1">
      <c r="B7" s="18"/>
      <c r="C7" s="11"/>
      <c r="D7" s="11"/>
      <c r="E7" s="12"/>
      <c r="F7" s="41"/>
      <c r="G7" s="41"/>
      <c r="H7" s="41"/>
      <c r="I7" s="41"/>
      <c r="J7" s="14"/>
    </row>
    <row r="8" spans="2:10" ht="19.7" customHeight="1">
      <c r="B8" s="18"/>
      <c r="C8" s="11"/>
      <c r="D8" s="11"/>
      <c r="E8" s="12"/>
      <c r="F8" s="41"/>
      <c r="G8" s="41"/>
      <c r="H8" s="41"/>
      <c r="I8" s="41"/>
      <c r="J8" s="14"/>
    </row>
    <row r="9" spans="2:10" ht="19.7" customHeight="1">
      <c r="B9" s="18"/>
      <c r="C9" s="11"/>
      <c r="D9" s="11"/>
      <c r="E9" s="12"/>
      <c r="F9" s="41"/>
      <c r="G9" s="41"/>
      <c r="H9" s="41"/>
      <c r="I9" s="41"/>
      <c r="J9" s="14"/>
    </row>
    <row r="10" spans="2:10" s="32" customFormat="1" ht="19.7" customHeight="1">
      <c r="B10" s="15" t="s">
        <v>153</v>
      </c>
      <c r="C10" s="16" t="s">
        <v>152</v>
      </c>
      <c r="D10" s="16" t="s">
        <v>153</v>
      </c>
      <c r="E10" s="19" t="s">
        <v>153</v>
      </c>
      <c r="F10" s="40">
        <f t="shared" ref="F10" si="1">G10+H10+I10</f>
        <v>0</v>
      </c>
      <c r="G10" s="40">
        <f>내역서!J34</f>
        <v>0</v>
      </c>
      <c r="H10" s="40">
        <f>내역서!L34</f>
        <v>0</v>
      </c>
      <c r="I10" s="40">
        <f>내역서!N34</f>
        <v>0</v>
      </c>
      <c r="J10" s="20" t="s">
        <v>153</v>
      </c>
    </row>
    <row r="11" spans="2:10" ht="19.7" customHeight="1">
      <c r="B11" s="18" t="s">
        <v>153</v>
      </c>
      <c r="C11" s="11" t="s">
        <v>122</v>
      </c>
      <c r="D11" s="11" t="s">
        <v>153</v>
      </c>
      <c r="E11" s="12" t="s">
        <v>24</v>
      </c>
      <c r="F11" s="41">
        <f>원가계산서!F9</f>
        <v>0</v>
      </c>
      <c r="G11" s="13"/>
      <c r="H11" s="13"/>
      <c r="I11" s="13"/>
      <c r="J11" s="14" t="s">
        <v>153</v>
      </c>
    </row>
    <row r="12" spans="2:10" ht="19.7" customHeight="1">
      <c r="B12" s="18" t="s">
        <v>153</v>
      </c>
      <c r="C12" s="11" t="s">
        <v>61</v>
      </c>
      <c r="D12" s="11" t="s">
        <v>153</v>
      </c>
      <c r="E12" s="12" t="s">
        <v>24</v>
      </c>
      <c r="F12" s="41">
        <f>원가계산서!F12</f>
        <v>0</v>
      </c>
      <c r="G12" s="13"/>
      <c r="H12" s="13"/>
      <c r="I12" s="13"/>
      <c r="J12" s="14" t="s">
        <v>153</v>
      </c>
    </row>
    <row r="13" spans="2:10" ht="19.7" customHeight="1">
      <c r="B13" s="18" t="s">
        <v>153</v>
      </c>
      <c r="C13" s="11" t="s">
        <v>49</v>
      </c>
      <c r="D13" s="11" t="s">
        <v>153</v>
      </c>
      <c r="E13" s="12" t="s">
        <v>24</v>
      </c>
      <c r="F13" s="41">
        <f>원가계산서!F13</f>
        <v>0</v>
      </c>
      <c r="G13" s="13"/>
      <c r="H13" s="13"/>
      <c r="I13" s="13"/>
      <c r="J13" s="14" t="s">
        <v>153</v>
      </c>
    </row>
    <row r="14" spans="2:10" ht="19.7" hidden="1" customHeight="1" outlineLevel="1">
      <c r="B14" s="18" t="s">
        <v>153</v>
      </c>
      <c r="C14" s="11" t="s">
        <v>78</v>
      </c>
      <c r="D14" s="11" t="s">
        <v>153</v>
      </c>
      <c r="E14" s="12" t="s">
        <v>24</v>
      </c>
      <c r="F14" s="41">
        <f>원가계산서!F14</f>
        <v>0</v>
      </c>
      <c r="G14" s="13"/>
      <c r="H14" s="13"/>
      <c r="I14" s="13"/>
      <c r="J14" s="14" t="s">
        <v>153</v>
      </c>
    </row>
    <row r="15" spans="2:10" ht="19.7" hidden="1" customHeight="1" outlineLevel="1">
      <c r="B15" s="18" t="s">
        <v>153</v>
      </c>
      <c r="C15" s="11" t="s">
        <v>126</v>
      </c>
      <c r="D15" s="11" t="s">
        <v>153</v>
      </c>
      <c r="E15" s="12" t="s">
        <v>24</v>
      </c>
      <c r="F15" s="41">
        <f>원가계산서!F15</f>
        <v>0</v>
      </c>
      <c r="G15" s="13"/>
      <c r="H15" s="13"/>
      <c r="I15" s="13"/>
      <c r="J15" s="14" t="s">
        <v>153</v>
      </c>
    </row>
    <row r="16" spans="2:10" ht="19.7" hidden="1" customHeight="1" outlineLevel="1">
      <c r="B16" s="18" t="s">
        <v>153</v>
      </c>
      <c r="C16" s="11" t="s">
        <v>137</v>
      </c>
      <c r="D16" s="11" t="s">
        <v>153</v>
      </c>
      <c r="E16" s="12" t="s">
        <v>24</v>
      </c>
      <c r="F16" s="41">
        <f>원가계산서!F16</f>
        <v>0</v>
      </c>
      <c r="G16" s="13"/>
      <c r="H16" s="13"/>
      <c r="I16" s="13"/>
      <c r="J16" s="14" t="s">
        <v>153</v>
      </c>
    </row>
    <row r="17" spans="2:10" ht="19.7" hidden="1" customHeight="1" outlineLevel="1">
      <c r="B17" s="18" t="s">
        <v>153</v>
      </c>
      <c r="C17" s="11" t="s">
        <v>19</v>
      </c>
      <c r="D17" s="11" t="s">
        <v>153</v>
      </c>
      <c r="E17" s="12" t="s">
        <v>24</v>
      </c>
      <c r="F17" s="41">
        <f>원가계산서!F17</f>
        <v>0</v>
      </c>
      <c r="G17" s="13"/>
      <c r="H17" s="13"/>
      <c r="I17" s="13"/>
      <c r="J17" s="14" t="s">
        <v>153</v>
      </c>
    </row>
    <row r="18" spans="2:10" ht="19.7" hidden="1" customHeight="1" outlineLevel="1">
      <c r="B18" s="18" t="s">
        <v>153</v>
      </c>
      <c r="C18" s="11" t="s">
        <v>70</v>
      </c>
      <c r="D18" s="11" t="s">
        <v>153</v>
      </c>
      <c r="E18" s="12" t="s">
        <v>24</v>
      </c>
      <c r="F18" s="41">
        <f>원가계산서!F18</f>
        <v>0</v>
      </c>
      <c r="G18" s="13"/>
      <c r="H18" s="13"/>
      <c r="I18" s="13"/>
      <c r="J18" s="14" t="s">
        <v>153</v>
      </c>
    </row>
    <row r="19" spans="2:10" ht="19.7" hidden="1" customHeight="1" outlineLevel="1">
      <c r="B19" s="18" t="s">
        <v>153</v>
      </c>
      <c r="C19" s="11" t="s">
        <v>132</v>
      </c>
      <c r="D19" s="11" t="s">
        <v>153</v>
      </c>
      <c r="E19" s="12" t="s">
        <v>24</v>
      </c>
      <c r="F19" s="41">
        <f>원가계산서!F19</f>
        <v>0</v>
      </c>
      <c r="G19" s="13"/>
      <c r="H19" s="13"/>
      <c r="I19" s="13"/>
      <c r="J19" s="14" t="s">
        <v>153</v>
      </c>
    </row>
    <row r="20" spans="2:10" ht="19.7" hidden="1" customHeight="1" outlineLevel="1">
      <c r="B20" s="18" t="s">
        <v>153</v>
      </c>
      <c r="C20" s="11" t="s">
        <v>121</v>
      </c>
      <c r="D20" s="11" t="s">
        <v>153</v>
      </c>
      <c r="E20" s="12" t="s">
        <v>24</v>
      </c>
      <c r="F20" s="41">
        <f>원가계산서!F21</f>
        <v>0</v>
      </c>
      <c r="G20" s="13"/>
      <c r="H20" s="13"/>
      <c r="I20" s="13"/>
      <c r="J20" s="14" t="s">
        <v>153</v>
      </c>
    </row>
    <row r="21" spans="2:10" ht="19.7" hidden="1" customHeight="1" outlineLevel="1">
      <c r="B21" s="18" t="s">
        <v>153</v>
      </c>
      <c r="C21" s="11" t="s">
        <v>65</v>
      </c>
      <c r="D21" s="11" t="s">
        <v>153</v>
      </c>
      <c r="E21" s="12" t="s">
        <v>24</v>
      </c>
      <c r="F21" s="41">
        <f>원가계산서!F23</f>
        <v>0</v>
      </c>
      <c r="G21" s="13"/>
      <c r="H21" s="13"/>
      <c r="I21" s="13"/>
      <c r="J21" s="14" t="s">
        <v>153</v>
      </c>
    </row>
    <row r="22" spans="2:10" ht="19.7" customHeight="1" collapsed="1">
      <c r="B22" s="18" t="s">
        <v>153</v>
      </c>
      <c r="C22" s="11" t="s">
        <v>148</v>
      </c>
      <c r="D22" s="11" t="s">
        <v>153</v>
      </c>
      <c r="E22" s="12" t="s">
        <v>24</v>
      </c>
      <c r="F22" s="41">
        <f>원가계산서!F24</f>
        <v>0</v>
      </c>
      <c r="G22" s="13"/>
      <c r="H22" s="13"/>
      <c r="I22" s="13"/>
      <c r="J22" s="14" t="s">
        <v>153</v>
      </c>
    </row>
    <row r="23" spans="2:10" ht="19.7" customHeight="1">
      <c r="B23" s="18" t="s">
        <v>153</v>
      </c>
      <c r="C23" s="11" t="s">
        <v>141</v>
      </c>
      <c r="D23" s="11" t="s">
        <v>153</v>
      </c>
      <c r="E23" s="12" t="s">
        <v>153</v>
      </c>
      <c r="F23" s="41">
        <f>원가계산서!F26</f>
        <v>0</v>
      </c>
      <c r="G23" s="13"/>
      <c r="H23" s="13"/>
      <c r="I23" s="13"/>
      <c r="J23" s="14" t="s">
        <v>153</v>
      </c>
    </row>
    <row r="24" spans="2:10" ht="19.7" customHeight="1">
      <c r="B24" s="18" t="s">
        <v>153</v>
      </c>
      <c r="C24" s="11" t="s">
        <v>127</v>
      </c>
      <c r="D24" s="11" t="s">
        <v>153</v>
      </c>
      <c r="E24" s="12" t="s">
        <v>24</v>
      </c>
      <c r="F24" s="41">
        <f>원가계산서!F27</f>
        <v>0</v>
      </c>
      <c r="G24" s="13"/>
      <c r="H24" s="13"/>
      <c r="I24" s="13"/>
      <c r="J24" s="14" t="s">
        <v>153</v>
      </c>
    </row>
    <row r="25" spans="2:10" ht="19.7" customHeight="1">
      <c r="B25" s="18" t="s">
        <v>153</v>
      </c>
      <c r="C25" s="11" t="s">
        <v>46</v>
      </c>
      <c r="D25" s="11" t="s">
        <v>153</v>
      </c>
      <c r="E25" s="12" t="s">
        <v>24</v>
      </c>
      <c r="F25" s="41">
        <f>원가계산서!F28</f>
        <v>0</v>
      </c>
      <c r="G25" s="13"/>
      <c r="H25" s="13"/>
      <c r="I25" s="13"/>
      <c r="J25" s="14" t="s">
        <v>153</v>
      </c>
    </row>
    <row r="26" spans="2:10" ht="19.7" customHeight="1">
      <c r="B26" s="18" t="s">
        <v>153</v>
      </c>
      <c r="C26" s="11" t="s">
        <v>128</v>
      </c>
      <c r="D26" s="11" t="s">
        <v>153</v>
      </c>
      <c r="E26" s="12" t="s">
        <v>153</v>
      </c>
      <c r="F26" s="41">
        <f>원가계산서!F30</f>
        <v>0</v>
      </c>
      <c r="G26" s="13"/>
      <c r="H26" s="13"/>
      <c r="I26" s="13"/>
      <c r="J26" s="14" t="s">
        <v>153</v>
      </c>
    </row>
    <row r="27" spans="2:10" ht="19.7" customHeight="1">
      <c r="B27" s="18" t="s">
        <v>153</v>
      </c>
      <c r="C27" s="11" t="s">
        <v>8</v>
      </c>
      <c r="D27" s="11" t="s">
        <v>153</v>
      </c>
      <c r="E27" s="12" t="s">
        <v>24</v>
      </c>
      <c r="F27" s="41">
        <f>원가계산서!F31</f>
        <v>0</v>
      </c>
      <c r="G27" s="13"/>
      <c r="H27" s="13"/>
      <c r="I27" s="13"/>
      <c r="J27" s="14" t="s">
        <v>153</v>
      </c>
    </row>
    <row r="28" spans="2:10" s="32" customFormat="1" ht="19.7" customHeight="1">
      <c r="B28" s="15" t="s">
        <v>153</v>
      </c>
      <c r="C28" s="16" t="s">
        <v>1</v>
      </c>
      <c r="D28" s="16" t="s">
        <v>153</v>
      </c>
      <c r="E28" s="19" t="s">
        <v>153</v>
      </c>
      <c r="F28" s="40">
        <f>원가계산서!F32</f>
        <v>0</v>
      </c>
      <c r="G28" s="22"/>
      <c r="H28" s="22"/>
      <c r="I28" s="22"/>
      <c r="J28" s="20" t="s">
        <v>153</v>
      </c>
    </row>
    <row r="29" spans="2:10" ht="19.7" hidden="1" customHeight="1" outlineLevel="1">
      <c r="B29" s="18" t="s">
        <v>153</v>
      </c>
      <c r="C29" s="11" t="s">
        <v>135</v>
      </c>
      <c r="D29" s="11" t="s">
        <v>153</v>
      </c>
      <c r="E29" s="12" t="s">
        <v>153</v>
      </c>
      <c r="F29" s="41">
        <f>원가계산서!F33</f>
        <v>0</v>
      </c>
      <c r="G29" s="13"/>
      <c r="H29" s="13"/>
      <c r="I29" s="13"/>
      <c r="J29" s="14" t="s">
        <v>153</v>
      </c>
    </row>
    <row r="30" spans="2:10" ht="19.7" hidden="1" customHeight="1" outlineLevel="1">
      <c r="B30" s="18" t="s">
        <v>153</v>
      </c>
      <c r="C30" s="11" t="s">
        <v>92</v>
      </c>
      <c r="D30" s="11" t="s">
        <v>153</v>
      </c>
      <c r="E30" s="12" t="s">
        <v>153</v>
      </c>
      <c r="F30" s="41">
        <f>원가계산서!F34</f>
        <v>0</v>
      </c>
      <c r="G30" s="13"/>
      <c r="H30" s="13"/>
      <c r="I30" s="13"/>
      <c r="J30" s="14" t="s">
        <v>153</v>
      </c>
    </row>
    <row r="31" spans="2:10" s="32" customFormat="1" ht="19.7" customHeight="1" collapsed="1">
      <c r="B31" s="15" t="s">
        <v>153</v>
      </c>
      <c r="C31" s="16" t="s">
        <v>56</v>
      </c>
      <c r="D31" s="16" t="s">
        <v>153</v>
      </c>
      <c r="E31" s="19" t="s">
        <v>153</v>
      </c>
      <c r="F31" s="40">
        <f>원가계산서!F35</f>
        <v>0</v>
      </c>
      <c r="G31" s="22"/>
      <c r="H31" s="22"/>
      <c r="I31" s="22"/>
      <c r="J31" s="20" t="s">
        <v>153</v>
      </c>
    </row>
    <row r="32" spans="2:10" ht="19.7" customHeight="1">
      <c r="B32" s="8"/>
      <c r="C32" s="4"/>
      <c r="D32" s="4"/>
      <c r="E32" s="4"/>
      <c r="F32" s="4"/>
      <c r="G32" s="4"/>
      <c r="H32" s="4"/>
      <c r="I32" s="4"/>
      <c r="J32" s="5"/>
    </row>
    <row r="33" spans="2:10">
      <c r="B33" s="6"/>
      <c r="C33" s="6"/>
      <c r="D33" s="6"/>
      <c r="E33" s="6"/>
      <c r="F33" s="6"/>
      <c r="G33" s="6"/>
      <c r="H33" s="6"/>
      <c r="I33" s="6"/>
      <c r="J33" s="6"/>
    </row>
  </sheetData>
  <mergeCells count="1">
    <mergeCell ref="B1:J2"/>
  </mergeCells>
  <phoneticPr fontId="4" type="noConversion"/>
  <pageMargins left="0.56999999999999995" right="7.874015748031496E-2" top="0.51" bottom="0.28999999999999998" header="0.36" footer="0.26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O56"/>
  <sheetViews>
    <sheetView showGridLines="0" tabSelected="1" view="pageBreakPreview" zoomScale="120" zoomScaleNormal="100" zoomScaleSheetLayoutView="120" workbookViewId="0">
      <pane ySplit="4" topLeftCell="A5" activePane="bottomLeft" state="frozen"/>
      <selection activeCell="D51" sqref="D51"/>
      <selection pane="bottomLeft" activeCell="H19" sqref="H19"/>
    </sheetView>
  </sheetViews>
  <sheetFormatPr defaultRowHeight="12.75" outlineLevelRow="1"/>
  <cols>
    <col min="1" max="1" width="0.7109375" customWidth="1"/>
    <col min="2" max="2" width="4.28515625" customWidth="1"/>
    <col min="3" max="3" width="23.28515625" customWidth="1"/>
    <col min="4" max="4" width="20" customWidth="1"/>
    <col min="5" max="5" width="7.28515625" customWidth="1"/>
    <col min="6" max="6" width="4.28515625" customWidth="1"/>
    <col min="7" max="7" width="10.85546875" customWidth="1"/>
    <col min="8" max="8" width="13.7109375" customWidth="1"/>
    <col min="9" max="9" width="10.42578125" customWidth="1"/>
    <col min="10" max="10" width="13.7109375" customWidth="1"/>
    <col min="11" max="11" width="10.28515625" customWidth="1"/>
    <col min="12" max="12" width="13.7109375" customWidth="1"/>
    <col min="13" max="13" width="10.5703125" customWidth="1"/>
    <col min="14" max="14" width="13.7109375" customWidth="1"/>
    <col min="15" max="15" width="10" customWidth="1"/>
  </cols>
  <sheetData>
    <row r="1" spans="2:15" ht="13.5" customHeight="1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5" ht="9.9499999999999993" customHeight="1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2:15" ht="15.4" customHeight="1">
      <c r="B3" s="141" t="s">
        <v>150</v>
      </c>
      <c r="C3" s="143" t="s">
        <v>90</v>
      </c>
      <c r="D3" s="143" t="s">
        <v>107</v>
      </c>
      <c r="E3" s="143" t="s">
        <v>3</v>
      </c>
      <c r="F3" s="143" t="s">
        <v>48</v>
      </c>
      <c r="G3" s="137" t="s">
        <v>143</v>
      </c>
      <c r="H3" s="138"/>
      <c r="I3" s="137" t="s">
        <v>125</v>
      </c>
      <c r="J3" s="138"/>
      <c r="K3" s="137" t="s">
        <v>85</v>
      </c>
      <c r="L3" s="138"/>
      <c r="M3" s="137" t="s">
        <v>6</v>
      </c>
      <c r="N3" s="138"/>
      <c r="O3" s="139" t="s">
        <v>29</v>
      </c>
    </row>
    <row r="4" spans="2:15" ht="19.7" customHeight="1">
      <c r="B4" s="142"/>
      <c r="C4" s="144"/>
      <c r="D4" s="144"/>
      <c r="E4" s="144"/>
      <c r="F4" s="144"/>
      <c r="G4" s="10" t="s">
        <v>0</v>
      </c>
      <c r="H4" s="9" t="s">
        <v>72</v>
      </c>
      <c r="I4" s="10" t="s">
        <v>0</v>
      </c>
      <c r="J4" s="9" t="s">
        <v>72</v>
      </c>
      <c r="K4" s="10" t="s">
        <v>0</v>
      </c>
      <c r="L4" s="9" t="s">
        <v>72</v>
      </c>
      <c r="M4" s="10" t="s">
        <v>0</v>
      </c>
      <c r="N4" s="9" t="s">
        <v>72</v>
      </c>
      <c r="O4" s="140"/>
    </row>
    <row r="5" spans="2:15" ht="20.100000000000001" customHeight="1">
      <c r="B5" s="78" t="s">
        <v>171</v>
      </c>
      <c r="C5" s="16" t="s">
        <v>34</v>
      </c>
      <c r="D5" s="16" t="s">
        <v>153</v>
      </c>
      <c r="E5" s="43"/>
      <c r="F5" s="19" t="s">
        <v>153</v>
      </c>
      <c r="G5" s="39"/>
      <c r="H5" s="40">
        <f t="shared" ref="H5:H19" si="0">J5+L5+N5</f>
        <v>0</v>
      </c>
      <c r="I5" s="39"/>
      <c r="J5" s="40">
        <f>J6+J8+J11+J14+J16</f>
        <v>0</v>
      </c>
      <c r="K5" s="39"/>
      <c r="L5" s="40">
        <f>L6+L8+L11+L14+L16</f>
        <v>0</v>
      </c>
      <c r="M5" s="39"/>
      <c r="N5" s="40">
        <f>N6+N8+N11+N14+N16</f>
        <v>0</v>
      </c>
      <c r="O5" s="20"/>
    </row>
    <row r="6" spans="2:15" ht="20.100000000000001" customHeight="1">
      <c r="B6" s="15" t="s">
        <v>111</v>
      </c>
      <c r="C6" s="16" t="s">
        <v>163</v>
      </c>
      <c r="D6" s="16" t="s">
        <v>153</v>
      </c>
      <c r="E6" s="43"/>
      <c r="F6" s="19" t="s">
        <v>153</v>
      </c>
      <c r="G6" s="39"/>
      <c r="H6" s="40">
        <f t="shared" si="0"/>
        <v>0</v>
      </c>
      <c r="I6" s="39"/>
      <c r="J6" s="40">
        <f>J7</f>
        <v>0</v>
      </c>
      <c r="K6" s="39"/>
      <c r="L6" s="40">
        <f>L7</f>
        <v>0</v>
      </c>
      <c r="M6" s="39"/>
      <c r="N6" s="40">
        <f>N7</f>
        <v>0</v>
      </c>
      <c r="O6" s="20"/>
    </row>
    <row r="7" spans="2:15" ht="20.100000000000001" customHeight="1">
      <c r="B7" s="18" t="s">
        <v>153</v>
      </c>
      <c r="C7" s="11" t="s">
        <v>162</v>
      </c>
      <c r="D7" s="11" t="s">
        <v>164</v>
      </c>
      <c r="E7" s="43">
        <v>78</v>
      </c>
      <c r="F7" s="12" t="s">
        <v>99</v>
      </c>
      <c r="G7" s="39">
        <f t="shared" ref="G7:G17" si="1">I7+K7+M7</f>
        <v>0</v>
      </c>
      <c r="H7" s="41">
        <f t="shared" si="0"/>
        <v>0</v>
      </c>
      <c r="I7" s="42"/>
      <c r="J7" s="41">
        <f>TRUNC(E7*I7,0)</f>
        <v>0</v>
      </c>
      <c r="K7" s="42"/>
      <c r="L7" s="41">
        <f>TRUNC(E7*K7,0)</f>
        <v>0</v>
      </c>
      <c r="M7" s="42"/>
      <c r="N7" s="41">
        <f>TRUNC(E7*M7,0)</f>
        <v>0</v>
      </c>
      <c r="O7" s="105"/>
    </row>
    <row r="8" spans="2:15" ht="20.100000000000001" customHeight="1">
      <c r="B8" s="15" t="s">
        <v>165</v>
      </c>
      <c r="C8" s="16" t="s">
        <v>109</v>
      </c>
      <c r="D8" s="16" t="s">
        <v>153</v>
      </c>
      <c r="E8" s="43"/>
      <c r="F8" s="19" t="s">
        <v>153</v>
      </c>
      <c r="G8" s="39"/>
      <c r="H8" s="40">
        <f>J8+L8+N8</f>
        <v>0</v>
      </c>
      <c r="I8" s="39"/>
      <c r="J8" s="40">
        <f>J9+J10</f>
        <v>0</v>
      </c>
      <c r="K8" s="39"/>
      <c r="L8" s="40">
        <f>L9+L10</f>
        <v>0</v>
      </c>
      <c r="M8" s="39"/>
      <c r="N8" s="40">
        <f>N9+N10</f>
        <v>0</v>
      </c>
      <c r="O8" s="106"/>
    </row>
    <row r="9" spans="2:15" ht="20.100000000000001" customHeight="1">
      <c r="B9" s="18" t="s">
        <v>153</v>
      </c>
      <c r="C9" s="11" t="s">
        <v>9</v>
      </c>
      <c r="D9" s="11" t="s">
        <v>184</v>
      </c>
      <c r="E9" s="43">
        <v>187</v>
      </c>
      <c r="F9" s="12" t="s">
        <v>98</v>
      </c>
      <c r="G9" s="39">
        <f>I9+K9+M9</f>
        <v>0</v>
      </c>
      <c r="H9" s="41">
        <f>J9+L9+N9</f>
        <v>0</v>
      </c>
      <c r="I9" s="42"/>
      <c r="J9" s="41">
        <f>TRUNC(E9*I9,0)</f>
        <v>0</v>
      </c>
      <c r="K9" s="42"/>
      <c r="L9" s="41">
        <f>TRUNC(E9*K9,0)</f>
        <v>0</v>
      </c>
      <c r="M9" s="42"/>
      <c r="N9" s="41">
        <f>TRUNC(E9*M9,0)</f>
        <v>0</v>
      </c>
      <c r="O9" s="105"/>
    </row>
    <row r="10" spans="2:15" s="76" customFormat="1" ht="20.100000000000001" customHeight="1">
      <c r="B10" s="18" t="s">
        <v>153</v>
      </c>
      <c r="C10" s="11" t="s">
        <v>9</v>
      </c>
      <c r="D10" s="11" t="s">
        <v>185</v>
      </c>
      <c r="E10" s="43">
        <v>187</v>
      </c>
      <c r="F10" s="12" t="s">
        <v>98</v>
      </c>
      <c r="G10" s="39">
        <f t="shared" ref="G10" si="2">I10+K10+M10</f>
        <v>0</v>
      </c>
      <c r="H10" s="41">
        <f t="shared" ref="H10" si="3">J10+L10+N10</f>
        <v>0</v>
      </c>
      <c r="I10" s="42"/>
      <c r="J10" s="41">
        <f>TRUNC(E10*I10,0)</f>
        <v>0</v>
      </c>
      <c r="K10" s="42"/>
      <c r="L10" s="41">
        <f>TRUNC(E10*K10,0)</f>
        <v>0</v>
      </c>
      <c r="M10" s="42"/>
      <c r="N10" s="41">
        <f>TRUNC(E10*M10,0)</f>
        <v>0</v>
      </c>
      <c r="O10" s="105"/>
    </row>
    <row r="11" spans="2:15" ht="20.100000000000001" customHeight="1">
      <c r="B11" s="15" t="s">
        <v>166</v>
      </c>
      <c r="C11" s="16" t="s">
        <v>167</v>
      </c>
      <c r="D11" s="16" t="s">
        <v>153</v>
      </c>
      <c r="E11" s="43"/>
      <c r="F11" s="19" t="s">
        <v>153</v>
      </c>
      <c r="G11" s="39"/>
      <c r="H11" s="40">
        <f t="shared" si="0"/>
        <v>0</v>
      </c>
      <c r="I11" s="39"/>
      <c r="J11" s="40">
        <f>J12+J13</f>
        <v>0</v>
      </c>
      <c r="K11" s="39"/>
      <c r="L11" s="40">
        <f>L12+L13</f>
        <v>0</v>
      </c>
      <c r="M11" s="39"/>
      <c r="N11" s="40">
        <f>N12+N13</f>
        <v>0</v>
      </c>
      <c r="O11" s="106"/>
    </row>
    <row r="12" spans="2:15" ht="20.100000000000001" customHeight="1">
      <c r="B12" s="18" t="s">
        <v>153</v>
      </c>
      <c r="C12" s="11" t="s">
        <v>168</v>
      </c>
      <c r="D12" s="11"/>
      <c r="E12" s="43">
        <v>165</v>
      </c>
      <c r="F12" s="12" t="s">
        <v>179</v>
      </c>
      <c r="G12" s="39">
        <f t="shared" si="1"/>
        <v>0</v>
      </c>
      <c r="H12" s="41">
        <f t="shared" si="0"/>
        <v>0</v>
      </c>
      <c r="I12" s="42"/>
      <c r="J12" s="41">
        <f>TRUNC(E12*I12,0)</f>
        <v>0</v>
      </c>
      <c r="K12" s="42"/>
      <c r="L12" s="41">
        <f>TRUNC(E12*K12,0)</f>
        <v>0</v>
      </c>
      <c r="M12" s="42"/>
      <c r="N12" s="41">
        <f>TRUNC(E12*M12,0)</f>
        <v>0</v>
      </c>
      <c r="O12" s="105"/>
    </row>
    <row r="13" spans="2:15" ht="20.100000000000001" customHeight="1">
      <c r="B13" s="18" t="s">
        <v>153</v>
      </c>
      <c r="C13" s="11" t="s">
        <v>198</v>
      </c>
      <c r="D13" s="11" t="s">
        <v>114</v>
      </c>
      <c r="E13" s="43">
        <v>858</v>
      </c>
      <c r="F13" s="12" t="s">
        <v>179</v>
      </c>
      <c r="G13" s="39">
        <f>I13+K13+M13</f>
        <v>0</v>
      </c>
      <c r="H13" s="41">
        <f>J13+L13+N13</f>
        <v>0</v>
      </c>
      <c r="I13" s="42"/>
      <c r="J13" s="41">
        <f>TRUNC(E13*I13,0)</f>
        <v>0</v>
      </c>
      <c r="K13" s="42"/>
      <c r="L13" s="41">
        <f>TRUNC(E13*K13,0)</f>
        <v>0</v>
      </c>
      <c r="M13" s="42"/>
      <c r="N13" s="41">
        <f>TRUNC(E13*M13,0)</f>
        <v>0</v>
      </c>
      <c r="O13" s="105"/>
    </row>
    <row r="14" spans="2:15" ht="20.100000000000001" customHeight="1">
      <c r="B14" s="15" t="s">
        <v>169</v>
      </c>
      <c r="C14" s="16" t="s">
        <v>17</v>
      </c>
      <c r="D14" s="16" t="s">
        <v>153</v>
      </c>
      <c r="E14" s="43"/>
      <c r="F14" s="19" t="s">
        <v>153</v>
      </c>
      <c r="G14" s="39"/>
      <c r="H14" s="40">
        <f t="shared" si="0"/>
        <v>0</v>
      </c>
      <c r="I14" s="39"/>
      <c r="J14" s="40">
        <f>J15</f>
        <v>0</v>
      </c>
      <c r="K14" s="39"/>
      <c r="L14" s="40">
        <f>L15</f>
        <v>0</v>
      </c>
      <c r="M14" s="39"/>
      <c r="N14" s="40">
        <f>N15</f>
        <v>0</v>
      </c>
      <c r="O14" s="106"/>
    </row>
    <row r="15" spans="2:15" ht="20.100000000000001" customHeight="1">
      <c r="B15" s="18" t="s">
        <v>153</v>
      </c>
      <c r="C15" s="11" t="s">
        <v>182</v>
      </c>
      <c r="D15" s="11" t="s">
        <v>183</v>
      </c>
      <c r="E15" s="43">
        <v>157</v>
      </c>
      <c r="F15" s="12" t="s">
        <v>99</v>
      </c>
      <c r="G15" s="39">
        <f t="shared" si="1"/>
        <v>0</v>
      </c>
      <c r="H15" s="41">
        <f t="shared" si="0"/>
        <v>0</v>
      </c>
      <c r="I15" s="42"/>
      <c r="J15" s="41">
        <f>TRUNC(E15*I15,0)</f>
        <v>0</v>
      </c>
      <c r="K15" s="42"/>
      <c r="L15" s="41">
        <f>TRUNC(E15*K15,0)</f>
        <v>0</v>
      </c>
      <c r="M15" s="42"/>
      <c r="N15" s="41">
        <f>TRUNC(E15*M15,0)</f>
        <v>0</v>
      </c>
      <c r="O15" s="105"/>
    </row>
    <row r="16" spans="2:15" ht="20.100000000000001" customHeight="1">
      <c r="B16" s="15" t="s">
        <v>170</v>
      </c>
      <c r="C16" s="16" t="s">
        <v>51</v>
      </c>
      <c r="D16" s="16" t="s">
        <v>153</v>
      </c>
      <c r="E16" s="43"/>
      <c r="F16" s="19" t="s">
        <v>153</v>
      </c>
      <c r="G16" s="39"/>
      <c r="H16" s="40">
        <f t="shared" si="0"/>
        <v>0</v>
      </c>
      <c r="I16" s="39"/>
      <c r="J16" s="40">
        <f>J17</f>
        <v>0</v>
      </c>
      <c r="K16" s="39"/>
      <c r="L16" s="40">
        <f>L17</f>
        <v>0</v>
      </c>
      <c r="M16" s="39"/>
      <c r="N16" s="40">
        <f>N17</f>
        <v>0</v>
      </c>
      <c r="O16" s="106"/>
    </row>
    <row r="17" spans="2:15" ht="20.100000000000001" customHeight="1">
      <c r="B17" s="18" t="s">
        <v>153</v>
      </c>
      <c r="C17" s="11" t="s">
        <v>97</v>
      </c>
      <c r="D17" s="11" t="s">
        <v>62</v>
      </c>
      <c r="E17" s="43">
        <v>157</v>
      </c>
      <c r="F17" s="12" t="s">
        <v>99</v>
      </c>
      <c r="G17" s="39">
        <f t="shared" si="1"/>
        <v>0</v>
      </c>
      <c r="H17" s="41">
        <f t="shared" si="0"/>
        <v>0</v>
      </c>
      <c r="I17" s="42"/>
      <c r="J17" s="41">
        <f>TRUNC(E17*I17,0)</f>
        <v>0</v>
      </c>
      <c r="K17" s="42"/>
      <c r="L17" s="41">
        <f>TRUNC(E17*K17,0)</f>
        <v>0</v>
      </c>
      <c r="M17" s="42"/>
      <c r="N17" s="41">
        <f>TRUNC(E17*M17,0)</f>
        <v>0</v>
      </c>
      <c r="O17" s="105"/>
    </row>
    <row r="18" spans="2:15" ht="20.100000000000001" customHeight="1">
      <c r="B18" s="18"/>
      <c r="C18" s="11"/>
      <c r="D18" s="11"/>
      <c r="E18" s="43"/>
      <c r="F18" s="12"/>
      <c r="G18" s="39"/>
      <c r="H18" s="41"/>
      <c r="I18" s="39"/>
      <c r="J18" s="43"/>
      <c r="K18" s="39"/>
      <c r="L18" s="43"/>
      <c r="M18" s="39"/>
      <c r="N18" s="43"/>
      <c r="O18" s="105"/>
    </row>
    <row r="19" spans="2:15" ht="20.100000000000001" customHeight="1">
      <c r="B19" s="79" t="s">
        <v>172</v>
      </c>
      <c r="C19" s="16" t="s">
        <v>13</v>
      </c>
      <c r="D19" s="16" t="s">
        <v>153</v>
      </c>
      <c r="E19" s="43"/>
      <c r="F19" s="19" t="s">
        <v>153</v>
      </c>
      <c r="G19" s="39"/>
      <c r="H19" s="40">
        <f t="shared" si="0"/>
        <v>0</v>
      </c>
      <c r="I19" s="39"/>
      <c r="J19" s="40">
        <f>J20+J25</f>
        <v>0</v>
      </c>
      <c r="K19" s="39"/>
      <c r="L19" s="40">
        <f>L20+L25</f>
        <v>0</v>
      </c>
      <c r="M19" s="39"/>
      <c r="N19" s="40">
        <f>N20+N25</f>
        <v>0</v>
      </c>
      <c r="O19" s="106"/>
    </row>
    <row r="20" spans="2:15" ht="20.100000000000001" customHeight="1">
      <c r="B20" s="15" t="s">
        <v>173</v>
      </c>
      <c r="C20" s="16" t="s">
        <v>174</v>
      </c>
      <c r="D20" s="16" t="s">
        <v>153</v>
      </c>
      <c r="E20" s="43"/>
      <c r="F20" s="19" t="s">
        <v>153</v>
      </c>
      <c r="G20" s="39"/>
      <c r="H20" s="40">
        <f t="shared" ref="H20:H27" si="4">J20+L20+N20</f>
        <v>0</v>
      </c>
      <c r="I20" s="39"/>
      <c r="J20" s="40">
        <f>J21+J22+J23+J24</f>
        <v>0</v>
      </c>
      <c r="K20" s="39"/>
      <c r="L20" s="40">
        <f>L21+L22+L23+L24</f>
        <v>0</v>
      </c>
      <c r="M20" s="39"/>
      <c r="N20" s="40">
        <f>N21+N22+N23+N24</f>
        <v>0</v>
      </c>
      <c r="O20" s="106"/>
    </row>
    <row r="21" spans="2:15" ht="20.100000000000001" customHeight="1">
      <c r="B21" s="18" t="s">
        <v>153</v>
      </c>
      <c r="C21" s="11" t="s">
        <v>4</v>
      </c>
      <c r="D21" s="11" t="s">
        <v>95</v>
      </c>
      <c r="E21" s="43">
        <v>1</v>
      </c>
      <c r="F21" s="12" t="s">
        <v>98</v>
      </c>
      <c r="G21" s="39">
        <f t="shared" ref="G21:G27" si="5">I21+K21+M21</f>
        <v>0</v>
      </c>
      <c r="H21" s="41">
        <f t="shared" si="4"/>
        <v>0</v>
      </c>
      <c r="I21" s="42"/>
      <c r="J21" s="41">
        <f>TRUNC(E21*I21,0)</f>
        <v>0</v>
      </c>
      <c r="K21" s="42"/>
      <c r="L21" s="41">
        <f>TRUNC(E21*K21,0)</f>
        <v>0</v>
      </c>
      <c r="M21" s="42"/>
      <c r="N21" s="41">
        <f>TRUNC(E21*M21,0)</f>
        <v>0</v>
      </c>
      <c r="O21" s="105"/>
    </row>
    <row r="22" spans="2:15" ht="20.100000000000001" customHeight="1">
      <c r="B22" s="18" t="s">
        <v>153</v>
      </c>
      <c r="C22" s="11" t="s">
        <v>190</v>
      </c>
      <c r="D22" s="11" t="s">
        <v>191</v>
      </c>
      <c r="E22" s="43">
        <v>8</v>
      </c>
      <c r="F22" s="12" t="s">
        <v>99</v>
      </c>
      <c r="G22" s="39">
        <f t="shared" si="5"/>
        <v>0</v>
      </c>
      <c r="H22" s="41">
        <f t="shared" si="4"/>
        <v>0</v>
      </c>
      <c r="I22" s="42"/>
      <c r="J22" s="41">
        <f>TRUNC(E22*I22,0)</f>
        <v>0</v>
      </c>
      <c r="K22" s="42"/>
      <c r="L22" s="41">
        <f>TRUNC(E22*K22,0)</f>
        <v>0</v>
      </c>
      <c r="M22" s="42"/>
      <c r="N22" s="41">
        <f>TRUNC(E22*M22,0)</f>
        <v>0</v>
      </c>
      <c r="O22" s="105"/>
    </row>
    <row r="23" spans="2:15" ht="20.100000000000001" customHeight="1">
      <c r="B23" s="80" t="s">
        <v>153</v>
      </c>
      <c r="C23" s="81" t="s">
        <v>181</v>
      </c>
      <c r="D23" s="81" t="s">
        <v>189</v>
      </c>
      <c r="E23" s="82">
        <v>4</v>
      </c>
      <c r="F23" s="83" t="s">
        <v>60</v>
      </c>
      <c r="G23" s="84">
        <f>I23+K23+M23</f>
        <v>0</v>
      </c>
      <c r="H23" s="85">
        <f>J23+L23+N23</f>
        <v>0</v>
      </c>
      <c r="I23" s="86"/>
      <c r="J23" s="85">
        <f>TRUNC(E23*I23,0)</f>
        <v>0</v>
      </c>
      <c r="K23" s="86"/>
      <c r="L23" s="85">
        <f>TRUNC(E23*K23,0)</f>
        <v>0</v>
      </c>
      <c r="M23" s="86"/>
      <c r="N23" s="85">
        <f>TRUNC(E23*M23,0)</f>
        <v>0</v>
      </c>
      <c r="O23" s="107"/>
    </row>
    <row r="24" spans="2:15" s="77" customFormat="1" ht="20.100000000000001" customHeight="1">
      <c r="B24" s="18"/>
      <c r="C24" s="11" t="s">
        <v>187</v>
      </c>
      <c r="D24" s="11" t="s">
        <v>188</v>
      </c>
      <c r="E24" s="43">
        <v>1</v>
      </c>
      <c r="F24" s="12" t="s">
        <v>98</v>
      </c>
      <c r="G24" s="84">
        <f>I24+K24+M24</f>
        <v>0</v>
      </c>
      <c r="H24" s="85">
        <f>J24+L24+N24</f>
        <v>0</v>
      </c>
      <c r="I24" s="86"/>
      <c r="J24" s="85">
        <f>TRUNC(E24*I24,0)</f>
        <v>0</v>
      </c>
      <c r="K24" s="86"/>
      <c r="L24" s="85">
        <f>TRUNC(E24*K24,0)</f>
        <v>0</v>
      </c>
      <c r="M24" s="86"/>
      <c r="N24" s="85">
        <f>TRUNC(E24*M24,0)</f>
        <v>0</v>
      </c>
      <c r="O24" s="105"/>
    </row>
    <row r="25" spans="2:15" ht="20.100000000000001" customHeight="1">
      <c r="B25" s="15" t="s">
        <v>165</v>
      </c>
      <c r="C25" s="16" t="s">
        <v>175</v>
      </c>
      <c r="D25" s="16" t="s">
        <v>153</v>
      </c>
      <c r="E25" s="43"/>
      <c r="F25" s="19" t="s">
        <v>153</v>
      </c>
      <c r="G25" s="39"/>
      <c r="H25" s="40">
        <f t="shared" si="4"/>
        <v>0</v>
      </c>
      <c r="I25" s="39"/>
      <c r="J25" s="40">
        <f>J26+J27+J28</f>
        <v>0</v>
      </c>
      <c r="K25" s="39"/>
      <c r="L25" s="40">
        <f>L26+L27+L28</f>
        <v>0</v>
      </c>
      <c r="M25" s="39"/>
      <c r="N25" s="40">
        <f>N26+N27+N28</f>
        <v>0</v>
      </c>
      <c r="O25" s="106"/>
    </row>
    <row r="26" spans="2:15" ht="20.100000000000001" customHeight="1">
      <c r="B26" s="18" t="s">
        <v>153</v>
      </c>
      <c r="C26" s="11" t="s">
        <v>176</v>
      </c>
      <c r="D26" s="11" t="s">
        <v>177</v>
      </c>
      <c r="E26" s="43">
        <v>12</v>
      </c>
      <c r="F26" s="12" t="s">
        <v>178</v>
      </c>
      <c r="G26" s="39">
        <f t="shared" si="5"/>
        <v>0</v>
      </c>
      <c r="H26" s="41">
        <f t="shared" si="4"/>
        <v>0</v>
      </c>
      <c r="I26" s="42"/>
      <c r="J26" s="41">
        <f t="shared" ref="J26:J27" si="6">TRUNC(E26*I26,0)</f>
        <v>0</v>
      </c>
      <c r="K26" s="42"/>
      <c r="L26" s="41">
        <f t="shared" ref="L26:L27" si="7">TRUNC(E26*K26,0)</f>
        <v>0</v>
      </c>
      <c r="M26" s="42"/>
      <c r="N26" s="41">
        <f t="shared" ref="N26:N27" si="8">TRUNC(E26*M26,0)</f>
        <v>0</v>
      </c>
      <c r="O26" s="105"/>
    </row>
    <row r="27" spans="2:15" ht="20.100000000000001" customHeight="1">
      <c r="B27" s="18" t="s">
        <v>153</v>
      </c>
      <c r="C27" s="11" t="s">
        <v>176</v>
      </c>
      <c r="D27" s="11" t="s">
        <v>180</v>
      </c>
      <c r="E27" s="43">
        <v>2</v>
      </c>
      <c r="F27" s="12" t="s">
        <v>179</v>
      </c>
      <c r="G27" s="39">
        <f t="shared" si="5"/>
        <v>0</v>
      </c>
      <c r="H27" s="41">
        <f t="shared" si="4"/>
        <v>0</v>
      </c>
      <c r="I27" s="42"/>
      <c r="J27" s="41">
        <f t="shared" si="6"/>
        <v>0</v>
      </c>
      <c r="K27" s="42"/>
      <c r="L27" s="41">
        <f t="shared" si="7"/>
        <v>0</v>
      </c>
      <c r="M27" s="42"/>
      <c r="N27" s="41">
        <f t="shared" si="8"/>
        <v>0</v>
      </c>
      <c r="O27" s="105"/>
    </row>
    <row r="28" spans="2:15" s="76" customFormat="1" ht="20.100000000000001" customHeight="1">
      <c r="B28" s="18" t="s">
        <v>153</v>
      </c>
      <c r="C28" s="11" t="s">
        <v>195</v>
      </c>
      <c r="D28" s="11" t="s">
        <v>197</v>
      </c>
      <c r="E28" s="43">
        <v>40</v>
      </c>
      <c r="F28" s="12" t="s">
        <v>196</v>
      </c>
      <c r="G28" s="39">
        <f t="shared" ref="G28" si="9">I28+K28+M28</f>
        <v>0</v>
      </c>
      <c r="H28" s="41">
        <f t="shared" ref="H28" si="10">J28+L28+N28</f>
        <v>0</v>
      </c>
      <c r="I28" s="42"/>
      <c r="J28" s="41">
        <f t="shared" ref="J28" si="11">TRUNC(E28*I28,0)</f>
        <v>0</v>
      </c>
      <c r="K28" s="42"/>
      <c r="L28" s="41">
        <f t="shared" ref="L28" si="12">TRUNC(E28*K28,0)</f>
        <v>0</v>
      </c>
      <c r="M28" s="42"/>
      <c r="N28" s="41">
        <f t="shared" ref="N28" si="13">TRUNC(E28*M28,0)</f>
        <v>0</v>
      </c>
      <c r="O28" s="105"/>
    </row>
    <row r="29" spans="2:15" s="76" customFormat="1" ht="20.100000000000001" customHeight="1">
      <c r="B29" s="18" t="s">
        <v>153</v>
      </c>
      <c r="C29" s="11"/>
      <c r="D29" s="11"/>
      <c r="E29" s="13"/>
      <c r="F29" s="12"/>
      <c r="G29" s="39"/>
      <c r="H29" s="41"/>
      <c r="I29" s="39"/>
      <c r="J29" s="43"/>
      <c r="K29" s="39"/>
      <c r="L29" s="43"/>
      <c r="M29" s="39"/>
      <c r="N29" s="43"/>
      <c r="O29" s="105"/>
    </row>
    <row r="30" spans="2:15" s="103" customFormat="1" ht="20.100000000000001" customHeight="1">
      <c r="B30" s="79" t="s">
        <v>206</v>
      </c>
      <c r="C30" s="16" t="s">
        <v>207</v>
      </c>
      <c r="D30" s="16" t="s">
        <v>153</v>
      </c>
      <c r="E30" s="43"/>
      <c r="F30" s="19" t="s">
        <v>153</v>
      </c>
      <c r="G30" s="39"/>
      <c r="H30" s="40">
        <f t="shared" ref="H30:H33" si="14">J30+L30+N30</f>
        <v>0</v>
      </c>
      <c r="I30" s="39"/>
      <c r="J30" s="40">
        <f>J31+J32+J33</f>
        <v>0</v>
      </c>
      <c r="K30" s="39"/>
      <c r="L30" s="40">
        <f>L31+L32+L33</f>
        <v>0</v>
      </c>
      <c r="M30" s="39"/>
      <c r="N30" s="40">
        <f>N31+N32+N33</f>
        <v>0</v>
      </c>
      <c r="O30" s="106"/>
    </row>
    <row r="31" spans="2:15" s="103" customFormat="1" ht="20.100000000000001" customHeight="1">
      <c r="B31" s="80" t="s">
        <v>153</v>
      </c>
      <c r="C31" s="81" t="s">
        <v>214</v>
      </c>
      <c r="D31" s="81" t="s">
        <v>215</v>
      </c>
      <c r="E31" s="82">
        <v>2</v>
      </c>
      <c r="F31" s="83" t="s">
        <v>216</v>
      </c>
      <c r="G31" s="84">
        <f>I31+K31+M31</f>
        <v>0</v>
      </c>
      <c r="H31" s="85">
        <f>J31+L31+N31</f>
        <v>0</v>
      </c>
      <c r="I31" s="86"/>
      <c r="J31" s="85">
        <f>TRUNC(E31*I31,0)</f>
        <v>0</v>
      </c>
      <c r="K31" s="86"/>
      <c r="L31" s="85">
        <f>TRUNC(E31*K31,0)</f>
        <v>0</v>
      </c>
      <c r="M31" s="86"/>
      <c r="N31" s="85">
        <f>TRUNC(E31*M31,0)</f>
        <v>0</v>
      </c>
      <c r="O31" s="108"/>
    </row>
    <row r="32" spans="2:15" s="103" customFormat="1" ht="20.100000000000001" customHeight="1">
      <c r="B32" s="18" t="s">
        <v>153</v>
      </c>
      <c r="C32" s="11" t="s">
        <v>208</v>
      </c>
      <c r="D32" s="11" t="s">
        <v>209</v>
      </c>
      <c r="E32" s="43">
        <v>24</v>
      </c>
      <c r="F32" s="12" t="s">
        <v>213</v>
      </c>
      <c r="G32" s="39">
        <f t="shared" ref="G32:G33" si="15">I32+K32+M32</f>
        <v>0</v>
      </c>
      <c r="H32" s="41">
        <f t="shared" si="14"/>
        <v>0</v>
      </c>
      <c r="I32" s="42"/>
      <c r="J32" s="41">
        <f>TRUNC(E32*I32,0)</f>
        <v>0</v>
      </c>
      <c r="K32" s="42"/>
      <c r="L32" s="41">
        <f>TRUNC(E32*K32,0)</f>
        <v>0</v>
      </c>
      <c r="M32" s="42"/>
      <c r="N32" s="41">
        <f>TRUNC(E32*M32,0)</f>
        <v>0</v>
      </c>
      <c r="O32" s="105"/>
    </row>
    <row r="33" spans="2:15" s="103" customFormat="1" ht="20.100000000000001" customHeight="1">
      <c r="B33" s="18" t="s">
        <v>153</v>
      </c>
      <c r="C33" s="11" t="s">
        <v>210</v>
      </c>
      <c r="D33" s="11" t="s">
        <v>211</v>
      </c>
      <c r="E33" s="43">
        <v>6</v>
      </c>
      <c r="F33" s="12" t="s">
        <v>212</v>
      </c>
      <c r="G33" s="39">
        <f t="shared" si="15"/>
        <v>0</v>
      </c>
      <c r="H33" s="41">
        <f t="shared" si="14"/>
        <v>0</v>
      </c>
      <c r="I33" s="42"/>
      <c r="J33" s="41">
        <f>TRUNC(E33*I33,0)</f>
        <v>0</v>
      </c>
      <c r="K33" s="42"/>
      <c r="L33" s="41">
        <f>TRUNC(E33*K33,0)</f>
        <v>0</v>
      </c>
      <c r="M33" s="42"/>
      <c r="N33" s="41">
        <f>TRUNC(E33*M33,0)</f>
        <v>0</v>
      </c>
      <c r="O33" s="105"/>
    </row>
    <row r="34" spans="2:15" ht="21" customHeight="1">
      <c r="B34" s="15" t="s">
        <v>153</v>
      </c>
      <c r="C34" s="16" t="s">
        <v>152</v>
      </c>
      <c r="D34" s="16" t="s">
        <v>153</v>
      </c>
      <c r="E34" s="13"/>
      <c r="F34" s="19" t="s">
        <v>153</v>
      </c>
      <c r="G34" s="39">
        <f t="shared" ref="G34" si="16">I34+K34+M34</f>
        <v>0</v>
      </c>
      <c r="H34" s="40">
        <f t="shared" ref="H34" si="17">J34+L34+N34</f>
        <v>0</v>
      </c>
      <c r="I34" s="39"/>
      <c r="J34" s="40">
        <f>J5+J19+J30</f>
        <v>0</v>
      </c>
      <c r="K34" s="39"/>
      <c r="L34" s="40">
        <f>L5+L19+L30</f>
        <v>0</v>
      </c>
      <c r="M34" s="39"/>
      <c r="N34" s="40">
        <f>N5+N19+N30</f>
        <v>0</v>
      </c>
      <c r="O34" s="20"/>
    </row>
    <row r="35" spans="2:15" ht="21" customHeight="1">
      <c r="B35" s="18" t="s">
        <v>153</v>
      </c>
      <c r="C35" s="11" t="s">
        <v>122</v>
      </c>
      <c r="D35" s="11" t="s">
        <v>153</v>
      </c>
      <c r="E35" s="21">
        <f>원가계산서!G9*100</f>
        <v>12.6</v>
      </c>
      <c r="F35" s="12" t="s">
        <v>24</v>
      </c>
      <c r="G35" s="39">
        <f t="shared" ref="G35:G53" si="18">I35+K35+M35</f>
        <v>0</v>
      </c>
      <c r="H35" s="41">
        <f>원가계산서!F9</f>
        <v>0</v>
      </c>
      <c r="I35" s="39"/>
      <c r="J35" s="43"/>
      <c r="K35" s="39"/>
      <c r="L35" s="43"/>
      <c r="M35" s="39"/>
      <c r="N35" s="43"/>
      <c r="O35" s="14"/>
    </row>
    <row r="36" spans="2:15" ht="21" customHeight="1">
      <c r="B36" s="23" t="s">
        <v>153</v>
      </c>
      <c r="C36" s="24" t="s">
        <v>61</v>
      </c>
      <c r="D36" s="24" t="s">
        <v>153</v>
      </c>
      <c r="E36" s="99">
        <f>원가계산서!G12*100</f>
        <v>4.05</v>
      </c>
      <c r="F36" s="100" t="s">
        <v>24</v>
      </c>
      <c r="G36" s="101">
        <f t="shared" si="18"/>
        <v>0</v>
      </c>
      <c r="H36" s="95">
        <f>원가계산서!F12</f>
        <v>0</v>
      </c>
      <c r="I36" s="101"/>
      <c r="J36" s="94"/>
      <c r="K36" s="101"/>
      <c r="L36" s="94"/>
      <c r="M36" s="101"/>
      <c r="N36" s="94"/>
      <c r="O36" s="27"/>
    </row>
    <row r="37" spans="2:15" ht="21" customHeight="1">
      <c r="B37" s="80" t="s">
        <v>153</v>
      </c>
      <c r="C37" s="81" t="s">
        <v>49</v>
      </c>
      <c r="D37" s="81" t="s">
        <v>153</v>
      </c>
      <c r="E37" s="102">
        <f>원가계산서!G13*100</f>
        <v>0.86999999999999988</v>
      </c>
      <c r="F37" s="83" t="s">
        <v>24</v>
      </c>
      <c r="G37" s="84">
        <f t="shared" si="18"/>
        <v>0</v>
      </c>
      <c r="H37" s="85">
        <f>원가계산서!F13</f>
        <v>0</v>
      </c>
      <c r="I37" s="84"/>
      <c r="J37" s="82"/>
      <c r="K37" s="84"/>
      <c r="L37" s="82"/>
      <c r="M37" s="84"/>
      <c r="N37" s="82"/>
      <c r="O37" s="87"/>
    </row>
    <row r="38" spans="2:15" ht="21" hidden="1" customHeight="1" outlineLevel="1">
      <c r="B38" s="18" t="s">
        <v>153</v>
      </c>
      <c r="C38" s="11" t="s">
        <v>78</v>
      </c>
      <c r="D38" s="11" t="s">
        <v>153</v>
      </c>
      <c r="E38" s="21">
        <v>1.7</v>
      </c>
      <c r="F38" s="12" t="s">
        <v>24</v>
      </c>
      <c r="G38" s="39">
        <f t="shared" si="18"/>
        <v>0</v>
      </c>
      <c r="H38" s="41">
        <f>원가계산서!F14</f>
        <v>0</v>
      </c>
      <c r="I38" s="39"/>
      <c r="J38" s="43"/>
      <c r="K38" s="39"/>
      <c r="L38" s="43"/>
      <c r="M38" s="39"/>
      <c r="N38" s="43"/>
      <c r="O38" s="14" t="s">
        <v>153</v>
      </c>
    </row>
    <row r="39" spans="2:15" ht="21" hidden="1" customHeight="1" outlineLevel="1">
      <c r="B39" s="18" t="s">
        <v>153</v>
      </c>
      <c r="C39" s="11" t="s">
        <v>126</v>
      </c>
      <c r="D39" s="11" t="s">
        <v>153</v>
      </c>
      <c r="E39" s="21">
        <v>2.4900000000000002</v>
      </c>
      <c r="F39" s="12" t="s">
        <v>24</v>
      </c>
      <c r="G39" s="39">
        <f t="shared" si="18"/>
        <v>0</v>
      </c>
      <c r="H39" s="41">
        <f>원가계산서!F15</f>
        <v>0</v>
      </c>
      <c r="I39" s="39"/>
      <c r="J39" s="43"/>
      <c r="K39" s="39"/>
      <c r="L39" s="43"/>
      <c r="M39" s="39"/>
      <c r="N39" s="43"/>
      <c r="O39" s="14" t="s">
        <v>153</v>
      </c>
    </row>
    <row r="40" spans="2:15" ht="21" hidden="1" customHeight="1" outlineLevel="1">
      <c r="B40" s="18" t="s">
        <v>153</v>
      </c>
      <c r="C40" s="11" t="s">
        <v>137</v>
      </c>
      <c r="D40" s="11" t="s">
        <v>153</v>
      </c>
      <c r="E40" s="21">
        <v>7.38</v>
      </c>
      <c r="F40" s="12" t="s">
        <v>24</v>
      </c>
      <c r="G40" s="39">
        <f t="shared" si="18"/>
        <v>0</v>
      </c>
      <c r="H40" s="41">
        <f>원가계산서!F16</f>
        <v>0</v>
      </c>
      <c r="I40" s="39"/>
      <c r="J40" s="43"/>
      <c r="K40" s="39"/>
      <c r="L40" s="43"/>
      <c r="M40" s="39"/>
      <c r="N40" s="43"/>
      <c r="O40" s="14" t="s">
        <v>153</v>
      </c>
    </row>
    <row r="41" spans="2:15" ht="21" hidden="1" customHeight="1" outlineLevel="1">
      <c r="B41" s="18" t="s">
        <v>153</v>
      </c>
      <c r="C41" s="11" t="s">
        <v>19</v>
      </c>
      <c r="D41" s="11" t="s">
        <v>153</v>
      </c>
      <c r="E41" s="21">
        <v>2.2999999999999998</v>
      </c>
      <c r="F41" s="12" t="s">
        <v>24</v>
      </c>
      <c r="G41" s="39">
        <f t="shared" si="18"/>
        <v>0</v>
      </c>
      <c r="H41" s="41">
        <f>원가계산서!F17</f>
        <v>0</v>
      </c>
      <c r="I41" s="39"/>
      <c r="J41" s="43"/>
      <c r="K41" s="39"/>
      <c r="L41" s="43"/>
      <c r="M41" s="39"/>
      <c r="N41" s="43"/>
      <c r="O41" s="14" t="s">
        <v>153</v>
      </c>
    </row>
    <row r="42" spans="2:15" ht="21" hidden="1" customHeight="1" outlineLevel="1">
      <c r="B42" s="18" t="s">
        <v>153</v>
      </c>
      <c r="C42" s="11" t="s">
        <v>70</v>
      </c>
      <c r="D42" s="11" t="s">
        <v>153</v>
      </c>
      <c r="E42" s="21">
        <v>0.41</v>
      </c>
      <c r="F42" s="12" t="s">
        <v>24</v>
      </c>
      <c r="G42" s="39">
        <f t="shared" si="18"/>
        <v>0</v>
      </c>
      <c r="H42" s="41">
        <f>원가계산서!F18</f>
        <v>0</v>
      </c>
      <c r="I42" s="39"/>
      <c r="J42" s="43"/>
      <c r="K42" s="39"/>
      <c r="L42" s="43"/>
      <c r="M42" s="39"/>
      <c r="N42" s="43"/>
      <c r="O42" s="14" t="s">
        <v>153</v>
      </c>
    </row>
    <row r="43" spans="2:15" ht="21" hidden="1" customHeight="1" outlineLevel="1">
      <c r="B43" s="18" t="s">
        <v>153</v>
      </c>
      <c r="C43" s="11" t="s">
        <v>132</v>
      </c>
      <c r="D43" s="11" t="s">
        <v>153</v>
      </c>
      <c r="E43" s="21">
        <v>1.86</v>
      </c>
      <c r="F43" s="12" t="s">
        <v>24</v>
      </c>
      <c r="G43" s="39">
        <f t="shared" si="18"/>
        <v>0</v>
      </c>
      <c r="H43" s="41">
        <f>원가계산서!F19</f>
        <v>0</v>
      </c>
      <c r="I43" s="39"/>
      <c r="J43" s="43"/>
      <c r="K43" s="39"/>
      <c r="L43" s="43"/>
      <c r="M43" s="39"/>
      <c r="N43" s="43"/>
      <c r="O43" s="14" t="s">
        <v>153</v>
      </c>
    </row>
    <row r="44" spans="2:15" ht="21" hidden="1" customHeight="1" outlineLevel="1">
      <c r="B44" s="18" t="s">
        <v>153</v>
      </c>
      <c r="C44" s="11" t="s">
        <v>121</v>
      </c>
      <c r="D44" s="11" t="s">
        <v>153</v>
      </c>
      <c r="E44" s="21">
        <v>0.9</v>
      </c>
      <c r="F44" s="12" t="s">
        <v>24</v>
      </c>
      <c r="G44" s="39">
        <f t="shared" si="18"/>
        <v>0</v>
      </c>
      <c r="H44" s="41">
        <f>원가계산서!F21</f>
        <v>0</v>
      </c>
      <c r="I44" s="39"/>
      <c r="J44" s="43"/>
      <c r="K44" s="39"/>
      <c r="L44" s="43"/>
      <c r="M44" s="39"/>
      <c r="N44" s="43"/>
      <c r="O44" s="14" t="s">
        <v>153</v>
      </c>
    </row>
    <row r="45" spans="2:15" ht="21" hidden="1" customHeight="1" outlineLevel="1">
      <c r="B45" s="18" t="s">
        <v>153</v>
      </c>
      <c r="C45" s="11" t="s">
        <v>65</v>
      </c>
      <c r="D45" s="11" t="s">
        <v>153</v>
      </c>
      <c r="E45" s="21">
        <v>8.1000000000000003E-2</v>
      </c>
      <c r="F45" s="12" t="s">
        <v>24</v>
      </c>
      <c r="G45" s="39">
        <f t="shared" si="18"/>
        <v>0</v>
      </c>
      <c r="H45" s="41">
        <f>원가계산서!F23</f>
        <v>0</v>
      </c>
      <c r="I45" s="39"/>
      <c r="J45" s="43"/>
      <c r="K45" s="39"/>
      <c r="L45" s="43"/>
      <c r="M45" s="39"/>
      <c r="N45" s="43"/>
      <c r="O45" s="14" t="s">
        <v>153</v>
      </c>
    </row>
    <row r="46" spans="2:15" ht="21" customHeight="1" collapsed="1">
      <c r="B46" s="18" t="s">
        <v>153</v>
      </c>
      <c r="C46" s="11" t="s">
        <v>148</v>
      </c>
      <c r="D46" s="11" t="s">
        <v>153</v>
      </c>
      <c r="E46" s="21">
        <f>원가계산서!G24*100</f>
        <v>7.9</v>
      </c>
      <c r="F46" s="12" t="s">
        <v>24</v>
      </c>
      <c r="G46" s="39">
        <f t="shared" si="18"/>
        <v>0</v>
      </c>
      <c r="H46" s="41">
        <f>원가계산서!F24</f>
        <v>0</v>
      </c>
      <c r="I46" s="39"/>
      <c r="J46" s="43"/>
      <c r="K46" s="39"/>
      <c r="L46" s="43"/>
      <c r="M46" s="39"/>
      <c r="N46" s="43"/>
      <c r="O46" s="14" t="s">
        <v>153</v>
      </c>
    </row>
    <row r="47" spans="2:15" ht="21" customHeight="1">
      <c r="B47" s="18" t="s">
        <v>153</v>
      </c>
      <c r="C47" s="11" t="s">
        <v>141</v>
      </c>
      <c r="D47" s="11" t="s">
        <v>153</v>
      </c>
      <c r="E47" s="13"/>
      <c r="F47" s="12" t="s">
        <v>153</v>
      </c>
      <c r="G47" s="39">
        <f t="shared" si="18"/>
        <v>0</v>
      </c>
      <c r="H47" s="41">
        <f>원가계산서!F26</f>
        <v>0</v>
      </c>
      <c r="I47" s="39"/>
      <c r="J47" s="43"/>
      <c r="K47" s="39"/>
      <c r="L47" s="43"/>
      <c r="M47" s="39"/>
      <c r="N47" s="43"/>
      <c r="O47" s="14" t="s">
        <v>153</v>
      </c>
    </row>
    <row r="48" spans="2:15" ht="21" customHeight="1">
      <c r="B48" s="18" t="s">
        <v>153</v>
      </c>
      <c r="C48" s="11" t="s">
        <v>127</v>
      </c>
      <c r="D48" s="11" t="s">
        <v>153</v>
      </c>
      <c r="E48" s="13">
        <f>원가계산서!G27*100</f>
        <v>6</v>
      </c>
      <c r="F48" s="12" t="s">
        <v>24</v>
      </c>
      <c r="G48" s="39">
        <f t="shared" si="18"/>
        <v>0</v>
      </c>
      <c r="H48" s="41">
        <f>원가계산서!F27</f>
        <v>0</v>
      </c>
      <c r="I48" s="39"/>
      <c r="J48" s="43"/>
      <c r="K48" s="39"/>
      <c r="L48" s="43"/>
      <c r="M48" s="39"/>
      <c r="N48" s="43"/>
      <c r="O48" s="14" t="s">
        <v>153</v>
      </c>
    </row>
    <row r="49" spans="2:15" ht="21" customHeight="1">
      <c r="B49" s="18" t="s">
        <v>153</v>
      </c>
      <c r="C49" s="11" t="s">
        <v>46</v>
      </c>
      <c r="D49" s="11" t="s">
        <v>153</v>
      </c>
      <c r="E49" s="21">
        <f>원가계산서!G28*100</f>
        <v>15</v>
      </c>
      <c r="F49" s="12" t="s">
        <v>24</v>
      </c>
      <c r="G49" s="39">
        <f t="shared" si="18"/>
        <v>0</v>
      </c>
      <c r="H49" s="41">
        <f>원가계산서!F28</f>
        <v>0</v>
      </c>
      <c r="I49" s="39"/>
      <c r="J49" s="43"/>
      <c r="K49" s="39"/>
      <c r="L49" s="43"/>
      <c r="M49" s="39"/>
      <c r="N49" s="43"/>
      <c r="O49" s="14" t="s">
        <v>153</v>
      </c>
    </row>
    <row r="50" spans="2:15" ht="21" customHeight="1">
      <c r="B50" s="18" t="s">
        <v>153</v>
      </c>
      <c r="C50" s="11" t="s">
        <v>128</v>
      </c>
      <c r="D50" s="11" t="s">
        <v>153</v>
      </c>
      <c r="E50" s="13"/>
      <c r="F50" s="12" t="s">
        <v>153</v>
      </c>
      <c r="G50" s="39">
        <f t="shared" si="18"/>
        <v>0</v>
      </c>
      <c r="H50" s="41">
        <f>원가계산서!F30</f>
        <v>0</v>
      </c>
      <c r="I50" s="39"/>
      <c r="J50" s="43"/>
      <c r="K50" s="39"/>
      <c r="L50" s="43"/>
      <c r="M50" s="39"/>
      <c r="N50" s="43"/>
      <c r="O50" s="14" t="s">
        <v>153</v>
      </c>
    </row>
    <row r="51" spans="2:15" ht="21" customHeight="1">
      <c r="B51" s="18" t="s">
        <v>153</v>
      </c>
      <c r="C51" s="11" t="s">
        <v>8</v>
      </c>
      <c r="D51" s="11" t="s">
        <v>153</v>
      </c>
      <c r="E51" s="13">
        <f>원가계산서!G31*100</f>
        <v>10</v>
      </c>
      <c r="F51" s="12" t="s">
        <v>24</v>
      </c>
      <c r="G51" s="39">
        <f t="shared" si="18"/>
        <v>0</v>
      </c>
      <c r="H51" s="41">
        <f>원가계산서!F31</f>
        <v>0</v>
      </c>
      <c r="I51" s="39"/>
      <c r="J51" s="43"/>
      <c r="K51" s="39"/>
      <c r="L51" s="43"/>
      <c r="M51" s="39"/>
      <c r="N51" s="43"/>
      <c r="O51" s="14" t="s">
        <v>153</v>
      </c>
    </row>
    <row r="52" spans="2:15" ht="21" customHeight="1">
      <c r="B52" s="18" t="s">
        <v>153</v>
      </c>
      <c r="C52" s="11" t="s">
        <v>1</v>
      </c>
      <c r="D52" s="11" t="s">
        <v>153</v>
      </c>
      <c r="E52" s="13"/>
      <c r="F52" s="12" t="s">
        <v>153</v>
      </c>
      <c r="G52" s="39">
        <f t="shared" si="18"/>
        <v>0</v>
      </c>
      <c r="H52" s="41">
        <f>원가계산서!F32</f>
        <v>0</v>
      </c>
      <c r="I52" s="39"/>
      <c r="J52" s="43"/>
      <c r="K52" s="39"/>
      <c r="L52" s="43"/>
      <c r="M52" s="39"/>
      <c r="N52" s="43"/>
      <c r="O52" s="14" t="s">
        <v>153</v>
      </c>
    </row>
    <row r="53" spans="2:15" ht="21" customHeight="1">
      <c r="B53" s="18" t="s">
        <v>153</v>
      </c>
      <c r="C53" s="11" t="s">
        <v>56</v>
      </c>
      <c r="D53" s="11" t="s">
        <v>153</v>
      </c>
      <c r="E53" s="13"/>
      <c r="F53" s="12" t="s">
        <v>153</v>
      </c>
      <c r="G53" s="39">
        <f t="shared" si="18"/>
        <v>0</v>
      </c>
      <c r="H53" s="41">
        <f>원가계산서!F32</f>
        <v>0</v>
      </c>
      <c r="I53" s="39"/>
      <c r="J53" s="43"/>
      <c r="K53" s="39"/>
      <c r="L53" s="43"/>
      <c r="M53" s="39"/>
      <c r="N53" s="43"/>
      <c r="O53" s="14" t="s">
        <v>153</v>
      </c>
    </row>
    <row r="54" spans="2:15" ht="21" customHeight="1">
      <c r="B54" s="18"/>
      <c r="C54" s="11"/>
      <c r="D54" s="11"/>
      <c r="E54" s="13"/>
      <c r="F54" s="12"/>
      <c r="G54" s="39"/>
      <c r="H54" s="41"/>
      <c r="I54" s="39"/>
      <c r="J54" s="43"/>
      <c r="K54" s="39"/>
      <c r="L54" s="43"/>
      <c r="M54" s="39"/>
      <c r="N54" s="43"/>
      <c r="O54" s="14"/>
    </row>
    <row r="55" spans="2:15" ht="21" customHeight="1">
      <c r="B55" s="18"/>
      <c r="C55" s="11"/>
      <c r="D55" s="11"/>
      <c r="E55" s="13"/>
      <c r="F55" s="12"/>
      <c r="G55" s="39"/>
      <c r="H55" s="41"/>
      <c r="I55" s="39"/>
      <c r="J55" s="43"/>
      <c r="K55" s="39"/>
      <c r="L55" s="43"/>
      <c r="M55" s="39"/>
      <c r="N55" s="43"/>
      <c r="O55" s="14"/>
    </row>
    <row r="56" spans="2:15" ht="21" customHeight="1">
      <c r="B56" s="88"/>
      <c r="C56" s="89"/>
      <c r="D56" s="89"/>
      <c r="E56" s="36"/>
      <c r="F56" s="90"/>
      <c r="G56" s="91"/>
      <c r="H56" s="92"/>
      <c r="I56" s="91"/>
      <c r="J56" s="93"/>
      <c r="K56" s="91"/>
      <c r="L56" s="93"/>
      <c r="M56" s="91"/>
      <c r="N56" s="93"/>
      <c r="O56" s="38"/>
    </row>
  </sheetData>
  <mergeCells count="11">
    <mergeCell ref="I3:J3"/>
    <mergeCell ref="K3:L3"/>
    <mergeCell ref="M3:N3"/>
    <mergeCell ref="O3:O4"/>
    <mergeCell ref="B1:O2"/>
    <mergeCell ref="B3:B4"/>
    <mergeCell ref="C3:C4"/>
    <mergeCell ref="D3:D4"/>
    <mergeCell ref="E3:E4"/>
    <mergeCell ref="F3:F4"/>
    <mergeCell ref="G3:H3"/>
  </mergeCells>
  <phoneticPr fontId="4" type="noConversion"/>
  <pageMargins left="0.47244094488188981" right="0.22" top="0.44" bottom="0.35433070866141736" header="0.35" footer="0.27559055118110237"/>
  <pageSetup paperSize="9" scale="85" fitToHeight="0" orientation="landscape" r:id="rId1"/>
  <headerFooter alignWithMargins="0"/>
  <rowBreaks count="1" manualBreakCount="1">
    <brk id="33" min="1" max="14" man="1"/>
  </rowBreaks>
  <ignoredErrors>
    <ignoredError sqref="B1:O4 B20:H20 C14:H14 N12:N14 C5:J5 C16:H16 C11:H11 C10:D10 J9:J10 L9:L10 N9:N10 B25:H25 B21:D21 F21:H21 B23:C23 C12:D12 F12:H12 B22 F22:H22 F23:H23 C9:D9 F9:H9 F10:H10 L21 L22 J22 L23 J23 D13 C15:D15 G15:H15 C18:H19 C17:D17 F17:H17 C8:H8 C7:D7 F7:H7 F13:H13 L15 L17 J16 J11 J21 J15 J18:J19 J17 J8 J7 L5:L6 L16 L11 L18:L19 L8 L7 N21 N22 N23 N15 N17 N5:N6 N16 N11 N18:N19 N8 N7 C6:I6" formula="1"/>
    <ignoredError sqref="J13:J14 B12:B14 B15:B19 B5:B11 J12 L12 L13:L14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갑지</vt:lpstr>
      <vt:lpstr>원가계산서</vt:lpstr>
      <vt:lpstr>내역서총괄표</vt:lpstr>
      <vt:lpstr>내역서</vt:lpstr>
      <vt:lpstr>내역서!Print_Area</vt:lpstr>
      <vt:lpstr>내역서총괄표!Print_Area</vt:lpstr>
      <vt:lpstr>원가계산서!Print_Area</vt:lpstr>
      <vt:lpstr>내역서!Print_Titles</vt:lpstr>
      <vt:lpstr>내역서총괄표!Print_Titles</vt:lpstr>
      <vt:lpstr>원가계산서!Print_Titles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2018-07-12T04:14:34Z</cp:lastPrinted>
  <dcterms:created xsi:type="dcterms:W3CDTF">2018-07-06T04:46:55Z</dcterms:created>
  <dcterms:modified xsi:type="dcterms:W3CDTF">2018-07-17T00:11:14Z</dcterms:modified>
</cp:coreProperties>
</file>