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I63" i="58"/>
  <c r="I61"/>
  <c r="I59"/>
  <c r="H48" l="1"/>
  <c r="O48"/>
  <c r="M48"/>
  <c r="M49" s="1"/>
  <c r="I5" i="60" s="1"/>
  <c r="K48" i="58"/>
  <c r="O49" l="1"/>
  <c r="J5" i="60" s="1"/>
  <c r="K49" i="58"/>
  <c r="I48"/>
  <c r="J64"/>
  <c r="J73"/>
  <c r="J62"/>
  <c r="J60"/>
  <c r="J58"/>
  <c r="J70"/>
  <c r="J68"/>
  <c r="J66"/>
  <c r="J56"/>
  <c r="J54"/>
  <c r="J51"/>
  <c r="H5" i="60" l="1"/>
  <c r="G5" s="1"/>
  <c r="I49" i="58"/>
  <c r="H43" l="1"/>
  <c r="H41"/>
  <c r="H44"/>
  <c r="H33"/>
  <c r="I38"/>
  <c r="H42"/>
  <c r="H34"/>
  <c r="H35"/>
  <c r="I36"/>
  <c r="H30"/>
  <c r="H37"/>
  <c r="H11"/>
  <c r="I29"/>
  <c r="H15" l="1"/>
  <c r="H38"/>
  <c r="I8"/>
  <c r="I43"/>
  <c r="I33"/>
  <c r="I41"/>
  <c r="H36"/>
  <c r="H45"/>
  <c r="I34"/>
  <c r="I44"/>
  <c r="I11"/>
  <c r="I37"/>
  <c r="I42"/>
  <c r="H19"/>
  <c r="I30"/>
  <c r="I35"/>
  <c r="I17"/>
  <c r="I6"/>
  <c r="H29"/>
  <c r="I24"/>
  <c r="H17"/>
  <c r="I19"/>
  <c r="H8"/>
  <c r="H24"/>
  <c r="M46"/>
  <c r="I4" i="60" s="1"/>
  <c r="I45" i="58"/>
  <c r="H5"/>
  <c r="H10" l="1"/>
  <c r="H20"/>
  <c r="H6"/>
  <c r="K46"/>
  <c r="M50"/>
  <c r="I6" i="60" s="1"/>
  <c r="F4" i="59" s="1"/>
  <c r="F7" s="1"/>
  <c r="I5" i="58"/>
  <c r="H26"/>
  <c r="I22"/>
  <c r="H22"/>
  <c r="I15"/>
  <c r="I25"/>
  <c r="H25"/>
  <c r="I23"/>
  <c r="H23"/>
  <c r="I21"/>
  <c r="H21"/>
  <c r="I13"/>
  <c r="H13"/>
  <c r="I14"/>
  <c r="H14"/>
  <c r="K50" l="1"/>
  <c r="K59" s="1"/>
  <c r="G10" i="60" s="1"/>
  <c r="I10" i="58"/>
  <c r="I20"/>
  <c r="H9"/>
  <c r="H18"/>
  <c r="I18"/>
  <c r="I12"/>
  <c r="H12"/>
  <c r="I16"/>
  <c r="H16"/>
  <c r="I7"/>
  <c r="H7"/>
  <c r="H4" i="60"/>
  <c r="I26" i="58"/>
  <c r="I9"/>
  <c r="K65" l="1"/>
  <c r="O65" s="1"/>
  <c r="I65" s="1"/>
  <c r="G13" i="60" s="1"/>
  <c r="K52" i="58"/>
  <c r="O52" s="1"/>
  <c r="I52" s="1"/>
  <c r="K57" s="1"/>
  <c r="O57" s="1"/>
  <c r="I57" s="1"/>
  <c r="H6" i="60"/>
  <c r="F8" i="59" s="1"/>
  <c r="K61" i="58"/>
  <c r="P61" s="1"/>
  <c r="O46"/>
  <c r="G11" i="60"/>
  <c r="P59" i="58"/>
  <c r="K63"/>
  <c r="F9" i="59" l="1"/>
  <c r="F10" s="1"/>
  <c r="P65" i="58"/>
  <c r="K67"/>
  <c r="O67" s="1"/>
  <c r="I67" s="1"/>
  <c r="G14" i="60" s="1"/>
  <c r="P52" i="58"/>
  <c r="K55"/>
  <c r="O55" s="1"/>
  <c r="I55" s="1"/>
  <c r="G8" i="60" s="1"/>
  <c r="G7"/>
  <c r="F19" i="59"/>
  <c r="J4" i="60"/>
  <c r="G4" s="1"/>
  <c r="I46" i="58"/>
  <c r="O50"/>
  <c r="P63"/>
  <c r="G12" i="60"/>
  <c r="P57" i="58"/>
  <c r="G9" i="60"/>
  <c r="F23" i="59" l="1"/>
  <c r="F12"/>
  <c r="F13"/>
  <c r="P55" i="58"/>
  <c r="P67"/>
  <c r="I53"/>
  <c r="J6" i="60"/>
  <c r="G6" s="1"/>
  <c r="I50" i="58"/>
  <c r="K69" l="1"/>
  <c r="G15" i="60" s="1"/>
  <c r="F11" i="59"/>
  <c r="F24" s="1"/>
  <c r="F25" s="1"/>
  <c r="F26" s="1"/>
  <c r="O69" i="58" l="1"/>
  <c r="I69" s="1"/>
  <c r="G16" i="60" l="1"/>
  <c r="K71" i="58"/>
  <c r="O71" s="1"/>
  <c r="I71" s="1"/>
  <c r="I72" s="1"/>
  <c r="K74" s="1"/>
  <c r="O74" s="1"/>
  <c r="I74" s="1"/>
  <c r="P69"/>
  <c r="F27" i="59" l="1"/>
  <c r="F28" s="1"/>
  <c r="B52" s="1"/>
  <c r="F29" s="1"/>
  <c r="F30" s="1"/>
  <c r="F33" s="1"/>
  <c r="P71" i="58"/>
  <c r="G17" i="60"/>
  <c r="G18"/>
  <c r="P74" i="58"/>
  <c r="G19" i="60"/>
  <c r="I75" i="58"/>
  <c r="I76" l="1"/>
  <c r="G21" i="60" s="1"/>
  <c r="G20"/>
</calcChain>
</file>

<file path=xl/sharedStrings.xml><?xml version="1.0" encoding="utf-8"?>
<sst xmlns="http://schemas.openxmlformats.org/spreadsheetml/2006/main" count="461" uniqueCount="204">
  <si>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</si>
  <si>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</si>
  <si>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</si>
  <si>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</si>
  <si>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</si>
  <si>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</si>
  <si>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</si>
  <si>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</si>
  <si>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</si>
  <si>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</si>
  <si>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</si>
  <si>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</si>
  <si>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</si>
  <si>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</si>
  <si>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</si>
  <si>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</si>
  <si>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</si>
  <si>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</si>
  <si>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</si>
  <si>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</si>
  <si>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</si>
  <si>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</si>
  <si>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</si>
  <si>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</si>
  <si>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</si>
  <si>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</si>
  <si>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</si>
  <si>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</si>
  <si>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</si>
  <si>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</si>
  <si>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</si>
  <si>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</si>
  <si>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</si>
  <si>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</si>
  <si>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</si>
  <si>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</si>
  <si>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</si>
  <si>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</si>
  <si>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</si>
  <si>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</si>
  <si>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</si>
  <si>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</si>
  <si>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</si>
  <si>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</si>
  <si>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</si>
  <si>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</si>
  <si>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</si>
  <si>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</si>
  <si>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</si>
  <si>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</si>
  <si>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</si>
  <si>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</si>
  <si>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</si>
  <si>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</si>
  <si>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</si>
  <si>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</si>
  <si>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</si>
  <si>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</si>
  <si>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</si>
  <si>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</si>
  <si>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</si>
  <si>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</si>
  <si>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</si>
  <si>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</si>
  <si>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</si>
  <si>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</si>
  <si>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</si>
  <si>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</si>
  <si>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</si>
  <si>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</si>
  <si>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</si>
  <si>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</si>
  <si>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</si>
  <si>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</si>
  <si>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</si>
  <si>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</si>
  <si>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</si>
  <si>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</si>
  <si>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</si>
  <si>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</si>
  <si>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</si>
  <si>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</si>
  <si>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</si>
  <si>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</si>
  <si>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</si>
  <si>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</si>
  <si>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</si>
  <si>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</si>
  <si>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</si>
  <si>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</si>
  <si>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</si>
  <si>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</si>
  <si>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</si>
  <si>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</si>
  <si>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</si>
  <si>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</si>
  <si>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</si>
  <si>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</si>
  <si>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</si>
  <si>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</si>
  <si>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</si>
  <si>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</si>
  <si>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</si>
  <si>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</si>
  <si>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</si>
  <si>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</si>
  <si>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</si>
  <si>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</si>
  <si>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</si>
  <si>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</si>
  <si>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</si>
  <si>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</si>
  <si>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</si>
  <si>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</si>
  <si>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</si>
  <si>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</si>
  <si>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</si>
  <si>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</si>
  <si>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</si>
  <si>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</si>
  <si>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</si>
  <si>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</si>
  <si>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</si>
  <si>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</si>
  <si>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</si>
  <si>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</si>
  <si>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</si>
  <si>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</si>
  <si>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</si>
  <si>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</si>
  <si>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</si>
  <si>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</si>
  <si>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</si>
  <si>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</si>
  <si>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</si>
  <si>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</si>
  <si>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</si>
  <si>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</si>
  <si>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</si>
  <si>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</si>
  <si>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</si>
  <si>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</si>
  <si>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</si>
  <si>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</si>
  <si>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</si>
  <si>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</si>
  <si>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</si>
  <si>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</si>
  <si>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</si>
  <si>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</si>
  <si>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</si>
  <si>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</si>
  <si>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</si>
  <si>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</si>
  <si>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</si>
  <si>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</si>
  <si>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</si>
  <si>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</si>
  <si>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</si>
  <si>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</si>
  <si>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</si>
  <si>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</si>
  <si>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</si>
  <si>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</si>
  <si>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</si>
  <si>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</si>
  <si>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</si>
  <si>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</si>
  <si>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</si>
  <si>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</si>
  <si>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</si>
  <si>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</si>
  <si>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</si>
  <si>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</si>
  <si>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</si>
  <si>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</si>
  <si>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</si>
  <si>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</si>
  <si>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</si>
  <si>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</si>
  <si>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</si>
  <si>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</si>
  <si>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</si>
  <si>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</si>
  <si>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</si>
  <si>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</si>
  <si>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</si>
  <si>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</si>
  <si>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</si>
  <si>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</si>
  <si>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</si>
  <si>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</si>
  <si>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</si>
  <si>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</si>
  <si>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</si>
  <si>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</si>
  <si>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</si>
  <si>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(I + J + K) 1,000원 절사</t>
    <phoneticPr fontId="2" type="noConversion"/>
  </si>
  <si>
    <t>1,000원이하 절사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</si>
  <si>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</si>
  <si>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</si>
  <si>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</si>
  <si>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</si>
  <si>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공사명 : 유니버시아드로(범안삼거리~대구농업마이스터고) 등 3개소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</si>
</sst>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,##0&quot;호표&quot;"/>
    <numFmt numFmtId="204" formatCode="#,##0.0"/>
    <numFmt numFmtId="205" formatCode="#,##0.000"/>
    <numFmt numFmtId="206" formatCode="0.00_ "/>
    <numFmt numFmtId="207" formatCode="#,##0.0000"/>
    <numFmt numFmtId="208" formatCode="#,##0.#"/>
    <numFmt numFmtId="209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6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202" fontId="24" fillId="0" borderId="39" xfId="0" applyNumberFormat="1" applyFont="1" applyBorder="1" applyAlignment="1">
      <alignment horizontal="center" vertical="center" wrapText="1" shrinkToFit="1"/>
    </xf>
    <xf numFmtId="183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3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90" fontId="24" fillId="0" borderId="43" xfId="0" applyNumberFormat="1" applyFont="1" applyBorder="1" applyAlignment="1">
      <alignment horizontal="center" vertical="center"/>
    </xf>
    <xf numFmtId="184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205" fontId="40" fillId="0" borderId="8" xfId="94" applyNumberFormat="1" applyFont="1" applyFill="1" applyBorder="1" applyAlignment="1">
      <alignment vertical="center"/>
    </xf>
    <xf numFmtId="186" fontId="40" fillId="0" borderId="46" xfId="0" applyNumberFormat="1" applyFont="1" applyBorder="1" applyAlignment="1">
      <alignment horizontal="center" vertical="center"/>
    </xf>
    <xf numFmtId="184" fontId="40" fillId="0" borderId="9" xfId="0" applyNumberFormat="1" applyFont="1" applyBorder="1" applyAlignment="1">
      <alignment vertical="center"/>
    </xf>
    <xf numFmtId="190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6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90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90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90" fontId="40" fillId="0" borderId="43" xfId="0" applyNumberFormat="1" applyFont="1" applyBorder="1" applyAlignment="1">
      <alignment horizontal="center" vertical="center"/>
    </xf>
    <xf numFmtId="184" fontId="24" fillId="0" borderId="45" xfId="0" applyNumberFormat="1" applyFont="1" applyBorder="1" applyAlignment="1">
      <alignment vertical="center"/>
    </xf>
    <xf numFmtId="190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90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90" fontId="40" fillId="0" borderId="52" xfId="0" applyNumberFormat="1" applyFont="1" applyBorder="1" applyAlignment="1">
      <alignment horizontal="center" vertical="center"/>
    </xf>
    <xf numFmtId="184" fontId="40" fillId="0" borderId="37" xfId="0" applyNumberFormat="1" applyFont="1" applyBorder="1" applyAlignment="1">
      <alignment vertical="center"/>
    </xf>
    <xf numFmtId="207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90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90" fontId="40" fillId="0" borderId="54" xfId="0" applyNumberFormat="1" applyFont="1" applyBorder="1" applyAlignment="1">
      <alignment horizontal="center" vertical="center"/>
    </xf>
    <xf numFmtId="184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202" fontId="24" fillId="0" borderId="28" xfId="0" applyNumberFormat="1" applyFont="1" applyBorder="1" applyAlignment="1">
      <alignment horizontal="center" vertical="center" wrapText="1" shrinkToFit="1"/>
    </xf>
    <xf numFmtId="183" fontId="24" fillId="3" borderId="27" xfId="25" applyNumberFormat="1" applyFont="1" applyFill="1" applyBorder="1" applyAlignment="1">
      <alignment horizontal="right" vertical="center"/>
    </xf>
    <xf numFmtId="183" fontId="24" fillId="0" borderId="23" xfId="0" applyNumberFormat="1" applyFont="1" applyBorder="1" applyAlignment="1">
      <alignment horizontal="right" vertical="center"/>
    </xf>
    <xf numFmtId="183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202" fontId="24" fillId="0" borderId="24" xfId="0" applyNumberFormat="1" applyFont="1" applyBorder="1" applyAlignment="1">
      <alignment horizontal="center" vertical="center" wrapText="1" shrinkToFit="1"/>
    </xf>
    <xf numFmtId="183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3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202" fontId="24" fillId="0" borderId="18" xfId="0" applyNumberFormat="1" applyFont="1" applyBorder="1" applyAlignment="1">
      <alignment horizontal="center" vertical="center" wrapText="1" shrinkToFit="1"/>
    </xf>
    <xf numFmtId="190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206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20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205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6" fontId="24" fillId="0" borderId="61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92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3" fontId="24" fillId="0" borderId="38" xfId="0" applyNumberFormat="1" applyFont="1" applyBorder="1" applyAlignment="1">
      <alignment horizontal="right" vertical="center"/>
    </xf>
    <xf numFmtId="192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3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3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92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204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204" fontId="27" fillId="0" borderId="51" xfId="94" applyNumberFormat="1" applyFont="1" applyFill="1" applyBorder="1" applyAlignment="1">
      <alignment horizontal="center" vertical="center"/>
    </xf>
    <xf numFmtId="204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4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208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209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3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3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20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6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92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84" fontId="44" fillId="0" borderId="34" xfId="0" applyNumberFormat="1" applyFont="1" applyBorder="1" applyAlignment="1">
      <alignment horizontal="right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90" fontId="24" fillId="0" borderId="22" xfId="0" applyNumberFormat="1" applyFont="1" applyBorder="1" applyAlignment="1">
      <alignment horizontal="center" vertical="center"/>
    </xf>
    <xf numFmtId="190" fontId="24" fillId="0" borderId="15" xfId="0" applyNumberFormat="1" applyFont="1" applyBorder="1" applyAlignment="1">
      <alignment horizontal="center" vertical="center"/>
    </xf>
    <xf numFmtId="192" fontId="38" fillId="0" borderId="23" xfId="0" applyNumberFormat="1" applyFont="1" applyBorder="1" applyAlignment="1">
      <alignment horizontal="center" vertical="center"/>
    </xf>
    <xf numFmtId="192" fontId="38" fillId="0" borderId="38" xfId="0" applyNumberFormat="1" applyFont="1" applyBorder="1" applyAlignment="1">
      <alignment horizontal="center" vertical="center"/>
    </xf>
    <xf numFmtId="192" fontId="38" fillId="0" borderId="22" xfId="0" applyNumberFormat="1" applyFont="1" applyBorder="1" applyAlignment="1">
      <alignment horizontal="center" vertical="center"/>
    </xf>
    <xf numFmtId="192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00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F33" sqref="F33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6.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3" t="s">
        <v>48</v>
      </c>
      <c r="C1" s="203"/>
      <c r="D1" s="203"/>
      <c r="E1" s="203"/>
      <c r="F1" s="203"/>
      <c r="G1" s="203"/>
      <c r="H1" s="203"/>
    </row>
    <row r="2" spans="2:8" ht="9.9499999999999993" customHeight="1">
      <c r="B2" s="204"/>
      <c r="C2" s="204"/>
      <c r="D2" s="204"/>
      <c r="E2" s="204"/>
      <c r="F2" s="204"/>
      <c r="G2" s="204"/>
      <c r="H2" s="204"/>
    </row>
    <row r="3" spans="2:8" ht="33.6" customHeight="1">
      <c r="B3" s="205" t="s">
        <v>49</v>
      </c>
      <c r="C3" s="206"/>
      <c r="D3" s="206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>
        <f>내역서총괄표!I6</f>
        <v>0</v>
      </c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>
        <f>TRUNC((F4+F5+F6),0)</f>
        <v>0</v>
      </c>
      <c r="G7" s="132" t="s">
        <v>54</v>
      </c>
      <c r="H7" s="120" t="s">
        <v>132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>
        <f>내역서총괄표!H6</f>
        <v>0</v>
      </c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>
        <f>TRUNC(F8*0.126,0)</f>
        <v>0</v>
      </c>
      <c r="G9" s="201">
        <v>0.126</v>
      </c>
      <c r="H9" s="120" t="s">
        <v>194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>
        <f>TRUNC((F8+F9),0)</f>
        <v>0</v>
      </c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>
        <f>내역서총괄표!J6</f>
        <v>0</v>
      </c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>
        <f>TRUNC(F10*0.0405,0)</f>
        <v>0</v>
      </c>
      <c r="G12" s="137">
        <v>4.0500000000000001E-2</v>
      </c>
      <c r="H12" s="116" t="s">
        <v>195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>
        <f>TRUNC(F10*0.0087,0)</f>
        <v>0</v>
      </c>
      <c r="G13" s="131" t="s">
        <v>84</v>
      </c>
      <c r="H13" s="116" t="s">
        <v>133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134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135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136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>
        <f>TRUNC((F7+F8+F31/1.1)*0.0185,0)</f>
        <v>0</v>
      </c>
      <c r="G19" s="137">
        <v>1.8499999999999999E-2</v>
      </c>
      <c r="H19" s="116" t="s">
        <v>131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>
        <f>TRUNC((F7+F10)*0.079,0)</f>
        <v>0</v>
      </c>
      <c r="G23" s="202">
        <v>7.9000000000000001E-2</v>
      </c>
      <c r="H23" s="120" t="s">
        <v>196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>
        <f>TRUNC((F11+F12+F13+F14+F15+F16+F17+F18+F19+F20+F21+F22+F23),0)</f>
        <v>0</v>
      </c>
      <c r="G24" s="132" t="s">
        <v>54</v>
      </c>
      <c r="H24" s="120" t="s">
        <v>143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>
        <f>TRUNC((F7+F10+F24),0)</f>
        <v>0</v>
      </c>
      <c r="G25" s="132" t="s">
        <v>54</v>
      </c>
      <c r="H25" s="120" t="s">
        <v>142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>
        <f>TRUNC(F25*0.06,0)</f>
        <v>0</v>
      </c>
      <c r="G26" s="136">
        <v>0.06</v>
      </c>
      <c r="H26" s="120" t="s">
        <v>137</v>
      </c>
    </row>
    <row r="27" spans="2:8" ht="22.35" customHeight="1">
      <c r="B27" s="123" t="s">
        <v>54</v>
      </c>
      <c r="C27" s="117" t="s">
        <v>54</v>
      </c>
      <c r="D27" s="117" t="s">
        <v>116</v>
      </c>
      <c r="E27" s="118" t="s">
        <v>117</v>
      </c>
      <c r="F27" s="119">
        <f>내역서!I71</f>
        <v>0</v>
      </c>
      <c r="G27" s="136">
        <v>0.15</v>
      </c>
      <c r="H27" s="120" t="s">
        <v>138</v>
      </c>
    </row>
    <row r="28" spans="2:8" ht="22.35" customHeight="1">
      <c r="B28" s="123" t="s">
        <v>54</v>
      </c>
      <c r="C28" s="117" t="s">
        <v>54</v>
      </c>
      <c r="D28" s="117" t="s">
        <v>118</v>
      </c>
      <c r="E28" s="118" t="s">
        <v>119</v>
      </c>
      <c r="F28" s="119">
        <f>TRUNC((F25+F26+F27),0)</f>
        <v>0</v>
      </c>
      <c r="G28" s="132" t="s">
        <v>54</v>
      </c>
      <c r="H28" s="120" t="s">
        <v>139</v>
      </c>
    </row>
    <row r="29" spans="2:8" ht="22.35" customHeight="1">
      <c r="B29" s="123" t="s">
        <v>54</v>
      </c>
      <c r="C29" s="117" t="s">
        <v>54</v>
      </c>
      <c r="D29" s="117" t="s">
        <v>120</v>
      </c>
      <c r="E29" s="118" t="s">
        <v>121</v>
      </c>
      <c r="F29" s="119">
        <f>IF(B52&lt;&gt; "0.9",TRUNC(F28*0.1,0),TRUNC(F28*0.1,0)+1)</f>
        <v>0</v>
      </c>
      <c r="G29" s="132" t="s">
        <v>122</v>
      </c>
      <c r="H29" s="120" t="s">
        <v>140</v>
      </c>
    </row>
    <row r="30" spans="2:8" ht="22.35" customHeight="1">
      <c r="B30" s="123" t="s">
        <v>54</v>
      </c>
      <c r="C30" s="117" t="s">
        <v>54</v>
      </c>
      <c r="D30" s="117" t="s">
        <v>123</v>
      </c>
      <c r="E30" s="118" t="s">
        <v>124</v>
      </c>
      <c r="F30" s="119">
        <f>TRUNC((F28+F29),0)</f>
        <v>0</v>
      </c>
      <c r="G30" s="132" t="s">
        <v>54</v>
      </c>
      <c r="H30" s="120" t="s">
        <v>141</v>
      </c>
    </row>
    <row r="31" spans="2:8" ht="22.35" customHeight="1">
      <c r="B31" s="123" t="s">
        <v>54</v>
      </c>
      <c r="C31" s="117" t="s">
        <v>54</v>
      </c>
      <c r="D31" s="117" t="s">
        <v>125</v>
      </c>
      <c r="E31" s="118" t="s">
        <v>126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127</v>
      </c>
      <c r="E32" s="118" t="s">
        <v>128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129</v>
      </c>
      <c r="E33" s="126" t="s">
        <v>130</v>
      </c>
      <c r="F33" s="127">
        <f>TRUNC((F30+F31+F32),-3)</f>
        <v>0</v>
      </c>
      <c r="G33" s="133" t="s">
        <v>54</v>
      </c>
      <c r="H33" s="128" t="s">
        <v>197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D8" sqref="D8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3" t="s">
        <v>158</v>
      </c>
      <c r="C1" s="203"/>
      <c r="D1" s="203"/>
      <c r="E1" s="203"/>
      <c r="F1" s="203"/>
      <c r="G1" s="203"/>
      <c r="H1" s="203"/>
      <c r="I1" s="203"/>
      <c r="J1" s="203"/>
      <c r="K1" s="203"/>
    </row>
    <row r="2" spans="2:11" ht="9.9499999999999993" customHeight="1"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2:11" ht="30.75" customHeight="1">
      <c r="B3" s="177" t="s">
        <v>159</v>
      </c>
      <c r="C3" s="108" t="s">
        <v>160</v>
      </c>
      <c r="D3" s="108" t="s">
        <v>161</v>
      </c>
      <c r="E3" s="108" t="s">
        <v>162</v>
      </c>
      <c r="F3" s="108" t="s">
        <v>163</v>
      </c>
      <c r="G3" s="108" t="s">
        <v>164</v>
      </c>
      <c r="H3" s="108" t="s">
        <v>165</v>
      </c>
      <c r="I3" s="108" t="s">
        <v>166</v>
      </c>
      <c r="J3" s="108" t="s">
        <v>167</v>
      </c>
      <c r="K3" s="109" t="s">
        <v>168</v>
      </c>
    </row>
    <row r="4" spans="2:11" ht="19.7" customHeight="1">
      <c r="B4" s="184">
        <v>1</v>
      </c>
      <c r="C4" s="121" t="s">
        <v>183</v>
      </c>
      <c r="D4" s="121" t="s">
        <v>54</v>
      </c>
      <c r="E4" s="119"/>
      <c r="F4" s="178" t="s">
        <v>54</v>
      </c>
      <c r="G4" s="179">
        <f t="shared" ref="G4:G6" si="0">H4+I4+J4</f>
        <v>0</v>
      </c>
      <c r="H4" s="180">
        <f>내역서!K46</f>
        <v>0</v>
      </c>
      <c r="I4" s="180">
        <f>내역서!M46</f>
        <v>0</v>
      </c>
      <c r="J4" s="180">
        <f>내역서!O46</f>
        <v>0</v>
      </c>
      <c r="K4" s="120" t="s">
        <v>54</v>
      </c>
    </row>
    <row r="5" spans="2:11" ht="19.7" customHeight="1">
      <c r="B5" s="184">
        <v>2</v>
      </c>
      <c r="C5" s="121" t="s">
        <v>184</v>
      </c>
      <c r="D5" s="121"/>
      <c r="E5" s="119"/>
      <c r="F5" s="178"/>
      <c r="G5" s="179">
        <f t="shared" si="0"/>
        <v>0</v>
      </c>
      <c r="H5" s="180">
        <f>내역서!K49</f>
        <v>0</v>
      </c>
      <c r="I5" s="180">
        <f>내역서!M49</f>
        <v>0</v>
      </c>
      <c r="J5" s="180">
        <f>내역서!O49</f>
        <v>0</v>
      </c>
      <c r="K5" s="120"/>
    </row>
    <row r="6" spans="2:11" ht="19.7" customHeight="1">
      <c r="B6" s="122" t="s">
        <v>54</v>
      </c>
      <c r="C6" s="121" t="s">
        <v>169</v>
      </c>
      <c r="D6" s="121" t="s">
        <v>54</v>
      </c>
      <c r="E6" s="119"/>
      <c r="F6" s="178" t="s">
        <v>54</v>
      </c>
      <c r="G6" s="179">
        <f t="shared" si="0"/>
        <v>0</v>
      </c>
      <c r="H6" s="180">
        <f>내역서!K50</f>
        <v>0</v>
      </c>
      <c r="I6" s="180">
        <f>내역서!M50</f>
        <v>0</v>
      </c>
      <c r="J6" s="180">
        <f>내역서!O50</f>
        <v>0</v>
      </c>
      <c r="K6" s="120" t="s">
        <v>54</v>
      </c>
    </row>
    <row r="7" spans="2:11" ht="19.7" customHeight="1">
      <c r="B7" s="122" t="s">
        <v>54</v>
      </c>
      <c r="C7" s="121" t="s">
        <v>170</v>
      </c>
      <c r="D7" s="121" t="s">
        <v>54</v>
      </c>
      <c r="E7" s="181">
        <v>12.6</v>
      </c>
      <c r="F7" s="178" t="s">
        <v>171</v>
      </c>
      <c r="G7" s="180">
        <f>내역서!I52</f>
        <v>0</v>
      </c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172</v>
      </c>
      <c r="D8" s="121" t="s">
        <v>54</v>
      </c>
      <c r="E8" s="181">
        <v>4.05</v>
      </c>
      <c r="F8" s="178" t="s">
        <v>171</v>
      </c>
      <c r="G8" s="180">
        <f>내역서!I55</f>
        <v>0</v>
      </c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173</v>
      </c>
      <c r="D9" s="121" t="s">
        <v>54</v>
      </c>
      <c r="E9" s="181">
        <v>0.87</v>
      </c>
      <c r="F9" s="178" t="s">
        <v>171</v>
      </c>
      <c r="G9" s="180">
        <f>내역서!I57</f>
        <v>0</v>
      </c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171</v>
      </c>
      <c r="G10" s="180">
        <f>내역서!I59</f>
        <v>0</v>
      </c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171</v>
      </c>
      <c r="G11" s="180">
        <f>내역서!I61</f>
        <v>0</v>
      </c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174</v>
      </c>
      <c r="D12" s="121" t="s">
        <v>54</v>
      </c>
      <c r="E12" s="181">
        <v>6.55</v>
      </c>
      <c r="F12" s="178" t="s">
        <v>171</v>
      </c>
      <c r="G12" s="180">
        <f>내역서!I63</f>
        <v>0</v>
      </c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175</v>
      </c>
      <c r="D13" s="121" t="s">
        <v>54</v>
      </c>
      <c r="E13" s="181">
        <v>1.85</v>
      </c>
      <c r="F13" s="178" t="s">
        <v>171</v>
      </c>
      <c r="G13" s="180">
        <f>내역서!I65</f>
        <v>0</v>
      </c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176</v>
      </c>
      <c r="D14" s="121" t="s">
        <v>54</v>
      </c>
      <c r="E14" s="181">
        <v>7.9</v>
      </c>
      <c r="F14" s="178" t="s">
        <v>171</v>
      </c>
      <c r="G14" s="180">
        <f>내역서!I67</f>
        <v>0</v>
      </c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177</v>
      </c>
      <c r="D15" s="121" t="s">
        <v>54</v>
      </c>
      <c r="E15" s="119"/>
      <c r="F15" s="178" t="s">
        <v>54</v>
      </c>
      <c r="G15" s="180">
        <f>내역서!K69</f>
        <v>0</v>
      </c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178</v>
      </c>
      <c r="D16" s="121" t="s">
        <v>54</v>
      </c>
      <c r="E16" s="119">
        <v>6</v>
      </c>
      <c r="F16" s="178" t="s">
        <v>171</v>
      </c>
      <c r="G16" s="180">
        <f>내역서!I69</f>
        <v>0</v>
      </c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179</v>
      </c>
      <c r="D17" s="121" t="s">
        <v>54</v>
      </c>
      <c r="E17" s="119">
        <v>15</v>
      </c>
      <c r="F17" s="178" t="s">
        <v>171</v>
      </c>
      <c r="G17" s="180">
        <f>내역서!I71</f>
        <v>0</v>
      </c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>
        <f>내역서!I72</f>
        <v>0</v>
      </c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180</v>
      </c>
      <c r="D19" s="121" t="s">
        <v>54</v>
      </c>
      <c r="E19" s="119">
        <v>10</v>
      </c>
      <c r="F19" s="178" t="s">
        <v>171</v>
      </c>
      <c r="G19" s="180">
        <f>내역서!I74</f>
        <v>0</v>
      </c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181</v>
      </c>
      <c r="D20" s="121" t="s">
        <v>54</v>
      </c>
      <c r="E20" s="119"/>
      <c r="F20" s="178" t="s">
        <v>54</v>
      </c>
      <c r="G20" s="180">
        <f>내역서!I75</f>
        <v>0</v>
      </c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182</v>
      </c>
      <c r="D21" s="121" t="s">
        <v>54</v>
      </c>
      <c r="E21" s="119"/>
      <c r="F21" s="178" t="s">
        <v>54</v>
      </c>
      <c r="G21" s="180">
        <f>내역서!I76</f>
        <v>0</v>
      </c>
      <c r="H21" s="119"/>
      <c r="I21" s="119"/>
      <c r="J21" s="119"/>
      <c r="K21" s="200" t="s">
        <v>198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showZeros="0" tabSelected="1" view="pageBreakPreview" zoomScale="85" zoomScaleSheetLayoutView="85" workbookViewId="0">
      <selection activeCell="R46" sqref="R46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5" t="s">
        <v>8</v>
      </c>
      <c r="C1" s="237" t="s">
        <v>187</v>
      </c>
      <c r="D1" s="237" t="s">
        <v>5</v>
      </c>
      <c r="E1" s="237" t="s">
        <v>4</v>
      </c>
      <c r="F1" s="227" t="s">
        <v>0</v>
      </c>
      <c r="G1" s="227" t="s">
        <v>9</v>
      </c>
      <c r="H1" s="227" t="s">
        <v>10</v>
      </c>
      <c r="I1" s="227"/>
      <c r="J1" s="227" t="s">
        <v>11</v>
      </c>
      <c r="K1" s="227"/>
      <c r="L1" s="227" t="s">
        <v>1</v>
      </c>
      <c r="M1" s="227"/>
      <c r="N1" s="227" t="s">
        <v>41</v>
      </c>
      <c r="O1" s="227"/>
      <c r="P1" s="228" t="s">
        <v>6</v>
      </c>
    </row>
    <row r="2" spans="1:19" ht="26.1" customHeight="1">
      <c r="A2" s="1">
        <v>1</v>
      </c>
      <c r="B2" s="236"/>
      <c r="C2" s="238"/>
      <c r="D2" s="238"/>
      <c r="E2" s="238"/>
      <c r="F2" s="234"/>
      <c r="G2" s="234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29"/>
    </row>
    <row r="3" spans="1:19" ht="26.1" customHeight="1" thickBot="1">
      <c r="A3" s="1">
        <v>1</v>
      </c>
      <c r="B3" s="230" t="s">
        <v>203</v>
      </c>
      <c r="C3" s="231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3"/>
    </row>
    <row r="4" spans="1:19" ht="26.1" customHeight="1" thickTop="1">
      <c r="A4" s="3">
        <v>1</v>
      </c>
      <c r="B4" s="209" t="s">
        <v>186</v>
      </c>
      <c r="C4" s="210"/>
      <c r="D4" s="210"/>
      <c r="E4" s="211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2</v>
      </c>
      <c r="B5" s="215" t="s">
        <v>40</v>
      </c>
      <c r="C5" s="212" t="s">
        <v>46</v>
      </c>
      <c r="D5" s="212" t="s">
        <v>26</v>
      </c>
      <c r="E5" s="192" t="s">
        <v>27</v>
      </c>
      <c r="F5" s="69"/>
      <c r="G5" s="192" t="s">
        <v>19</v>
      </c>
      <c r="H5" s="70">
        <f t="shared" ref="H5:H10" si="0">SUM(J5,L5,N5)</f>
        <v>0</v>
      </c>
      <c r="I5" s="140">
        <f t="shared" ref="I5:I10" si="1">K5+M5+O5</f>
        <v>0</v>
      </c>
      <c r="J5" s="155"/>
      <c r="K5" s="71"/>
      <c r="L5" s="155"/>
      <c r="M5" s="71"/>
      <c r="N5" s="155"/>
      <c r="O5" s="71"/>
      <c r="P5" s="72" t="s">
        <v>32</v>
      </c>
      <c r="S5" s="69"/>
    </row>
    <row r="6" spans="1:19" ht="26.1" hidden="1" customHeight="1">
      <c r="A6" s="3">
        <v>2</v>
      </c>
      <c r="B6" s="216"/>
      <c r="C6" s="213"/>
      <c r="D6" s="213"/>
      <c r="E6" s="9" t="s">
        <v>28</v>
      </c>
      <c r="F6" s="73"/>
      <c r="G6" s="9" t="s">
        <v>19</v>
      </c>
      <c r="H6" s="68">
        <f t="shared" si="0"/>
        <v>0</v>
      </c>
      <c r="I6" s="194">
        <f t="shared" si="1"/>
        <v>0</v>
      </c>
      <c r="J6" s="156"/>
      <c r="K6" s="74"/>
      <c r="L6" s="156"/>
      <c r="M6" s="74"/>
      <c r="N6" s="156"/>
      <c r="O6" s="74"/>
      <c r="P6" s="67" t="s">
        <v>33</v>
      </c>
      <c r="S6" s="73"/>
    </row>
    <row r="7" spans="1:19" ht="26.1" hidden="1" customHeight="1">
      <c r="A7" s="3">
        <v>2</v>
      </c>
      <c r="B7" s="216"/>
      <c r="C7" s="213"/>
      <c r="D7" s="213"/>
      <c r="E7" s="191" t="s">
        <v>29</v>
      </c>
      <c r="F7" s="73"/>
      <c r="G7" s="9" t="s">
        <v>19</v>
      </c>
      <c r="H7" s="68">
        <f t="shared" si="0"/>
        <v>0</v>
      </c>
      <c r="I7" s="194">
        <f t="shared" si="1"/>
        <v>0</v>
      </c>
      <c r="J7" s="156"/>
      <c r="K7" s="74"/>
      <c r="L7" s="156"/>
      <c r="M7" s="74"/>
      <c r="N7" s="156"/>
      <c r="O7" s="74"/>
      <c r="P7" s="67" t="s">
        <v>34</v>
      </c>
      <c r="S7" s="73"/>
    </row>
    <row r="8" spans="1:19" ht="26.1" hidden="1" customHeight="1">
      <c r="A8" s="3">
        <v>2</v>
      </c>
      <c r="B8" s="216"/>
      <c r="C8" s="213"/>
      <c r="D8" s="213"/>
      <c r="E8" s="9" t="s">
        <v>30</v>
      </c>
      <c r="F8" s="73"/>
      <c r="G8" s="9" t="s">
        <v>19</v>
      </c>
      <c r="H8" s="68">
        <f t="shared" si="0"/>
        <v>0</v>
      </c>
      <c r="I8" s="194">
        <f t="shared" si="1"/>
        <v>0</v>
      </c>
      <c r="J8" s="156"/>
      <c r="K8" s="74"/>
      <c r="L8" s="156"/>
      <c r="M8" s="74"/>
      <c r="N8" s="156"/>
      <c r="O8" s="74"/>
      <c r="P8" s="67" t="s">
        <v>35</v>
      </c>
      <c r="S8" s="73"/>
    </row>
    <row r="9" spans="1:19" ht="26.1" hidden="1" customHeight="1">
      <c r="A9" s="3">
        <v>2</v>
      </c>
      <c r="B9" s="216"/>
      <c r="C9" s="213" t="s">
        <v>188</v>
      </c>
      <c r="D9" s="213" t="s">
        <v>31</v>
      </c>
      <c r="E9" s="9" t="s">
        <v>27</v>
      </c>
      <c r="F9" s="73"/>
      <c r="G9" s="9" t="s">
        <v>19</v>
      </c>
      <c r="H9" s="68">
        <f t="shared" si="0"/>
        <v>0</v>
      </c>
      <c r="I9" s="194">
        <f t="shared" si="1"/>
        <v>0</v>
      </c>
      <c r="J9" s="156"/>
      <c r="K9" s="74"/>
      <c r="L9" s="156"/>
      <c r="M9" s="74"/>
      <c r="N9" s="156"/>
      <c r="O9" s="74"/>
      <c r="P9" s="67" t="s">
        <v>36</v>
      </c>
      <c r="S9" s="73"/>
    </row>
    <row r="10" spans="1:19" ht="26.1" hidden="1" customHeight="1">
      <c r="A10" s="3">
        <v>2</v>
      </c>
      <c r="B10" s="216"/>
      <c r="C10" s="213"/>
      <c r="D10" s="213"/>
      <c r="E10" s="9" t="s">
        <v>28</v>
      </c>
      <c r="F10" s="73"/>
      <c r="G10" s="9" t="s">
        <v>19</v>
      </c>
      <c r="H10" s="68">
        <f t="shared" si="0"/>
        <v>0</v>
      </c>
      <c r="I10" s="194">
        <f t="shared" si="1"/>
        <v>0</v>
      </c>
      <c r="J10" s="156"/>
      <c r="K10" s="74"/>
      <c r="L10" s="156"/>
      <c r="M10" s="74"/>
      <c r="N10" s="156"/>
      <c r="O10" s="74"/>
      <c r="P10" s="67" t="s">
        <v>37</v>
      </c>
      <c r="S10" s="73"/>
    </row>
    <row r="11" spans="1:19" ht="26.1" hidden="1" customHeight="1">
      <c r="A11" s="3">
        <v>2</v>
      </c>
      <c r="B11" s="216"/>
      <c r="C11" s="213"/>
      <c r="D11" s="213" t="s">
        <v>7</v>
      </c>
      <c r="E11" s="9" t="s">
        <v>27</v>
      </c>
      <c r="F11" s="73"/>
      <c r="G11" s="9" t="s">
        <v>19</v>
      </c>
      <c r="H11" s="68">
        <f>SUM(J11,L11,N11)</f>
        <v>0</v>
      </c>
      <c r="I11" s="194">
        <f>K11+M11+O11</f>
        <v>0</v>
      </c>
      <c r="J11" s="156"/>
      <c r="K11" s="74"/>
      <c r="L11" s="156"/>
      <c r="M11" s="74"/>
      <c r="N11" s="156"/>
      <c r="O11" s="74"/>
      <c r="P11" s="67" t="s">
        <v>22</v>
      </c>
      <c r="S11" s="73"/>
    </row>
    <row r="12" spans="1:19" ht="26.1" hidden="1" customHeight="1">
      <c r="A12" s="3">
        <v>2</v>
      </c>
      <c r="B12" s="217"/>
      <c r="C12" s="214"/>
      <c r="D12" s="214"/>
      <c r="E12" s="193" t="s">
        <v>28</v>
      </c>
      <c r="F12" s="138"/>
      <c r="G12" s="193" t="s">
        <v>19</v>
      </c>
      <c r="H12" s="75">
        <f>SUM(J12,L12,N12)</f>
        <v>0</v>
      </c>
      <c r="I12" s="142">
        <f>K12+M12+O12</f>
        <v>0</v>
      </c>
      <c r="J12" s="195"/>
      <c r="K12" s="76"/>
      <c r="L12" s="195"/>
      <c r="M12" s="76"/>
      <c r="N12" s="195"/>
      <c r="O12" s="76"/>
      <c r="P12" s="10" t="s">
        <v>23</v>
      </c>
      <c r="S12" s="73"/>
    </row>
    <row r="13" spans="1:19" ht="26.1" customHeight="1">
      <c r="A13" s="3">
        <v>1</v>
      </c>
      <c r="B13" s="215" t="s">
        <v>39</v>
      </c>
      <c r="C13" s="212" t="s">
        <v>46</v>
      </c>
      <c r="D13" s="212" t="s">
        <v>26</v>
      </c>
      <c r="E13" s="192" t="s">
        <v>27</v>
      </c>
      <c r="F13" s="69">
        <v>3417</v>
      </c>
      <c r="G13" s="192" t="s">
        <v>19</v>
      </c>
      <c r="H13" s="70">
        <f t="shared" ref="H13:H20" si="2">SUM(J13,L13,N13)</f>
        <v>0</v>
      </c>
      <c r="I13" s="140">
        <f t="shared" ref="I13:I20" si="3">K13+M13+O13</f>
        <v>0</v>
      </c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16"/>
      <c r="C14" s="213"/>
      <c r="D14" s="213"/>
      <c r="E14" s="9" t="s">
        <v>28</v>
      </c>
      <c r="F14" s="73">
        <v>9435</v>
      </c>
      <c r="G14" s="9" t="s">
        <v>19</v>
      </c>
      <c r="H14" s="68">
        <f t="shared" si="2"/>
        <v>0</v>
      </c>
      <c r="I14" s="194">
        <f t="shared" si="3"/>
        <v>0</v>
      </c>
      <c r="J14" s="156"/>
      <c r="K14" s="74"/>
      <c r="L14" s="156"/>
      <c r="M14" s="74"/>
      <c r="N14" s="156"/>
      <c r="O14" s="74"/>
      <c r="P14" s="72" t="s">
        <v>33</v>
      </c>
      <c r="S14" s="73"/>
    </row>
    <row r="15" spans="1:19" ht="26.1" customHeight="1">
      <c r="A15" s="3">
        <v>1</v>
      </c>
      <c r="B15" s="216"/>
      <c r="C15" s="213"/>
      <c r="D15" s="213"/>
      <c r="E15" s="191" t="s">
        <v>3</v>
      </c>
      <c r="F15" s="73">
        <v>7445</v>
      </c>
      <c r="G15" s="9" t="s">
        <v>19</v>
      </c>
      <c r="H15" s="68">
        <f>SUM(J15,L15,N15)</f>
        <v>0</v>
      </c>
      <c r="I15" s="194">
        <f t="shared" si="3"/>
        <v>0</v>
      </c>
      <c r="J15" s="156"/>
      <c r="K15" s="74"/>
      <c r="L15" s="156"/>
      <c r="M15" s="74"/>
      <c r="N15" s="156"/>
      <c r="O15" s="74"/>
      <c r="P15" s="72" t="s">
        <v>199</v>
      </c>
      <c r="S15" s="73"/>
    </row>
    <row r="16" spans="1:19" ht="26.1" customHeight="1">
      <c r="A16" s="3">
        <v>1</v>
      </c>
      <c r="B16" s="216"/>
      <c r="C16" s="213"/>
      <c r="D16" s="213"/>
      <c r="E16" s="9" t="s">
        <v>30</v>
      </c>
      <c r="F16" s="73">
        <v>6422</v>
      </c>
      <c r="G16" s="9" t="s">
        <v>19</v>
      </c>
      <c r="H16" s="68">
        <f t="shared" si="2"/>
        <v>0</v>
      </c>
      <c r="I16" s="194">
        <f t="shared" si="3"/>
        <v>0</v>
      </c>
      <c r="J16" s="156"/>
      <c r="K16" s="74"/>
      <c r="L16" s="156"/>
      <c r="M16" s="74"/>
      <c r="N16" s="156"/>
      <c r="O16" s="74"/>
      <c r="P16" s="72" t="s">
        <v>200</v>
      </c>
      <c r="S16" s="73"/>
    </row>
    <row r="17" spans="1:19" ht="26.1" customHeight="1">
      <c r="A17" s="3">
        <v>1</v>
      </c>
      <c r="B17" s="216"/>
      <c r="C17" s="213" t="s">
        <v>47</v>
      </c>
      <c r="D17" s="213" t="s">
        <v>31</v>
      </c>
      <c r="E17" s="9" t="s">
        <v>27</v>
      </c>
      <c r="F17" s="73">
        <v>1010</v>
      </c>
      <c r="G17" s="9" t="s">
        <v>19</v>
      </c>
      <c r="H17" s="68">
        <f t="shared" si="2"/>
        <v>0</v>
      </c>
      <c r="I17" s="194">
        <f t="shared" si="3"/>
        <v>0</v>
      </c>
      <c r="J17" s="156"/>
      <c r="K17" s="74"/>
      <c r="L17" s="156"/>
      <c r="M17" s="74"/>
      <c r="N17" s="156"/>
      <c r="O17" s="74"/>
      <c r="P17" s="72" t="s">
        <v>201</v>
      </c>
      <c r="S17" s="73"/>
    </row>
    <row r="18" spans="1:19" ht="26.1" customHeight="1">
      <c r="A18" s="3">
        <v>1</v>
      </c>
      <c r="B18" s="216"/>
      <c r="C18" s="213"/>
      <c r="D18" s="213"/>
      <c r="E18" s="9" t="s">
        <v>28</v>
      </c>
      <c r="F18" s="73">
        <v>85</v>
      </c>
      <c r="G18" s="9" t="s">
        <v>19</v>
      </c>
      <c r="H18" s="68">
        <f t="shared" si="2"/>
        <v>0</v>
      </c>
      <c r="I18" s="194">
        <f t="shared" si="3"/>
        <v>0</v>
      </c>
      <c r="J18" s="156"/>
      <c r="K18" s="74"/>
      <c r="L18" s="156"/>
      <c r="M18" s="74"/>
      <c r="N18" s="156"/>
      <c r="O18" s="74"/>
      <c r="P18" s="72" t="s">
        <v>202</v>
      </c>
      <c r="S18" s="73"/>
    </row>
    <row r="19" spans="1:19" ht="26.1" hidden="1" customHeight="1">
      <c r="A19" s="3">
        <v>2</v>
      </c>
      <c r="B19" s="216"/>
      <c r="C19" s="213"/>
      <c r="D19" s="213" t="s">
        <v>7</v>
      </c>
      <c r="E19" s="9" t="s">
        <v>27</v>
      </c>
      <c r="F19" s="73"/>
      <c r="G19" s="9" t="s">
        <v>19</v>
      </c>
      <c r="H19" s="68">
        <f t="shared" si="2"/>
        <v>0</v>
      </c>
      <c r="I19" s="194">
        <f t="shared" si="3"/>
        <v>0</v>
      </c>
      <c r="J19" s="156"/>
      <c r="K19" s="74"/>
      <c r="L19" s="156"/>
      <c r="M19" s="74"/>
      <c r="N19" s="156"/>
      <c r="O19" s="74"/>
      <c r="P19" s="67" t="s">
        <v>24</v>
      </c>
      <c r="S19" s="73"/>
    </row>
    <row r="20" spans="1:19" ht="26.1" hidden="1" customHeight="1">
      <c r="A20" s="3">
        <v>2</v>
      </c>
      <c r="B20" s="217"/>
      <c r="C20" s="214"/>
      <c r="D20" s="214"/>
      <c r="E20" s="193" t="s">
        <v>28</v>
      </c>
      <c r="F20" s="138"/>
      <c r="G20" s="193" t="s">
        <v>19</v>
      </c>
      <c r="H20" s="75">
        <f t="shared" si="2"/>
        <v>0</v>
      </c>
      <c r="I20" s="142">
        <f t="shared" si="3"/>
        <v>0</v>
      </c>
      <c r="J20" s="195"/>
      <c r="K20" s="76"/>
      <c r="L20" s="195"/>
      <c r="M20" s="76"/>
      <c r="N20" s="195"/>
      <c r="O20" s="76"/>
      <c r="P20" s="10" t="s">
        <v>25</v>
      </c>
      <c r="S20" s="73"/>
    </row>
    <row r="21" spans="1:19" ht="26.1" hidden="1" customHeight="1">
      <c r="A21" s="3">
        <v>2</v>
      </c>
      <c r="B21" s="215" t="s">
        <v>38</v>
      </c>
      <c r="C21" s="212" t="s">
        <v>146</v>
      </c>
      <c r="D21" s="212" t="s">
        <v>26</v>
      </c>
      <c r="E21" s="192" t="s">
        <v>27</v>
      </c>
      <c r="F21" s="69"/>
      <c r="G21" s="192" t="s">
        <v>19</v>
      </c>
      <c r="H21" s="70">
        <f t="shared" ref="H21:H45" si="4">SUM(J21,L21,N21)</f>
        <v>0</v>
      </c>
      <c r="I21" s="140">
        <f t="shared" ref="I21:I46" si="5">K21+M21+O21</f>
        <v>0</v>
      </c>
      <c r="J21" s="155"/>
      <c r="K21" s="71"/>
      <c r="L21" s="155"/>
      <c r="M21" s="71"/>
      <c r="N21" s="155"/>
      <c r="O21" s="71"/>
      <c r="P21" s="72"/>
    </row>
    <row r="22" spans="1:19" ht="26.1" hidden="1" customHeight="1">
      <c r="A22" s="3">
        <v>2</v>
      </c>
      <c r="B22" s="216"/>
      <c r="C22" s="213"/>
      <c r="D22" s="213"/>
      <c r="E22" s="9" t="s">
        <v>28</v>
      </c>
      <c r="F22" s="73"/>
      <c r="G22" s="9" t="s">
        <v>19</v>
      </c>
      <c r="H22" s="68">
        <f t="shared" si="4"/>
        <v>0</v>
      </c>
      <c r="I22" s="194">
        <f t="shared" si="5"/>
        <v>0</v>
      </c>
      <c r="J22" s="156"/>
      <c r="K22" s="74"/>
      <c r="L22" s="156"/>
      <c r="M22" s="74"/>
      <c r="N22" s="156"/>
      <c r="O22" s="74"/>
      <c r="P22" s="67"/>
    </row>
    <row r="23" spans="1:19" ht="26.1" hidden="1" customHeight="1">
      <c r="A23" s="3">
        <v>2</v>
      </c>
      <c r="B23" s="216"/>
      <c r="C23" s="213"/>
      <c r="D23" s="213"/>
      <c r="E23" s="191" t="s">
        <v>3</v>
      </c>
      <c r="F23" s="73"/>
      <c r="G23" s="9" t="s">
        <v>19</v>
      </c>
      <c r="H23" s="68">
        <f t="shared" si="4"/>
        <v>0</v>
      </c>
      <c r="I23" s="194">
        <f t="shared" si="5"/>
        <v>0</v>
      </c>
      <c r="J23" s="156"/>
      <c r="K23" s="74"/>
      <c r="L23" s="156"/>
      <c r="M23" s="74"/>
      <c r="N23" s="156"/>
      <c r="O23" s="74"/>
      <c r="P23" s="67"/>
    </row>
    <row r="24" spans="1:19" ht="26.1" hidden="1" customHeight="1">
      <c r="A24" s="3">
        <v>2</v>
      </c>
      <c r="B24" s="216"/>
      <c r="C24" s="213"/>
      <c r="D24" s="213"/>
      <c r="E24" s="9" t="s">
        <v>30</v>
      </c>
      <c r="F24" s="73"/>
      <c r="G24" s="9" t="s">
        <v>19</v>
      </c>
      <c r="H24" s="68">
        <f t="shared" si="4"/>
        <v>0</v>
      </c>
      <c r="I24" s="194">
        <f t="shared" si="5"/>
        <v>0</v>
      </c>
      <c r="J24" s="156"/>
      <c r="K24" s="74"/>
      <c r="L24" s="156"/>
      <c r="M24" s="74"/>
      <c r="N24" s="156"/>
      <c r="O24" s="74"/>
      <c r="P24" s="67"/>
    </row>
    <row r="25" spans="1:19" ht="26.1" hidden="1" customHeight="1">
      <c r="A25" s="3">
        <v>2</v>
      </c>
      <c r="B25" s="216"/>
      <c r="C25" s="213" t="s">
        <v>147</v>
      </c>
      <c r="D25" s="213" t="s">
        <v>31</v>
      </c>
      <c r="E25" s="9" t="s">
        <v>27</v>
      </c>
      <c r="F25" s="73"/>
      <c r="G25" s="9" t="s">
        <v>19</v>
      </c>
      <c r="H25" s="68">
        <f t="shared" si="4"/>
        <v>0</v>
      </c>
      <c r="I25" s="194">
        <f t="shared" si="5"/>
        <v>0</v>
      </c>
      <c r="J25" s="156"/>
      <c r="K25" s="74"/>
      <c r="L25" s="156"/>
      <c r="M25" s="74"/>
      <c r="N25" s="156"/>
      <c r="O25" s="74"/>
      <c r="P25" s="67"/>
    </row>
    <row r="26" spans="1:19" ht="26.1" hidden="1" customHeight="1">
      <c r="A26" s="3">
        <v>2</v>
      </c>
      <c r="B26" s="216"/>
      <c r="C26" s="213"/>
      <c r="D26" s="213"/>
      <c r="E26" s="9" t="s">
        <v>28</v>
      </c>
      <c r="F26" s="73"/>
      <c r="G26" s="9" t="s">
        <v>19</v>
      </c>
      <c r="H26" s="68">
        <f t="shared" si="4"/>
        <v>0</v>
      </c>
      <c r="I26" s="194">
        <f t="shared" si="5"/>
        <v>0</v>
      </c>
      <c r="J26" s="156"/>
      <c r="K26" s="74"/>
      <c r="L26" s="156"/>
      <c r="M26" s="74"/>
      <c r="N26" s="156"/>
      <c r="O26" s="74"/>
      <c r="P26" s="67"/>
    </row>
    <row r="27" spans="1:19" ht="26.1" hidden="1" customHeight="1">
      <c r="A27" s="3">
        <v>2</v>
      </c>
      <c r="B27" s="216"/>
      <c r="C27" s="213"/>
      <c r="D27" s="213" t="s">
        <v>7</v>
      </c>
      <c r="E27" s="9" t="s">
        <v>27</v>
      </c>
      <c r="F27" s="73"/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2</v>
      </c>
      <c r="B28" s="217"/>
      <c r="C28" s="214"/>
      <c r="D28" s="214"/>
      <c r="E28" s="193" t="s">
        <v>28</v>
      </c>
      <c r="F28" s="138"/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2</v>
      </c>
      <c r="B29" s="215" t="s">
        <v>192</v>
      </c>
      <c r="C29" s="218" t="s">
        <v>146</v>
      </c>
      <c r="D29" s="218" t="s">
        <v>26</v>
      </c>
      <c r="E29" s="17" t="s">
        <v>27</v>
      </c>
      <c r="F29" s="69"/>
      <c r="G29" s="17" t="s">
        <v>19</v>
      </c>
      <c r="H29" s="70">
        <f t="shared" si="4"/>
        <v>0</v>
      </c>
      <c r="I29" s="97">
        <f t="shared" si="5"/>
        <v>0</v>
      </c>
      <c r="J29" s="155"/>
      <c r="K29" s="100"/>
      <c r="L29" s="155"/>
      <c r="M29" s="71"/>
      <c r="N29" s="155"/>
      <c r="O29" s="71"/>
      <c r="P29" s="72"/>
    </row>
    <row r="30" spans="1:19" ht="26.1" hidden="1" customHeight="1">
      <c r="A30" s="3">
        <v>2</v>
      </c>
      <c r="B30" s="216"/>
      <c r="C30" s="219"/>
      <c r="D30" s="219"/>
      <c r="E30" s="9" t="s">
        <v>28</v>
      </c>
      <c r="F30" s="73"/>
      <c r="G30" s="9" t="s">
        <v>19</v>
      </c>
      <c r="H30" s="68">
        <f t="shared" si="4"/>
        <v>0</v>
      </c>
      <c r="I30" s="98">
        <f t="shared" si="5"/>
        <v>0</v>
      </c>
      <c r="J30" s="156"/>
      <c r="K30" s="101"/>
      <c r="L30" s="156"/>
      <c r="M30" s="74"/>
      <c r="N30" s="156"/>
      <c r="O30" s="74"/>
      <c r="P30" s="67"/>
    </row>
    <row r="31" spans="1:19" ht="26.1" hidden="1" customHeight="1">
      <c r="A31" s="3">
        <v>2</v>
      </c>
      <c r="B31" s="216"/>
      <c r="C31" s="219"/>
      <c r="D31" s="219"/>
      <c r="E31" s="191" t="s">
        <v>3</v>
      </c>
      <c r="F31" s="73"/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2</v>
      </c>
      <c r="B32" s="216"/>
      <c r="C32" s="220"/>
      <c r="D32" s="220"/>
      <c r="E32" s="9" t="s">
        <v>30</v>
      </c>
      <c r="F32" s="73"/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2</v>
      </c>
      <c r="B33" s="216"/>
      <c r="C33" s="213" t="s">
        <v>147</v>
      </c>
      <c r="D33" s="213" t="s">
        <v>31</v>
      </c>
      <c r="E33" s="9" t="s">
        <v>27</v>
      </c>
      <c r="F33" s="73"/>
      <c r="G33" s="9" t="s">
        <v>19</v>
      </c>
      <c r="H33" s="68">
        <f t="shared" si="4"/>
        <v>0</v>
      </c>
      <c r="I33" s="98">
        <f t="shared" si="5"/>
        <v>0</v>
      </c>
      <c r="J33" s="156"/>
      <c r="K33" s="101"/>
      <c r="L33" s="156"/>
      <c r="M33" s="74"/>
      <c r="N33" s="156"/>
      <c r="O33" s="74"/>
      <c r="P33" s="67"/>
    </row>
    <row r="34" spans="1:16" ht="26.1" hidden="1" customHeight="1">
      <c r="A34" s="3">
        <v>2</v>
      </c>
      <c r="B34" s="216"/>
      <c r="C34" s="213"/>
      <c r="D34" s="213"/>
      <c r="E34" s="9" t="s">
        <v>28</v>
      </c>
      <c r="F34" s="73"/>
      <c r="G34" s="9" t="s">
        <v>19</v>
      </c>
      <c r="H34" s="68">
        <f t="shared" si="4"/>
        <v>0</v>
      </c>
      <c r="I34" s="98">
        <f t="shared" si="5"/>
        <v>0</v>
      </c>
      <c r="J34" s="156"/>
      <c r="K34" s="101"/>
      <c r="L34" s="156"/>
      <c r="M34" s="74"/>
      <c r="N34" s="156"/>
      <c r="O34" s="74"/>
      <c r="P34" s="67"/>
    </row>
    <row r="35" spans="1:16" ht="26.1" hidden="1" customHeight="1">
      <c r="A35" s="3">
        <v>2</v>
      </c>
      <c r="B35" s="216"/>
      <c r="C35" s="213"/>
      <c r="D35" s="213" t="s">
        <v>7</v>
      </c>
      <c r="E35" s="9" t="s">
        <v>27</v>
      </c>
      <c r="F35" s="73"/>
      <c r="G35" s="9" t="s">
        <v>19</v>
      </c>
      <c r="H35" s="68">
        <f t="shared" si="4"/>
        <v>0</v>
      </c>
      <c r="I35" s="98">
        <f t="shared" si="5"/>
        <v>0</v>
      </c>
      <c r="J35" s="156"/>
      <c r="K35" s="101"/>
      <c r="L35" s="156"/>
      <c r="M35" s="74"/>
      <c r="N35" s="156"/>
      <c r="O35" s="74"/>
      <c r="P35" s="67"/>
    </row>
    <row r="36" spans="1:16" ht="26.1" hidden="1" customHeight="1">
      <c r="A36" s="3">
        <v>2</v>
      </c>
      <c r="B36" s="217"/>
      <c r="C36" s="214"/>
      <c r="D36" s="214"/>
      <c r="E36" s="24" t="s">
        <v>28</v>
      </c>
      <c r="F36" s="73"/>
      <c r="G36" s="24" t="s">
        <v>19</v>
      </c>
      <c r="H36" s="75">
        <f t="shared" si="4"/>
        <v>0</v>
      </c>
      <c r="I36" s="99">
        <f t="shared" si="5"/>
        <v>0</v>
      </c>
      <c r="J36" s="157"/>
      <c r="K36" s="102"/>
      <c r="L36" s="157"/>
      <c r="M36" s="76"/>
      <c r="N36" s="157"/>
      <c r="O36" s="76"/>
      <c r="P36" s="10"/>
    </row>
    <row r="37" spans="1:16" ht="26.1" hidden="1" customHeight="1">
      <c r="A37" s="3">
        <v>2</v>
      </c>
      <c r="B37" s="215" t="s">
        <v>191</v>
      </c>
      <c r="C37" s="212" t="s">
        <v>144</v>
      </c>
      <c r="D37" s="212" t="s">
        <v>26</v>
      </c>
      <c r="E37" s="192" t="s">
        <v>27</v>
      </c>
      <c r="F37" s="69"/>
      <c r="G37" s="17" t="s">
        <v>19</v>
      </c>
      <c r="H37" s="70">
        <f t="shared" si="4"/>
        <v>0</v>
      </c>
      <c r="I37" s="97">
        <f t="shared" si="5"/>
        <v>0</v>
      </c>
      <c r="J37" s="155"/>
      <c r="K37" s="100"/>
      <c r="L37" s="155"/>
      <c r="M37" s="71"/>
      <c r="N37" s="155"/>
      <c r="O37" s="71"/>
      <c r="P37" s="72"/>
    </row>
    <row r="38" spans="1:16" ht="26.1" hidden="1" customHeight="1">
      <c r="A38" s="3">
        <v>2</v>
      </c>
      <c r="B38" s="216"/>
      <c r="C38" s="213"/>
      <c r="D38" s="213"/>
      <c r="E38" s="9" t="s">
        <v>28</v>
      </c>
      <c r="F38" s="73"/>
      <c r="G38" s="9" t="s">
        <v>19</v>
      </c>
      <c r="H38" s="68">
        <f t="shared" si="4"/>
        <v>0</v>
      </c>
      <c r="I38" s="98">
        <f t="shared" si="5"/>
        <v>0</v>
      </c>
      <c r="J38" s="156"/>
      <c r="K38" s="101"/>
      <c r="L38" s="156"/>
      <c r="M38" s="74"/>
      <c r="N38" s="156"/>
      <c r="O38" s="74"/>
      <c r="P38" s="67"/>
    </row>
    <row r="39" spans="1:16" ht="26.1" hidden="1" customHeight="1">
      <c r="A39" s="3">
        <v>2</v>
      </c>
      <c r="B39" s="216"/>
      <c r="C39" s="213"/>
      <c r="D39" s="213"/>
      <c r="E39" s="191" t="s">
        <v>3</v>
      </c>
      <c r="F39" s="73"/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2</v>
      </c>
      <c r="B40" s="216"/>
      <c r="C40" s="213"/>
      <c r="D40" s="213"/>
      <c r="E40" s="9" t="s">
        <v>30</v>
      </c>
      <c r="F40" s="73"/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2</v>
      </c>
      <c r="B41" s="216"/>
      <c r="C41" s="213" t="s">
        <v>145</v>
      </c>
      <c r="D41" s="213" t="s">
        <v>31</v>
      </c>
      <c r="E41" s="9" t="s">
        <v>27</v>
      </c>
      <c r="F41" s="73"/>
      <c r="G41" s="9" t="s">
        <v>19</v>
      </c>
      <c r="H41" s="68">
        <f t="shared" si="4"/>
        <v>0</v>
      </c>
      <c r="I41" s="98">
        <f t="shared" si="5"/>
        <v>0</v>
      </c>
      <c r="J41" s="156"/>
      <c r="K41" s="101"/>
      <c r="L41" s="156"/>
      <c r="M41" s="74"/>
      <c r="N41" s="156"/>
      <c r="O41" s="74"/>
      <c r="P41" s="67"/>
    </row>
    <row r="42" spans="1:16" ht="26.1" hidden="1" customHeight="1">
      <c r="A42" s="3">
        <v>2</v>
      </c>
      <c r="B42" s="216"/>
      <c r="C42" s="213"/>
      <c r="D42" s="213"/>
      <c r="E42" s="9" t="s">
        <v>28</v>
      </c>
      <c r="F42" s="73"/>
      <c r="G42" s="9" t="s">
        <v>19</v>
      </c>
      <c r="H42" s="68">
        <f t="shared" si="4"/>
        <v>0</v>
      </c>
      <c r="I42" s="98">
        <f t="shared" si="5"/>
        <v>0</v>
      </c>
      <c r="J42" s="156"/>
      <c r="K42" s="101"/>
      <c r="L42" s="156"/>
      <c r="M42" s="74"/>
      <c r="N42" s="156"/>
      <c r="O42" s="74"/>
      <c r="P42" s="67"/>
    </row>
    <row r="43" spans="1:16" ht="26.1" hidden="1" customHeight="1">
      <c r="A43" s="3">
        <v>2</v>
      </c>
      <c r="B43" s="216"/>
      <c r="C43" s="213"/>
      <c r="D43" s="213" t="s">
        <v>7</v>
      </c>
      <c r="E43" s="9" t="s">
        <v>27</v>
      </c>
      <c r="F43" s="73"/>
      <c r="G43" s="9" t="s">
        <v>19</v>
      </c>
      <c r="H43" s="68">
        <f t="shared" si="4"/>
        <v>0</v>
      </c>
      <c r="I43" s="98">
        <f t="shared" si="5"/>
        <v>0</v>
      </c>
      <c r="J43" s="156"/>
      <c r="K43" s="101"/>
      <c r="L43" s="156"/>
      <c r="M43" s="74"/>
      <c r="N43" s="156"/>
      <c r="O43" s="74"/>
      <c r="P43" s="67"/>
    </row>
    <row r="44" spans="1:16" ht="26.1" hidden="1" customHeight="1">
      <c r="A44" s="3">
        <v>2</v>
      </c>
      <c r="B44" s="217"/>
      <c r="C44" s="214"/>
      <c r="D44" s="214"/>
      <c r="E44" s="193" t="s">
        <v>28</v>
      </c>
      <c r="F44" s="73"/>
      <c r="G44" s="24" t="s">
        <v>19</v>
      </c>
      <c r="H44" s="75">
        <f t="shared" si="4"/>
        <v>0</v>
      </c>
      <c r="I44" s="99">
        <f t="shared" si="5"/>
        <v>0</v>
      </c>
      <c r="J44" s="157"/>
      <c r="K44" s="102"/>
      <c r="L44" s="157"/>
      <c r="M44" s="76"/>
      <c r="N44" s="157"/>
      <c r="O44" s="76"/>
      <c r="P44" s="10"/>
    </row>
    <row r="45" spans="1:16" ht="26.1" hidden="1" customHeight="1">
      <c r="A45" s="3">
        <v>2</v>
      </c>
      <c r="B45" s="244" t="s">
        <v>155</v>
      </c>
      <c r="C45" s="245"/>
      <c r="D45" s="245"/>
      <c r="E45" s="246"/>
      <c r="F45" s="11"/>
      <c r="G45" s="12" t="s">
        <v>19</v>
      </c>
      <c r="H45" s="13">
        <f t="shared" si="4"/>
        <v>0</v>
      </c>
      <c r="I45" s="103">
        <f t="shared" si="5"/>
        <v>0</v>
      </c>
      <c r="J45" s="158"/>
      <c r="K45" s="104"/>
      <c r="L45" s="158"/>
      <c r="M45" s="77"/>
      <c r="N45" s="158"/>
      <c r="O45" s="77"/>
      <c r="P45" s="78"/>
    </row>
    <row r="46" spans="1:16" ht="26.1" customHeight="1">
      <c r="A46" s="3">
        <v>1</v>
      </c>
      <c r="B46" s="275" t="s">
        <v>185</v>
      </c>
      <c r="C46" s="276"/>
      <c r="D46" s="276"/>
      <c r="E46" s="276"/>
      <c r="F46" s="185"/>
      <c r="G46" s="186"/>
      <c r="H46" s="187"/>
      <c r="I46" s="196">
        <f t="shared" si="5"/>
        <v>0</v>
      </c>
      <c r="J46" s="188"/>
      <c r="K46" s="164">
        <f>SUM(K5:K45)</f>
        <v>0</v>
      </c>
      <c r="L46" s="188"/>
      <c r="M46" s="164">
        <f>SUM(M5:M45)</f>
        <v>0</v>
      </c>
      <c r="N46" s="188"/>
      <c r="O46" s="164">
        <f>SUM(O5:O45)</f>
        <v>0</v>
      </c>
      <c r="P46" s="189"/>
    </row>
    <row r="47" spans="1:16" ht="26.1" customHeight="1">
      <c r="A47" s="3">
        <v>1</v>
      </c>
      <c r="B47" s="239" t="s">
        <v>148</v>
      </c>
      <c r="C47" s="240"/>
      <c r="D47" s="240"/>
      <c r="E47" s="241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2" t="s">
        <v>153</v>
      </c>
      <c r="C48" s="243"/>
      <c r="D48" s="243"/>
      <c r="E48" s="243"/>
      <c r="F48" s="69">
        <v>2</v>
      </c>
      <c r="G48" s="17" t="s">
        <v>154</v>
      </c>
      <c r="H48" s="70">
        <f>J48+L48+N48</f>
        <v>0</v>
      </c>
      <c r="I48" s="140">
        <f>K48+M48+O48</f>
        <v>0</v>
      </c>
      <c r="J48" s="139"/>
      <c r="K48" s="71">
        <f>F48*J48</f>
        <v>0</v>
      </c>
      <c r="L48" s="71"/>
      <c r="M48" s="71">
        <f>F48*L48</f>
        <v>0</v>
      </c>
      <c r="N48" s="71"/>
      <c r="O48" s="71">
        <f>F48*N48</f>
        <v>0</v>
      </c>
      <c r="P48" s="141"/>
    </row>
    <row r="49" spans="1:16" ht="26.1" customHeight="1">
      <c r="A49" s="3">
        <v>1</v>
      </c>
      <c r="B49" s="275" t="s">
        <v>185</v>
      </c>
      <c r="C49" s="276"/>
      <c r="D49" s="276"/>
      <c r="E49" s="276"/>
      <c r="F49" s="185"/>
      <c r="G49" s="186"/>
      <c r="H49" s="187"/>
      <c r="I49" s="196">
        <f t="shared" ref="I49" si="6">K49+M49+O49</f>
        <v>0</v>
      </c>
      <c r="J49" s="188"/>
      <c r="K49" s="164">
        <f>SUM(K48:K48)</f>
        <v>0</v>
      </c>
      <c r="L49" s="188"/>
      <c r="M49" s="164">
        <f>SUM(M48:M48)</f>
        <v>0</v>
      </c>
      <c r="N49" s="188"/>
      <c r="O49" s="164">
        <f>SUM(O48:O48)</f>
        <v>0</v>
      </c>
      <c r="P49" s="189"/>
    </row>
    <row r="50" spans="1:16" ht="26.1" customHeight="1">
      <c r="A50" s="3">
        <v>1</v>
      </c>
      <c r="B50" s="247" t="s">
        <v>20</v>
      </c>
      <c r="C50" s="248"/>
      <c r="D50" s="248"/>
      <c r="E50" s="249"/>
      <c r="F50" s="11"/>
      <c r="G50" s="12"/>
      <c r="H50" s="13"/>
      <c r="I50" s="198">
        <f t="shared" ref="I50" si="7">K50+M50+O50</f>
        <v>0</v>
      </c>
      <c r="J50" s="199"/>
      <c r="K50" s="15">
        <f>K46+K49</f>
        <v>0</v>
      </c>
      <c r="L50" s="15"/>
      <c r="M50" s="15">
        <f>M46+M49</f>
        <v>0</v>
      </c>
      <c r="N50" s="15"/>
      <c r="O50" s="15">
        <f>O46+O49</f>
        <v>0</v>
      </c>
      <c r="P50" s="16"/>
    </row>
    <row r="51" spans="1:16" ht="30" customHeight="1">
      <c r="A51" s="3">
        <v>1</v>
      </c>
      <c r="B51" s="250" t="s">
        <v>149</v>
      </c>
      <c r="C51" s="251"/>
      <c r="D51" s="251"/>
      <c r="E51" s="252"/>
      <c r="F51" s="279">
        <v>1</v>
      </c>
      <c r="G51" s="272" t="s">
        <v>21</v>
      </c>
      <c r="H51" s="285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53"/>
      <c r="C52" s="254"/>
      <c r="D52" s="254"/>
      <c r="E52" s="255"/>
      <c r="F52" s="280"/>
      <c r="G52" s="274"/>
      <c r="H52" s="286"/>
      <c r="I52" s="25">
        <f>O52</f>
        <v>0</v>
      </c>
      <c r="J52" s="160"/>
      <c r="K52" s="26">
        <f>K50</f>
        <v>0</v>
      </c>
      <c r="L52" s="166" t="s">
        <v>156</v>
      </c>
      <c r="M52" s="27">
        <v>0.126</v>
      </c>
      <c r="N52" s="171" t="s">
        <v>157</v>
      </c>
      <c r="O52" s="28">
        <f>INT(K52*M52)</f>
        <v>0</v>
      </c>
      <c r="P52" s="29" t="e">
        <f>I52/K52</f>
        <v>#DIV/0!</v>
      </c>
    </row>
    <row r="53" spans="1:16" ht="30" customHeight="1">
      <c r="A53" s="3">
        <v>1</v>
      </c>
      <c r="B53" s="256" t="s">
        <v>150</v>
      </c>
      <c r="C53" s="257"/>
      <c r="D53" s="258"/>
      <c r="E53" s="258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59" t="s">
        <v>14</v>
      </c>
      <c r="C54" s="260"/>
      <c r="D54" s="260"/>
      <c r="E54" s="261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24"/>
      <c r="C55" s="225"/>
      <c r="D55" s="225"/>
      <c r="E55" s="226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156</v>
      </c>
      <c r="M55" s="55">
        <v>4.0500000000000001E-2</v>
      </c>
      <c r="N55" s="172" t="s">
        <v>157</v>
      </c>
      <c r="O55" s="47">
        <f>INT(K55*M55)</f>
        <v>0</v>
      </c>
      <c r="P55" s="56" t="e">
        <f>I55/K55</f>
        <v>#DIV/0!</v>
      </c>
    </row>
    <row r="56" spans="1:16" ht="30" customHeight="1">
      <c r="A56" s="3">
        <v>1</v>
      </c>
      <c r="B56" s="221" t="s">
        <v>15</v>
      </c>
      <c r="C56" s="222"/>
      <c r="D56" s="222"/>
      <c r="E56" s="223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24"/>
      <c r="C57" s="225"/>
      <c r="D57" s="225"/>
      <c r="E57" s="226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156</v>
      </c>
      <c r="M57" s="55">
        <v>8.6999999999999994E-3</v>
      </c>
      <c r="N57" s="172" t="s">
        <v>157</v>
      </c>
      <c r="O57" s="47">
        <f>INT(K57*M57)</f>
        <v>0</v>
      </c>
      <c r="P57" s="56" t="e">
        <f>I57/K57</f>
        <v>#DIV/0!</v>
      </c>
    </row>
    <row r="58" spans="1:16" ht="30" hidden="1" customHeight="1">
      <c r="A58" s="3">
        <v>2</v>
      </c>
      <c r="B58" s="221" t="s">
        <v>42</v>
      </c>
      <c r="C58" s="222"/>
      <c r="D58" s="222"/>
      <c r="E58" s="223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24"/>
      <c r="C59" s="225"/>
      <c r="D59" s="225"/>
      <c r="E59" s="226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156</v>
      </c>
      <c r="M59" s="55">
        <v>1.7000000000000001E-2</v>
      </c>
      <c r="N59" s="172" t="s">
        <v>157</v>
      </c>
      <c r="O59" s="47"/>
      <c r="P59" s="56" t="e">
        <f>I59/K59</f>
        <v>#DIV/0!</v>
      </c>
    </row>
    <row r="60" spans="1:16" ht="30" hidden="1" customHeight="1">
      <c r="A60" s="3">
        <v>2</v>
      </c>
      <c r="B60" s="221" t="s">
        <v>43</v>
      </c>
      <c r="C60" s="222"/>
      <c r="D60" s="222"/>
      <c r="E60" s="223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24"/>
      <c r="C61" s="225"/>
      <c r="D61" s="225"/>
      <c r="E61" s="226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156</v>
      </c>
      <c r="M61" s="55">
        <v>2.4899999999999999E-2</v>
      </c>
      <c r="N61" s="172" t="s">
        <v>157</v>
      </c>
      <c r="O61" s="47"/>
      <c r="P61" s="56" t="e">
        <f>I61/K61</f>
        <v>#DIV/0!</v>
      </c>
    </row>
    <row r="62" spans="1:16" ht="30" hidden="1" customHeight="1">
      <c r="A62" s="3">
        <v>2</v>
      </c>
      <c r="B62" s="221" t="s">
        <v>44</v>
      </c>
      <c r="C62" s="222"/>
      <c r="D62" s="222"/>
      <c r="E62" s="223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7.38%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24"/>
      <c r="C63" s="225"/>
      <c r="D63" s="225"/>
      <c r="E63" s="226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156</v>
      </c>
      <c r="M63" s="55">
        <v>7.3800000000000004E-2</v>
      </c>
      <c r="N63" s="172" t="s">
        <v>157</v>
      </c>
      <c r="O63" s="47"/>
      <c r="P63" s="56" t="e">
        <f>I63/K63</f>
        <v>#DIV/0!</v>
      </c>
    </row>
    <row r="64" spans="1:16" ht="30" customHeight="1">
      <c r="A64" s="3">
        <v>1</v>
      </c>
      <c r="B64" s="221" t="s">
        <v>45</v>
      </c>
      <c r="C64" s="222"/>
      <c r="D64" s="222"/>
      <c r="E64" s="223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24"/>
      <c r="C65" s="225"/>
      <c r="D65" s="225"/>
      <c r="E65" s="226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156</v>
      </c>
      <c r="M65" s="55">
        <v>1.8499999999999999E-2</v>
      </c>
      <c r="N65" s="172" t="s">
        <v>157</v>
      </c>
      <c r="O65" s="47">
        <f>INT(K65*M65)</f>
        <v>0</v>
      </c>
      <c r="P65" s="56" t="e">
        <f>I65/K65</f>
        <v>#DIV/0!</v>
      </c>
    </row>
    <row r="66" spans="1:16" ht="30" customHeight="1">
      <c r="A66" s="3">
        <v>1</v>
      </c>
      <c r="B66" s="262" t="s">
        <v>16</v>
      </c>
      <c r="C66" s="263"/>
      <c r="D66" s="263"/>
      <c r="E66" s="264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65"/>
      <c r="C67" s="266"/>
      <c r="D67" s="266"/>
      <c r="E67" s="267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156</v>
      </c>
      <c r="M67" s="27">
        <v>7.9000000000000001E-2</v>
      </c>
      <c r="N67" s="171" t="s">
        <v>157</v>
      </c>
      <c r="O67" s="64">
        <f>INT(K67*M67)</f>
        <v>0</v>
      </c>
      <c r="P67" s="29" t="e">
        <f>I67/K67</f>
        <v>#DIV/0!</v>
      </c>
    </row>
    <row r="68" spans="1:16" ht="30" customHeight="1">
      <c r="A68" s="3">
        <v>1</v>
      </c>
      <c r="B68" s="268" t="s">
        <v>151</v>
      </c>
      <c r="C68" s="269"/>
      <c r="D68" s="269"/>
      <c r="E68" s="270"/>
      <c r="F68" s="281">
        <v>1</v>
      </c>
      <c r="G68" s="283" t="s">
        <v>21</v>
      </c>
      <c r="H68" s="277"/>
      <c r="I68" s="92"/>
      <c r="J68" s="19" t="str">
        <f>" ☞일반관리비 : (순공사비)의 "&amp;(M69*100)&amp;"%"</f>
        <v xml:space="preserve"> ☞일반관리비 : (순공사비)의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39"/>
      <c r="C69" s="240"/>
      <c r="D69" s="240"/>
      <c r="E69" s="241"/>
      <c r="F69" s="282"/>
      <c r="G69" s="284"/>
      <c r="H69" s="278"/>
      <c r="I69" s="66">
        <f>O69</f>
        <v>0</v>
      </c>
      <c r="J69" s="160"/>
      <c r="K69" s="26">
        <f>I50+I52+I53</f>
        <v>0</v>
      </c>
      <c r="L69" s="166" t="s">
        <v>156</v>
      </c>
      <c r="M69" s="27">
        <v>0.06</v>
      </c>
      <c r="N69" s="171" t="s">
        <v>157</v>
      </c>
      <c r="O69" s="64">
        <f>INT(K69*M69)</f>
        <v>0</v>
      </c>
      <c r="P69" s="29" t="e">
        <f>I69/K69</f>
        <v>#DIV/0!</v>
      </c>
    </row>
    <row r="70" spans="1:16" ht="30" customHeight="1">
      <c r="A70" s="3">
        <v>1</v>
      </c>
      <c r="B70" s="268" t="s">
        <v>152</v>
      </c>
      <c r="C70" s="269"/>
      <c r="D70" s="269"/>
      <c r="E70" s="270"/>
      <c r="F70" s="281">
        <v>1</v>
      </c>
      <c r="G70" s="283" t="s">
        <v>21</v>
      </c>
      <c r="H70" s="277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39"/>
      <c r="C71" s="240"/>
      <c r="D71" s="240"/>
      <c r="E71" s="241"/>
      <c r="F71" s="282"/>
      <c r="G71" s="284"/>
      <c r="H71" s="278"/>
      <c r="I71" s="66">
        <f>O71</f>
        <v>0</v>
      </c>
      <c r="J71" s="160"/>
      <c r="K71" s="26">
        <f>I50+I52+I53+I69-M50</f>
        <v>0</v>
      </c>
      <c r="L71" s="166" t="s">
        <v>156</v>
      </c>
      <c r="M71" s="175">
        <v>0.15</v>
      </c>
      <c r="N71" s="171" t="s">
        <v>157</v>
      </c>
      <c r="O71" s="64">
        <f>INT(K71*M71)</f>
        <v>0</v>
      </c>
      <c r="P71" s="29" t="e">
        <f>I71/K71</f>
        <v>#DIV/0!</v>
      </c>
    </row>
    <row r="72" spans="1:16" ht="30" customHeight="1">
      <c r="A72" s="3">
        <v>1</v>
      </c>
      <c r="B72" s="262" t="s">
        <v>17</v>
      </c>
      <c r="C72" s="263"/>
      <c r="D72" s="263"/>
      <c r="E72" s="264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71" t="s">
        <v>18</v>
      </c>
      <c r="C73" s="272"/>
      <c r="D73" s="272"/>
      <c r="E73" s="272"/>
      <c r="F73" s="281">
        <v>1</v>
      </c>
      <c r="G73" s="283" t="s">
        <v>21</v>
      </c>
      <c r="H73" s="277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73"/>
      <c r="C74" s="274"/>
      <c r="D74" s="274"/>
      <c r="E74" s="274"/>
      <c r="F74" s="282"/>
      <c r="G74" s="284"/>
      <c r="H74" s="278"/>
      <c r="I74" s="66">
        <f>O74</f>
        <v>0</v>
      </c>
      <c r="J74" s="162"/>
      <c r="K74" s="26">
        <f>I72</f>
        <v>0</v>
      </c>
      <c r="L74" s="166" t="s">
        <v>156</v>
      </c>
      <c r="M74" s="90">
        <v>0.1</v>
      </c>
      <c r="N74" s="171" t="s">
        <v>157</v>
      </c>
      <c r="O74" s="91">
        <f>INT(K74*M74)</f>
        <v>0</v>
      </c>
      <c r="P74" s="29" t="e">
        <f>I74/K74</f>
        <v>#DIV/0!</v>
      </c>
    </row>
    <row r="75" spans="1:16" ht="60" customHeight="1">
      <c r="A75" s="3">
        <v>1</v>
      </c>
      <c r="B75" s="207" t="s">
        <v>189</v>
      </c>
      <c r="C75" s="208"/>
      <c r="D75" s="208"/>
      <c r="E75" s="208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07" t="s">
        <v>190</v>
      </c>
      <c r="C76" s="208"/>
      <c r="D76" s="208"/>
      <c r="E76" s="208"/>
      <c r="F76" s="30"/>
      <c r="G76" s="12"/>
      <c r="H76" s="30"/>
      <c r="I76" s="14">
        <f>ROUNDDOWN(I75,-3)</f>
        <v>0</v>
      </c>
      <c r="J76" s="197" t="s">
        <v>193</v>
      </c>
      <c r="K76" s="94"/>
      <c r="L76" s="94"/>
      <c r="M76" s="94"/>
      <c r="N76" s="94"/>
      <c r="O76" s="94"/>
      <c r="P76" s="95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2018-04-13T02:43:27Z</cp:lastPrinted>
  <dcterms:created xsi:type="dcterms:W3CDTF">2012-03-07T02:46:43Z</dcterms:created>
  <dcterms:modified xsi:type="dcterms:W3CDTF">2018-04-17T08:26:48Z</dcterms:modified>
</cp:coreProperties>
</file>